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 Foss\Desktop\Hybrid Powertrain Assignment 2\"/>
    </mc:Choice>
  </mc:AlternateContent>
  <xr:revisionPtr revIDLastSave="0" documentId="13_ncr:1_{52658C27-7E39-4772-B88D-35D99C3497C8}" xr6:coauthVersionLast="47" xr6:coauthVersionMax="47" xr10:uidLastSave="{00000000-0000-0000-0000-000000000000}"/>
  <bookViews>
    <workbookView xWindow="-108" yWindow="-108" windowWidth="23256" windowHeight="12576" xr2:uid="{8E00B624-BAE4-FF4C-9C12-F91531A6D241}"/>
  </bookViews>
  <sheets>
    <sheet name="Vehicle Specs" sheetId="1" r:id="rId1"/>
    <sheet name="Track Map" sheetId="3" r:id="rId2"/>
    <sheet name="BSFC" sheetId="5" r:id="rId3"/>
    <sheet name="Drive Cycle" sheetId="4" r:id="rId4"/>
    <sheet name="Tractive Effort" sheetId="7" r:id="rId5"/>
    <sheet name="Graphs" sheetId="6" r:id="rId6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8" i="1" l="1"/>
  <c r="D48" i="1"/>
  <c r="E48" i="1"/>
  <c r="E52" i="1"/>
  <c r="M4" i="4" l="1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63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723" i="4"/>
  <c r="M724" i="4"/>
  <c r="M725" i="4"/>
  <c r="M726" i="4"/>
  <c r="M727" i="4"/>
  <c r="M728" i="4"/>
  <c r="M729" i="4"/>
  <c r="M730" i="4"/>
  <c r="M731" i="4"/>
  <c r="M732" i="4"/>
  <c r="M733" i="4"/>
  <c r="M734" i="4"/>
  <c r="M735" i="4"/>
  <c r="M736" i="4"/>
  <c r="M737" i="4"/>
  <c r="M738" i="4"/>
  <c r="M807" i="4"/>
  <c r="M808" i="4"/>
  <c r="M809" i="4"/>
  <c r="M810" i="4"/>
  <c r="M811" i="4"/>
  <c r="M812" i="4"/>
  <c r="M813" i="4"/>
  <c r="M814" i="4"/>
  <c r="M815" i="4"/>
  <c r="M816" i="4"/>
  <c r="M817" i="4"/>
  <c r="M818" i="4"/>
  <c r="M819" i="4"/>
  <c r="M820" i="4"/>
  <c r="M821" i="4"/>
  <c r="M822" i="4"/>
  <c r="M823" i="4"/>
  <c r="M824" i="4"/>
  <c r="M825" i="4"/>
  <c r="M826" i="4"/>
  <c r="M827" i="4"/>
  <c r="M828" i="4"/>
  <c r="M829" i="4"/>
  <c r="M830" i="4"/>
  <c r="M831" i="4"/>
  <c r="M832" i="4"/>
  <c r="M833" i="4"/>
  <c r="M834" i="4"/>
  <c r="M835" i="4"/>
  <c r="M836" i="4"/>
  <c r="M837" i="4"/>
  <c r="M838" i="4"/>
  <c r="M839" i="4"/>
  <c r="M840" i="4"/>
  <c r="M841" i="4"/>
  <c r="M842" i="4"/>
  <c r="M843" i="4"/>
  <c r="M844" i="4"/>
  <c r="M845" i="4"/>
  <c r="M846" i="4"/>
  <c r="M847" i="4"/>
  <c r="M848" i="4"/>
  <c r="M849" i="4"/>
  <c r="M850" i="4"/>
  <c r="M851" i="4"/>
  <c r="M852" i="4"/>
  <c r="M853" i="4"/>
  <c r="M854" i="4"/>
  <c r="M855" i="4"/>
  <c r="M856" i="4"/>
  <c r="M857" i="4"/>
  <c r="M858" i="4"/>
  <c r="M859" i="4"/>
  <c r="M860" i="4"/>
  <c r="M861" i="4"/>
  <c r="M862" i="4"/>
  <c r="M863" i="4"/>
  <c r="M864" i="4"/>
  <c r="M865" i="4"/>
  <c r="M866" i="4"/>
  <c r="M867" i="4"/>
  <c r="M868" i="4"/>
  <c r="M869" i="4"/>
  <c r="M870" i="4"/>
  <c r="M871" i="4"/>
  <c r="M872" i="4"/>
  <c r="M873" i="4"/>
  <c r="M874" i="4"/>
  <c r="M875" i="4"/>
  <c r="M876" i="4"/>
  <c r="M877" i="4"/>
  <c r="M878" i="4"/>
  <c r="M879" i="4"/>
  <c r="M880" i="4"/>
  <c r="M881" i="4"/>
  <c r="M882" i="4"/>
  <c r="M883" i="4"/>
  <c r="M884" i="4"/>
  <c r="M885" i="4"/>
  <c r="M886" i="4"/>
  <c r="M887" i="4"/>
  <c r="M888" i="4"/>
  <c r="M889" i="4"/>
  <c r="M890" i="4"/>
  <c r="M891" i="4"/>
  <c r="M892" i="4"/>
  <c r="M893" i="4"/>
  <c r="M894" i="4"/>
  <c r="M895" i="4"/>
  <c r="M896" i="4"/>
  <c r="M897" i="4"/>
  <c r="M898" i="4"/>
  <c r="M899" i="4"/>
  <c r="M900" i="4"/>
  <c r="M901" i="4"/>
  <c r="M902" i="4"/>
  <c r="M903" i="4"/>
  <c r="M904" i="4"/>
  <c r="M905" i="4"/>
  <c r="M906" i="4"/>
  <c r="M907" i="4"/>
  <c r="M908" i="4"/>
  <c r="M909" i="4"/>
  <c r="M910" i="4"/>
  <c r="M911" i="4"/>
  <c r="M912" i="4"/>
  <c r="M913" i="4"/>
  <c r="M914" i="4"/>
  <c r="M915" i="4"/>
  <c r="M916" i="4"/>
  <c r="M917" i="4"/>
  <c r="M918" i="4"/>
  <c r="M919" i="4"/>
  <c r="M920" i="4"/>
  <c r="M921" i="4"/>
  <c r="M922" i="4"/>
  <c r="M923" i="4"/>
  <c r="M924" i="4"/>
  <c r="M925" i="4"/>
  <c r="M926" i="4"/>
  <c r="M927" i="4"/>
  <c r="M928" i="4"/>
  <c r="M929" i="4"/>
  <c r="M930" i="4"/>
  <c r="M931" i="4"/>
  <c r="M932" i="4"/>
  <c r="M933" i="4"/>
  <c r="M934" i="4"/>
  <c r="M935" i="4"/>
  <c r="M936" i="4"/>
  <c r="M937" i="4"/>
  <c r="M938" i="4"/>
  <c r="M939" i="4"/>
  <c r="M940" i="4"/>
  <c r="M941" i="4"/>
  <c r="M942" i="4"/>
  <c r="M943" i="4"/>
  <c r="M944" i="4"/>
  <c r="M945" i="4"/>
  <c r="M946" i="4"/>
  <c r="M947" i="4"/>
  <c r="M948" i="4"/>
  <c r="M949" i="4"/>
  <c r="M950" i="4"/>
  <c r="M951" i="4"/>
  <c r="M952" i="4"/>
  <c r="M953" i="4"/>
  <c r="M954" i="4"/>
  <c r="M955" i="4"/>
  <c r="M956" i="4"/>
  <c r="M957" i="4"/>
  <c r="M958" i="4"/>
  <c r="M959" i="4"/>
  <c r="M960" i="4"/>
  <c r="M961" i="4"/>
  <c r="M962" i="4"/>
  <c r="M963" i="4"/>
  <c r="M964" i="4"/>
  <c r="M965" i="4"/>
  <c r="M966" i="4"/>
  <c r="M967" i="4"/>
  <c r="M968" i="4"/>
  <c r="M969" i="4"/>
  <c r="M970" i="4"/>
  <c r="M971" i="4"/>
  <c r="M972" i="4"/>
  <c r="M973" i="4"/>
  <c r="M974" i="4"/>
  <c r="M975" i="4"/>
  <c r="M976" i="4"/>
  <c r="M977" i="4"/>
  <c r="M978" i="4"/>
  <c r="M979" i="4"/>
  <c r="M980" i="4"/>
  <c r="M981" i="4"/>
  <c r="M982" i="4"/>
  <c r="M983" i="4"/>
  <c r="M984" i="4"/>
  <c r="M985" i="4"/>
  <c r="M986" i="4"/>
  <c r="M987" i="4"/>
  <c r="M988" i="4"/>
  <c r="M989" i="4"/>
  <c r="M990" i="4"/>
  <c r="M991" i="4"/>
  <c r="M992" i="4"/>
  <c r="M993" i="4"/>
  <c r="M994" i="4"/>
  <c r="M995" i="4"/>
  <c r="M996" i="4"/>
  <c r="M997" i="4"/>
  <c r="M998" i="4"/>
  <c r="M999" i="4"/>
  <c r="M1000" i="4"/>
  <c r="M1001" i="4"/>
  <c r="M1002" i="4"/>
  <c r="M1003" i="4"/>
  <c r="M1004" i="4"/>
  <c r="M1005" i="4"/>
  <c r="M1006" i="4"/>
  <c r="M1007" i="4"/>
  <c r="M1008" i="4"/>
  <c r="M1009" i="4"/>
  <c r="M1010" i="4"/>
  <c r="M1011" i="4"/>
  <c r="M1012" i="4"/>
  <c r="M1013" i="4"/>
  <c r="M1014" i="4"/>
  <c r="M1015" i="4"/>
  <c r="M1016" i="4"/>
  <c r="M1017" i="4"/>
  <c r="M1018" i="4"/>
  <c r="M1019" i="4"/>
  <c r="M1020" i="4"/>
  <c r="M1021" i="4"/>
  <c r="M1022" i="4"/>
  <c r="M1023" i="4"/>
  <c r="M1024" i="4"/>
  <c r="M1025" i="4"/>
  <c r="M1026" i="4"/>
  <c r="M1027" i="4"/>
  <c r="M1028" i="4"/>
  <c r="M1029" i="4"/>
  <c r="M1030" i="4"/>
  <c r="M1031" i="4"/>
  <c r="M1032" i="4"/>
  <c r="M1033" i="4"/>
  <c r="M1034" i="4"/>
  <c r="M1035" i="4"/>
  <c r="M1036" i="4"/>
  <c r="M1037" i="4"/>
  <c r="M1038" i="4"/>
  <c r="M1039" i="4"/>
  <c r="M1040" i="4"/>
  <c r="M1041" i="4"/>
  <c r="M1042" i="4"/>
  <c r="M1043" i="4"/>
  <c r="M1044" i="4"/>
  <c r="M1045" i="4"/>
  <c r="M1046" i="4"/>
  <c r="M1047" i="4"/>
  <c r="M1048" i="4"/>
  <c r="M1049" i="4"/>
  <c r="M1050" i="4"/>
  <c r="M1051" i="4"/>
  <c r="M1052" i="4"/>
  <c r="M1053" i="4"/>
  <c r="M1054" i="4"/>
  <c r="M1055" i="4"/>
  <c r="M1056" i="4"/>
  <c r="M1057" i="4"/>
  <c r="M1058" i="4"/>
  <c r="M1059" i="4"/>
  <c r="M1060" i="4"/>
  <c r="M1061" i="4"/>
  <c r="M1062" i="4"/>
  <c r="M1063" i="4"/>
  <c r="M1064" i="4"/>
  <c r="M1065" i="4"/>
  <c r="M1066" i="4"/>
  <c r="M1067" i="4"/>
  <c r="M1068" i="4"/>
  <c r="M1069" i="4"/>
  <c r="M1070" i="4"/>
  <c r="M1071" i="4"/>
  <c r="M1072" i="4"/>
  <c r="M1073" i="4"/>
  <c r="M1074" i="4"/>
  <c r="M1075" i="4"/>
  <c r="M1076" i="4"/>
  <c r="M1077" i="4"/>
  <c r="M1078" i="4"/>
  <c r="M1079" i="4"/>
  <c r="M1080" i="4"/>
  <c r="M1081" i="4"/>
  <c r="M1082" i="4"/>
  <c r="M1083" i="4"/>
  <c r="M1084" i="4"/>
  <c r="M1085" i="4"/>
  <c r="M1086" i="4"/>
  <c r="M1087" i="4"/>
  <c r="M1088" i="4"/>
  <c r="M1089" i="4"/>
  <c r="M1090" i="4"/>
  <c r="M1091" i="4"/>
  <c r="M1092" i="4"/>
  <c r="M1093" i="4"/>
  <c r="M1094" i="4"/>
  <c r="M1095" i="4"/>
  <c r="M1096" i="4"/>
  <c r="M1097" i="4"/>
  <c r="M1098" i="4"/>
  <c r="M1099" i="4"/>
  <c r="M1100" i="4"/>
  <c r="M1101" i="4"/>
  <c r="M1102" i="4"/>
  <c r="M1103" i="4"/>
  <c r="M1104" i="4"/>
  <c r="M1105" i="4"/>
  <c r="M1106" i="4"/>
  <c r="M1107" i="4"/>
  <c r="M1108" i="4"/>
  <c r="M1109" i="4"/>
  <c r="M1110" i="4"/>
  <c r="M3" i="4"/>
  <c r="L739" i="4"/>
  <c r="M739" i="4" s="1"/>
  <c r="L288" i="4"/>
  <c r="M288" i="4" s="1"/>
  <c r="L269" i="4"/>
  <c r="M269" i="4" s="1"/>
  <c r="L123" i="4"/>
  <c r="M123" i="4" s="1"/>
  <c r="L95" i="4"/>
  <c r="M95" i="4" s="1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Q204" i="4" s="1"/>
  <c r="I205" i="4"/>
  <c r="Q205" i="4" s="1"/>
  <c r="I206" i="4"/>
  <c r="Q206" i="4" s="1"/>
  <c r="I207" i="4"/>
  <c r="Q207" i="4" s="1"/>
  <c r="I208" i="4"/>
  <c r="Q208" i="4" s="1"/>
  <c r="I209" i="4"/>
  <c r="Q209" i="4" s="1"/>
  <c r="I210" i="4"/>
  <c r="Q210" i="4" s="1"/>
  <c r="I211" i="4"/>
  <c r="Q211" i="4" s="1"/>
  <c r="I212" i="4"/>
  <c r="Q212" i="4" s="1"/>
  <c r="I213" i="4"/>
  <c r="Q213" i="4" s="1"/>
  <c r="I214" i="4"/>
  <c r="Q214" i="4" s="1"/>
  <c r="I215" i="4"/>
  <c r="Q215" i="4" s="1"/>
  <c r="I605" i="4"/>
  <c r="Q605" i="4" s="1"/>
  <c r="I606" i="4"/>
  <c r="Q606" i="4" s="1"/>
  <c r="I607" i="4"/>
  <c r="Q607" i="4" s="1"/>
  <c r="I608" i="4"/>
  <c r="Q608" i="4" s="1"/>
  <c r="I609" i="4"/>
  <c r="Q609" i="4" s="1"/>
  <c r="I610" i="4"/>
  <c r="Q610" i="4" s="1"/>
  <c r="I611" i="4"/>
  <c r="Q611" i="4" s="1"/>
  <c r="I612" i="4"/>
  <c r="Q612" i="4" s="1"/>
  <c r="I613" i="4"/>
  <c r="Q613" i="4" s="1"/>
  <c r="I614" i="4"/>
  <c r="Q614" i="4" s="1"/>
  <c r="I615" i="4"/>
  <c r="Q615" i="4" s="1"/>
  <c r="I616" i="4"/>
  <c r="Q616" i="4" s="1"/>
  <c r="I617" i="4"/>
  <c r="Q617" i="4" s="1"/>
  <c r="I618" i="4"/>
  <c r="Q618" i="4" s="1"/>
  <c r="I619" i="4"/>
  <c r="Q619" i="4" s="1"/>
  <c r="I620" i="4"/>
  <c r="Q620" i="4" s="1"/>
  <c r="I621" i="4"/>
  <c r="Q621" i="4" s="1"/>
  <c r="I622" i="4"/>
  <c r="Q622" i="4" s="1"/>
  <c r="I623" i="4"/>
  <c r="Q623" i="4" s="1"/>
  <c r="I624" i="4"/>
  <c r="Q624" i="4" s="1"/>
  <c r="I625" i="4"/>
  <c r="Q625" i="4" s="1"/>
  <c r="I626" i="4"/>
  <c r="Q626" i="4" s="1"/>
  <c r="I627" i="4"/>
  <c r="Q627" i="4" s="1"/>
  <c r="I628" i="4"/>
  <c r="Q628" i="4" s="1"/>
  <c r="I629" i="4"/>
  <c r="Q629" i="4" s="1"/>
  <c r="I630" i="4"/>
  <c r="Q630" i="4" s="1"/>
  <c r="I631" i="4"/>
  <c r="Q631" i="4" s="1"/>
  <c r="I632" i="4"/>
  <c r="Q632" i="4" s="1"/>
  <c r="I633" i="4"/>
  <c r="Q633" i="4" s="1"/>
  <c r="I634" i="4"/>
  <c r="Q634" i="4" s="1"/>
  <c r="I635" i="4"/>
  <c r="Q635" i="4" s="1"/>
  <c r="I636" i="4"/>
  <c r="Q636" i="4" s="1"/>
  <c r="I637" i="4"/>
  <c r="Q637" i="4" s="1"/>
  <c r="I638" i="4"/>
  <c r="Q638" i="4" s="1"/>
  <c r="I639" i="4"/>
  <c r="Q639" i="4" s="1"/>
  <c r="I640" i="4"/>
  <c r="Q640" i="4" s="1"/>
  <c r="I641" i="4"/>
  <c r="Q641" i="4" s="1"/>
  <c r="I642" i="4"/>
  <c r="Q642" i="4" s="1"/>
  <c r="I643" i="4"/>
  <c r="Q643" i="4" s="1"/>
  <c r="I644" i="4"/>
  <c r="Q644" i="4" s="1"/>
  <c r="I645" i="4"/>
  <c r="Q645" i="4" s="1"/>
  <c r="I646" i="4"/>
  <c r="Q646" i="4" s="1"/>
  <c r="I647" i="4"/>
  <c r="Q647" i="4" s="1"/>
  <c r="I648" i="4"/>
  <c r="Q648" i="4" s="1"/>
  <c r="I649" i="4"/>
  <c r="Q649" i="4" s="1"/>
  <c r="I650" i="4"/>
  <c r="Q650" i="4" s="1"/>
  <c r="I651" i="4"/>
  <c r="Q651" i="4" s="1"/>
  <c r="I652" i="4"/>
  <c r="Q652" i="4" s="1"/>
  <c r="I653" i="4"/>
  <c r="Q653" i="4" s="1"/>
  <c r="I654" i="4"/>
  <c r="Q654" i="4" s="1"/>
  <c r="I655" i="4"/>
  <c r="Q655" i="4" s="1"/>
  <c r="I656" i="4"/>
  <c r="Q656" i="4" s="1"/>
  <c r="I657" i="4"/>
  <c r="Q657" i="4" s="1"/>
  <c r="I658" i="4"/>
  <c r="Q658" i="4" s="1"/>
  <c r="I659" i="4"/>
  <c r="Q659" i="4" s="1"/>
  <c r="I660" i="4"/>
  <c r="Q660" i="4" s="1"/>
  <c r="I661" i="4"/>
  <c r="Q661" i="4" s="1"/>
  <c r="I662" i="4"/>
  <c r="Q662" i="4" s="1"/>
  <c r="I663" i="4"/>
  <c r="Q663" i="4" s="1"/>
  <c r="I664" i="4"/>
  <c r="Q664" i="4" s="1"/>
  <c r="I665" i="4"/>
  <c r="Q665" i="4" s="1"/>
  <c r="I666" i="4"/>
  <c r="Q666" i="4" s="1"/>
  <c r="I667" i="4"/>
  <c r="Q667" i="4" s="1"/>
  <c r="I668" i="4"/>
  <c r="Q668" i="4" s="1"/>
  <c r="I669" i="4"/>
  <c r="Q669" i="4" s="1"/>
  <c r="I670" i="4"/>
  <c r="Q670" i="4" s="1"/>
  <c r="I671" i="4"/>
  <c r="Q671" i="4" s="1"/>
  <c r="I672" i="4"/>
  <c r="Q672" i="4" s="1"/>
  <c r="I673" i="4"/>
  <c r="Q673" i="4" s="1"/>
  <c r="I674" i="4"/>
  <c r="Q674" i="4" s="1"/>
  <c r="I675" i="4"/>
  <c r="Q675" i="4" s="1"/>
  <c r="I676" i="4"/>
  <c r="Q676" i="4" s="1"/>
  <c r="I677" i="4"/>
  <c r="Q677" i="4" s="1"/>
  <c r="I678" i="4"/>
  <c r="Q678" i="4" s="1"/>
  <c r="I679" i="4"/>
  <c r="Q679" i="4" s="1"/>
  <c r="I680" i="4"/>
  <c r="Q680" i="4" s="1"/>
  <c r="I681" i="4"/>
  <c r="Q681" i="4" s="1"/>
  <c r="I682" i="4"/>
  <c r="Q682" i="4" s="1"/>
  <c r="I683" i="4"/>
  <c r="Q683" i="4" s="1"/>
  <c r="I684" i="4"/>
  <c r="Q684" i="4" s="1"/>
  <c r="I685" i="4"/>
  <c r="Q685" i="4" s="1"/>
  <c r="I686" i="4"/>
  <c r="Q686" i="4" s="1"/>
  <c r="I687" i="4"/>
  <c r="Q687" i="4" s="1"/>
  <c r="I688" i="4"/>
  <c r="Q688" i="4" s="1"/>
  <c r="I689" i="4"/>
  <c r="Q689" i="4" s="1"/>
  <c r="I690" i="4"/>
  <c r="Q690" i="4" s="1"/>
  <c r="I691" i="4"/>
  <c r="Q691" i="4" s="1"/>
  <c r="I747" i="4"/>
  <c r="Q747" i="4" s="1"/>
  <c r="I748" i="4"/>
  <c r="Q748" i="4" s="1"/>
  <c r="I749" i="4"/>
  <c r="Q749" i="4" s="1"/>
  <c r="I750" i="4"/>
  <c r="Q750" i="4" s="1"/>
  <c r="I751" i="4"/>
  <c r="Q751" i="4" s="1"/>
  <c r="I752" i="4"/>
  <c r="Q752" i="4" s="1"/>
  <c r="I753" i="4"/>
  <c r="Q753" i="4" s="1"/>
  <c r="I754" i="4"/>
  <c r="Q754" i="4" s="1"/>
  <c r="I755" i="4"/>
  <c r="Q755" i="4" s="1"/>
  <c r="I756" i="4"/>
  <c r="Q756" i="4" s="1"/>
  <c r="I800" i="4"/>
  <c r="Q800" i="4" s="1"/>
  <c r="I801" i="4"/>
  <c r="Q801" i="4" s="1"/>
  <c r="I802" i="4"/>
  <c r="Q802" i="4" s="1"/>
  <c r="I803" i="4"/>
  <c r="Q803" i="4" s="1"/>
  <c r="I804" i="4"/>
  <c r="Q804" i="4" s="1"/>
  <c r="I805" i="4"/>
  <c r="Q805" i="4" s="1"/>
  <c r="I806" i="4"/>
  <c r="Q806" i="4" s="1"/>
  <c r="I807" i="4"/>
  <c r="Q807" i="4" s="1"/>
  <c r="I808" i="4"/>
  <c r="Q808" i="4" s="1"/>
  <c r="I809" i="4"/>
  <c r="Q809" i="4" s="1"/>
  <c r="I810" i="4"/>
  <c r="Q810" i="4" s="1"/>
  <c r="I811" i="4"/>
  <c r="Q811" i="4" s="1"/>
  <c r="I812" i="4"/>
  <c r="Q812" i="4" s="1"/>
  <c r="I813" i="4"/>
  <c r="Q813" i="4" s="1"/>
  <c r="I814" i="4"/>
  <c r="Q814" i="4" s="1"/>
  <c r="I815" i="4"/>
  <c r="Q815" i="4" s="1"/>
  <c r="I816" i="4"/>
  <c r="Q816" i="4" s="1"/>
  <c r="I817" i="4"/>
  <c r="Q817" i="4" s="1"/>
  <c r="I818" i="4"/>
  <c r="Q818" i="4" s="1"/>
  <c r="I819" i="4"/>
  <c r="Q819" i="4" s="1"/>
  <c r="I820" i="4"/>
  <c r="Q820" i="4" s="1"/>
  <c r="I821" i="4"/>
  <c r="Q821" i="4" s="1"/>
  <c r="I822" i="4"/>
  <c r="Q822" i="4" s="1"/>
  <c r="I877" i="4"/>
  <c r="Q877" i="4" s="1"/>
  <c r="I878" i="4"/>
  <c r="Q878" i="4" s="1"/>
  <c r="I879" i="4"/>
  <c r="Q879" i="4" s="1"/>
  <c r="I880" i="4"/>
  <c r="Q880" i="4" s="1"/>
  <c r="I881" i="4"/>
  <c r="Q881" i="4" s="1"/>
  <c r="I882" i="4"/>
  <c r="Q882" i="4" s="1"/>
  <c r="I883" i="4"/>
  <c r="Q883" i="4" s="1"/>
  <c r="I884" i="4"/>
  <c r="Q884" i="4" s="1"/>
  <c r="I885" i="4"/>
  <c r="Q885" i="4" s="1"/>
  <c r="I886" i="4"/>
  <c r="Q886" i="4" s="1"/>
  <c r="I887" i="4"/>
  <c r="Q887" i="4" s="1"/>
  <c r="I888" i="4"/>
  <c r="Q888" i="4" s="1"/>
  <c r="I889" i="4"/>
  <c r="Q889" i="4" s="1"/>
  <c r="I890" i="4"/>
  <c r="Q890" i="4" s="1"/>
  <c r="I891" i="4"/>
  <c r="Q891" i="4" s="1"/>
  <c r="I892" i="4"/>
  <c r="Q892" i="4" s="1"/>
  <c r="I893" i="4"/>
  <c r="Q893" i="4" s="1"/>
  <c r="I894" i="4"/>
  <c r="Q894" i="4" s="1"/>
  <c r="I895" i="4"/>
  <c r="Q895" i="4" s="1"/>
  <c r="I896" i="4"/>
  <c r="Q896" i="4" s="1"/>
  <c r="I897" i="4"/>
  <c r="Q897" i="4" s="1"/>
  <c r="I898" i="4"/>
  <c r="Q898" i="4" s="1"/>
  <c r="I899" i="4"/>
  <c r="Q899" i="4" s="1"/>
  <c r="I900" i="4"/>
  <c r="Q900" i="4" s="1"/>
  <c r="I901" i="4"/>
  <c r="Q901" i="4" s="1"/>
  <c r="I902" i="4"/>
  <c r="Q902" i="4" s="1"/>
  <c r="I903" i="4"/>
  <c r="Q903" i="4" s="1"/>
  <c r="I904" i="4"/>
  <c r="Q904" i="4" s="1"/>
  <c r="I905" i="4"/>
  <c r="Q905" i="4" s="1"/>
  <c r="I906" i="4"/>
  <c r="Q906" i="4" s="1"/>
  <c r="I907" i="4"/>
  <c r="Q907" i="4" s="1"/>
  <c r="I908" i="4"/>
  <c r="Q908" i="4" s="1"/>
  <c r="I909" i="4"/>
  <c r="Q909" i="4" s="1"/>
  <c r="I910" i="4"/>
  <c r="Q910" i="4" s="1"/>
  <c r="I911" i="4"/>
  <c r="Q911" i="4" s="1"/>
  <c r="I912" i="4"/>
  <c r="Q912" i="4" s="1"/>
  <c r="I913" i="4"/>
  <c r="Q913" i="4" s="1"/>
  <c r="I914" i="4"/>
  <c r="Q914" i="4" s="1"/>
  <c r="I915" i="4"/>
  <c r="Q915" i="4" s="1"/>
  <c r="I916" i="4"/>
  <c r="Q916" i="4" s="1"/>
  <c r="I917" i="4"/>
  <c r="Q917" i="4" s="1"/>
  <c r="I918" i="4"/>
  <c r="Q918" i="4" s="1"/>
  <c r="I919" i="4"/>
  <c r="Q919" i="4" s="1"/>
  <c r="I920" i="4"/>
  <c r="Q920" i="4" s="1"/>
  <c r="I921" i="4"/>
  <c r="Q921" i="4" s="1"/>
  <c r="I922" i="4"/>
  <c r="Q922" i="4" s="1"/>
  <c r="I923" i="4"/>
  <c r="Q923" i="4" s="1"/>
  <c r="I924" i="4"/>
  <c r="Q924" i="4" s="1"/>
  <c r="I925" i="4"/>
  <c r="Q925" i="4" s="1"/>
  <c r="I926" i="4"/>
  <c r="Q926" i="4" s="1"/>
  <c r="I927" i="4"/>
  <c r="Q927" i="4" s="1"/>
  <c r="I928" i="4"/>
  <c r="Q928" i="4" s="1"/>
  <c r="I929" i="4"/>
  <c r="Q929" i="4" s="1"/>
  <c r="I930" i="4"/>
  <c r="Q930" i="4" s="1"/>
  <c r="I931" i="4"/>
  <c r="Q931" i="4" s="1"/>
  <c r="I932" i="4"/>
  <c r="Q932" i="4" s="1"/>
  <c r="I933" i="4"/>
  <c r="Q933" i="4" s="1"/>
  <c r="I934" i="4"/>
  <c r="Q934" i="4" s="1"/>
  <c r="I935" i="4"/>
  <c r="Q935" i="4" s="1"/>
  <c r="I936" i="4"/>
  <c r="Q936" i="4" s="1"/>
  <c r="I944" i="4"/>
  <c r="Q944" i="4" s="1"/>
  <c r="I945" i="4"/>
  <c r="Q945" i="4" s="1"/>
  <c r="I946" i="4"/>
  <c r="Q946" i="4" s="1"/>
  <c r="I947" i="4"/>
  <c r="Q947" i="4" s="1"/>
  <c r="I948" i="4"/>
  <c r="Q948" i="4" s="1"/>
  <c r="I949" i="4"/>
  <c r="Q949" i="4" s="1"/>
  <c r="I950" i="4"/>
  <c r="Q950" i="4" s="1"/>
  <c r="I951" i="4"/>
  <c r="Q951" i="4" s="1"/>
  <c r="I952" i="4"/>
  <c r="Q952" i="4" s="1"/>
  <c r="I953" i="4"/>
  <c r="Q953" i="4" s="1"/>
  <c r="I954" i="4"/>
  <c r="Q954" i="4" s="1"/>
  <c r="I955" i="4"/>
  <c r="Q955" i="4" s="1"/>
  <c r="I956" i="4"/>
  <c r="Q956" i="4" s="1"/>
  <c r="I957" i="4"/>
  <c r="Q957" i="4" s="1"/>
  <c r="I958" i="4"/>
  <c r="Q958" i="4" s="1"/>
  <c r="I959" i="4"/>
  <c r="Q959" i="4" s="1"/>
  <c r="I960" i="4"/>
  <c r="Q960" i="4" s="1"/>
  <c r="I961" i="4"/>
  <c r="Q961" i="4" s="1"/>
  <c r="I962" i="4"/>
  <c r="Q962" i="4" s="1"/>
  <c r="I963" i="4"/>
  <c r="Q963" i="4" s="1"/>
  <c r="I964" i="4"/>
  <c r="Q964" i="4" s="1"/>
  <c r="I965" i="4"/>
  <c r="Q965" i="4" s="1"/>
  <c r="I966" i="4"/>
  <c r="Q966" i="4" s="1"/>
  <c r="I967" i="4"/>
  <c r="Q967" i="4" s="1"/>
  <c r="I968" i="4"/>
  <c r="Q968" i="4" s="1"/>
  <c r="I969" i="4"/>
  <c r="Q969" i="4" s="1"/>
  <c r="I970" i="4"/>
  <c r="Q970" i="4" s="1"/>
  <c r="I971" i="4"/>
  <c r="Q971" i="4" s="1"/>
  <c r="I1075" i="4"/>
  <c r="Q1075" i="4" s="1"/>
  <c r="I1076" i="4"/>
  <c r="Q1076" i="4" s="1"/>
  <c r="I1077" i="4"/>
  <c r="Q1077" i="4" s="1"/>
  <c r="I1078" i="4"/>
  <c r="Q1078" i="4" s="1"/>
  <c r="I1079" i="4"/>
  <c r="Q1079" i="4" s="1"/>
  <c r="I1080" i="4"/>
  <c r="Q1080" i="4" s="1"/>
  <c r="I1081" i="4"/>
  <c r="Q1081" i="4" s="1"/>
  <c r="I1082" i="4"/>
  <c r="Q1082" i="4" s="1"/>
  <c r="I1083" i="4"/>
  <c r="Q1083" i="4" s="1"/>
  <c r="I1084" i="4"/>
  <c r="Q1084" i="4" s="1"/>
  <c r="I157" i="4"/>
  <c r="Q157" i="4" s="1"/>
  <c r="E159" i="4"/>
  <c r="I156" i="4"/>
  <c r="Q156" i="4" s="1"/>
  <c r="I153" i="4"/>
  <c r="Q153" i="4" s="1"/>
  <c r="I154" i="4"/>
  <c r="Q154" i="4" s="1"/>
  <c r="I155" i="4"/>
  <c r="Q155" i="4" s="1"/>
  <c r="I137" i="4"/>
  <c r="Q137" i="4" s="1"/>
  <c r="I138" i="4"/>
  <c r="Q138" i="4" s="1"/>
  <c r="I139" i="4"/>
  <c r="Q139" i="4" s="1"/>
  <c r="I140" i="4"/>
  <c r="Q140" i="4" s="1"/>
  <c r="I141" i="4"/>
  <c r="Q141" i="4" s="1"/>
  <c r="I142" i="4"/>
  <c r="Q142" i="4" s="1"/>
  <c r="I143" i="4"/>
  <c r="Q143" i="4" s="1"/>
  <c r="I144" i="4"/>
  <c r="Q144" i="4" s="1"/>
  <c r="I145" i="4"/>
  <c r="Q145" i="4" s="1"/>
  <c r="I146" i="4"/>
  <c r="Q146" i="4" s="1"/>
  <c r="I147" i="4"/>
  <c r="Q147" i="4" s="1"/>
  <c r="I148" i="4"/>
  <c r="Q148" i="4" s="1"/>
  <c r="I149" i="4"/>
  <c r="Q149" i="4" s="1"/>
  <c r="I150" i="4"/>
  <c r="Q150" i="4" s="1"/>
  <c r="I151" i="4"/>
  <c r="Q151" i="4" s="1"/>
  <c r="I152" i="4"/>
  <c r="Q152" i="4" s="1"/>
  <c r="I117" i="4"/>
  <c r="Q117" i="4" s="1"/>
  <c r="I118" i="4"/>
  <c r="Q118" i="4" s="1"/>
  <c r="I119" i="4"/>
  <c r="Q119" i="4" s="1"/>
  <c r="I120" i="4"/>
  <c r="Q120" i="4" s="1"/>
  <c r="I121" i="4"/>
  <c r="Q121" i="4" s="1"/>
  <c r="I122" i="4"/>
  <c r="Q122" i="4" s="1"/>
  <c r="I123" i="4"/>
  <c r="Q123" i="4" s="1"/>
  <c r="I124" i="4"/>
  <c r="Q124" i="4" s="1"/>
  <c r="I125" i="4"/>
  <c r="Q125" i="4" s="1"/>
  <c r="I126" i="4"/>
  <c r="Q126" i="4" s="1"/>
  <c r="I127" i="4"/>
  <c r="Q127" i="4" s="1"/>
  <c r="I128" i="4"/>
  <c r="Q128" i="4" s="1"/>
  <c r="I129" i="4"/>
  <c r="Q129" i="4" s="1"/>
  <c r="I130" i="4"/>
  <c r="Q130" i="4" s="1"/>
  <c r="I131" i="4"/>
  <c r="Q131" i="4" s="1"/>
  <c r="I132" i="4"/>
  <c r="Q132" i="4" s="1"/>
  <c r="I133" i="4"/>
  <c r="Q133" i="4" s="1"/>
  <c r="I134" i="4"/>
  <c r="Q134" i="4" s="1"/>
  <c r="I135" i="4"/>
  <c r="Q135" i="4" s="1"/>
  <c r="I136" i="4"/>
  <c r="Q136" i="4" s="1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Q112" i="4" s="1"/>
  <c r="I113" i="4"/>
  <c r="Q113" i="4" s="1"/>
  <c r="I114" i="4"/>
  <c r="Q114" i="4" s="1"/>
  <c r="I115" i="4"/>
  <c r="Q115" i="4" s="1"/>
  <c r="I116" i="4"/>
  <c r="Q116" i="4" s="1"/>
  <c r="I88" i="4"/>
  <c r="Q88" i="4" s="1"/>
  <c r="I89" i="4"/>
  <c r="Q89" i="4" s="1"/>
  <c r="I90" i="4"/>
  <c r="Q90" i="4" s="1"/>
  <c r="I91" i="4"/>
  <c r="Q91" i="4" s="1"/>
  <c r="I92" i="4"/>
  <c r="Q92" i="4" s="1"/>
  <c r="I93" i="4"/>
  <c r="Q93" i="4" s="1"/>
  <c r="I94" i="4"/>
  <c r="Q94" i="4" s="1"/>
  <c r="I95" i="4"/>
  <c r="I96" i="4"/>
  <c r="I97" i="4"/>
  <c r="I98" i="4"/>
  <c r="I99" i="4"/>
  <c r="I69" i="4"/>
  <c r="Q69" i="4" s="1"/>
  <c r="I70" i="4"/>
  <c r="Q70" i="4" s="1"/>
  <c r="I71" i="4"/>
  <c r="Q71" i="4" s="1"/>
  <c r="I72" i="4"/>
  <c r="Q72" i="4" s="1"/>
  <c r="I73" i="4"/>
  <c r="Q73" i="4" s="1"/>
  <c r="I74" i="4"/>
  <c r="Q74" i="4" s="1"/>
  <c r="I75" i="4"/>
  <c r="Q75" i="4" s="1"/>
  <c r="I76" i="4"/>
  <c r="Q76" i="4" s="1"/>
  <c r="I77" i="4"/>
  <c r="Q77" i="4" s="1"/>
  <c r="I78" i="4"/>
  <c r="Q78" i="4" s="1"/>
  <c r="I79" i="4"/>
  <c r="Q79" i="4" s="1"/>
  <c r="I80" i="4"/>
  <c r="Q80" i="4" s="1"/>
  <c r="I81" i="4"/>
  <c r="Q81" i="4" s="1"/>
  <c r="I82" i="4"/>
  <c r="Q82" i="4" s="1"/>
  <c r="I83" i="4"/>
  <c r="Q83" i="4" s="1"/>
  <c r="I84" i="4"/>
  <c r="Q84" i="4" s="1"/>
  <c r="I85" i="4"/>
  <c r="Q85" i="4" s="1"/>
  <c r="I86" i="4"/>
  <c r="Q86" i="4" s="1"/>
  <c r="I87" i="4"/>
  <c r="Q87" i="4" s="1"/>
  <c r="I56" i="4"/>
  <c r="Q56" i="4" s="1"/>
  <c r="I57" i="4"/>
  <c r="Q57" i="4" s="1"/>
  <c r="I58" i="4"/>
  <c r="Q58" i="4" s="1"/>
  <c r="I59" i="4"/>
  <c r="Q59" i="4" s="1"/>
  <c r="I60" i="4"/>
  <c r="Q60" i="4" s="1"/>
  <c r="I61" i="4"/>
  <c r="Q61" i="4" s="1"/>
  <c r="I62" i="4"/>
  <c r="Q62" i="4" s="1"/>
  <c r="I63" i="4"/>
  <c r="Q63" i="4" s="1"/>
  <c r="I64" i="4"/>
  <c r="Q64" i="4" s="1"/>
  <c r="I65" i="4"/>
  <c r="Q65" i="4" s="1"/>
  <c r="I66" i="4"/>
  <c r="Q66" i="4" s="1"/>
  <c r="I67" i="4"/>
  <c r="Q67" i="4" s="1"/>
  <c r="I68" i="4"/>
  <c r="Q68" i="4" s="1"/>
  <c r="I42" i="4"/>
  <c r="Q42" i="4" s="1"/>
  <c r="I43" i="4"/>
  <c r="Q43" i="4" s="1"/>
  <c r="I44" i="4"/>
  <c r="Q44" i="4" s="1"/>
  <c r="I45" i="4"/>
  <c r="Q45" i="4" s="1"/>
  <c r="I46" i="4"/>
  <c r="Q46" i="4" s="1"/>
  <c r="I47" i="4"/>
  <c r="Q47" i="4" s="1"/>
  <c r="I48" i="4"/>
  <c r="Q48" i="4" s="1"/>
  <c r="I49" i="4"/>
  <c r="Q49" i="4" s="1"/>
  <c r="I50" i="4"/>
  <c r="Q50" i="4" s="1"/>
  <c r="I51" i="4"/>
  <c r="Q51" i="4" s="1"/>
  <c r="I52" i="4"/>
  <c r="Q52" i="4" s="1"/>
  <c r="I53" i="4"/>
  <c r="Q53" i="4" s="1"/>
  <c r="I54" i="4"/>
  <c r="Q54" i="4" s="1"/>
  <c r="I55" i="4"/>
  <c r="Q55" i="4" s="1"/>
  <c r="I23" i="4"/>
  <c r="Q23" i="4" s="1"/>
  <c r="I24" i="4"/>
  <c r="Q24" i="4" s="1"/>
  <c r="I25" i="4"/>
  <c r="Q25" i="4" s="1"/>
  <c r="I26" i="4"/>
  <c r="Q26" i="4" s="1"/>
  <c r="I27" i="4"/>
  <c r="Q27" i="4" s="1"/>
  <c r="I28" i="4"/>
  <c r="Q28" i="4" s="1"/>
  <c r="I29" i="4"/>
  <c r="Q29" i="4" s="1"/>
  <c r="I30" i="4"/>
  <c r="Q30" i="4" s="1"/>
  <c r="I31" i="4"/>
  <c r="Q31" i="4" s="1"/>
  <c r="I32" i="4"/>
  <c r="Q32" i="4" s="1"/>
  <c r="I33" i="4"/>
  <c r="Q33" i="4" s="1"/>
  <c r="I34" i="4"/>
  <c r="Q34" i="4" s="1"/>
  <c r="I35" i="4"/>
  <c r="Q35" i="4" s="1"/>
  <c r="I36" i="4"/>
  <c r="Q36" i="4" s="1"/>
  <c r="I37" i="4"/>
  <c r="Q37" i="4" s="1"/>
  <c r="I38" i="4"/>
  <c r="Q38" i="4" s="1"/>
  <c r="I39" i="4"/>
  <c r="Q39" i="4" s="1"/>
  <c r="I40" i="4"/>
  <c r="Q40" i="4" s="1"/>
  <c r="I41" i="4"/>
  <c r="Q41" i="4" s="1"/>
  <c r="I4" i="4"/>
  <c r="I5" i="4"/>
  <c r="I6" i="4"/>
  <c r="I7" i="4"/>
  <c r="I8" i="4"/>
  <c r="I9" i="4"/>
  <c r="I10" i="4"/>
  <c r="I11" i="4"/>
  <c r="I12" i="4"/>
  <c r="I13" i="4"/>
  <c r="Q13" i="4" s="1"/>
  <c r="I14" i="4"/>
  <c r="Q14" i="4" s="1"/>
  <c r="I15" i="4"/>
  <c r="Q15" i="4" s="1"/>
  <c r="I16" i="4"/>
  <c r="Q16" i="4" s="1"/>
  <c r="I17" i="4"/>
  <c r="Q17" i="4" s="1"/>
  <c r="I18" i="4"/>
  <c r="Q18" i="4" s="1"/>
  <c r="I19" i="4"/>
  <c r="Q19" i="4" s="1"/>
  <c r="I20" i="4"/>
  <c r="Q20" i="4" s="1"/>
  <c r="I21" i="4"/>
  <c r="Q21" i="4" s="1"/>
  <c r="I22" i="4"/>
  <c r="Q22" i="4" s="1"/>
  <c r="I3" i="4"/>
  <c r="E160" i="4" l="1"/>
  <c r="L96" i="4"/>
  <c r="L97" i="4" s="1"/>
  <c r="L98" i="4" s="1"/>
  <c r="L270" i="4"/>
  <c r="M270" i="4" s="1"/>
  <c r="L124" i="4"/>
  <c r="L125" i="4" s="1"/>
  <c r="L126" i="4" s="1"/>
  <c r="L127" i="4" s="1"/>
  <c r="L128" i="4" s="1"/>
  <c r="L129" i="4" s="1"/>
  <c r="L130" i="4" s="1"/>
  <c r="L131" i="4" s="1"/>
  <c r="L132" i="4" s="1"/>
  <c r="L133" i="4" s="1"/>
  <c r="L134" i="4" s="1"/>
  <c r="L135" i="4" s="1"/>
  <c r="L136" i="4" s="1"/>
  <c r="L137" i="4" s="1"/>
  <c r="M137" i="4" s="1"/>
  <c r="L740" i="4"/>
  <c r="L741" i="4" s="1"/>
  <c r="L742" i="4" s="1"/>
  <c r="M97" i="4"/>
  <c r="L289" i="4"/>
  <c r="I159" i="4"/>
  <c r="Q159" i="4" s="1"/>
  <c r="I158" i="4"/>
  <c r="Q158" i="4" s="1"/>
  <c r="E161" i="4" l="1"/>
  <c r="M133" i="4"/>
  <c r="M96" i="4"/>
  <c r="L271" i="4"/>
  <c r="L272" i="4" s="1"/>
  <c r="M741" i="4"/>
  <c r="L138" i="4"/>
  <c r="M138" i="4" s="1"/>
  <c r="M127" i="4"/>
  <c r="M125" i="4"/>
  <c r="M130" i="4"/>
  <c r="M131" i="4"/>
  <c r="M124" i="4"/>
  <c r="M740" i="4"/>
  <c r="M126" i="4"/>
  <c r="M136" i="4"/>
  <c r="M129" i="4"/>
  <c r="M134" i="4"/>
  <c r="M135" i="4"/>
  <c r="M128" i="4"/>
  <c r="M132" i="4"/>
  <c r="L139" i="4"/>
  <c r="L290" i="4"/>
  <c r="M289" i="4"/>
  <c r="L743" i="4"/>
  <c r="M742" i="4"/>
  <c r="L99" i="4"/>
  <c r="M98" i="4"/>
  <c r="I160" i="4"/>
  <c r="Q160" i="4" s="1"/>
  <c r="E162" i="4" l="1"/>
  <c r="M271" i="4"/>
  <c r="L291" i="4"/>
  <c r="M290" i="4"/>
  <c r="L140" i="4"/>
  <c r="M139" i="4"/>
  <c r="L100" i="4"/>
  <c r="M99" i="4"/>
  <c r="L744" i="4"/>
  <c r="M743" i="4"/>
  <c r="L273" i="4"/>
  <c r="M272" i="4"/>
  <c r="I161" i="4"/>
  <c r="E163" i="4" l="1"/>
  <c r="M744" i="4"/>
  <c r="L745" i="4"/>
  <c r="L141" i="4"/>
  <c r="M140" i="4"/>
  <c r="L274" i="4"/>
  <c r="M273" i="4"/>
  <c r="L101" i="4"/>
  <c r="M100" i="4"/>
  <c r="L292" i="4"/>
  <c r="M291" i="4"/>
  <c r="I162" i="4"/>
  <c r="E164" i="4" l="1"/>
  <c r="L293" i="4"/>
  <c r="M292" i="4"/>
  <c r="L275" i="4"/>
  <c r="M274" i="4"/>
  <c r="L142" i="4"/>
  <c r="M141" i="4"/>
  <c r="L102" i="4"/>
  <c r="M101" i="4"/>
  <c r="L746" i="4"/>
  <c r="M745" i="4"/>
  <c r="I163" i="4"/>
  <c r="E165" i="4" l="1"/>
  <c r="L747" i="4"/>
  <c r="M746" i="4"/>
  <c r="L143" i="4"/>
  <c r="M142" i="4"/>
  <c r="L276" i="4"/>
  <c r="M275" i="4"/>
  <c r="L103" i="4"/>
  <c r="M102" i="4"/>
  <c r="L294" i="4"/>
  <c r="M293" i="4"/>
  <c r="I164" i="4"/>
  <c r="E166" i="4" l="1"/>
  <c r="L104" i="4"/>
  <c r="M103" i="4"/>
  <c r="L277" i="4"/>
  <c r="M276" i="4"/>
  <c r="L748" i="4"/>
  <c r="M747" i="4"/>
  <c r="L295" i="4"/>
  <c r="M294" i="4"/>
  <c r="L144" i="4"/>
  <c r="M143" i="4"/>
  <c r="I165" i="4"/>
  <c r="E167" i="4" l="1"/>
  <c r="L145" i="4"/>
  <c r="M144" i="4"/>
  <c r="L278" i="4"/>
  <c r="M277" i="4"/>
  <c r="L296" i="4"/>
  <c r="M295" i="4"/>
  <c r="L749" i="4"/>
  <c r="M748" i="4"/>
  <c r="L105" i="4"/>
  <c r="M104" i="4"/>
  <c r="I166" i="4"/>
  <c r="I167" i="4"/>
  <c r="E168" i="4" l="1"/>
  <c r="L750" i="4"/>
  <c r="M749" i="4"/>
  <c r="M145" i="4"/>
  <c r="L146" i="4"/>
  <c r="L106" i="4"/>
  <c r="M105" i="4"/>
  <c r="L297" i="4"/>
  <c r="M296" i="4"/>
  <c r="L279" i="4"/>
  <c r="M278" i="4"/>
  <c r="E169" i="4" l="1"/>
  <c r="I168" i="4"/>
  <c r="M146" i="4"/>
  <c r="M147" i="4"/>
  <c r="L751" i="4"/>
  <c r="M750" i="4"/>
  <c r="L298" i="4"/>
  <c r="M297" i="4"/>
  <c r="L280" i="4"/>
  <c r="M279" i="4"/>
  <c r="L107" i="4"/>
  <c r="M106" i="4"/>
  <c r="E170" i="4" l="1"/>
  <c r="I169" i="4"/>
  <c r="L281" i="4"/>
  <c r="M280" i="4"/>
  <c r="M751" i="4"/>
  <c r="L752" i="4"/>
  <c r="L108" i="4"/>
  <c r="M107" i="4"/>
  <c r="L299" i="4"/>
  <c r="M298" i="4"/>
  <c r="E171" i="4" l="1"/>
  <c r="I170" i="4"/>
  <c r="L300" i="4"/>
  <c r="M299" i="4"/>
  <c r="L282" i="4"/>
  <c r="M281" i="4"/>
  <c r="L109" i="4"/>
  <c r="M108" i="4"/>
  <c r="L753" i="4"/>
  <c r="M752" i="4"/>
  <c r="E172" i="4" l="1"/>
  <c r="I171" i="4"/>
  <c r="L110" i="4"/>
  <c r="M109" i="4"/>
  <c r="L754" i="4"/>
  <c r="M753" i="4"/>
  <c r="L283" i="4"/>
  <c r="M282" i="4"/>
  <c r="L301" i="4"/>
  <c r="M300" i="4"/>
  <c r="I172" i="4" l="1"/>
  <c r="E173" i="4"/>
  <c r="L302" i="4"/>
  <c r="M301" i="4"/>
  <c r="L755" i="4"/>
  <c r="M754" i="4"/>
  <c r="L111" i="4"/>
  <c r="M110" i="4"/>
  <c r="M283" i="4"/>
  <c r="L284" i="4"/>
  <c r="I173" i="4" l="1"/>
  <c r="E174" i="4"/>
  <c r="L285" i="4"/>
  <c r="M284" i="4"/>
  <c r="M111" i="4"/>
  <c r="L112" i="4"/>
  <c r="L303" i="4"/>
  <c r="M302" i="4"/>
  <c r="L756" i="4"/>
  <c r="M755" i="4"/>
  <c r="E175" i="4" l="1"/>
  <c r="I174" i="4"/>
  <c r="L113" i="4"/>
  <c r="M112" i="4"/>
  <c r="L757" i="4"/>
  <c r="M756" i="4"/>
  <c r="L304" i="4"/>
  <c r="M303" i="4"/>
  <c r="L286" i="4"/>
  <c r="M285" i="4"/>
  <c r="I175" i="4" l="1"/>
  <c r="E176" i="4"/>
  <c r="M286" i="4"/>
  <c r="M287" i="4"/>
  <c r="L758" i="4"/>
  <c r="M757" i="4"/>
  <c r="L305" i="4"/>
  <c r="M304" i="4"/>
  <c r="L114" i="4"/>
  <c r="M113" i="4"/>
  <c r="E177" i="4" l="1"/>
  <c r="I176" i="4"/>
  <c r="L759" i="4"/>
  <c r="M758" i="4"/>
  <c r="L115" i="4"/>
  <c r="M114" i="4"/>
  <c r="L306" i="4"/>
  <c r="M305" i="4"/>
  <c r="E178" i="4" l="1"/>
  <c r="I177" i="4"/>
  <c r="L116" i="4"/>
  <c r="M115" i="4"/>
  <c r="L307" i="4"/>
  <c r="M306" i="4"/>
  <c r="L760" i="4"/>
  <c r="M759" i="4"/>
  <c r="E179" i="4" l="1"/>
  <c r="I178" i="4"/>
  <c r="L761" i="4"/>
  <c r="M760" i="4"/>
  <c r="L117" i="4"/>
  <c r="M116" i="4"/>
  <c r="L308" i="4"/>
  <c r="M307" i="4"/>
  <c r="I179" i="4" l="1"/>
  <c r="E180" i="4"/>
  <c r="L309" i="4"/>
  <c r="M308" i="4"/>
  <c r="L118" i="4"/>
  <c r="M117" i="4"/>
  <c r="L762" i="4"/>
  <c r="M761" i="4"/>
  <c r="I180" i="4" l="1"/>
  <c r="E181" i="4"/>
  <c r="L119" i="4"/>
  <c r="M118" i="4"/>
  <c r="L310" i="4"/>
  <c r="M309" i="4"/>
  <c r="L763" i="4"/>
  <c r="M762" i="4"/>
  <c r="I181" i="4" l="1"/>
  <c r="E182" i="4"/>
  <c r="L764" i="4"/>
  <c r="M763" i="4"/>
  <c r="L120" i="4"/>
  <c r="M119" i="4"/>
  <c r="L311" i="4"/>
  <c r="M310" i="4"/>
  <c r="I182" i="4" l="1"/>
  <c r="E183" i="4"/>
  <c r="L765" i="4"/>
  <c r="M764" i="4"/>
  <c r="L312" i="4"/>
  <c r="M311" i="4"/>
  <c r="L121" i="4"/>
  <c r="M120" i="4"/>
  <c r="I183" i="4" l="1"/>
  <c r="E184" i="4"/>
  <c r="M121" i="4"/>
  <c r="M122" i="4"/>
  <c r="L766" i="4"/>
  <c r="M765" i="4"/>
  <c r="L313" i="4"/>
  <c r="M312" i="4"/>
  <c r="I184" i="4" l="1"/>
  <c r="E185" i="4"/>
  <c r="L314" i="4"/>
  <c r="M313" i="4"/>
  <c r="L767" i="4"/>
  <c r="M766" i="4"/>
  <c r="I185" i="4" l="1"/>
  <c r="E186" i="4"/>
  <c r="L768" i="4"/>
  <c r="M767" i="4"/>
  <c r="L315" i="4"/>
  <c r="M314" i="4"/>
  <c r="I186" i="4" l="1"/>
  <c r="E187" i="4"/>
  <c r="L769" i="4"/>
  <c r="M768" i="4"/>
  <c r="L316" i="4"/>
  <c r="M315" i="4"/>
  <c r="I187" i="4" l="1"/>
  <c r="E188" i="4"/>
  <c r="L317" i="4"/>
  <c r="M316" i="4"/>
  <c r="L770" i="4"/>
  <c r="M769" i="4"/>
  <c r="E189" i="4" l="1"/>
  <c r="I188" i="4"/>
  <c r="L318" i="4"/>
  <c r="M317" i="4"/>
  <c r="L771" i="4"/>
  <c r="M770" i="4"/>
  <c r="I189" i="4" l="1"/>
  <c r="I190" i="4"/>
  <c r="L319" i="4"/>
  <c r="M318" i="4"/>
  <c r="L772" i="4"/>
  <c r="M771" i="4"/>
  <c r="L773" i="4" l="1"/>
  <c r="M772" i="4"/>
  <c r="L320" i="4"/>
  <c r="M319" i="4"/>
  <c r="L774" i="4" l="1"/>
  <c r="M773" i="4"/>
  <c r="L321" i="4"/>
  <c r="M320" i="4"/>
  <c r="L322" i="4" l="1"/>
  <c r="M321" i="4"/>
  <c r="L775" i="4"/>
  <c r="M774" i="4"/>
  <c r="L323" i="4" l="1"/>
  <c r="M322" i="4"/>
  <c r="L776" i="4"/>
  <c r="M775" i="4"/>
  <c r="L777" i="4" l="1"/>
  <c r="M776" i="4"/>
  <c r="L324" i="4"/>
  <c r="M323" i="4"/>
  <c r="L778" i="4" l="1"/>
  <c r="M777" i="4"/>
  <c r="L325" i="4"/>
  <c r="M324" i="4"/>
  <c r="L779" i="4" l="1"/>
  <c r="M778" i="4"/>
  <c r="M325" i="4"/>
  <c r="L326" i="4"/>
  <c r="L780" i="4" l="1"/>
  <c r="M779" i="4"/>
  <c r="L327" i="4"/>
  <c r="M326" i="4"/>
  <c r="L328" i="4" l="1"/>
  <c r="M327" i="4"/>
  <c r="L781" i="4"/>
  <c r="M780" i="4"/>
  <c r="L782" i="4" l="1"/>
  <c r="M781" i="4"/>
  <c r="L329" i="4"/>
  <c r="M328" i="4"/>
  <c r="L330" i="4" l="1"/>
  <c r="M329" i="4"/>
  <c r="L783" i="4"/>
  <c r="M782" i="4"/>
  <c r="L331" i="4" l="1"/>
  <c r="M330" i="4"/>
  <c r="L784" i="4"/>
  <c r="M783" i="4"/>
  <c r="L332" i="4" l="1"/>
  <c r="M331" i="4"/>
  <c r="L785" i="4"/>
  <c r="M784" i="4"/>
  <c r="L333" i="4" l="1"/>
  <c r="M332" i="4"/>
  <c r="L786" i="4"/>
  <c r="M785" i="4"/>
  <c r="L787" i="4" l="1"/>
  <c r="M786" i="4"/>
  <c r="L334" i="4"/>
  <c r="M333" i="4"/>
  <c r="L788" i="4" l="1"/>
  <c r="M787" i="4"/>
  <c r="L335" i="4"/>
  <c r="M334" i="4"/>
  <c r="L789" i="4" l="1"/>
  <c r="M788" i="4"/>
  <c r="L336" i="4"/>
  <c r="M335" i="4"/>
  <c r="L790" i="4" l="1"/>
  <c r="M789" i="4"/>
  <c r="L337" i="4"/>
  <c r="M336" i="4"/>
  <c r="L791" i="4" l="1"/>
  <c r="M790" i="4"/>
  <c r="M337" i="4"/>
  <c r="L338" i="4"/>
  <c r="L792" i="4" l="1"/>
  <c r="M791" i="4"/>
  <c r="M338" i="4"/>
  <c r="L339" i="4"/>
  <c r="L793" i="4" l="1"/>
  <c r="M792" i="4"/>
  <c r="L340" i="4"/>
  <c r="M339" i="4"/>
  <c r="L794" i="4" l="1"/>
  <c r="M793" i="4"/>
  <c r="L341" i="4"/>
  <c r="M340" i="4"/>
  <c r="L795" i="4" l="1"/>
  <c r="M794" i="4"/>
  <c r="L342" i="4"/>
  <c r="M341" i="4"/>
  <c r="L796" i="4" l="1"/>
  <c r="M795" i="4"/>
  <c r="L343" i="4"/>
  <c r="M342" i="4"/>
  <c r="L797" i="4" l="1"/>
  <c r="M796" i="4"/>
  <c r="L344" i="4"/>
  <c r="M343" i="4"/>
  <c r="M797" i="4" l="1"/>
  <c r="L798" i="4"/>
  <c r="L345" i="4"/>
  <c r="M344" i="4"/>
  <c r="L799" i="4" l="1"/>
  <c r="M798" i="4"/>
  <c r="L346" i="4"/>
  <c r="M345" i="4"/>
  <c r="L347" i="4" l="1"/>
  <c r="M346" i="4"/>
  <c r="L800" i="4"/>
  <c r="M799" i="4"/>
  <c r="L348" i="4" l="1"/>
  <c r="M347" i="4"/>
  <c r="L801" i="4"/>
  <c r="M800" i="4"/>
  <c r="L802" i="4" l="1"/>
  <c r="M801" i="4"/>
  <c r="L349" i="4"/>
  <c r="M348" i="4"/>
  <c r="M802" i="4" l="1"/>
  <c r="L803" i="4"/>
  <c r="L350" i="4"/>
  <c r="M349" i="4"/>
  <c r="L804" i="4" l="1"/>
  <c r="M803" i="4"/>
  <c r="L351" i="4"/>
  <c r="M350" i="4"/>
  <c r="L805" i="4" l="1"/>
  <c r="M804" i="4"/>
  <c r="M351" i="4"/>
  <c r="L352" i="4"/>
  <c r="M805" i="4" l="1"/>
  <c r="M806" i="4"/>
  <c r="L353" i="4"/>
  <c r="M352" i="4"/>
  <c r="L354" i="4" l="1"/>
  <c r="M353" i="4"/>
  <c r="L355" i="4" l="1"/>
  <c r="M354" i="4"/>
  <c r="L356" i="4" l="1"/>
  <c r="M355" i="4"/>
  <c r="L357" i="4" l="1"/>
  <c r="M356" i="4"/>
  <c r="L358" i="4" l="1"/>
  <c r="M357" i="4"/>
  <c r="L359" i="4" l="1"/>
  <c r="M358" i="4"/>
  <c r="L360" i="4" l="1"/>
  <c r="M359" i="4"/>
  <c r="L361" i="4" l="1"/>
  <c r="M360" i="4"/>
  <c r="L362" i="4" l="1"/>
  <c r="M361" i="4"/>
  <c r="L363" i="4" l="1"/>
  <c r="M362" i="4"/>
  <c r="L364" i="4" l="1"/>
  <c r="M363" i="4"/>
  <c r="L365" i="4" l="1"/>
  <c r="M364" i="4"/>
  <c r="L366" i="4" l="1"/>
  <c r="M365" i="4"/>
  <c r="L367" i="4" l="1"/>
  <c r="M366" i="4"/>
  <c r="L368" i="4" l="1"/>
  <c r="M367" i="4"/>
  <c r="L369" i="4" l="1"/>
  <c r="M368" i="4"/>
  <c r="L370" i="4" l="1"/>
  <c r="M369" i="4"/>
  <c r="L371" i="4" l="1"/>
  <c r="M370" i="4"/>
  <c r="L372" i="4" l="1"/>
  <c r="M371" i="4"/>
  <c r="L373" i="4" l="1"/>
  <c r="M372" i="4"/>
  <c r="L374" i="4" l="1"/>
  <c r="M373" i="4"/>
  <c r="L375" i="4" l="1"/>
  <c r="M374" i="4"/>
  <c r="L376" i="4" l="1"/>
  <c r="M375" i="4"/>
  <c r="L377" i="4" l="1"/>
  <c r="M376" i="4"/>
  <c r="L378" i="4" l="1"/>
  <c r="M377" i="4"/>
  <c r="L379" i="4" l="1"/>
  <c r="M378" i="4"/>
  <c r="L380" i="4" l="1"/>
  <c r="M379" i="4"/>
  <c r="L381" i="4" l="1"/>
  <c r="M380" i="4"/>
  <c r="L382" i="4" l="1"/>
  <c r="M381" i="4"/>
  <c r="L383" i="4" l="1"/>
  <c r="M382" i="4"/>
  <c r="L384" i="4" l="1"/>
  <c r="M383" i="4"/>
  <c r="L385" i="4" l="1"/>
  <c r="M384" i="4"/>
  <c r="L386" i="4" l="1"/>
  <c r="M385" i="4"/>
  <c r="L387" i="4" l="1"/>
  <c r="M386" i="4"/>
  <c r="L388" i="4" l="1"/>
  <c r="M387" i="4"/>
  <c r="L389" i="4" l="1"/>
  <c r="M388" i="4"/>
  <c r="L390" i="4" l="1"/>
  <c r="M389" i="4"/>
  <c r="L391" i="4" l="1"/>
  <c r="M390" i="4"/>
  <c r="L392" i="4" l="1"/>
  <c r="M391" i="4"/>
  <c r="L393" i="4" l="1"/>
  <c r="M392" i="4"/>
  <c r="L394" i="4" l="1"/>
  <c r="M393" i="4"/>
  <c r="L395" i="4" l="1"/>
  <c r="M394" i="4"/>
  <c r="L396" i="4" l="1"/>
  <c r="M395" i="4"/>
  <c r="L397" i="4" l="1"/>
  <c r="M396" i="4"/>
  <c r="L398" i="4" l="1"/>
  <c r="M397" i="4"/>
  <c r="L399" i="4" l="1"/>
  <c r="M398" i="4"/>
  <c r="L400" i="4" l="1"/>
  <c r="M399" i="4"/>
  <c r="L401" i="4" l="1"/>
  <c r="M400" i="4"/>
  <c r="L402" i="4" l="1"/>
  <c r="M401" i="4"/>
  <c r="L403" i="4" l="1"/>
  <c r="M402" i="4"/>
  <c r="L404" i="4" l="1"/>
  <c r="M403" i="4"/>
  <c r="L405" i="4" l="1"/>
  <c r="M404" i="4"/>
  <c r="L406" i="4" l="1"/>
  <c r="M405" i="4"/>
  <c r="L407" i="4" l="1"/>
  <c r="M406" i="4"/>
  <c r="L408" i="4" l="1"/>
  <c r="M407" i="4"/>
  <c r="L409" i="4" l="1"/>
  <c r="M408" i="4"/>
  <c r="L410" i="4" l="1"/>
  <c r="M409" i="4"/>
  <c r="L411" i="4" l="1"/>
  <c r="M410" i="4"/>
  <c r="L412" i="4" l="1"/>
  <c r="M411" i="4"/>
  <c r="L413" i="4" l="1"/>
  <c r="M412" i="4"/>
  <c r="L414" i="4" l="1"/>
  <c r="M413" i="4"/>
  <c r="L415" i="4" l="1"/>
  <c r="M414" i="4"/>
  <c r="L416" i="4" l="1"/>
  <c r="M415" i="4"/>
  <c r="L417" i="4" l="1"/>
  <c r="M416" i="4"/>
  <c r="L418" i="4" l="1"/>
  <c r="M417" i="4"/>
  <c r="L419" i="4" l="1"/>
  <c r="M418" i="4"/>
  <c r="L420" i="4" l="1"/>
  <c r="M419" i="4"/>
  <c r="L421" i="4" l="1"/>
  <c r="M420" i="4"/>
  <c r="L422" i="4" l="1"/>
  <c r="M421" i="4"/>
  <c r="L423" i="4" l="1"/>
  <c r="M422" i="4"/>
  <c r="L424" i="4" l="1"/>
  <c r="M423" i="4"/>
  <c r="L425" i="4" l="1"/>
  <c r="M424" i="4"/>
  <c r="L426" i="4" l="1"/>
  <c r="M425" i="4"/>
  <c r="L427" i="4" l="1"/>
  <c r="M426" i="4"/>
  <c r="L428" i="4" l="1"/>
  <c r="M427" i="4"/>
  <c r="L429" i="4" l="1"/>
  <c r="M428" i="4"/>
  <c r="L430" i="4" l="1"/>
  <c r="M429" i="4"/>
  <c r="L431" i="4" l="1"/>
  <c r="M430" i="4"/>
  <c r="L432" i="4" l="1"/>
  <c r="M431" i="4"/>
  <c r="L433" i="4" l="1"/>
  <c r="M432" i="4"/>
  <c r="L434" i="4" l="1"/>
  <c r="M433" i="4"/>
  <c r="L435" i="4" l="1"/>
  <c r="M434" i="4"/>
  <c r="L436" i="4" l="1"/>
  <c r="M435" i="4"/>
  <c r="L437" i="4" l="1"/>
  <c r="M436" i="4"/>
  <c r="L438" i="4" l="1"/>
  <c r="M437" i="4"/>
  <c r="L439" i="4" l="1"/>
  <c r="M438" i="4"/>
  <c r="L440" i="4" l="1"/>
  <c r="M439" i="4"/>
  <c r="L441" i="4" l="1"/>
  <c r="M440" i="4"/>
  <c r="L442" i="4" l="1"/>
  <c r="M441" i="4"/>
  <c r="L443" i="4" l="1"/>
  <c r="M442" i="4"/>
  <c r="L444" i="4" l="1"/>
  <c r="M443" i="4"/>
  <c r="L445" i="4" l="1"/>
  <c r="M444" i="4"/>
  <c r="L446" i="4" l="1"/>
  <c r="M445" i="4"/>
  <c r="L447" i="4" l="1"/>
  <c r="M446" i="4"/>
  <c r="L448" i="4" l="1"/>
  <c r="M447" i="4"/>
  <c r="L449" i="4" l="1"/>
  <c r="M448" i="4"/>
  <c r="L450" i="4" l="1"/>
  <c r="M449" i="4"/>
  <c r="L451" i="4" l="1"/>
  <c r="M450" i="4"/>
  <c r="L452" i="4" l="1"/>
  <c r="M451" i="4"/>
  <c r="L453" i="4" l="1"/>
  <c r="M452" i="4"/>
  <c r="L454" i="4" l="1"/>
  <c r="M453" i="4"/>
  <c r="L455" i="4" l="1"/>
  <c r="M454" i="4"/>
  <c r="L456" i="4" l="1"/>
  <c r="M455" i="4"/>
  <c r="L457" i="4" l="1"/>
  <c r="M456" i="4"/>
  <c r="L458" i="4" l="1"/>
  <c r="M457" i="4"/>
  <c r="L459" i="4" l="1"/>
  <c r="M458" i="4"/>
  <c r="L460" i="4" l="1"/>
  <c r="M459" i="4"/>
  <c r="L461" i="4" l="1"/>
  <c r="M460" i="4"/>
  <c r="L462" i="4" l="1"/>
  <c r="M461" i="4"/>
  <c r="L463" i="4" l="1"/>
  <c r="M462" i="4"/>
  <c r="L464" i="4" l="1"/>
  <c r="M463" i="4"/>
  <c r="L465" i="4" l="1"/>
  <c r="M464" i="4"/>
  <c r="L466" i="4" l="1"/>
  <c r="M465" i="4"/>
  <c r="L467" i="4" l="1"/>
  <c r="M466" i="4"/>
  <c r="L468" i="4" l="1"/>
  <c r="M467" i="4"/>
  <c r="L469" i="4" l="1"/>
  <c r="M468" i="4"/>
  <c r="L470" i="4" l="1"/>
  <c r="M469" i="4"/>
  <c r="L471" i="4" l="1"/>
  <c r="M470" i="4"/>
  <c r="L472" i="4" l="1"/>
  <c r="M471" i="4"/>
  <c r="L473" i="4" l="1"/>
  <c r="M472" i="4"/>
  <c r="L474" i="4" l="1"/>
  <c r="M473" i="4"/>
  <c r="L475" i="4" l="1"/>
  <c r="M474" i="4"/>
  <c r="L476" i="4" l="1"/>
  <c r="M475" i="4"/>
  <c r="L477" i="4" l="1"/>
  <c r="M476" i="4"/>
  <c r="L478" i="4" l="1"/>
  <c r="M477" i="4"/>
  <c r="L479" i="4" l="1"/>
  <c r="M478" i="4"/>
  <c r="L480" i="4" l="1"/>
  <c r="M479" i="4"/>
  <c r="L481" i="4" l="1"/>
  <c r="M480" i="4"/>
  <c r="L482" i="4" l="1"/>
  <c r="M481" i="4"/>
  <c r="L483" i="4" l="1"/>
  <c r="M482" i="4"/>
  <c r="L484" i="4" l="1"/>
  <c r="M483" i="4"/>
  <c r="L485" i="4" l="1"/>
  <c r="M484" i="4"/>
  <c r="L486" i="4" l="1"/>
  <c r="M485" i="4"/>
  <c r="L487" i="4" l="1"/>
  <c r="M486" i="4"/>
  <c r="L488" i="4" l="1"/>
  <c r="M487" i="4"/>
  <c r="L489" i="4" l="1"/>
  <c r="M488" i="4"/>
  <c r="L490" i="4" l="1"/>
  <c r="M489" i="4"/>
  <c r="L491" i="4" l="1"/>
  <c r="M490" i="4"/>
  <c r="L492" i="4" l="1"/>
  <c r="M491" i="4"/>
  <c r="L493" i="4" l="1"/>
  <c r="M492" i="4"/>
  <c r="L494" i="4" l="1"/>
  <c r="M493" i="4"/>
  <c r="L495" i="4" l="1"/>
  <c r="M494" i="4"/>
  <c r="L496" i="4" l="1"/>
  <c r="M495" i="4"/>
  <c r="L497" i="4" l="1"/>
  <c r="M496" i="4"/>
  <c r="L498" i="4" l="1"/>
  <c r="M497" i="4"/>
  <c r="L499" i="4" l="1"/>
  <c r="M498" i="4"/>
  <c r="L500" i="4" l="1"/>
  <c r="M499" i="4"/>
  <c r="L501" i="4" l="1"/>
  <c r="M500" i="4"/>
  <c r="L502" i="4" l="1"/>
  <c r="M501" i="4"/>
  <c r="L503" i="4" l="1"/>
  <c r="M502" i="4"/>
  <c r="L504" i="4" l="1"/>
  <c r="M503" i="4"/>
  <c r="L505" i="4" l="1"/>
  <c r="M504" i="4"/>
  <c r="L506" i="4" l="1"/>
  <c r="M505" i="4"/>
  <c r="L507" i="4" l="1"/>
  <c r="M506" i="4"/>
  <c r="L508" i="4" l="1"/>
  <c r="M507" i="4"/>
  <c r="L509" i="4" l="1"/>
  <c r="M508" i="4"/>
  <c r="L510" i="4" l="1"/>
  <c r="M509" i="4"/>
  <c r="L511" i="4" l="1"/>
  <c r="M510" i="4"/>
  <c r="L512" i="4" l="1"/>
  <c r="M511" i="4"/>
  <c r="L513" i="4" l="1"/>
  <c r="M512" i="4"/>
  <c r="L514" i="4" l="1"/>
  <c r="M513" i="4"/>
  <c r="L515" i="4" l="1"/>
  <c r="M514" i="4"/>
  <c r="L516" i="4" l="1"/>
  <c r="M515" i="4"/>
  <c r="L517" i="4" l="1"/>
  <c r="M516" i="4"/>
  <c r="L518" i="4" l="1"/>
  <c r="M517" i="4"/>
  <c r="L519" i="4" l="1"/>
  <c r="M518" i="4"/>
  <c r="L520" i="4" l="1"/>
  <c r="M519" i="4"/>
  <c r="L521" i="4" l="1"/>
  <c r="M520" i="4"/>
  <c r="L522" i="4" l="1"/>
  <c r="M521" i="4"/>
  <c r="L523" i="4" l="1"/>
  <c r="M522" i="4"/>
  <c r="L524" i="4" l="1"/>
  <c r="M523" i="4"/>
  <c r="L525" i="4" l="1"/>
  <c r="M524" i="4"/>
  <c r="L526" i="4" l="1"/>
  <c r="M525" i="4"/>
  <c r="L527" i="4" l="1"/>
  <c r="M526" i="4"/>
  <c r="L528" i="4" l="1"/>
  <c r="M527" i="4"/>
  <c r="L529" i="4" l="1"/>
  <c r="M528" i="4"/>
  <c r="L530" i="4" l="1"/>
  <c r="M529" i="4"/>
  <c r="L531" i="4" l="1"/>
  <c r="M530" i="4"/>
  <c r="L532" i="4" l="1"/>
  <c r="M531" i="4"/>
  <c r="L533" i="4" l="1"/>
  <c r="M532" i="4"/>
  <c r="L534" i="4" l="1"/>
  <c r="M533" i="4"/>
  <c r="L535" i="4" l="1"/>
  <c r="M534" i="4"/>
  <c r="L536" i="4" l="1"/>
  <c r="M535" i="4"/>
  <c r="L537" i="4" l="1"/>
  <c r="M536" i="4"/>
  <c r="L538" i="4" l="1"/>
  <c r="M537" i="4"/>
  <c r="L539" i="4" l="1"/>
  <c r="M538" i="4"/>
  <c r="L540" i="4" l="1"/>
  <c r="M539" i="4"/>
  <c r="L541" i="4" l="1"/>
  <c r="M540" i="4"/>
  <c r="L542" i="4" l="1"/>
  <c r="M541" i="4"/>
  <c r="L543" i="4" l="1"/>
  <c r="M542" i="4"/>
  <c r="L544" i="4" l="1"/>
  <c r="M543" i="4"/>
  <c r="L545" i="4" l="1"/>
  <c r="M544" i="4"/>
  <c r="L546" i="4" l="1"/>
  <c r="M545" i="4"/>
  <c r="L547" i="4" l="1"/>
  <c r="M546" i="4"/>
  <c r="L548" i="4" l="1"/>
  <c r="M547" i="4"/>
  <c r="L549" i="4" l="1"/>
  <c r="M548" i="4"/>
  <c r="L550" i="4" l="1"/>
  <c r="M549" i="4"/>
  <c r="L551" i="4" l="1"/>
  <c r="M550" i="4"/>
  <c r="L552" i="4" l="1"/>
  <c r="M551" i="4"/>
  <c r="L553" i="4" l="1"/>
  <c r="M552" i="4"/>
  <c r="L554" i="4" l="1"/>
  <c r="M553" i="4"/>
  <c r="L555" i="4" l="1"/>
  <c r="M554" i="4"/>
  <c r="L556" i="4" l="1"/>
  <c r="M555" i="4"/>
  <c r="L557" i="4" l="1"/>
  <c r="M556" i="4"/>
  <c r="L558" i="4" l="1"/>
  <c r="M557" i="4"/>
  <c r="L559" i="4" l="1"/>
  <c r="M558" i="4"/>
  <c r="L560" i="4" l="1"/>
  <c r="M559" i="4"/>
  <c r="L561" i="4" l="1"/>
  <c r="M560" i="4"/>
  <c r="L562" i="4" l="1"/>
  <c r="M561" i="4"/>
  <c r="L563" i="4" l="1"/>
  <c r="M562" i="4"/>
  <c r="L564" i="4" l="1"/>
  <c r="M563" i="4"/>
  <c r="L565" i="4" l="1"/>
  <c r="M564" i="4"/>
  <c r="L566" i="4" l="1"/>
  <c r="M565" i="4"/>
  <c r="L567" i="4" l="1"/>
  <c r="M566" i="4"/>
  <c r="L568" i="4" l="1"/>
  <c r="M567" i="4"/>
  <c r="L569" i="4" l="1"/>
  <c r="M568" i="4"/>
  <c r="L570" i="4" l="1"/>
  <c r="M569" i="4"/>
  <c r="L571" i="4" l="1"/>
  <c r="M570" i="4"/>
  <c r="L572" i="4" l="1"/>
  <c r="M571" i="4"/>
  <c r="L573" i="4" l="1"/>
  <c r="M572" i="4"/>
  <c r="L574" i="4" l="1"/>
  <c r="M573" i="4"/>
  <c r="L575" i="4" l="1"/>
  <c r="M574" i="4"/>
  <c r="L576" i="4" l="1"/>
  <c r="M575" i="4"/>
  <c r="L577" i="4" l="1"/>
  <c r="M576" i="4"/>
  <c r="L578" i="4" l="1"/>
  <c r="M577" i="4"/>
  <c r="L579" i="4" l="1"/>
  <c r="M578" i="4"/>
  <c r="L580" i="4" l="1"/>
  <c r="M579" i="4"/>
  <c r="L581" i="4" l="1"/>
  <c r="M580" i="4"/>
  <c r="L582" i="4" l="1"/>
  <c r="M581" i="4"/>
  <c r="L583" i="4" l="1"/>
  <c r="M582" i="4"/>
  <c r="L584" i="4" l="1"/>
  <c r="M583" i="4"/>
  <c r="L585" i="4" l="1"/>
  <c r="M584" i="4"/>
  <c r="L586" i="4" l="1"/>
  <c r="M585" i="4"/>
  <c r="L587" i="4" l="1"/>
  <c r="M586" i="4"/>
  <c r="L588" i="4" l="1"/>
  <c r="M587" i="4"/>
  <c r="L589" i="4" l="1"/>
  <c r="M588" i="4"/>
  <c r="L590" i="4" l="1"/>
  <c r="M589" i="4"/>
  <c r="L591" i="4" l="1"/>
  <c r="M590" i="4"/>
  <c r="L592" i="4" l="1"/>
  <c r="M591" i="4"/>
  <c r="L593" i="4" l="1"/>
  <c r="M592" i="4"/>
  <c r="L594" i="4" l="1"/>
  <c r="M593" i="4"/>
  <c r="L595" i="4" l="1"/>
  <c r="M594" i="4"/>
  <c r="L596" i="4" l="1"/>
  <c r="M595" i="4"/>
  <c r="L597" i="4" l="1"/>
  <c r="M596" i="4"/>
  <c r="L598" i="4" l="1"/>
  <c r="M597" i="4"/>
  <c r="L599" i="4" l="1"/>
  <c r="M598" i="4"/>
  <c r="L600" i="4" l="1"/>
  <c r="M599" i="4"/>
  <c r="L601" i="4" l="1"/>
  <c r="M600" i="4"/>
  <c r="L602" i="4" l="1"/>
  <c r="M601" i="4"/>
  <c r="L603" i="4" l="1"/>
  <c r="M602" i="4"/>
  <c r="L604" i="4" l="1"/>
  <c r="M603" i="4"/>
  <c r="L605" i="4" l="1"/>
  <c r="M604" i="4"/>
  <c r="L606" i="4" l="1"/>
  <c r="M605" i="4"/>
  <c r="L607" i="4" l="1"/>
  <c r="M606" i="4"/>
  <c r="L608" i="4" l="1"/>
  <c r="M607" i="4"/>
  <c r="L609" i="4" l="1"/>
  <c r="M608" i="4"/>
  <c r="M609" i="4" l="1"/>
  <c r="L610" i="4"/>
  <c r="L611" i="4" l="1"/>
  <c r="M610" i="4"/>
  <c r="L612" i="4" l="1"/>
  <c r="M611" i="4"/>
  <c r="L613" i="4" l="1"/>
  <c r="M612" i="4"/>
  <c r="L614" i="4" l="1"/>
  <c r="M613" i="4"/>
  <c r="L615" i="4" l="1"/>
  <c r="M614" i="4"/>
  <c r="L616" i="4" l="1"/>
  <c r="M615" i="4"/>
  <c r="M616" i="4" l="1"/>
  <c r="L617" i="4"/>
  <c r="M617" i="4" l="1"/>
  <c r="L618" i="4"/>
  <c r="L619" i="4" l="1"/>
  <c r="M618" i="4"/>
  <c r="L620" i="4" l="1"/>
  <c r="M619" i="4"/>
  <c r="L621" i="4" l="1"/>
  <c r="M620" i="4"/>
  <c r="L622" i="4" l="1"/>
  <c r="M621" i="4"/>
  <c r="L623" i="4" l="1"/>
  <c r="M622" i="4"/>
  <c r="L624" i="4" l="1"/>
  <c r="M623" i="4"/>
  <c r="L625" i="4" l="1"/>
  <c r="M624" i="4"/>
  <c r="L626" i="4" l="1"/>
  <c r="M625" i="4"/>
  <c r="L627" i="4" l="1"/>
  <c r="M626" i="4"/>
  <c r="L628" i="4" l="1"/>
  <c r="M627" i="4"/>
  <c r="L629" i="4" l="1"/>
  <c r="M628" i="4"/>
  <c r="M629" i="4" l="1"/>
  <c r="L630" i="4"/>
  <c r="L631" i="4" l="1"/>
  <c r="M630" i="4"/>
  <c r="L632" i="4" l="1"/>
  <c r="M631" i="4"/>
  <c r="L633" i="4" l="1"/>
  <c r="M632" i="4"/>
  <c r="L634" i="4" l="1"/>
  <c r="M633" i="4"/>
  <c r="L635" i="4" l="1"/>
  <c r="M634" i="4"/>
  <c r="L636" i="4" l="1"/>
  <c r="M635" i="4"/>
  <c r="L637" i="4" l="1"/>
  <c r="M636" i="4"/>
  <c r="M637" i="4" l="1"/>
  <c r="M638" i="4"/>
  <c r="E1085" i="4" l="1"/>
  <c r="E972" i="4"/>
  <c r="E937" i="4"/>
  <c r="E823" i="4"/>
  <c r="E757" i="4"/>
  <c r="E692" i="4"/>
  <c r="E405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404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746" i="4"/>
  <c r="D747" i="4"/>
  <c r="D748" i="4"/>
  <c r="D749" i="4"/>
  <c r="D750" i="4"/>
  <c r="D751" i="4"/>
  <c r="D752" i="4"/>
  <c r="D753" i="4"/>
  <c r="D754" i="4"/>
  <c r="D755" i="4"/>
  <c r="D756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1074" i="4"/>
  <c r="D1075" i="4"/>
  <c r="D1076" i="4"/>
  <c r="D1077" i="4"/>
  <c r="D1078" i="4"/>
  <c r="D1079" i="4"/>
  <c r="D1080" i="4"/>
  <c r="D1081" i="4"/>
  <c r="D1082" i="4"/>
  <c r="D1083" i="4"/>
  <c r="D1084" i="4"/>
  <c r="E216" i="4"/>
  <c r="D16" i="4"/>
  <c r="D15" i="4"/>
  <c r="D3" i="4"/>
  <c r="D4" i="4"/>
  <c r="D5" i="4"/>
  <c r="D6" i="4"/>
  <c r="D7" i="4"/>
  <c r="D8" i="4"/>
  <c r="D9" i="4"/>
  <c r="D10" i="4"/>
  <c r="D11" i="4"/>
  <c r="D12" i="4"/>
  <c r="D13" i="4"/>
  <c r="D14" i="4"/>
  <c r="D2" i="4"/>
  <c r="C3" i="4"/>
  <c r="I216" i="4" l="1"/>
  <c r="Q216" i="4" s="1"/>
  <c r="I972" i="4"/>
  <c r="Q972" i="4" s="1"/>
  <c r="I757" i="4"/>
  <c r="Q757" i="4" s="1"/>
  <c r="D1085" i="4"/>
  <c r="I823" i="4"/>
  <c r="Q823" i="4" s="1"/>
  <c r="D823" i="4"/>
  <c r="E217" i="4"/>
  <c r="D757" i="4"/>
  <c r="F3" i="4"/>
  <c r="F4" i="4" s="1"/>
  <c r="F5" i="4" s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F54" i="4" s="1"/>
  <c r="F55" i="4" s="1"/>
  <c r="F56" i="4" s="1"/>
  <c r="F57" i="4" s="1"/>
  <c r="F58" i="4" s="1"/>
  <c r="F59" i="4" s="1"/>
  <c r="F60" i="4" s="1"/>
  <c r="F61" i="4" s="1"/>
  <c r="F62" i="4" s="1"/>
  <c r="F63" i="4" s="1"/>
  <c r="F64" i="4" s="1"/>
  <c r="F65" i="4" s="1"/>
  <c r="F66" i="4" s="1"/>
  <c r="F67" i="4" s="1"/>
  <c r="F68" i="4" s="1"/>
  <c r="F69" i="4" s="1"/>
  <c r="F70" i="4" s="1"/>
  <c r="F71" i="4" s="1"/>
  <c r="F72" i="4" s="1"/>
  <c r="F73" i="4" s="1"/>
  <c r="F74" i="4" s="1"/>
  <c r="F75" i="4" s="1"/>
  <c r="F76" i="4" s="1"/>
  <c r="F77" i="4" s="1"/>
  <c r="F78" i="4" s="1"/>
  <c r="F79" i="4" s="1"/>
  <c r="F80" i="4" s="1"/>
  <c r="F81" i="4" s="1"/>
  <c r="F82" i="4" s="1"/>
  <c r="F83" i="4" s="1"/>
  <c r="F84" i="4" s="1"/>
  <c r="F85" i="4" s="1"/>
  <c r="F86" i="4" s="1"/>
  <c r="F87" i="4" s="1"/>
  <c r="F88" i="4" s="1"/>
  <c r="F89" i="4" s="1"/>
  <c r="F90" i="4" s="1"/>
  <c r="F91" i="4" s="1"/>
  <c r="F92" i="4" s="1"/>
  <c r="F93" i="4" s="1"/>
  <c r="F94" i="4" s="1"/>
  <c r="F95" i="4" s="1"/>
  <c r="F96" i="4" s="1"/>
  <c r="F97" i="4" s="1"/>
  <c r="F98" i="4" s="1"/>
  <c r="F99" i="4" s="1"/>
  <c r="F100" i="4" s="1"/>
  <c r="F101" i="4" s="1"/>
  <c r="F102" i="4" s="1"/>
  <c r="F103" i="4" s="1"/>
  <c r="F104" i="4" s="1"/>
  <c r="F105" i="4" s="1"/>
  <c r="F106" i="4" s="1"/>
  <c r="F107" i="4" s="1"/>
  <c r="F108" i="4" s="1"/>
  <c r="F109" i="4" s="1"/>
  <c r="F110" i="4" s="1"/>
  <c r="F111" i="4" s="1"/>
  <c r="F112" i="4" s="1"/>
  <c r="F113" i="4" s="1"/>
  <c r="F114" i="4" s="1"/>
  <c r="F115" i="4" s="1"/>
  <c r="F116" i="4" s="1"/>
  <c r="F117" i="4" s="1"/>
  <c r="F118" i="4" s="1"/>
  <c r="F119" i="4" s="1"/>
  <c r="F120" i="4" s="1"/>
  <c r="F121" i="4" s="1"/>
  <c r="F122" i="4" s="1"/>
  <c r="F123" i="4" s="1"/>
  <c r="F124" i="4" s="1"/>
  <c r="F125" i="4" s="1"/>
  <c r="F126" i="4" s="1"/>
  <c r="F127" i="4" s="1"/>
  <c r="F128" i="4" s="1"/>
  <c r="F129" i="4" s="1"/>
  <c r="F130" i="4" s="1"/>
  <c r="F131" i="4" s="1"/>
  <c r="F132" i="4" s="1"/>
  <c r="F133" i="4" s="1"/>
  <c r="F134" i="4" s="1"/>
  <c r="F135" i="4" s="1"/>
  <c r="F136" i="4" s="1"/>
  <c r="F137" i="4" s="1"/>
  <c r="F138" i="4" s="1"/>
  <c r="F139" i="4" s="1"/>
  <c r="F140" i="4" s="1"/>
  <c r="F141" i="4" s="1"/>
  <c r="F142" i="4" s="1"/>
  <c r="F143" i="4" s="1"/>
  <c r="F144" i="4" s="1"/>
  <c r="F145" i="4" s="1"/>
  <c r="F146" i="4" s="1"/>
  <c r="F147" i="4" s="1"/>
  <c r="F148" i="4" s="1"/>
  <c r="F149" i="4" s="1"/>
  <c r="F150" i="4" s="1"/>
  <c r="F151" i="4" s="1"/>
  <c r="F152" i="4" s="1"/>
  <c r="F153" i="4" s="1"/>
  <c r="F154" i="4" s="1"/>
  <c r="F155" i="4" s="1"/>
  <c r="F156" i="4" s="1"/>
  <c r="F157" i="4" s="1"/>
  <c r="F158" i="4" s="1"/>
  <c r="F159" i="4" s="1"/>
  <c r="F160" i="4" s="1"/>
  <c r="F161" i="4" s="1"/>
  <c r="F162" i="4" s="1"/>
  <c r="F163" i="4" s="1"/>
  <c r="F164" i="4" s="1"/>
  <c r="F165" i="4" s="1"/>
  <c r="F166" i="4" s="1"/>
  <c r="F167" i="4" s="1"/>
  <c r="F168" i="4" s="1"/>
  <c r="F169" i="4" s="1"/>
  <c r="F170" i="4" s="1"/>
  <c r="F171" i="4" s="1"/>
  <c r="F172" i="4" s="1"/>
  <c r="F173" i="4" s="1"/>
  <c r="F174" i="4" s="1"/>
  <c r="F175" i="4" s="1"/>
  <c r="F176" i="4" s="1"/>
  <c r="F177" i="4" s="1"/>
  <c r="F178" i="4" s="1"/>
  <c r="F179" i="4" s="1"/>
  <c r="F180" i="4" s="1"/>
  <c r="F181" i="4" s="1"/>
  <c r="F182" i="4" s="1"/>
  <c r="F183" i="4" s="1"/>
  <c r="F184" i="4" s="1"/>
  <c r="F185" i="4" s="1"/>
  <c r="F186" i="4" s="1"/>
  <c r="F187" i="4" s="1"/>
  <c r="F188" i="4" s="1"/>
  <c r="F189" i="4" s="1"/>
  <c r="F190" i="4" s="1"/>
  <c r="F191" i="4" s="1"/>
  <c r="F192" i="4" s="1"/>
  <c r="F193" i="4" s="1"/>
  <c r="F194" i="4" s="1"/>
  <c r="F195" i="4" s="1"/>
  <c r="F196" i="4" s="1"/>
  <c r="F197" i="4" s="1"/>
  <c r="F198" i="4" s="1"/>
  <c r="F199" i="4" s="1"/>
  <c r="F200" i="4" s="1"/>
  <c r="F201" i="4" s="1"/>
  <c r="F202" i="4" s="1"/>
  <c r="F203" i="4" s="1"/>
  <c r="F204" i="4" s="1"/>
  <c r="F205" i="4" s="1"/>
  <c r="F206" i="4" s="1"/>
  <c r="F207" i="4" s="1"/>
  <c r="F208" i="4" s="1"/>
  <c r="F209" i="4" s="1"/>
  <c r="F210" i="4" s="1"/>
  <c r="F211" i="4" s="1"/>
  <c r="F212" i="4" s="1"/>
  <c r="F213" i="4" s="1"/>
  <c r="F214" i="4" s="1"/>
  <c r="F215" i="4" s="1"/>
  <c r="F216" i="4" s="1"/>
  <c r="N2" i="4"/>
  <c r="N288" i="4"/>
  <c r="N269" i="4"/>
  <c r="N1108" i="4"/>
  <c r="N1092" i="4"/>
  <c r="N1076" i="4"/>
  <c r="N1060" i="4"/>
  <c r="N1044" i="4"/>
  <c r="N1028" i="4"/>
  <c r="N1012" i="4"/>
  <c r="N996" i="4"/>
  <c r="N980" i="4"/>
  <c r="N964" i="4"/>
  <c r="N948" i="4"/>
  <c r="N932" i="4"/>
  <c r="N916" i="4"/>
  <c r="N900" i="4"/>
  <c r="N884" i="4"/>
  <c r="N868" i="4"/>
  <c r="N852" i="4"/>
  <c r="N836" i="4"/>
  <c r="N820" i="4"/>
  <c r="N724" i="4"/>
  <c r="N708" i="4"/>
  <c r="N692" i="4"/>
  <c r="N676" i="4"/>
  <c r="N660" i="4"/>
  <c r="N644" i="4"/>
  <c r="N260" i="4"/>
  <c r="N244" i="4"/>
  <c r="N228" i="4"/>
  <c r="N212" i="4"/>
  <c r="N196" i="4"/>
  <c r="N180" i="4"/>
  <c r="N164" i="4"/>
  <c r="N148" i="4"/>
  <c r="N84" i="4"/>
  <c r="N68" i="4"/>
  <c r="N52" i="4"/>
  <c r="N36" i="4"/>
  <c r="N20" i="4"/>
  <c r="N4" i="4"/>
  <c r="N1103" i="4"/>
  <c r="N1087" i="4"/>
  <c r="N1071" i="4"/>
  <c r="N1055" i="4"/>
  <c r="N1039" i="4"/>
  <c r="N1023" i="4"/>
  <c r="N1007" i="4"/>
  <c r="N991" i="4"/>
  <c r="N975" i="4"/>
  <c r="N959" i="4"/>
  <c r="N943" i="4"/>
  <c r="N927" i="4"/>
  <c r="N911" i="4"/>
  <c r="N895" i="4"/>
  <c r="N879" i="4"/>
  <c r="N863" i="4"/>
  <c r="N847" i="4"/>
  <c r="N831" i="4"/>
  <c r="N815" i="4"/>
  <c r="N731" i="4"/>
  <c r="N715" i="4"/>
  <c r="N699" i="4"/>
  <c r="N683" i="4"/>
  <c r="N667" i="4"/>
  <c r="N651" i="4"/>
  <c r="N267" i="4"/>
  <c r="N251" i="4"/>
  <c r="N235" i="4"/>
  <c r="N219" i="4"/>
  <c r="N203" i="4"/>
  <c r="N187" i="4"/>
  <c r="N171" i="4"/>
  <c r="N155" i="4"/>
  <c r="N79" i="4"/>
  <c r="N63" i="4"/>
  <c r="N47" i="4"/>
  <c r="N31" i="4"/>
  <c r="N15" i="4"/>
  <c r="N1110" i="4"/>
  <c r="N1094" i="4"/>
  <c r="N1078" i="4"/>
  <c r="N1062" i="4"/>
  <c r="N1046" i="4"/>
  <c r="N1030" i="4"/>
  <c r="N1014" i="4"/>
  <c r="N998" i="4"/>
  <c r="N982" i="4"/>
  <c r="N966" i="4"/>
  <c r="N950" i="4"/>
  <c r="N934" i="4"/>
  <c r="N918" i="4"/>
  <c r="N902" i="4"/>
  <c r="N886" i="4"/>
  <c r="N870" i="4"/>
  <c r="N854" i="4"/>
  <c r="N838" i="4"/>
  <c r="N822" i="4"/>
  <c r="N738" i="4"/>
  <c r="N722" i="4"/>
  <c r="N706" i="4"/>
  <c r="N690" i="4"/>
  <c r="N674" i="4"/>
  <c r="N658" i="4"/>
  <c r="N642" i="4"/>
  <c r="N254" i="4"/>
  <c r="N238" i="4"/>
  <c r="N222" i="4"/>
  <c r="N206" i="4"/>
  <c r="N190" i="4"/>
  <c r="N174" i="4"/>
  <c r="N158" i="4"/>
  <c r="N86" i="4"/>
  <c r="N70" i="4"/>
  <c r="N54" i="4"/>
  <c r="N38" i="4"/>
  <c r="N22" i="4"/>
  <c r="N6" i="4"/>
  <c r="N1097" i="4"/>
  <c r="N1081" i="4"/>
  <c r="N1065" i="4"/>
  <c r="N1049" i="4"/>
  <c r="N1033" i="4"/>
  <c r="N1017" i="4"/>
  <c r="N1001" i="4"/>
  <c r="N985" i="4"/>
  <c r="N969" i="4"/>
  <c r="N953" i="4"/>
  <c r="N937" i="4"/>
  <c r="N921" i="4"/>
  <c r="N905" i="4"/>
  <c r="N873" i="4"/>
  <c r="N857" i="4"/>
  <c r="N825" i="4"/>
  <c r="N725" i="4"/>
  <c r="N677" i="4"/>
  <c r="N257" i="4"/>
  <c r="N209" i="4"/>
  <c r="N161" i="4"/>
  <c r="N89" i="4"/>
  <c r="N57" i="4"/>
  <c r="N9" i="4"/>
  <c r="N657" i="4"/>
  <c r="N253" i="4"/>
  <c r="N205" i="4"/>
  <c r="N173" i="4"/>
  <c r="N37" i="4"/>
  <c r="N137" i="4"/>
  <c r="N1104" i="4"/>
  <c r="N1088" i="4"/>
  <c r="N1072" i="4"/>
  <c r="N1056" i="4"/>
  <c r="N1040" i="4"/>
  <c r="N1024" i="4"/>
  <c r="N1008" i="4"/>
  <c r="N992" i="4"/>
  <c r="N976" i="4"/>
  <c r="N960" i="4"/>
  <c r="N944" i="4"/>
  <c r="N928" i="4"/>
  <c r="N912" i="4"/>
  <c r="N896" i="4"/>
  <c r="N880" i="4"/>
  <c r="N864" i="4"/>
  <c r="N848" i="4"/>
  <c r="N832" i="4"/>
  <c r="N816" i="4"/>
  <c r="N736" i="4"/>
  <c r="N720" i="4"/>
  <c r="N704" i="4"/>
  <c r="N688" i="4"/>
  <c r="N672" i="4"/>
  <c r="N656" i="4"/>
  <c r="N640" i="4"/>
  <c r="N256" i="4"/>
  <c r="N240" i="4"/>
  <c r="N224" i="4"/>
  <c r="N208" i="4"/>
  <c r="N192" i="4"/>
  <c r="N176" i="4"/>
  <c r="N160" i="4"/>
  <c r="N80" i="4"/>
  <c r="N64" i="4"/>
  <c r="N48" i="4"/>
  <c r="N32" i="4"/>
  <c r="N16" i="4"/>
  <c r="N1099" i="4"/>
  <c r="N1083" i="4"/>
  <c r="N1067" i="4"/>
  <c r="N1051" i="4"/>
  <c r="N1035" i="4"/>
  <c r="N1019" i="4"/>
  <c r="N1003" i="4"/>
  <c r="N987" i="4"/>
  <c r="N971" i="4"/>
  <c r="N955" i="4"/>
  <c r="N939" i="4"/>
  <c r="N923" i="4"/>
  <c r="N907" i="4"/>
  <c r="N891" i="4"/>
  <c r="N875" i="4"/>
  <c r="N859" i="4"/>
  <c r="N843" i="4"/>
  <c r="N827" i="4"/>
  <c r="N811" i="4"/>
  <c r="N727" i="4"/>
  <c r="N711" i="4"/>
  <c r="N695" i="4"/>
  <c r="N679" i="4"/>
  <c r="N663" i="4"/>
  <c r="N647" i="4"/>
  <c r="N263" i="4"/>
  <c r="N247" i="4"/>
  <c r="N231" i="4"/>
  <c r="N215" i="4"/>
  <c r="N199" i="4"/>
  <c r="N183" i="4"/>
  <c r="N167" i="4"/>
  <c r="N151" i="4"/>
  <c r="N91" i="4"/>
  <c r="N75" i="4"/>
  <c r="N59" i="4"/>
  <c r="N43" i="4"/>
  <c r="N27" i="4"/>
  <c r="N11" i="4"/>
  <c r="N1106" i="4"/>
  <c r="N1090" i="4"/>
  <c r="N1074" i="4"/>
  <c r="N1058" i="4"/>
  <c r="N1042" i="4"/>
  <c r="N1026" i="4"/>
  <c r="N1010" i="4"/>
  <c r="N994" i="4"/>
  <c r="N978" i="4"/>
  <c r="N962" i="4"/>
  <c r="N946" i="4"/>
  <c r="N930" i="4"/>
  <c r="N914" i="4"/>
  <c r="N898" i="4"/>
  <c r="N882" i="4"/>
  <c r="N866" i="4"/>
  <c r="N850" i="4"/>
  <c r="N834" i="4"/>
  <c r="N818" i="4"/>
  <c r="N734" i="4"/>
  <c r="N718" i="4"/>
  <c r="N702" i="4"/>
  <c r="N686" i="4"/>
  <c r="N670" i="4"/>
  <c r="N654" i="4"/>
  <c r="N266" i="4"/>
  <c r="N250" i="4"/>
  <c r="N234" i="4"/>
  <c r="N218" i="4"/>
  <c r="N202" i="4"/>
  <c r="N186" i="4"/>
  <c r="N170" i="4"/>
  <c r="N154" i="4"/>
  <c r="N82" i="4"/>
  <c r="N66" i="4"/>
  <c r="N50" i="4"/>
  <c r="N34" i="4"/>
  <c r="N18" i="4"/>
  <c r="N1109" i="4"/>
  <c r="N1093" i="4"/>
  <c r="N1077" i="4"/>
  <c r="N1061" i="4"/>
  <c r="N1045" i="4"/>
  <c r="N1029" i="4"/>
  <c r="N1013" i="4"/>
  <c r="N997" i="4"/>
  <c r="N981" i="4"/>
  <c r="N965" i="4"/>
  <c r="N949" i="4"/>
  <c r="N933" i="4"/>
  <c r="N917" i="4"/>
  <c r="N901" i="4"/>
  <c r="N885" i="4"/>
  <c r="N869" i="4"/>
  <c r="N853" i="4"/>
  <c r="N837" i="4"/>
  <c r="N821" i="4"/>
  <c r="N737" i="4"/>
  <c r="N721" i="4"/>
  <c r="N705" i="4"/>
  <c r="N689" i="4"/>
  <c r="N673" i="4"/>
  <c r="N641" i="4"/>
  <c r="N237" i="4"/>
  <c r="N189" i="4"/>
  <c r="N69" i="4"/>
  <c r="N21" i="4"/>
  <c r="N17" i="4"/>
  <c r="N270" i="4"/>
  <c r="N739" i="4"/>
  <c r="N1100" i="4"/>
  <c r="N1084" i="4"/>
  <c r="N1068" i="4"/>
  <c r="N1052" i="4"/>
  <c r="N1036" i="4"/>
  <c r="N1020" i="4"/>
  <c r="N1004" i="4"/>
  <c r="N988" i="4"/>
  <c r="N972" i="4"/>
  <c r="N956" i="4"/>
  <c r="N940" i="4"/>
  <c r="N924" i="4"/>
  <c r="N908" i="4"/>
  <c r="N892" i="4"/>
  <c r="N876" i="4"/>
  <c r="N860" i="4"/>
  <c r="N844" i="4"/>
  <c r="N828" i="4"/>
  <c r="N812" i="4"/>
  <c r="N732" i="4"/>
  <c r="N716" i="4"/>
  <c r="N700" i="4"/>
  <c r="N684" i="4"/>
  <c r="N668" i="4"/>
  <c r="N652" i="4"/>
  <c r="N268" i="4"/>
  <c r="N252" i="4"/>
  <c r="N236" i="4"/>
  <c r="N220" i="4"/>
  <c r="N204" i="4"/>
  <c r="N188" i="4"/>
  <c r="N172" i="4"/>
  <c r="N156" i="4"/>
  <c r="N92" i="4"/>
  <c r="N76" i="4"/>
  <c r="N60" i="4"/>
  <c r="N44" i="4"/>
  <c r="N28" i="4"/>
  <c r="N12" i="4"/>
  <c r="N3" i="4"/>
  <c r="N1095" i="4"/>
  <c r="N1079" i="4"/>
  <c r="N1063" i="4"/>
  <c r="N1047" i="4"/>
  <c r="N1031" i="4"/>
  <c r="N1015" i="4"/>
  <c r="N999" i="4"/>
  <c r="N983" i="4"/>
  <c r="N967" i="4"/>
  <c r="N951" i="4"/>
  <c r="N935" i="4"/>
  <c r="N919" i="4"/>
  <c r="N903" i="4"/>
  <c r="N887" i="4"/>
  <c r="N871" i="4"/>
  <c r="N855" i="4"/>
  <c r="N839" i="4"/>
  <c r="N823" i="4"/>
  <c r="N807" i="4"/>
  <c r="N723" i="4"/>
  <c r="N707" i="4"/>
  <c r="N691" i="4"/>
  <c r="N675" i="4"/>
  <c r="N659" i="4"/>
  <c r="N643" i="4"/>
  <c r="N259" i="4"/>
  <c r="N243" i="4"/>
  <c r="N227" i="4"/>
  <c r="N211" i="4"/>
  <c r="N195" i="4"/>
  <c r="N179" i="4"/>
  <c r="N163" i="4"/>
  <c r="N87" i="4"/>
  <c r="N71" i="4"/>
  <c r="N55" i="4"/>
  <c r="N39" i="4"/>
  <c r="N23" i="4"/>
  <c r="N7" i="4"/>
  <c r="N1102" i="4"/>
  <c r="N1086" i="4"/>
  <c r="N1070" i="4"/>
  <c r="N1054" i="4"/>
  <c r="N1038" i="4"/>
  <c r="N1022" i="4"/>
  <c r="N1006" i="4"/>
  <c r="N990" i="4"/>
  <c r="N974" i="4"/>
  <c r="N958" i="4"/>
  <c r="N942" i="4"/>
  <c r="N926" i="4"/>
  <c r="N910" i="4"/>
  <c r="N894" i="4"/>
  <c r="N878" i="4"/>
  <c r="N862" i="4"/>
  <c r="N846" i="4"/>
  <c r="N830" i="4"/>
  <c r="N814" i="4"/>
  <c r="N730" i="4"/>
  <c r="N714" i="4"/>
  <c r="N698" i="4"/>
  <c r="N682" i="4"/>
  <c r="N666" i="4"/>
  <c r="N650" i="4"/>
  <c r="N262" i="4"/>
  <c r="N246" i="4"/>
  <c r="N230" i="4"/>
  <c r="N214" i="4"/>
  <c r="N198" i="4"/>
  <c r="N182" i="4"/>
  <c r="N166" i="4"/>
  <c r="N150" i="4"/>
  <c r="N94" i="4"/>
  <c r="N78" i="4"/>
  <c r="N62" i="4"/>
  <c r="N46" i="4"/>
  <c r="N30" i="4"/>
  <c r="N14" i="4"/>
  <c r="N1105" i="4"/>
  <c r="N1089" i="4"/>
  <c r="N1073" i="4"/>
  <c r="N1057" i="4"/>
  <c r="N1041" i="4"/>
  <c r="N1025" i="4"/>
  <c r="N1009" i="4"/>
  <c r="N993" i="4"/>
  <c r="N977" i="4"/>
  <c r="N961" i="4"/>
  <c r="N945" i="4"/>
  <c r="N929" i="4"/>
  <c r="N913" i="4"/>
  <c r="N897" i="4"/>
  <c r="N881" i="4"/>
  <c r="N865" i="4"/>
  <c r="N849" i="4"/>
  <c r="N833" i="4"/>
  <c r="N817" i="4"/>
  <c r="N733" i="4"/>
  <c r="N717" i="4"/>
  <c r="N701" i="4"/>
  <c r="N685" i="4"/>
  <c r="N669" i="4"/>
  <c r="N653" i="4"/>
  <c r="N265" i="4"/>
  <c r="N249" i="4"/>
  <c r="N233" i="4"/>
  <c r="N217" i="4"/>
  <c r="N201" i="4"/>
  <c r="N185" i="4"/>
  <c r="N169" i="4"/>
  <c r="N153" i="4"/>
  <c r="N81" i="4"/>
  <c r="N65" i="4"/>
  <c r="N49" i="4"/>
  <c r="N33" i="4"/>
  <c r="N123" i="4"/>
  <c r="N95" i="4"/>
  <c r="N1096" i="4"/>
  <c r="N1080" i="4"/>
  <c r="N1064" i="4"/>
  <c r="N1048" i="4"/>
  <c r="N1032" i="4"/>
  <c r="N1016" i="4"/>
  <c r="N1000" i="4"/>
  <c r="N984" i="4"/>
  <c r="N968" i="4"/>
  <c r="N952" i="4"/>
  <c r="N936" i="4"/>
  <c r="N920" i="4"/>
  <c r="N904" i="4"/>
  <c r="N888" i="4"/>
  <c r="N872" i="4"/>
  <c r="N856" i="4"/>
  <c r="N840" i="4"/>
  <c r="N824" i="4"/>
  <c r="N808" i="4"/>
  <c r="N728" i="4"/>
  <c r="N712" i="4"/>
  <c r="N696" i="4"/>
  <c r="N680" i="4"/>
  <c r="N664" i="4"/>
  <c r="N648" i="4"/>
  <c r="N264" i="4"/>
  <c r="N248" i="4"/>
  <c r="N232" i="4"/>
  <c r="N216" i="4"/>
  <c r="N200" i="4"/>
  <c r="N184" i="4"/>
  <c r="N168" i="4"/>
  <c r="N152" i="4"/>
  <c r="N88" i="4"/>
  <c r="N72" i="4"/>
  <c r="N56" i="4"/>
  <c r="N40" i="4"/>
  <c r="N24" i="4"/>
  <c r="N8" i="4"/>
  <c r="N1107" i="4"/>
  <c r="N1091" i="4"/>
  <c r="N1075" i="4"/>
  <c r="N1059" i="4"/>
  <c r="N1043" i="4"/>
  <c r="N1027" i="4"/>
  <c r="N1011" i="4"/>
  <c r="N995" i="4"/>
  <c r="N979" i="4"/>
  <c r="N963" i="4"/>
  <c r="N947" i="4"/>
  <c r="N931" i="4"/>
  <c r="N915" i="4"/>
  <c r="N899" i="4"/>
  <c r="N883" i="4"/>
  <c r="N867" i="4"/>
  <c r="N851" i="4"/>
  <c r="N835" i="4"/>
  <c r="N819" i="4"/>
  <c r="N735" i="4"/>
  <c r="N719" i="4"/>
  <c r="N703" i="4"/>
  <c r="N687" i="4"/>
  <c r="N671" i="4"/>
  <c r="N655" i="4"/>
  <c r="N639" i="4"/>
  <c r="N255" i="4"/>
  <c r="N239" i="4"/>
  <c r="N223" i="4"/>
  <c r="N207" i="4"/>
  <c r="N191" i="4"/>
  <c r="N175" i="4"/>
  <c r="N159" i="4"/>
  <c r="N83" i="4"/>
  <c r="N67" i="4"/>
  <c r="N51" i="4"/>
  <c r="N35" i="4"/>
  <c r="N19" i="4"/>
  <c r="N1098" i="4"/>
  <c r="N1082" i="4"/>
  <c r="N1066" i="4"/>
  <c r="N1050" i="4"/>
  <c r="N1034" i="4"/>
  <c r="N1018" i="4"/>
  <c r="N1002" i="4"/>
  <c r="N986" i="4"/>
  <c r="N970" i="4"/>
  <c r="N954" i="4"/>
  <c r="N938" i="4"/>
  <c r="N922" i="4"/>
  <c r="N906" i="4"/>
  <c r="N890" i="4"/>
  <c r="N874" i="4"/>
  <c r="N858" i="4"/>
  <c r="N842" i="4"/>
  <c r="N826" i="4"/>
  <c r="N810" i="4"/>
  <c r="N726" i="4"/>
  <c r="N710" i="4"/>
  <c r="N694" i="4"/>
  <c r="N678" i="4"/>
  <c r="N662" i="4"/>
  <c r="N646" i="4"/>
  <c r="N258" i="4"/>
  <c r="N242" i="4"/>
  <c r="N226" i="4"/>
  <c r="N210" i="4"/>
  <c r="N194" i="4"/>
  <c r="N178" i="4"/>
  <c r="N162" i="4"/>
  <c r="N90" i="4"/>
  <c r="N74" i="4"/>
  <c r="N58" i="4"/>
  <c r="N42" i="4"/>
  <c r="N26" i="4"/>
  <c r="N10" i="4"/>
  <c r="N1101" i="4"/>
  <c r="N1085" i="4"/>
  <c r="N1069" i="4"/>
  <c r="N1053" i="4"/>
  <c r="N1037" i="4"/>
  <c r="N1021" i="4"/>
  <c r="N1005" i="4"/>
  <c r="N989" i="4"/>
  <c r="N973" i="4"/>
  <c r="N957" i="4"/>
  <c r="N941" i="4"/>
  <c r="N925" i="4"/>
  <c r="N909" i="4"/>
  <c r="N893" i="4"/>
  <c r="N877" i="4"/>
  <c r="N861" i="4"/>
  <c r="N845" i="4"/>
  <c r="N829" i="4"/>
  <c r="N813" i="4"/>
  <c r="N729" i="4"/>
  <c r="N713" i="4"/>
  <c r="N697" i="4"/>
  <c r="N681" i="4"/>
  <c r="N665" i="4"/>
  <c r="N649" i="4"/>
  <c r="N261" i="4"/>
  <c r="N245" i="4"/>
  <c r="N229" i="4"/>
  <c r="N213" i="4"/>
  <c r="N197" i="4"/>
  <c r="N181" i="4"/>
  <c r="N165" i="4"/>
  <c r="N149" i="4"/>
  <c r="N93" i="4"/>
  <c r="N77" i="4"/>
  <c r="N61" i="4"/>
  <c r="N45" i="4"/>
  <c r="N29" i="4"/>
  <c r="N13" i="4"/>
  <c r="N889" i="4"/>
  <c r="N841" i="4"/>
  <c r="N809" i="4"/>
  <c r="N709" i="4"/>
  <c r="N693" i="4"/>
  <c r="N661" i="4"/>
  <c r="N645" i="4"/>
  <c r="N241" i="4"/>
  <c r="N225" i="4"/>
  <c r="N193" i="4"/>
  <c r="N177" i="4"/>
  <c r="N73" i="4"/>
  <c r="N41" i="4"/>
  <c r="N25" i="4"/>
  <c r="N221" i="4"/>
  <c r="N157" i="4"/>
  <c r="N85" i="4"/>
  <c r="N53" i="4"/>
  <c r="N5" i="4"/>
  <c r="N133" i="4"/>
  <c r="N131" i="4"/>
  <c r="N125" i="4"/>
  <c r="N126" i="4"/>
  <c r="N136" i="4"/>
  <c r="N129" i="4"/>
  <c r="N740" i="4"/>
  <c r="N134" i="4"/>
  <c r="N128" i="4"/>
  <c r="N135" i="4"/>
  <c r="N130" i="4"/>
  <c r="N132" i="4"/>
  <c r="N127" i="4"/>
  <c r="N741" i="4"/>
  <c r="N96" i="4"/>
  <c r="N97" i="4"/>
  <c r="N124" i="4"/>
  <c r="N289" i="4"/>
  <c r="N271" i="4"/>
  <c r="N138" i="4"/>
  <c r="N98" i="4"/>
  <c r="N742" i="4"/>
  <c r="N272" i="4"/>
  <c r="N99" i="4"/>
  <c r="N743" i="4"/>
  <c r="N290" i="4"/>
  <c r="N139" i="4"/>
  <c r="N140" i="4"/>
  <c r="N291" i="4"/>
  <c r="N100" i="4"/>
  <c r="N273" i="4"/>
  <c r="N744" i="4"/>
  <c r="N745" i="4"/>
  <c r="N141" i="4"/>
  <c r="N101" i="4"/>
  <c r="N274" i="4"/>
  <c r="N292" i="4"/>
  <c r="N102" i="4"/>
  <c r="N275" i="4"/>
  <c r="N293" i="4"/>
  <c r="N746" i="4"/>
  <c r="N142" i="4"/>
  <c r="N143" i="4"/>
  <c r="N747" i="4"/>
  <c r="N276" i="4"/>
  <c r="N294" i="4"/>
  <c r="N103" i="4"/>
  <c r="N295" i="4"/>
  <c r="N748" i="4"/>
  <c r="N104" i="4"/>
  <c r="N144" i="4"/>
  <c r="N277" i="4"/>
  <c r="N278" i="4"/>
  <c r="N749" i="4"/>
  <c r="N296" i="4"/>
  <c r="N145" i="4"/>
  <c r="N105" i="4"/>
  <c r="N750" i="4"/>
  <c r="N106" i="4"/>
  <c r="N279" i="4"/>
  <c r="N146" i="4"/>
  <c r="N297" i="4"/>
  <c r="N147" i="4"/>
  <c r="N298" i="4"/>
  <c r="N280" i="4"/>
  <c r="N107" i="4"/>
  <c r="N751" i="4"/>
  <c r="N108" i="4"/>
  <c r="N299" i="4"/>
  <c r="N752" i="4"/>
  <c r="N281" i="4"/>
  <c r="N300" i="4"/>
  <c r="N282" i="4"/>
  <c r="N753" i="4"/>
  <c r="N109" i="4"/>
  <c r="N283" i="4"/>
  <c r="N110" i="4"/>
  <c r="N754" i="4"/>
  <c r="N301" i="4"/>
  <c r="N284" i="4"/>
  <c r="N302" i="4"/>
  <c r="N111" i="4"/>
  <c r="N755" i="4"/>
  <c r="N285" i="4"/>
  <c r="N112" i="4"/>
  <c r="N756" i="4"/>
  <c r="N303" i="4"/>
  <c r="N287" i="4"/>
  <c r="N113" i="4"/>
  <c r="N304" i="4"/>
  <c r="N757" i="4"/>
  <c r="N286" i="4"/>
  <c r="N305" i="4"/>
  <c r="N758" i="4"/>
  <c r="N114" i="4"/>
  <c r="N759" i="4"/>
  <c r="N115" i="4"/>
  <c r="N306" i="4"/>
  <c r="N307" i="4"/>
  <c r="N116" i="4"/>
  <c r="N760" i="4"/>
  <c r="N308" i="4"/>
  <c r="N761" i="4"/>
  <c r="N117" i="4"/>
  <c r="N118" i="4"/>
  <c r="N762" i="4"/>
  <c r="N309" i="4"/>
  <c r="N763" i="4"/>
  <c r="N310" i="4"/>
  <c r="N119" i="4"/>
  <c r="N764" i="4"/>
  <c r="N311" i="4"/>
  <c r="N120" i="4"/>
  <c r="N122" i="4"/>
  <c r="N312" i="4"/>
  <c r="N765" i="4"/>
  <c r="N121" i="4"/>
  <c r="N313" i="4"/>
  <c r="N766" i="4"/>
  <c r="N314" i="4"/>
  <c r="N767" i="4"/>
  <c r="N315" i="4"/>
  <c r="N768" i="4"/>
  <c r="N316" i="4"/>
  <c r="N769" i="4"/>
  <c r="N770" i="4"/>
  <c r="N317" i="4"/>
  <c r="N771" i="4"/>
  <c r="N318" i="4"/>
  <c r="N319" i="4"/>
  <c r="N772" i="4"/>
  <c r="N320" i="4"/>
  <c r="N773" i="4"/>
  <c r="N774" i="4"/>
  <c r="N321" i="4"/>
  <c r="N775" i="4"/>
  <c r="N322" i="4"/>
  <c r="N776" i="4"/>
  <c r="N323" i="4"/>
  <c r="N777" i="4"/>
  <c r="N324" i="4"/>
  <c r="N778" i="4"/>
  <c r="N325" i="4"/>
  <c r="N326" i="4"/>
  <c r="N779" i="4"/>
  <c r="N780" i="4"/>
  <c r="N327" i="4"/>
  <c r="N328" i="4"/>
  <c r="N781" i="4"/>
  <c r="N329" i="4"/>
  <c r="N782" i="4"/>
  <c r="N330" i="4"/>
  <c r="N783" i="4"/>
  <c r="N331" i="4"/>
  <c r="N784" i="4"/>
  <c r="N785" i="4"/>
  <c r="N332" i="4"/>
  <c r="N786" i="4"/>
  <c r="N333" i="4"/>
  <c r="N787" i="4"/>
  <c r="N334" i="4"/>
  <c r="N788" i="4"/>
  <c r="N335" i="4"/>
  <c r="N789" i="4"/>
  <c r="N336" i="4"/>
  <c r="N790" i="4"/>
  <c r="N337" i="4"/>
  <c r="N338" i="4"/>
  <c r="N791" i="4"/>
  <c r="N792" i="4"/>
  <c r="N339" i="4"/>
  <c r="N793" i="4"/>
  <c r="N340" i="4"/>
  <c r="N794" i="4"/>
  <c r="N341" i="4"/>
  <c r="N795" i="4"/>
  <c r="N342" i="4"/>
  <c r="N796" i="4"/>
  <c r="N343" i="4"/>
  <c r="N797" i="4"/>
  <c r="N344" i="4"/>
  <c r="N345" i="4"/>
  <c r="N798" i="4"/>
  <c r="N346" i="4"/>
  <c r="N799" i="4"/>
  <c r="N347" i="4"/>
  <c r="N800" i="4"/>
  <c r="N801" i="4"/>
  <c r="N348" i="4"/>
  <c r="N349" i="4"/>
  <c r="N802" i="4"/>
  <c r="N803" i="4"/>
  <c r="N350" i="4"/>
  <c r="N351" i="4"/>
  <c r="N804" i="4"/>
  <c r="N805" i="4"/>
  <c r="N806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N466" i="4"/>
  <c r="N467" i="4"/>
  <c r="N468" i="4"/>
  <c r="N469" i="4"/>
  <c r="N470" i="4"/>
  <c r="N471" i="4"/>
  <c r="N472" i="4"/>
  <c r="N473" i="4"/>
  <c r="N474" i="4"/>
  <c r="N475" i="4"/>
  <c r="N476" i="4"/>
  <c r="N477" i="4"/>
  <c r="N478" i="4"/>
  <c r="N479" i="4"/>
  <c r="N480" i="4"/>
  <c r="N481" i="4"/>
  <c r="N482" i="4"/>
  <c r="N483" i="4"/>
  <c r="N484" i="4"/>
  <c r="N485" i="4"/>
  <c r="N486" i="4"/>
  <c r="N487" i="4"/>
  <c r="N488" i="4"/>
  <c r="N489" i="4"/>
  <c r="N490" i="4"/>
  <c r="N491" i="4"/>
  <c r="N492" i="4"/>
  <c r="N493" i="4"/>
  <c r="N494" i="4"/>
  <c r="N495" i="4"/>
  <c r="N496" i="4"/>
  <c r="N497" i="4"/>
  <c r="N498" i="4"/>
  <c r="N499" i="4"/>
  <c r="N500" i="4"/>
  <c r="N501" i="4"/>
  <c r="N502" i="4"/>
  <c r="N503" i="4"/>
  <c r="N504" i="4"/>
  <c r="N505" i="4"/>
  <c r="N506" i="4"/>
  <c r="N507" i="4"/>
  <c r="N508" i="4"/>
  <c r="N509" i="4"/>
  <c r="N510" i="4"/>
  <c r="N511" i="4"/>
  <c r="N512" i="4"/>
  <c r="N513" i="4"/>
  <c r="N514" i="4"/>
  <c r="N515" i="4"/>
  <c r="N516" i="4"/>
  <c r="N517" i="4"/>
  <c r="N518" i="4"/>
  <c r="N519" i="4"/>
  <c r="N520" i="4"/>
  <c r="N521" i="4"/>
  <c r="N522" i="4"/>
  <c r="N523" i="4"/>
  <c r="N524" i="4"/>
  <c r="N525" i="4"/>
  <c r="N526" i="4"/>
  <c r="N527" i="4"/>
  <c r="N528" i="4"/>
  <c r="N529" i="4"/>
  <c r="N530" i="4"/>
  <c r="N531" i="4"/>
  <c r="N532" i="4"/>
  <c r="N533" i="4"/>
  <c r="N534" i="4"/>
  <c r="N535" i="4"/>
  <c r="N536" i="4"/>
  <c r="N537" i="4"/>
  <c r="N538" i="4"/>
  <c r="N539" i="4"/>
  <c r="N540" i="4"/>
  <c r="N541" i="4"/>
  <c r="N542" i="4"/>
  <c r="N543" i="4"/>
  <c r="N544" i="4"/>
  <c r="N545" i="4"/>
  <c r="N546" i="4"/>
  <c r="N547" i="4"/>
  <c r="N548" i="4"/>
  <c r="N549" i="4"/>
  <c r="N550" i="4"/>
  <c r="N551" i="4"/>
  <c r="N552" i="4"/>
  <c r="N553" i="4"/>
  <c r="N554" i="4"/>
  <c r="N555" i="4"/>
  <c r="N556" i="4"/>
  <c r="N557" i="4"/>
  <c r="N558" i="4"/>
  <c r="N559" i="4"/>
  <c r="N560" i="4"/>
  <c r="N561" i="4"/>
  <c r="N562" i="4"/>
  <c r="N563" i="4"/>
  <c r="N564" i="4"/>
  <c r="N565" i="4"/>
  <c r="N566" i="4"/>
  <c r="N567" i="4"/>
  <c r="N568" i="4"/>
  <c r="N569" i="4"/>
  <c r="N570" i="4"/>
  <c r="N571" i="4"/>
  <c r="N572" i="4"/>
  <c r="N573" i="4"/>
  <c r="N574" i="4"/>
  <c r="N575" i="4"/>
  <c r="N576" i="4"/>
  <c r="N577" i="4"/>
  <c r="N578" i="4"/>
  <c r="N579" i="4"/>
  <c r="N580" i="4"/>
  <c r="N581" i="4"/>
  <c r="N582" i="4"/>
  <c r="N583" i="4"/>
  <c r="N584" i="4"/>
  <c r="N585" i="4"/>
  <c r="N586" i="4"/>
  <c r="N587" i="4"/>
  <c r="N588" i="4"/>
  <c r="N589" i="4"/>
  <c r="N590" i="4"/>
  <c r="N591" i="4"/>
  <c r="N592" i="4"/>
  <c r="N593" i="4"/>
  <c r="N594" i="4"/>
  <c r="N595" i="4"/>
  <c r="N596" i="4"/>
  <c r="N597" i="4"/>
  <c r="N598" i="4"/>
  <c r="N599" i="4"/>
  <c r="N600" i="4"/>
  <c r="N601" i="4"/>
  <c r="N602" i="4"/>
  <c r="N603" i="4"/>
  <c r="N604" i="4"/>
  <c r="N605" i="4"/>
  <c r="N606" i="4"/>
  <c r="N607" i="4"/>
  <c r="N608" i="4"/>
  <c r="N609" i="4"/>
  <c r="N610" i="4"/>
  <c r="N611" i="4"/>
  <c r="N612" i="4"/>
  <c r="N613" i="4"/>
  <c r="N614" i="4"/>
  <c r="N615" i="4"/>
  <c r="N616" i="4"/>
  <c r="N617" i="4"/>
  <c r="N618" i="4"/>
  <c r="N619" i="4"/>
  <c r="N620" i="4"/>
  <c r="N621" i="4"/>
  <c r="N622" i="4"/>
  <c r="N623" i="4"/>
  <c r="N624" i="4"/>
  <c r="N625" i="4"/>
  <c r="N626" i="4"/>
  <c r="N627" i="4"/>
  <c r="N628" i="4"/>
  <c r="N629" i="4"/>
  <c r="N630" i="4"/>
  <c r="N631" i="4"/>
  <c r="N632" i="4"/>
  <c r="N633" i="4"/>
  <c r="N634" i="4"/>
  <c r="N635" i="4"/>
  <c r="N636" i="4"/>
  <c r="N638" i="4"/>
  <c r="N637" i="4"/>
  <c r="D405" i="4"/>
  <c r="I405" i="4"/>
  <c r="E938" i="4"/>
  <c r="I937" i="4"/>
  <c r="Q937" i="4" s="1"/>
  <c r="D692" i="4"/>
  <c r="I692" i="4"/>
  <c r="Q692" i="4" s="1"/>
  <c r="E1086" i="4"/>
  <c r="I1085" i="4"/>
  <c r="D937" i="4"/>
  <c r="C4" i="4"/>
  <c r="C5" i="4" s="1"/>
  <c r="C6" i="4" s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41" i="4" s="1"/>
  <c r="C42" i="4" s="1"/>
  <c r="C43" i="4" s="1"/>
  <c r="C44" i="4" s="1"/>
  <c r="C45" i="4" s="1"/>
  <c r="C46" i="4" s="1"/>
  <c r="D216" i="4"/>
  <c r="D217" i="4"/>
  <c r="E406" i="4"/>
  <c r="E693" i="4"/>
  <c r="E758" i="4"/>
  <c r="E824" i="4"/>
  <c r="E973" i="4"/>
  <c r="E218" i="4" l="1"/>
  <c r="I218" i="4" s="1"/>
  <c r="Q218" i="4" s="1"/>
  <c r="F217" i="4"/>
  <c r="D973" i="4"/>
  <c r="E825" i="4"/>
  <c r="E694" i="4"/>
  <c r="D1086" i="4"/>
  <c r="E939" i="4"/>
  <c r="I217" i="4"/>
  <c r="Q217" i="4" s="1"/>
  <c r="D824" i="4"/>
  <c r="E1087" i="4"/>
  <c r="O638" i="4"/>
  <c r="O633" i="4"/>
  <c r="O629" i="4"/>
  <c r="O625" i="4"/>
  <c r="O621" i="4"/>
  <c r="O617" i="4"/>
  <c r="O613" i="4"/>
  <c r="O609" i="4"/>
  <c r="O605" i="4"/>
  <c r="O601" i="4"/>
  <c r="O597" i="4"/>
  <c r="O593" i="4"/>
  <c r="O589" i="4"/>
  <c r="O585" i="4"/>
  <c r="O581" i="4"/>
  <c r="O577" i="4"/>
  <c r="O573" i="4"/>
  <c r="O569" i="4"/>
  <c r="O565" i="4"/>
  <c r="O561" i="4"/>
  <c r="O557" i="4"/>
  <c r="O553" i="4"/>
  <c r="O549" i="4"/>
  <c r="O545" i="4"/>
  <c r="O541" i="4"/>
  <c r="O537" i="4"/>
  <c r="O533" i="4"/>
  <c r="O529" i="4"/>
  <c r="O525" i="4"/>
  <c r="O521" i="4"/>
  <c r="O517" i="4"/>
  <c r="O513" i="4"/>
  <c r="O509" i="4"/>
  <c r="O505" i="4"/>
  <c r="O501" i="4"/>
  <c r="O497" i="4"/>
  <c r="O493" i="4"/>
  <c r="O489" i="4"/>
  <c r="O485" i="4"/>
  <c r="O481" i="4"/>
  <c r="O477" i="4"/>
  <c r="O473" i="4"/>
  <c r="O469" i="4"/>
  <c r="O465" i="4"/>
  <c r="O461" i="4"/>
  <c r="O457" i="4"/>
  <c r="O453" i="4"/>
  <c r="O449" i="4"/>
  <c r="O445" i="4"/>
  <c r="O441" i="4"/>
  <c r="O437" i="4"/>
  <c r="O433" i="4"/>
  <c r="O429" i="4"/>
  <c r="O425" i="4"/>
  <c r="O421" i="4"/>
  <c r="O417" i="4"/>
  <c r="O413" i="4"/>
  <c r="O409" i="4"/>
  <c r="O405" i="4"/>
  <c r="O401" i="4"/>
  <c r="O397" i="4"/>
  <c r="O393" i="4"/>
  <c r="O389" i="4"/>
  <c r="O385" i="4"/>
  <c r="O381" i="4"/>
  <c r="O377" i="4"/>
  <c r="O373" i="4"/>
  <c r="O369" i="4"/>
  <c r="O365" i="4"/>
  <c r="O361" i="4"/>
  <c r="O357" i="4"/>
  <c r="O353" i="4"/>
  <c r="O804" i="4"/>
  <c r="O802" i="4"/>
  <c r="O800" i="4"/>
  <c r="O798" i="4"/>
  <c r="O343" i="4"/>
  <c r="O341" i="4"/>
  <c r="O339" i="4"/>
  <c r="O337" i="4"/>
  <c r="O335" i="4"/>
  <c r="O333" i="4"/>
  <c r="O784" i="4"/>
  <c r="O782" i="4"/>
  <c r="O327" i="4"/>
  <c r="O325" i="4"/>
  <c r="O323" i="4"/>
  <c r="O321" i="4"/>
  <c r="O772" i="4"/>
  <c r="O317" i="4"/>
  <c r="O768" i="4"/>
  <c r="O766" i="4"/>
  <c r="O312" i="4"/>
  <c r="O764" i="4"/>
  <c r="O309" i="4"/>
  <c r="O761" i="4"/>
  <c r="O307" i="4"/>
  <c r="O114" i="4"/>
  <c r="O757" i="4"/>
  <c r="O303" i="4"/>
  <c r="O755" i="4"/>
  <c r="O301" i="4"/>
  <c r="O109" i="4"/>
  <c r="O281" i="4"/>
  <c r="O751" i="4"/>
  <c r="O147" i="4"/>
  <c r="O106" i="4"/>
  <c r="O296" i="4"/>
  <c r="O144" i="4"/>
  <c r="O103" i="4"/>
  <c r="O143" i="4"/>
  <c r="O275" i="4"/>
  <c r="O101" i="4"/>
  <c r="O273" i="4"/>
  <c r="O139" i="4"/>
  <c r="O272" i="4"/>
  <c r="O271" i="4"/>
  <c r="O96" i="4"/>
  <c r="O130" i="4"/>
  <c r="O740" i="4"/>
  <c r="O125" i="4"/>
  <c r="O53" i="4"/>
  <c r="O25" i="4"/>
  <c r="O193" i="4"/>
  <c r="O661" i="4"/>
  <c r="O841" i="4"/>
  <c r="O45" i="4"/>
  <c r="O149" i="4"/>
  <c r="O213" i="4"/>
  <c r="O649" i="4"/>
  <c r="O713" i="4"/>
  <c r="O845" i="4"/>
  <c r="O909" i="4"/>
  <c r="O973" i="4"/>
  <c r="O1037" i="4"/>
  <c r="O1101" i="4"/>
  <c r="O58" i="4"/>
  <c r="O178" i="4"/>
  <c r="O242" i="4"/>
  <c r="O678" i="4"/>
  <c r="O810" i="4"/>
  <c r="O874" i="4"/>
  <c r="O938" i="4"/>
  <c r="O1002" i="4"/>
  <c r="O1066" i="4"/>
  <c r="O35" i="4"/>
  <c r="O159" i="4"/>
  <c r="O223" i="4"/>
  <c r="O655" i="4"/>
  <c r="O719" i="4"/>
  <c r="O851" i="4"/>
  <c r="O915" i="4"/>
  <c r="O979" i="4"/>
  <c r="O1043" i="4"/>
  <c r="O1107" i="4"/>
  <c r="O56" i="4"/>
  <c r="O168" i="4"/>
  <c r="O232" i="4"/>
  <c r="O664" i="4"/>
  <c r="O728" i="4"/>
  <c r="O856" i="4"/>
  <c r="O920" i="4"/>
  <c r="O984" i="4"/>
  <c r="O1048" i="4"/>
  <c r="O95" i="4"/>
  <c r="O65" i="4"/>
  <c r="O185" i="4"/>
  <c r="O249" i="4"/>
  <c r="O685" i="4"/>
  <c r="O817" i="4"/>
  <c r="O881" i="4"/>
  <c r="O945" i="4"/>
  <c r="O1009" i="4"/>
  <c r="O1073" i="4"/>
  <c r="O30" i="4"/>
  <c r="O94" i="4"/>
  <c r="O198" i="4"/>
  <c r="O262" i="4"/>
  <c r="O698" i="4"/>
  <c r="O830" i="4"/>
  <c r="O894" i="4"/>
  <c r="O958" i="4"/>
  <c r="O1022" i="4"/>
  <c r="O1086" i="4"/>
  <c r="O39" i="4"/>
  <c r="O163" i="4"/>
  <c r="O227" i="4"/>
  <c r="O659" i="4"/>
  <c r="O723" i="4"/>
  <c r="O855" i="4"/>
  <c r="O919" i="4"/>
  <c r="O983" i="4"/>
  <c r="O1047" i="4"/>
  <c r="O3" i="4"/>
  <c r="O60" i="4"/>
  <c r="O172" i="4"/>
  <c r="O236" i="4"/>
  <c r="O668" i="4"/>
  <c r="O732" i="4"/>
  <c r="O860" i="4"/>
  <c r="O924" i="4"/>
  <c r="O988" i="4"/>
  <c r="O1052" i="4"/>
  <c r="O739" i="4"/>
  <c r="O69" i="4"/>
  <c r="O673" i="4"/>
  <c r="O737" i="4"/>
  <c r="O869" i="4"/>
  <c r="O933" i="4"/>
  <c r="O997" i="4"/>
  <c r="O1061" i="4"/>
  <c r="O18" i="4"/>
  <c r="O82" i="4"/>
  <c r="O202" i="4"/>
  <c r="O266" i="4"/>
  <c r="O702" i="4"/>
  <c r="O834" i="4"/>
  <c r="O898" i="4"/>
  <c r="O962" i="4"/>
  <c r="O1026" i="4"/>
  <c r="O1090" i="4"/>
  <c r="O43" i="4"/>
  <c r="O151" i="4"/>
  <c r="O215" i="4"/>
  <c r="O647" i="4"/>
  <c r="O711" i="4"/>
  <c r="O843" i="4"/>
  <c r="O907" i="4"/>
  <c r="O971" i="4"/>
  <c r="O1035" i="4"/>
  <c r="O1099" i="4"/>
  <c r="O64" i="4"/>
  <c r="O192" i="4"/>
  <c r="O256" i="4"/>
  <c r="O688" i="4"/>
  <c r="O816" i="4"/>
  <c r="O880" i="4"/>
  <c r="O944" i="4"/>
  <c r="O1008" i="4"/>
  <c r="O1072" i="4"/>
  <c r="O37" i="4"/>
  <c r="O657" i="4"/>
  <c r="O161" i="4"/>
  <c r="O725" i="4"/>
  <c r="O905" i="4"/>
  <c r="O969" i="4"/>
  <c r="O1033" i="4"/>
  <c r="O1097" i="4"/>
  <c r="O54" i="4"/>
  <c r="O174" i="4"/>
  <c r="O238" i="4"/>
  <c r="O674" i="4"/>
  <c r="O738" i="4"/>
  <c r="O870" i="4"/>
  <c r="O934" i="4"/>
  <c r="O998" i="4"/>
  <c r="O1062" i="4"/>
  <c r="O15" i="4"/>
  <c r="O79" i="4"/>
  <c r="O203" i="4"/>
  <c r="O267" i="4"/>
  <c r="O699" i="4"/>
  <c r="O831" i="4"/>
  <c r="O895" i="4"/>
  <c r="O959" i="4"/>
  <c r="O1023" i="4"/>
  <c r="O1087" i="4"/>
  <c r="O36" i="4"/>
  <c r="O148" i="4"/>
  <c r="O212" i="4"/>
  <c r="O644" i="4"/>
  <c r="O708" i="4"/>
  <c r="O852" i="4"/>
  <c r="O916" i="4"/>
  <c r="O980" i="4"/>
  <c r="O1044" i="4"/>
  <c r="O1108" i="4"/>
  <c r="O636" i="4"/>
  <c r="O632" i="4"/>
  <c r="O628" i="4"/>
  <c r="O624" i="4"/>
  <c r="O620" i="4"/>
  <c r="O616" i="4"/>
  <c r="O612" i="4"/>
  <c r="O608" i="4"/>
  <c r="O604" i="4"/>
  <c r="O600" i="4"/>
  <c r="O596" i="4"/>
  <c r="O592" i="4"/>
  <c r="O588" i="4"/>
  <c r="O584" i="4"/>
  <c r="O580" i="4"/>
  <c r="O576" i="4"/>
  <c r="O572" i="4"/>
  <c r="O568" i="4"/>
  <c r="O564" i="4"/>
  <c r="O560" i="4"/>
  <c r="O556" i="4"/>
  <c r="O552" i="4"/>
  <c r="O548" i="4"/>
  <c r="O544" i="4"/>
  <c r="O540" i="4"/>
  <c r="O536" i="4"/>
  <c r="O532" i="4"/>
  <c r="O528" i="4"/>
  <c r="O524" i="4"/>
  <c r="O520" i="4"/>
  <c r="O516" i="4"/>
  <c r="O512" i="4"/>
  <c r="O508" i="4"/>
  <c r="O504" i="4"/>
  <c r="O500" i="4"/>
  <c r="O496" i="4"/>
  <c r="O492" i="4"/>
  <c r="O488" i="4"/>
  <c r="O484" i="4"/>
  <c r="O480" i="4"/>
  <c r="O476" i="4"/>
  <c r="O472" i="4"/>
  <c r="O468" i="4"/>
  <c r="O464" i="4"/>
  <c r="O460" i="4"/>
  <c r="O456" i="4"/>
  <c r="O452" i="4"/>
  <c r="O448" i="4"/>
  <c r="O444" i="4"/>
  <c r="O440" i="4"/>
  <c r="O436" i="4"/>
  <c r="O432" i="4"/>
  <c r="O428" i="4"/>
  <c r="O424" i="4"/>
  <c r="O420" i="4"/>
  <c r="O416" i="4"/>
  <c r="O412" i="4"/>
  <c r="O408" i="4"/>
  <c r="O404" i="4"/>
  <c r="O400" i="4"/>
  <c r="O396" i="4"/>
  <c r="O392" i="4"/>
  <c r="O388" i="4"/>
  <c r="O384" i="4"/>
  <c r="O380" i="4"/>
  <c r="O376" i="4"/>
  <c r="O372" i="4"/>
  <c r="O368" i="4"/>
  <c r="O364" i="4"/>
  <c r="O360" i="4"/>
  <c r="O356" i="4"/>
  <c r="O352" i="4"/>
  <c r="O351" i="4"/>
  <c r="O349" i="4"/>
  <c r="O347" i="4"/>
  <c r="O345" i="4"/>
  <c r="O796" i="4"/>
  <c r="O794" i="4"/>
  <c r="O792" i="4"/>
  <c r="O790" i="4"/>
  <c r="O788" i="4"/>
  <c r="O786" i="4"/>
  <c r="O331" i="4"/>
  <c r="O329" i="4"/>
  <c r="O780" i="4"/>
  <c r="O778" i="4"/>
  <c r="O776" i="4"/>
  <c r="O774" i="4"/>
  <c r="O319" i="4"/>
  <c r="O770" i="4"/>
  <c r="O315" i="4"/>
  <c r="O313" i="4"/>
  <c r="O122" i="4"/>
  <c r="O119" i="4"/>
  <c r="O762" i="4"/>
  <c r="O308" i="4"/>
  <c r="O306" i="4"/>
  <c r="O758" i="4"/>
  <c r="O304" i="4"/>
  <c r="O756" i="4"/>
  <c r="O111" i="4"/>
  <c r="O754" i="4"/>
  <c r="O753" i="4"/>
  <c r="O752" i="4"/>
  <c r="O107" i="4"/>
  <c r="O297" i="4"/>
  <c r="O750" i="4"/>
  <c r="O749" i="4"/>
  <c r="O104" i="4"/>
  <c r="O294" i="4"/>
  <c r="O142" i="4"/>
  <c r="O102" i="4"/>
  <c r="O141" i="4"/>
  <c r="O100" i="4"/>
  <c r="O290" i="4"/>
  <c r="O742" i="4"/>
  <c r="O289" i="4"/>
  <c r="O741" i="4"/>
  <c r="O135" i="4"/>
  <c r="O129" i="4"/>
  <c r="O131" i="4"/>
  <c r="O85" i="4"/>
  <c r="O41" i="4"/>
  <c r="O225" i="4"/>
  <c r="O693" i="4"/>
  <c r="O889" i="4"/>
  <c r="O61" i="4"/>
  <c r="O165" i="4"/>
  <c r="O229" i="4"/>
  <c r="O665" i="4"/>
  <c r="O729" i="4"/>
  <c r="O861" i="4"/>
  <c r="O925" i="4"/>
  <c r="O989" i="4"/>
  <c r="O1053" i="4"/>
  <c r="O10" i="4"/>
  <c r="O74" i="4"/>
  <c r="O194" i="4"/>
  <c r="O258" i="4"/>
  <c r="O694" i="4"/>
  <c r="O826" i="4"/>
  <c r="O890" i="4"/>
  <c r="O954" i="4"/>
  <c r="O1018" i="4"/>
  <c r="O1082" i="4"/>
  <c r="O51" i="4"/>
  <c r="O175" i="4"/>
  <c r="O239" i="4"/>
  <c r="O671" i="4"/>
  <c r="O735" i="4"/>
  <c r="O867" i="4"/>
  <c r="O931" i="4"/>
  <c r="O995" i="4"/>
  <c r="O1059" i="4"/>
  <c r="O8" i="4"/>
  <c r="O72" i="4"/>
  <c r="O184" i="4"/>
  <c r="O248" i="4"/>
  <c r="O680" i="4"/>
  <c r="O808" i="4"/>
  <c r="O872" i="4"/>
  <c r="O936" i="4"/>
  <c r="O1000" i="4"/>
  <c r="O1064" i="4"/>
  <c r="O123" i="4"/>
  <c r="O81" i="4"/>
  <c r="O201" i="4"/>
  <c r="O265" i="4"/>
  <c r="O701" i="4"/>
  <c r="O833" i="4"/>
  <c r="O897" i="4"/>
  <c r="O961" i="4"/>
  <c r="O1025" i="4"/>
  <c r="O1089" i="4"/>
  <c r="O46" i="4"/>
  <c r="O150" i="4"/>
  <c r="O214" i="4"/>
  <c r="O650" i="4"/>
  <c r="O714" i="4"/>
  <c r="O846" i="4"/>
  <c r="O910" i="4"/>
  <c r="O974" i="4"/>
  <c r="O1038" i="4"/>
  <c r="O1102" i="4"/>
  <c r="O55" i="4"/>
  <c r="O179" i="4"/>
  <c r="O243" i="4"/>
  <c r="O675" i="4"/>
  <c r="O807" i="4"/>
  <c r="O871" i="4"/>
  <c r="O935" i="4"/>
  <c r="O999" i="4"/>
  <c r="O1063" i="4"/>
  <c r="O12" i="4"/>
  <c r="O76" i="4"/>
  <c r="O188" i="4"/>
  <c r="O252" i="4"/>
  <c r="O684" i="4"/>
  <c r="O812" i="4"/>
  <c r="O876" i="4"/>
  <c r="O940" i="4"/>
  <c r="O1004" i="4"/>
  <c r="O1068" i="4"/>
  <c r="O270" i="4"/>
  <c r="O189" i="4"/>
  <c r="O689" i="4"/>
  <c r="O821" i="4"/>
  <c r="O885" i="4"/>
  <c r="O949" i="4"/>
  <c r="O1013" i="4"/>
  <c r="O1077" i="4"/>
  <c r="O34" i="4"/>
  <c r="O154" i="4"/>
  <c r="O218" i="4"/>
  <c r="O654" i="4"/>
  <c r="O718" i="4"/>
  <c r="O850" i="4"/>
  <c r="O914" i="4"/>
  <c r="O978" i="4"/>
  <c r="O1042" i="4"/>
  <c r="O1106" i="4"/>
  <c r="O59" i="4"/>
  <c r="O167" i="4"/>
  <c r="O231" i="4"/>
  <c r="O663" i="4"/>
  <c r="O727" i="4"/>
  <c r="O859" i="4"/>
  <c r="O923" i="4"/>
  <c r="O987" i="4"/>
  <c r="O1051" i="4"/>
  <c r="O16" i="4"/>
  <c r="O80" i="4"/>
  <c r="O208" i="4"/>
  <c r="O640" i="4"/>
  <c r="O704" i="4"/>
  <c r="O832" i="4"/>
  <c r="O896" i="4"/>
  <c r="O960" i="4"/>
  <c r="O1024" i="4"/>
  <c r="O1088" i="4"/>
  <c r="O173" i="4"/>
  <c r="O9" i="4"/>
  <c r="O209" i="4"/>
  <c r="O825" i="4"/>
  <c r="O921" i="4"/>
  <c r="O985" i="4"/>
  <c r="O1049" i="4"/>
  <c r="O6" i="4"/>
  <c r="O70" i="4"/>
  <c r="O190" i="4"/>
  <c r="O254" i="4"/>
  <c r="O690" i="4"/>
  <c r="O822" i="4"/>
  <c r="O886" i="4"/>
  <c r="O950" i="4"/>
  <c r="O1014" i="4"/>
  <c r="O1078" i="4"/>
  <c r="O31" i="4"/>
  <c r="O155" i="4"/>
  <c r="O219" i="4"/>
  <c r="O651" i="4"/>
  <c r="O715" i="4"/>
  <c r="O847" i="4"/>
  <c r="O911" i="4"/>
  <c r="O975" i="4"/>
  <c r="O1039" i="4"/>
  <c r="O1103" i="4"/>
  <c r="O52" i="4"/>
  <c r="O164" i="4"/>
  <c r="O228" i="4"/>
  <c r="O660" i="4"/>
  <c r="O724" i="4"/>
  <c r="O868" i="4"/>
  <c r="O932" i="4"/>
  <c r="O996" i="4"/>
  <c r="O1060" i="4"/>
  <c r="O269" i="4"/>
  <c r="O635" i="4"/>
  <c r="O631" i="4"/>
  <c r="O627" i="4"/>
  <c r="O623" i="4"/>
  <c r="O619" i="4"/>
  <c r="O615" i="4"/>
  <c r="O611" i="4"/>
  <c r="O607" i="4"/>
  <c r="O603" i="4"/>
  <c r="O599" i="4"/>
  <c r="O595" i="4"/>
  <c r="O591" i="4"/>
  <c r="O587" i="4"/>
  <c r="O583" i="4"/>
  <c r="O579" i="4"/>
  <c r="O575" i="4"/>
  <c r="O571" i="4"/>
  <c r="O567" i="4"/>
  <c r="O563" i="4"/>
  <c r="O559" i="4"/>
  <c r="O555" i="4"/>
  <c r="O551" i="4"/>
  <c r="O547" i="4"/>
  <c r="O543" i="4"/>
  <c r="O539" i="4"/>
  <c r="O535" i="4"/>
  <c r="O531" i="4"/>
  <c r="O527" i="4"/>
  <c r="O523" i="4"/>
  <c r="O519" i="4"/>
  <c r="O515" i="4"/>
  <c r="O511" i="4"/>
  <c r="O507" i="4"/>
  <c r="O503" i="4"/>
  <c r="O499" i="4"/>
  <c r="O495" i="4"/>
  <c r="O491" i="4"/>
  <c r="O487" i="4"/>
  <c r="O483" i="4"/>
  <c r="O479" i="4"/>
  <c r="O475" i="4"/>
  <c r="O471" i="4"/>
  <c r="O467" i="4"/>
  <c r="O463" i="4"/>
  <c r="O459" i="4"/>
  <c r="O455" i="4"/>
  <c r="O451" i="4"/>
  <c r="O447" i="4"/>
  <c r="O443" i="4"/>
  <c r="O439" i="4"/>
  <c r="O435" i="4"/>
  <c r="O431" i="4"/>
  <c r="O427" i="4"/>
  <c r="O423" i="4"/>
  <c r="O419" i="4"/>
  <c r="O415" i="4"/>
  <c r="O411" i="4"/>
  <c r="O407" i="4"/>
  <c r="O403" i="4"/>
  <c r="O399" i="4"/>
  <c r="O395" i="4"/>
  <c r="O391" i="4"/>
  <c r="O387" i="4"/>
  <c r="O383" i="4"/>
  <c r="O379" i="4"/>
  <c r="O375" i="4"/>
  <c r="O371" i="4"/>
  <c r="O367" i="4"/>
  <c r="O363" i="4"/>
  <c r="O359" i="4"/>
  <c r="O355" i="4"/>
  <c r="O806" i="4"/>
  <c r="O350" i="4"/>
  <c r="O348" i="4"/>
  <c r="O799" i="4"/>
  <c r="O344" i="4"/>
  <c r="O342" i="4"/>
  <c r="O340" i="4"/>
  <c r="O791" i="4"/>
  <c r="O336" i="4"/>
  <c r="O334" i="4"/>
  <c r="O332" i="4"/>
  <c r="O783" i="4"/>
  <c r="O781" i="4"/>
  <c r="O779" i="4"/>
  <c r="O324" i="4"/>
  <c r="O322" i="4"/>
  <c r="O773" i="4"/>
  <c r="O318" i="4"/>
  <c r="O769" i="4"/>
  <c r="O767" i="4"/>
  <c r="O121" i="4"/>
  <c r="O120" i="4"/>
  <c r="O310" i="4"/>
  <c r="O118" i="4"/>
  <c r="O760" i="4"/>
  <c r="O115" i="4"/>
  <c r="O305" i="4"/>
  <c r="O113" i="4"/>
  <c r="O112" i="4"/>
  <c r="O302" i="4"/>
  <c r="O110" i="4"/>
  <c r="O282" i="4"/>
  <c r="O299" i="4"/>
  <c r="O280" i="4"/>
  <c r="O146" i="4"/>
  <c r="O105" i="4"/>
  <c r="O278" i="4"/>
  <c r="O748" i="4"/>
  <c r="O276" i="4"/>
  <c r="O746" i="4"/>
  <c r="O292" i="4"/>
  <c r="O745" i="4"/>
  <c r="O291" i="4"/>
  <c r="O743" i="4"/>
  <c r="O98" i="4"/>
  <c r="O124" i="4"/>
  <c r="O127" i="4"/>
  <c r="O128" i="4"/>
  <c r="O136" i="4"/>
  <c r="O133" i="4"/>
  <c r="O157" i="4"/>
  <c r="O73" i="4"/>
  <c r="O241" i="4"/>
  <c r="O709" i="4"/>
  <c r="O13" i="4"/>
  <c r="O77" i="4"/>
  <c r="O181" i="4"/>
  <c r="O245" i="4"/>
  <c r="O681" i="4"/>
  <c r="O813" i="4"/>
  <c r="O877" i="4"/>
  <c r="O941" i="4"/>
  <c r="O1005" i="4"/>
  <c r="O1069" i="4"/>
  <c r="O26" i="4"/>
  <c r="O90" i="4"/>
  <c r="O210" i="4"/>
  <c r="O646" i="4"/>
  <c r="O710" i="4"/>
  <c r="O842" i="4"/>
  <c r="O906" i="4"/>
  <c r="O970" i="4"/>
  <c r="O1034" i="4"/>
  <c r="O1098" i="4"/>
  <c r="O67" i="4"/>
  <c r="O191" i="4"/>
  <c r="O255" i="4"/>
  <c r="O687" i="4"/>
  <c r="O819" i="4"/>
  <c r="O883" i="4"/>
  <c r="O947" i="4"/>
  <c r="O1011" i="4"/>
  <c r="O1075" i="4"/>
  <c r="O24" i="4"/>
  <c r="O88" i="4"/>
  <c r="O200" i="4"/>
  <c r="O264" i="4"/>
  <c r="O696" i="4"/>
  <c r="O824" i="4"/>
  <c r="O888" i="4"/>
  <c r="O952" i="4"/>
  <c r="O1016" i="4"/>
  <c r="O1080" i="4"/>
  <c r="O33" i="4"/>
  <c r="O153" i="4"/>
  <c r="O217" i="4"/>
  <c r="O653" i="4"/>
  <c r="O717" i="4"/>
  <c r="O849" i="4"/>
  <c r="O913" i="4"/>
  <c r="O977" i="4"/>
  <c r="O1041" i="4"/>
  <c r="O1105" i="4"/>
  <c r="O62" i="4"/>
  <c r="O166" i="4"/>
  <c r="O230" i="4"/>
  <c r="O666" i="4"/>
  <c r="O730" i="4"/>
  <c r="O862" i="4"/>
  <c r="O926" i="4"/>
  <c r="O990" i="4"/>
  <c r="O1054" i="4"/>
  <c r="O7" i="4"/>
  <c r="O71" i="4"/>
  <c r="O195" i="4"/>
  <c r="O259" i="4"/>
  <c r="O691" i="4"/>
  <c r="O823" i="4"/>
  <c r="O887" i="4"/>
  <c r="O951" i="4"/>
  <c r="O1015" i="4"/>
  <c r="O1079" i="4"/>
  <c r="O28" i="4"/>
  <c r="O92" i="4"/>
  <c r="O204" i="4"/>
  <c r="O268" i="4"/>
  <c r="O700" i="4"/>
  <c r="O828" i="4"/>
  <c r="O892" i="4"/>
  <c r="O956" i="4"/>
  <c r="O1020" i="4"/>
  <c r="O1084" i="4"/>
  <c r="O17" i="4"/>
  <c r="O237" i="4"/>
  <c r="O705" i="4"/>
  <c r="O837" i="4"/>
  <c r="O901" i="4"/>
  <c r="O965" i="4"/>
  <c r="O1029" i="4"/>
  <c r="O1093" i="4"/>
  <c r="O50" i="4"/>
  <c r="O170" i="4"/>
  <c r="O234" i="4"/>
  <c r="O670" i="4"/>
  <c r="O734" i="4"/>
  <c r="O866" i="4"/>
  <c r="O930" i="4"/>
  <c r="O994" i="4"/>
  <c r="O1058" i="4"/>
  <c r="O11" i="4"/>
  <c r="O75" i="4"/>
  <c r="O183" i="4"/>
  <c r="O247" i="4"/>
  <c r="O679" i="4"/>
  <c r="O811" i="4"/>
  <c r="O875" i="4"/>
  <c r="O939" i="4"/>
  <c r="O1003" i="4"/>
  <c r="O1067" i="4"/>
  <c r="O32" i="4"/>
  <c r="O160" i="4"/>
  <c r="O224" i="4"/>
  <c r="O656" i="4"/>
  <c r="O720" i="4"/>
  <c r="O848" i="4"/>
  <c r="O912" i="4"/>
  <c r="O976" i="4"/>
  <c r="O1040" i="4"/>
  <c r="O1104" i="4"/>
  <c r="O205" i="4"/>
  <c r="O57" i="4"/>
  <c r="O257" i="4"/>
  <c r="O857" i="4"/>
  <c r="O937" i="4"/>
  <c r="O1001" i="4"/>
  <c r="O1065" i="4"/>
  <c r="O22" i="4"/>
  <c r="O86" i="4"/>
  <c r="O206" i="4"/>
  <c r="O642" i="4"/>
  <c r="O706" i="4"/>
  <c r="O838" i="4"/>
  <c r="O902" i="4"/>
  <c r="O966" i="4"/>
  <c r="O1030" i="4"/>
  <c r="O1094" i="4"/>
  <c r="O47" i="4"/>
  <c r="O171" i="4"/>
  <c r="O235" i="4"/>
  <c r="O667" i="4"/>
  <c r="O731" i="4"/>
  <c r="O863" i="4"/>
  <c r="O927" i="4"/>
  <c r="O991" i="4"/>
  <c r="O1055" i="4"/>
  <c r="O4" i="4"/>
  <c r="O68" i="4"/>
  <c r="O180" i="4"/>
  <c r="O244" i="4"/>
  <c r="O676" i="4"/>
  <c r="O820" i="4"/>
  <c r="O884" i="4"/>
  <c r="O948" i="4"/>
  <c r="O1012" i="4"/>
  <c r="O1076" i="4"/>
  <c r="O288" i="4"/>
  <c r="O637" i="4"/>
  <c r="O634" i="4"/>
  <c r="O630" i="4"/>
  <c r="O626" i="4"/>
  <c r="O622" i="4"/>
  <c r="O618" i="4"/>
  <c r="O614" i="4"/>
  <c r="O610" i="4"/>
  <c r="O606" i="4"/>
  <c r="O602" i="4"/>
  <c r="O598" i="4"/>
  <c r="O594" i="4"/>
  <c r="O590" i="4"/>
  <c r="O586" i="4"/>
  <c r="O582" i="4"/>
  <c r="O578" i="4"/>
  <c r="O574" i="4"/>
  <c r="O570" i="4"/>
  <c r="O566" i="4"/>
  <c r="O562" i="4"/>
  <c r="O558" i="4"/>
  <c r="O554" i="4"/>
  <c r="O550" i="4"/>
  <c r="O546" i="4"/>
  <c r="O542" i="4"/>
  <c r="O538" i="4"/>
  <c r="O534" i="4"/>
  <c r="O530" i="4"/>
  <c r="O526" i="4"/>
  <c r="O522" i="4"/>
  <c r="O518" i="4"/>
  <c r="O514" i="4"/>
  <c r="O510" i="4"/>
  <c r="O506" i="4"/>
  <c r="O502" i="4"/>
  <c r="O498" i="4"/>
  <c r="O494" i="4"/>
  <c r="O490" i="4"/>
  <c r="O486" i="4"/>
  <c r="O482" i="4"/>
  <c r="O478" i="4"/>
  <c r="O474" i="4"/>
  <c r="O470" i="4"/>
  <c r="O466" i="4"/>
  <c r="O462" i="4"/>
  <c r="O458" i="4"/>
  <c r="O454" i="4"/>
  <c r="O450" i="4"/>
  <c r="O446" i="4"/>
  <c r="O442" i="4"/>
  <c r="O438" i="4"/>
  <c r="O434" i="4"/>
  <c r="O430" i="4"/>
  <c r="O426" i="4"/>
  <c r="O422" i="4"/>
  <c r="O418" i="4"/>
  <c r="O414" i="4"/>
  <c r="O410" i="4"/>
  <c r="O406" i="4"/>
  <c r="O402" i="4"/>
  <c r="O398" i="4"/>
  <c r="O394" i="4"/>
  <c r="O390" i="4"/>
  <c r="O386" i="4"/>
  <c r="O382" i="4"/>
  <c r="O378" i="4"/>
  <c r="O374" i="4"/>
  <c r="O370" i="4"/>
  <c r="O366" i="4"/>
  <c r="O362" i="4"/>
  <c r="O358" i="4"/>
  <c r="O354" i="4"/>
  <c r="O805" i="4"/>
  <c r="O803" i="4"/>
  <c r="O801" i="4"/>
  <c r="O346" i="4"/>
  <c r="O797" i="4"/>
  <c r="O795" i="4"/>
  <c r="O793" i="4"/>
  <c r="O338" i="4"/>
  <c r="O789" i="4"/>
  <c r="O787" i="4"/>
  <c r="O785" i="4"/>
  <c r="O330" i="4"/>
  <c r="O328" i="4"/>
  <c r="O326" i="4"/>
  <c r="O777" i="4"/>
  <c r="O775" i="4"/>
  <c r="O320" i="4"/>
  <c r="O771" i="4"/>
  <c r="O316" i="4"/>
  <c r="O314" i="4"/>
  <c r="O765" i="4"/>
  <c r="O311" i="4"/>
  <c r="O763" i="4"/>
  <c r="O117" i="4"/>
  <c r="O116" i="4"/>
  <c r="O759" i="4"/>
  <c r="O286" i="4"/>
  <c r="O287" i="4"/>
  <c r="O285" i="4"/>
  <c r="O284" i="4"/>
  <c r="O283" i="4"/>
  <c r="O300" i="4"/>
  <c r="O108" i="4"/>
  <c r="O298" i="4"/>
  <c r="O279" i="4"/>
  <c r="O145" i="4"/>
  <c r="O277" i="4"/>
  <c r="O295" i="4"/>
  <c r="O747" i="4"/>
  <c r="O293" i="4"/>
  <c r="O274" i="4"/>
  <c r="O744" i="4"/>
  <c r="O140" i="4"/>
  <c r="O99" i="4"/>
  <c r="O138" i="4"/>
  <c r="O97" i="4"/>
  <c r="O132" i="4"/>
  <c r="O134" i="4"/>
  <c r="O126" i="4"/>
  <c r="O5" i="4"/>
  <c r="O221" i="4"/>
  <c r="O177" i="4"/>
  <c r="O645" i="4"/>
  <c r="O809" i="4"/>
  <c r="O29" i="4"/>
  <c r="O93" i="4"/>
  <c r="O197" i="4"/>
  <c r="O261" i="4"/>
  <c r="O697" i="4"/>
  <c r="O829" i="4"/>
  <c r="O893" i="4"/>
  <c r="O957" i="4"/>
  <c r="O1021" i="4"/>
  <c r="O1085" i="4"/>
  <c r="O42" i="4"/>
  <c r="O162" i="4"/>
  <c r="O226" i="4"/>
  <c r="O662" i="4"/>
  <c r="O726" i="4"/>
  <c r="O858" i="4"/>
  <c r="O922" i="4"/>
  <c r="O986" i="4"/>
  <c r="O1050" i="4"/>
  <c r="O19" i="4"/>
  <c r="O83" i="4"/>
  <c r="O207" i="4"/>
  <c r="O639" i="4"/>
  <c r="O703" i="4"/>
  <c r="O835" i="4"/>
  <c r="O899" i="4"/>
  <c r="O963" i="4"/>
  <c r="O1027" i="4"/>
  <c r="O1091" i="4"/>
  <c r="O40" i="4"/>
  <c r="O152" i="4"/>
  <c r="O216" i="4"/>
  <c r="O648" i="4"/>
  <c r="O712" i="4"/>
  <c r="O840" i="4"/>
  <c r="O904" i="4"/>
  <c r="O968" i="4"/>
  <c r="O1032" i="4"/>
  <c r="O1096" i="4"/>
  <c r="O49" i="4"/>
  <c r="O169" i="4"/>
  <c r="O233" i="4"/>
  <c r="O669" i="4"/>
  <c r="O733" i="4"/>
  <c r="O865" i="4"/>
  <c r="O929" i="4"/>
  <c r="O993" i="4"/>
  <c r="O1057" i="4"/>
  <c r="O14" i="4"/>
  <c r="O78" i="4"/>
  <c r="O182" i="4"/>
  <c r="O246" i="4"/>
  <c r="O682" i="4"/>
  <c r="O814" i="4"/>
  <c r="O878" i="4"/>
  <c r="O942" i="4"/>
  <c r="O1006" i="4"/>
  <c r="O1070" i="4"/>
  <c r="O23" i="4"/>
  <c r="O87" i="4"/>
  <c r="O211" i="4"/>
  <c r="O643" i="4"/>
  <c r="O707" i="4"/>
  <c r="O839" i="4"/>
  <c r="O903" i="4"/>
  <c r="O967" i="4"/>
  <c r="O1031" i="4"/>
  <c r="O1095" i="4"/>
  <c r="O44" i="4"/>
  <c r="O156" i="4"/>
  <c r="O220" i="4"/>
  <c r="O652" i="4"/>
  <c r="O716" i="4"/>
  <c r="O844" i="4"/>
  <c r="O908" i="4"/>
  <c r="O972" i="4"/>
  <c r="O1036" i="4"/>
  <c r="O1100" i="4"/>
  <c r="O21" i="4"/>
  <c r="O641" i="4"/>
  <c r="O721" i="4"/>
  <c r="O853" i="4"/>
  <c r="O917" i="4"/>
  <c r="O981" i="4"/>
  <c r="O1045" i="4"/>
  <c r="O1109" i="4"/>
  <c r="O66" i="4"/>
  <c r="O186" i="4"/>
  <c r="O250" i="4"/>
  <c r="O686" i="4"/>
  <c r="O818" i="4"/>
  <c r="O882" i="4"/>
  <c r="O946" i="4"/>
  <c r="O1010" i="4"/>
  <c r="O1074" i="4"/>
  <c r="O27" i="4"/>
  <c r="O91" i="4"/>
  <c r="O199" i="4"/>
  <c r="O263" i="4"/>
  <c r="O695" i="4"/>
  <c r="O827" i="4"/>
  <c r="O891" i="4"/>
  <c r="O955" i="4"/>
  <c r="O1019" i="4"/>
  <c r="O1083" i="4"/>
  <c r="O48" i="4"/>
  <c r="O176" i="4"/>
  <c r="O240" i="4"/>
  <c r="O672" i="4"/>
  <c r="O736" i="4"/>
  <c r="O864" i="4"/>
  <c r="O928" i="4"/>
  <c r="O992" i="4"/>
  <c r="O1056" i="4"/>
  <c r="O137" i="4"/>
  <c r="O253" i="4"/>
  <c r="O89" i="4"/>
  <c r="O677" i="4"/>
  <c r="O873" i="4"/>
  <c r="O953" i="4"/>
  <c r="O1017" i="4"/>
  <c r="O1081" i="4"/>
  <c r="O38" i="4"/>
  <c r="O158" i="4"/>
  <c r="O222" i="4"/>
  <c r="O658" i="4"/>
  <c r="O722" i="4"/>
  <c r="O854" i="4"/>
  <c r="O918" i="4"/>
  <c r="O982" i="4"/>
  <c r="O1046" i="4"/>
  <c r="O1110" i="4"/>
  <c r="O63" i="4"/>
  <c r="O187" i="4"/>
  <c r="O251" i="4"/>
  <c r="O683" i="4"/>
  <c r="O815" i="4"/>
  <c r="O879" i="4"/>
  <c r="O943" i="4"/>
  <c r="O1007" i="4"/>
  <c r="O1071" i="4"/>
  <c r="O20" i="4"/>
  <c r="O84" i="4"/>
  <c r="O196" i="4"/>
  <c r="O260" i="4"/>
  <c r="O692" i="4"/>
  <c r="O836" i="4"/>
  <c r="O900" i="4"/>
  <c r="O964" i="4"/>
  <c r="O1028" i="4"/>
  <c r="O1092" i="4"/>
  <c r="O2" i="4"/>
  <c r="I825" i="4"/>
  <c r="I973" i="4"/>
  <c r="Q973" i="4" s="1"/>
  <c r="I758" i="4"/>
  <c r="Q758" i="4" s="1"/>
  <c r="I406" i="4"/>
  <c r="I1086" i="4"/>
  <c r="D938" i="4"/>
  <c r="I938" i="4"/>
  <c r="Q938" i="4" s="1"/>
  <c r="I824" i="4"/>
  <c r="Q824" i="4" s="1"/>
  <c r="I693" i="4"/>
  <c r="Q693" i="4" s="1"/>
  <c r="I939" i="4"/>
  <c r="Q939" i="4" s="1"/>
  <c r="I694" i="4"/>
  <c r="Q694" i="4" s="1"/>
  <c r="E407" i="4"/>
  <c r="D407" i="4" s="1"/>
  <c r="D406" i="4"/>
  <c r="D693" i="4"/>
  <c r="C47" i="4"/>
  <c r="C48" i="4" s="1"/>
  <c r="C49" i="4" s="1"/>
  <c r="C50" i="4" s="1"/>
  <c r="C51" i="4" s="1"/>
  <c r="C52" i="4" s="1"/>
  <c r="C53" i="4" s="1"/>
  <c r="C54" i="4" s="1"/>
  <c r="C55" i="4" s="1"/>
  <c r="C56" i="4" s="1"/>
  <c r="C57" i="4" s="1"/>
  <c r="C58" i="4" s="1"/>
  <c r="C59" i="4" s="1"/>
  <c r="C60" i="4" s="1"/>
  <c r="C61" i="4" s="1"/>
  <c r="C62" i="4" s="1"/>
  <c r="C63" i="4" s="1"/>
  <c r="C64" i="4" s="1"/>
  <c r="C65" i="4" s="1"/>
  <c r="C66" i="4" s="1"/>
  <c r="C67" i="4" s="1"/>
  <c r="C68" i="4" s="1"/>
  <c r="C69" i="4" s="1"/>
  <c r="C70" i="4" s="1"/>
  <c r="C71" i="4" s="1"/>
  <c r="C72" i="4" s="1"/>
  <c r="C73" i="4" s="1"/>
  <c r="C74" i="4" s="1"/>
  <c r="C75" i="4" s="1"/>
  <c r="C76" i="4" s="1"/>
  <c r="C77" i="4" s="1"/>
  <c r="C78" i="4" s="1"/>
  <c r="C79" i="4" s="1"/>
  <c r="C80" i="4" s="1"/>
  <c r="C81" i="4" s="1"/>
  <c r="C82" i="4" s="1"/>
  <c r="C83" i="4" s="1"/>
  <c r="C84" i="4" s="1"/>
  <c r="C85" i="4" s="1"/>
  <c r="C86" i="4" s="1"/>
  <c r="C87" i="4" s="1"/>
  <c r="C88" i="4" s="1"/>
  <c r="C89" i="4" s="1"/>
  <c r="C90" i="4" s="1"/>
  <c r="C91" i="4" s="1"/>
  <c r="C92" i="4" s="1"/>
  <c r="C93" i="4" s="1"/>
  <c r="C94" i="4" s="1"/>
  <c r="C95" i="4" s="1"/>
  <c r="C96" i="4" s="1"/>
  <c r="C97" i="4" s="1"/>
  <c r="C98" i="4" s="1"/>
  <c r="C99" i="4" s="1"/>
  <c r="C100" i="4" s="1"/>
  <c r="C101" i="4" s="1"/>
  <c r="C102" i="4" s="1"/>
  <c r="C103" i="4" s="1"/>
  <c r="C104" i="4" s="1"/>
  <c r="C105" i="4" s="1"/>
  <c r="C106" i="4" s="1"/>
  <c r="C107" i="4" s="1"/>
  <c r="C108" i="4" s="1"/>
  <c r="C109" i="4" s="1"/>
  <c r="C110" i="4" s="1"/>
  <c r="C111" i="4" s="1"/>
  <c r="C112" i="4" s="1"/>
  <c r="C113" i="4" s="1"/>
  <c r="C114" i="4" s="1"/>
  <c r="C115" i="4" s="1"/>
  <c r="C116" i="4" s="1"/>
  <c r="C117" i="4" s="1"/>
  <c r="C118" i="4" s="1"/>
  <c r="C119" i="4" s="1"/>
  <c r="C120" i="4" s="1"/>
  <c r="C121" i="4" s="1"/>
  <c r="C122" i="4" s="1"/>
  <c r="C123" i="4" s="1"/>
  <c r="C124" i="4" s="1"/>
  <c r="C125" i="4" s="1"/>
  <c r="C126" i="4" s="1"/>
  <c r="C127" i="4" s="1"/>
  <c r="C128" i="4" s="1"/>
  <c r="C129" i="4" s="1"/>
  <c r="C130" i="4" s="1"/>
  <c r="C131" i="4" s="1"/>
  <c r="C132" i="4" s="1"/>
  <c r="C133" i="4" s="1"/>
  <c r="C134" i="4" s="1"/>
  <c r="C135" i="4" s="1"/>
  <c r="C136" i="4" s="1"/>
  <c r="C137" i="4" s="1"/>
  <c r="C138" i="4" s="1"/>
  <c r="C139" i="4" s="1"/>
  <c r="C140" i="4" s="1"/>
  <c r="C141" i="4" s="1"/>
  <c r="C142" i="4" s="1"/>
  <c r="C143" i="4" s="1"/>
  <c r="C144" i="4" s="1"/>
  <c r="C145" i="4" s="1"/>
  <c r="C146" i="4" s="1"/>
  <c r="C147" i="4" s="1"/>
  <c r="C148" i="4" s="1"/>
  <c r="C149" i="4" s="1"/>
  <c r="C150" i="4" s="1"/>
  <c r="C151" i="4" s="1"/>
  <c r="C152" i="4" s="1"/>
  <c r="C153" i="4" s="1"/>
  <c r="C154" i="4" s="1"/>
  <c r="C155" i="4" s="1"/>
  <c r="C156" i="4" s="1"/>
  <c r="C157" i="4" s="1"/>
  <c r="C158" i="4" s="1"/>
  <c r="C159" i="4" s="1"/>
  <c r="C160" i="4" s="1"/>
  <c r="C161" i="4" s="1"/>
  <c r="C162" i="4" s="1"/>
  <c r="C163" i="4" s="1"/>
  <c r="C164" i="4" s="1"/>
  <c r="C165" i="4" s="1"/>
  <c r="C166" i="4" s="1"/>
  <c r="C167" i="4" s="1"/>
  <c r="C168" i="4" s="1"/>
  <c r="C169" i="4" s="1"/>
  <c r="C170" i="4" s="1"/>
  <c r="C171" i="4" s="1"/>
  <c r="C172" i="4" s="1"/>
  <c r="C173" i="4" s="1"/>
  <c r="C174" i="4" s="1"/>
  <c r="C175" i="4" s="1"/>
  <c r="C176" i="4" s="1"/>
  <c r="C177" i="4" s="1"/>
  <c r="C178" i="4" s="1"/>
  <c r="C179" i="4" s="1"/>
  <c r="C180" i="4" s="1"/>
  <c r="C181" i="4" s="1"/>
  <c r="C182" i="4" s="1"/>
  <c r="C183" i="4" s="1"/>
  <c r="C184" i="4" s="1"/>
  <c r="C185" i="4" s="1"/>
  <c r="C186" i="4" s="1"/>
  <c r="C187" i="4" s="1"/>
  <c r="C188" i="4" s="1"/>
  <c r="C189" i="4" s="1"/>
  <c r="C190" i="4" s="1"/>
  <c r="C191" i="4" s="1"/>
  <c r="C192" i="4" s="1"/>
  <c r="C193" i="4" s="1"/>
  <c r="C194" i="4" s="1"/>
  <c r="C195" i="4" s="1"/>
  <c r="C196" i="4" s="1"/>
  <c r="C197" i="4" s="1"/>
  <c r="C198" i="4" s="1"/>
  <c r="C199" i="4" s="1"/>
  <c r="C200" i="4" s="1"/>
  <c r="C201" i="4" s="1"/>
  <c r="C202" i="4" s="1"/>
  <c r="C203" i="4" s="1"/>
  <c r="C204" i="4" s="1"/>
  <c r="C205" i="4" s="1"/>
  <c r="C206" i="4" s="1"/>
  <c r="C207" i="4" s="1"/>
  <c r="C208" i="4" s="1"/>
  <c r="C209" i="4" s="1"/>
  <c r="C210" i="4" s="1"/>
  <c r="C211" i="4" s="1"/>
  <c r="C212" i="4" s="1"/>
  <c r="C213" i="4" s="1"/>
  <c r="C214" i="4" s="1"/>
  <c r="C215" i="4" s="1"/>
  <c r="C216" i="4" s="1"/>
  <c r="C217" i="4" s="1"/>
  <c r="C218" i="4" s="1"/>
  <c r="C219" i="4" s="1"/>
  <c r="C220" i="4" s="1"/>
  <c r="C221" i="4" s="1"/>
  <c r="C222" i="4" s="1"/>
  <c r="C223" i="4" s="1"/>
  <c r="C224" i="4" s="1"/>
  <c r="C225" i="4" s="1"/>
  <c r="C226" i="4" s="1"/>
  <c r="C227" i="4" s="1"/>
  <c r="C228" i="4" s="1"/>
  <c r="C229" i="4" s="1"/>
  <c r="C230" i="4" s="1"/>
  <c r="C231" i="4" s="1"/>
  <c r="C232" i="4" s="1"/>
  <c r="C233" i="4" s="1"/>
  <c r="C234" i="4" s="1"/>
  <c r="C235" i="4" s="1"/>
  <c r="C236" i="4" s="1"/>
  <c r="C237" i="4" s="1"/>
  <c r="C238" i="4" s="1"/>
  <c r="C239" i="4" s="1"/>
  <c r="C240" i="4" s="1"/>
  <c r="C241" i="4" s="1"/>
  <c r="C242" i="4" s="1"/>
  <c r="C243" i="4" s="1"/>
  <c r="C244" i="4" s="1"/>
  <c r="C245" i="4" s="1"/>
  <c r="C246" i="4" s="1"/>
  <c r="C247" i="4" s="1"/>
  <c r="C248" i="4" s="1"/>
  <c r="C249" i="4" s="1"/>
  <c r="C250" i="4" s="1"/>
  <c r="C251" i="4" s="1"/>
  <c r="C252" i="4" s="1"/>
  <c r="C253" i="4" s="1"/>
  <c r="C254" i="4" s="1"/>
  <c r="C255" i="4" s="1"/>
  <c r="C256" i="4" s="1"/>
  <c r="C257" i="4" s="1"/>
  <c r="C258" i="4" s="1"/>
  <c r="C259" i="4" s="1"/>
  <c r="C260" i="4" s="1"/>
  <c r="C261" i="4" s="1"/>
  <c r="C262" i="4" s="1"/>
  <c r="C263" i="4" s="1"/>
  <c r="C264" i="4" s="1"/>
  <c r="C265" i="4" s="1"/>
  <c r="C266" i="4" s="1"/>
  <c r="C267" i="4" s="1"/>
  <c r="C268" i="4" s="1"/>
  <c r="C269" i="4" s="1"/>
  <c r="C270" i="4" s="1"/>
  <c r="C271" i="4" s="1"/>
  <c r="C272" i="4" s="1"/>
  <c r="C273" i="4" s="1"/>
  <c r="C274" i="4" s="1"/>
  <c r="C275" i="4" s="1"/>
  <c r="C276" i="4" s="1"/>
  <c r="C277" i="4" s="1"/>
  <c r="C278" i="4" s="1"/>
  <c r="C279" i="4" s="1"/>
  <c r="C280" i="4" s="1"/>
  <c r="C281" i="4" s="1"/>
  <c r="C282" i="4" s="1"/>
  <c r="C283" i="4" s="1"/>
  <c r="C284" i="4" s="1"/>
  <c r="C285" i="4" s="1"/>
  <c r="C286" i="4" s="1"/>
  <c r="C287" i="4" s="1"/>
  <c r="C288" i="4" s="1"/>
  <c r="C289" i="4" s="1"/>
  <c r="C290" i="4" s="1"/>
  <c r="C291" i="4" s="1"/>
  <c r="C292" i="4" s="1"/>
  <c r="C293" i="4" s="1"/>
  <c r="C294" i="4" s="1"/>
  <c r="C295" i="4" s="1"/>
  <c r="C296" i="4" s="1"/>
  <c r="C297" i="4" s="1"/>
  <c r="C298" i="4" s="1"/>
  <c r="C299" i="4" s="1"/>
  <c r="C300" i="4" s="1"/>
  <c r="C301" i="4" s="1"/>
  <c r="C302" i="4" s="1"/>
  <c r="C303" i="4" s="1"/>
  <c r="C304" i="4" s="1"/>
  <c r="C305" i="4" s="1"/>
  <c r="C306" i="4" s="1"/>
  <c r="C307" i="4" s="1"/>
  <c r="C308" i="4" s="1"/>
  <c r="C309" i="4" s="1"/>
  <c r="C310" i="4" s="1"/>
  <c r="C311" i="4" s="1"/>
  <c r="C312" i="4" s="1"/>
  <c r="C313" i="4" s="1"/>
  <c r="C314" i="4" s="1"/>
  <c r="C315" i="4" s="1"/>
  <c r="C316" i="4" s="1"/>
  <c r="C317" i="4" s="1"/>
  <c r="C318" i="4" s="1"/>
  <c r="C319" i="4" s="1"/>
  <c r="C320" i="4" s="1"/>
  <c r="C321" i="4" s="1"/>
  <c r="C322" i="4" s="1"/>
  <c r="C323" i="4" s="1"/>
  <c r="C324" i="4" s="1"/>
  <c r="C325" i="4" s="1"/>
  <c r="C326" i="4" s="1"/>
  <c r="C327" i="4" s="1"/>
  <c r="C328" i="4" s="1"/>
  <c r="C329" i="4" s="1"/>
  <c r="C330" i="4" s="1"/>
  <c r="C331" i="4" s="1"/>
  <c r="C332" i="4" s="1"/>
  <c r="C333" i="4" s="1"/>
  <c r="C334" i="4" s="1"/>
  <c r="C335" i="4" s="1"/>
  <c r="C336" i="4" s="1"/>
  <c r="C337" i="4" s="1"/>
  <c r="C338" i="4" s="1"/>
  <c r="C339" i="4" s="1"/>
  <c r="C340" i="4" s="1"/>
  <c r="C341" i="4" s="1"/>
  <c r="C342" i="4" s="1"/>
  <c r="C343" i="4" s="1"/>
  <c r="C344" i="4" s="1"/>
  <c r="C345" i="4" s="1"/>
  <c r="C346" i="4" s="1"/>
  <c r="C347" i="4" s="1"/>
  <c r="C348" i="4" s="1"/>
  <c r="C349" i="4" s="1"/>
  <c r="C350" i="4" s="1"/>
  <c r="C351" i="4" s="1"/>
  <c r="C352" i="4" s="1"/>
  <c r="C353" i="4" s="1"/>
  <c r="C354" i="4" s="1"/>
  <c r="C355" i="4" s="1"/>
  <c r="C356" i="4" s="1"/>
  <c r="C357" i="4" s="1"/>
  <c r="C358" i="4" s="1"/>
  <c r="C359" i="4" s="1"/>
  <c r="C360" i="4" s="1"/>
  <c r="C361" i="4" s="1"/>
  <c r="C362" i="4" s="1"/>
  <c r="C363" i="4" s="1"/>
  <c r="C364" i="4" s="1"/>
  <c r="C365" i="4" s="1"/>
  <c r="C366" i="4" s="1"/>
  <c r="C367" i="4" s="1"/>
  <c r="C368" i="4" s="1"/>
  <c r="C369" i="4" s="1"/>
  <c r="C370" i="4" s="1"/>
  <c r="C371" i="4" s="1"/>
  <c r="C372" i="4" s="1"/>
  <c r="C373" i="4" s="1"/>
  <c r="C374" i="4" s="1"/>
  <c r="C375" i="4" s="1"/>
  <c r="C376" i="4" s="1"/>
  <c r="C377" i="4" s="1"/>
  <c r="C378" i="4" s="1"/>
  <c r="C379" i="4" s="1"/>
  <c r="C380" i="4" s="1"/>
  <c r="C381" i="4" s="1"/>
  <c r="C382" i="4" s="1"/>
  <c r="C383" i="4" s="1"/>
  <c r="C384" i="4" s="1"/>
  <c r="C385" i="4" s="1"/>
  <c r="C386" i="4" s="1"/>
  <c r="C387" i="4" s="1"/>
  <c r="C388" i="4" s="1"/>
  <c r="C389" i="4" s="1"/>
  <c r="C390" i="4" s="1"/>
  <c r="C391" i="4" s="1"/>
  <c r="C392" i="4" s="1"/>
  <c r="C393" i="4" s="1"/>
  <c r="C394" i="4" s="1"/>
  <c r="C395" i="4" s="1"/>
  <c r="C396" i="4" s="1"/>
  <c r="C397" i="4" s="1"/>
  <c r="C398" i="4" s="1"/>
  <c r="C399" i="4" s="1"/>
  <c r="C400" i="4" s="1"/>
  <c r="C401" i="4" s="1"/>
  <c r="C402" i="4" s="1"/>
  <c r="C403" i="4" s="1"/>
  <c r="C404" i="4" s="1"/>
  <c r="C405" i="4" s="1"/>
  <c r="C406" i="4" s="1"/>
  <c r="C407" i="4" s="1"/>
  <c r="C408" i="4" s="1"/>
  <c r="C409" i="4" s="1"/>
  <c r="C410" i="4" s="1"/>
  <c r="C411" i="4" s="1"/>
  <c r="C412" i="4" s="1"/>
  <c r="C413" i="4" s="1"/>
  <c r="C414" i="4" s="1"/>
  <c r="C415" i="4" s="1"/>
  <c r="C416" i="4" s="1"/>
  <c r="C417" i="4" s="1"/>
  <c r="C418" i="4" s="1"/>
  <c r="C419" i="4" s="1"/>
  <c r="C420" i="4" s="1"/>
  <c r="C421" i="4" s="1"/>
  <c r="C422" i="4" s="1"/>
  <c r="C423" i="4" s="1"/>
  <c r="C424" i="4" s="1"/>
  <c r="C425" i="4" s="1"/>
  <c r="C426" i="4" s="1"/>
  <c r="C427" i="4" s="1"/>
  <c r="C428" i="4" s="1"/>
  <c r="C429" i="4" s="1"/>
  <c r="C430" i="4" s="1"/>
  <c r="C431" i="4" s="1"/>
  <c r="C432" i="4" s="1"/>
  <c r="C433" i="4" s="1"/>
  <c r="C434" i="4" s="1"/>
  <c r="C435" i="4" s="1"/>
  <c r="C436" i="4" s="1"/>
  <c r="C437" i="4" s="1"/>
  <c r="C438" i="4" s="1"/>
  <c r="C439" i="4" s="1"/>
  <c r="C440" i="4" s="1"/>
  <c r="C441" i="4" s="1"/>
  <c r="C442" i="4" s="1"/>
  <c r="C443" i="4" s="1"/>
  <c r="C444" i="4" s="1"/>
  <c r="C445" i="4" s="1"/>
  <c r="C446" i="4" s="1"/>
  <c r="C447" i="4" s="1"/>
  <c r="C448" i="4" s="1"/>
  <c r="C449" i="4" s="1"/>
  <c r="C450" i="4" s="1"/>
  <c r="C451" i="4" s="1"/>
  <c r="C452" i="4" s="1"/>
  <c r="C453" i="4" s="1"/>
  <c r="C454" i="4" s="1"/>
  <c r="C455" i="4" s="1"/>
  <c r="C456" i="4" s="1"/>
  <c r="C457" i="4" s="1"/>
  <c r="C458" i="4" s="1"/>
  <c r="C459" i="4" s="1"/>
  <c r="C460" i="4" s="1"/>
  <c r="C461" i="4" s="1"/>
  <c r="C462" i="4" s="1"/>
  <c r="C463" i="4" s="1"/>
  <c r="C464" i="4" s="1"/>
  <c r="C465" i="4" s="1"/>
  <c r="C466" i="4" s="1"/>
  <c r="C467" i="4" s="1"/>
  <c r="C468" i="4" s="1"/>
  <c r="C469" i="4" s="1"/>
  <c r="C470" i="4" s="1"/>
  <c r="C471" i="4" s="1"/>
  <c r="C472" i="4" s="1"/>
  <c r="C473" i="4" s="1"/>
  <c r="C474" i="4" s="1"/>
  <c r="C475" i="4" s="1"/>
  <c r="C476" i="4" s="1"/>
  <c r="C477" i="4" s="1"/>
  <c r="C478" i="4" s="1"/>
  <c r="C479" i="4" s="1"/>
  <c r="C480" i="4" s="1"/>
  <c r="C481" i="4" s="1"/>
  <c r="C482" i="4" s="1"/>
  <c r="C483" i="4" s="1"/>
  <c r="C484" i="4" s="1"/>
  <c r="C485" i="4" s="1"/>
  <c r="C486" i="4" s="1"/>
  <c r="C487" i="4" s="1"/>
  <c r="C488" i="4" s="1"/>
  <c r="C489" i="4" s="1"/>
  <c r="C490" i="4" s="1"/>
  <c r="C491" i="4" s="1"/>
  <c r="C492" i="4" s="1"/>
  <c r="C493" i="4" s="1"/>
  <c r="C494" i="4" s="1"/>
  <c r="C495" i="4" s="1"/>
  <c r="C496" i="4" s="1"/>
  <c r="C497" i="4" s="1"/>
  <c r="C498" i="4" s="1"/>
  <c r="C499" i="4" s="1"/>
  <c r="C500" i="4" s="1"/>
  <c r="C501" i="4" s="1"/>
  <c r="C502" i="4" s="1"/>
  <c r="C503" i="4" s="1"/>
  <c r="C504" i="4" s="1"/>
  <c r="C505" i="4" s="1"/>
  <c r="C506" i="4" s="1"/>
  <c r="C507" i="4" s="1"/>
  <c r="C508" i="4" s="1"/>
  <c r="C509" i="4" s="1"/>
  <c r="C510" i="4" s="1"/>
  <c r="C511" i="4" s="1"/>
  <c r="C512" i="4" s="1"/>
  <c r="C513" i="4" s="1"/>
  <c r="C514" i="4" s="1"/>
  <c r="C515" i="4" s="1"/>
  <c r="C516" i="4" s="1"/>
  <c r="C517" i="4" s="1"/>
  <c r="C518" i="4" s="1"/>
  <c r="C519" i="4" s="1"/>
  <c r="C520" i="4" s="1"/>
  <c r="C521" i="4" s="1"/>
  <c r="C522" i="4" s="1"/>
  <c r="C523" i="4" s="1"/>
  <c r="C524" i="4" s="1"/>
  <c r="C525" i="4" s="1"/>
  <c r="C526" i="4" s="1"/>
  <c r="C527" i="4" s="1"/>
  <c r="C528" i="4" s="1"/>
  <c r="C529" i="4" s="1"/>
  <c r="C530" i="4" s="1"/>
  <c r="C531" i="4" s="1"/>
  <c r="C532" i="4" s="1"/>
  <c r="C533" i="4" s="1"/>
  <c r="C534" i="4" s="1"/>
  <c r="C535" i="4" s="1"/>
  <c r="C536" i="4" s="1"/>
  <c r="C537" i="4" s="1"/>
  <c r="C538" i="4" s="1"/>
  <c r="C539" i="4" s="1"/>
  <c r="C540" i="4" s="1"/>
  <c r="C541" i="4" s="1"/>
  <c r="C542" i="4" s="1"/>
  <c r="C543" i="4" s="1"/>
  <c r="C544" i="4" s="1"/>
  <c r="C545" i="4" s="1"/>
  <c r="C546" i="4" s="1"/>
  <c r="C547" i="4" s="1"/>
  <c r="C548" i="4" s="1"/>
  <c r="C549" i="4" s="1"/>
  <c r="C550" i="4" s="1"/>
  <c r="C551" i="4" s="1"/>
  <c r="C552" i="4" s="1"/>
  <c r="C553" i="4" s="1"/>
  <c r="C554" i="4" s="1"/>
  <c r="C555" i="4" s="1"/>
  <c r="C556" i="4" s="1"/>
  <c r="C557" i="4" s="1"/>
  <c r="C558" i="4" s="1"/>
  <c r="C559" i="4" s="1"/>
  <c r="C560" i="4" s="1"/>
  <c r="C561" i="4" s="1"/>
  <c r="C562" i="4" s="1"/>
  <c r="C563" i="4" s="1"/>
  <c r="C564" i="4" s="1"/>
  <c r="C565" i="4" s="1"/>
  <c r="C566" i="4" s="1"/>
  <c r="C567" i="4" s="1"/>
  <c r="C568" i="4" s="1"/>
  <c r="C569" i="4" s="1"/>
  <c r="C570" i="4" s="1"/>
  <c r="C571" i="4" s="1"/>
  <c r="C572" i="4" s="1"/>
  <c r="C573" i="4" s="1"/>
  <c r="C574" i="4" s="1"/>
  <c r="C575" i="4" s="1"/>
  <c r="C576" i="4" s="1"/>
  <c r="C577" i="4" s="1"/>
  <c r="C578" i="4" s="1"/>
  <c r="C579" i="4" s="1"/>
  <c r="C580" i="4" s="1"/>
  <c r="C581" i="4" s="1"/>
  <c r="C582" i="4" s="1"/>
  <c r="C583" i="4" s="1"/>
  <c r="C584" i="4" s="1"/>
  <c r="C585" i="4" s="1"/>
  <c r="C586" i="4" s="1"/>
  <c r="C587" i="4" s="1"/>
  <c r="C588" i="4" s="1"/>
  <c r="C589" i="4" s="1"/>
  <c r="C590" i="4" s="1"/>
  <c r="C591" i="4" s="1"/>
  <c r="C592" i="4" s="1"/>
  <c r="C593" i="4" s="1"/>
  <c r="C594" i="4" s="1"/>
  <c r="C595" i="4" s="1"/>
  <c r="C596" i="4" s="1"/>
  <c r="C597" i="4" s="1"/>
  <c r="C598" i="4" s="1"/>
  <c r="C599" i="4" s="1"/>
  <c r="C600" i="4" s="1"/>
  <c r="C601" i="4" s="1"/>
  <c r="C602" i="4" s="1"/>
  <c r="C603" i="4" s="1"/>
  <c r="C604" i="4" s="1"/>
  <c r="C605" i="4" s="1"/>
  <c r="C606" i="4" s="1"/>
  <c r="C607" i="4" s="1"/>
  <c r="C608" i="4" s="1"/>
  <c r="C609" i="4" s="1"/>
  <c r="C610" i="4" s="1"/>
  <c r="C611" i="4" s="1"/>
  <c r="C612" i="4" s="1"/>
  <c r="C613" i="4" s="1"/>
  <c r="C614" i="4" s="1"/>
  <c r="C615" i="4" s="1"/>
  <c r="C616" i="4" s="1"/>
  <c r="C617" i="4" s="1"/>
  <c r="C618" i="4" s="1"/>
  <c r="C619" i="4" s="1"/>
  <c r="C620" i="4" s="1"/>
  <c r="C621" i="4" s="1"/>
  <c r="C622" i="4" s="1"/>
  <c r="C623" i="4" s="1"/>
  <c r="C624" i="4" s="1"/>
  <c r="C625" i="4" s="1"/>
  <c r="C626" i="4" s="1"/>
  <c r="C627" i="4" s="1"/>
  <c r="C628" i="4" s="1"/>
  <c r="C629" i="4" s="1"/>
  <c r="C630" i="4" s="1"/>
  <c r="C631" i="4" s="1"/>
  <c r="C632" i="4" s="1"/>
  <c r="C633" i="4" s="1"/>
  <c r="C634" i="4" s="1"/>
  <c r="C635" i="4" s="1"/>
  <c r="C636" i="4" s="1"/>
  <c r="C637" i="4" s="1"/>
  <c r="C638" i="4" s="1"/>
  <c r="C639" i="4" s="1"/>
  <c r="C640" i="4" s="1"/>
  <c r="C641" i="4" s="1"/>
  <c r="C642" i="4" s="1"/>
  <c r="C643" i="4" s="1"/>
  <c r="C644" i="4" s="1"/>
  <c r="C645" i="4" s="1"/>
  <c r="C646" i="4" s="1"/>
  <c r="C647" i="4" s="1"/>
  <c r="C648" i="4" s="1"/>
  <c r="C649" i="4" s="1"/>
  <c r="C650" i="4" s="1"/>
  <c r="C651" i="4" s="1"/>
  <c r="C652" i="4" s="1"/>
  <c r="C653" i="4" s="1"/>
  <c r="C654" i="4" s="1"/>
  <c r="C655" i="4" s="1"/>
  <c r="C656" i="4" s="1"/>
  <c r="C657" i="4" s="1"/>
  <c r="C658" i="4" s="1"/>
  <c r="C659" i="4" s="1"/>
  <c r="C660" i="4" s="1"/>
  <c r="C661" i="4" s="1"/>
  <c r="C662" i="4" s="1"/>
  <c r="C663" i="4" s="1"/>
  <c r="C664" i="4" s="1"/>
  <c r="C665" i="4" s="1"/>
  <c r="C666" i="4" s="1"/>
  <c r="C667" i="4" s="1"/>
  <c r="C668" i="4" s="1"/>
  <c r="C669" i="4" s="1"/>
  <c r="C670" i="4" s="1"/>
  <c r="C671" i="4" s="1"/>
  <c r="C672" i="4" s="1"/>
  <c r="C673" i="4" s="1"/>
  <c r="C674" i="4" s="1"/>
  <c r="C675" i="4" s="1"/>
  <c r="C676" i="4" s="1"/>
  <c r="C677" i="4" s="1"/>
  <c r="C678" i="4" s="1"/>
  <c r="C679" i="4" s="1"/>
  <c r="C680" i="4" s="1"/>
  <c r="C681" i="4" s="1"/>
  <c r="C682" i="4" s="1"/>
  <c r="C683" i="4" s="1"/>
  <c r="C684" i="4" s="1"/>
  <c r="C685" i="4" s="1"/>
  <c r="C686" i="4" s="1"/>
  <c r="C687" i="4" s="1"/>
  <c r="C688" i="4" s="1"/>
  <c r="C689" i="4" s="1"/>
  <c r="C690" i="4" s="1"/>
  <c r="C691" i="4" s="1"/>
  <c r="C692" i="4" s="1"/>
  <c r="C693" i="4" s="1"/>
  <c r="C694" i="4" s="1"/>
  <c r="C695" i="4" s="1"/>
  <c r="C696" i="4" s="1"/>
  <c r="C697" i="4" s="1"/>
  <c r="C698" i="4" s="1"/>
  <c r="C699" i="4" s="1"/>
  <c r="C700" i="4" s="1"/>
  <c r="C701" i="4" s="1"/>
  <c r="C702" i="4" s="1"/>
  <c r="C703" i="4" s="1"/>
  <c r="C704" i="4" s="1"/>
  <c r="C705" i="4" s="1"/>
  <c r="C706" i="4" s="1"/>
  <c r="C707" i="4" s="1"/>
  <c r="C708" i="4" s="1"/>
  <c r="C709" i="4" s="1"/>
  <c r="C710" i="4" s="1"/>
  <c r="C711" i="4" s="1"/>
  <c r="C712" i="4" s="1"/>
  <c r="C713" i="4" s="1"/>
  <c r="C714" i="4" s="1"/>
  <c r="C715" i="4" s="1"/>
  <c r="C716" i="4" s="1"/>
  <c r="C717" i="4" s="1"/>
  <c r="C718" i="4" s="1"/>
  <c r="C719" i="4" s="1"/>
  <c r="C720" i="4" s="1"/>
  <c r="C721" i="4" s="1"/>
  <c r="C722" i="4" s="1"/>
  <c r="C723" i="4" s="1"/>
  <c r="C724" i="4" s="1"/>
  <c r="C725" i="4" s="1"/>
  <c r="C726" i="4" s="1"/>
  <c r="C727" i="4" s="1"/>
  <c r="C728" i="4" s="1"/>
  <c r="C729" i="4" s="1"/>
  <c r="C730" i="4" s="1"/>
  <c r="C731" i="4" s="1"/>
  <c r="C732" i="4" s="1"/>
  <c r="C733" i="4" s="1"/>
  <c r="C734" i="4" s="1"/>
  <c r="C735" i="4" s="1"/>
  <c r="C736" i="4" s="1"/>
  <c r="C737" i="4" s="1"/>
  <c r="C738" i="4" s="1"/>
  <c r="C739" i="4" s="1"/>
  <c r="C740" i="4" s="1"/>
  <c r="C741" i="4" s="1"/>
  <c r="C742" i="4" s="1"/>
  <c r="C743" i="4" s="1"/>
  <c r="C744" i="4" s="1"/>
  <c r="C745" i="4" s="1"/>
  <c r="C746" i="4" s="1"/>
  <c r="C747" i="4" s="1"/>
  <c r="C748" i="4" s="1"/>
  <c r="C749" i="4" s="1"/>
  <c r="C750" i="4" s="1"/>
  <c r="C751" i="4" s="1"/>
  <c r="C752" i="4" s="1"/>
  <c r="C753" i="4" s="1"/>
  <c r="C754" i="4" s="1"/>
  <c r="C755" i="4" s="1"/>
  <c r="C756" i="4" s="1"/>
  <c r="C757" i="4" s="1"/>
  <c r="C758" i="4" s="1"/>
  <c r="C759" i="4" s="1"/>
  <c r="C760" i="4" s="1"/>
  <c r="C761" i="4" s="1"/>
  <c r="C762" i="4" s="1"/>
  <c r="C763" i="4" s="1"/>
  <c r="C764" i="4" s="1"/>
  <c r="C765" i="4" s="1"/>
  <c r="C766" i="4" s="1"/>
  <c r="C767" i="4" s="1"/>
  <c r="C768" i="4" s="1"/>
  <c r="C769" i="4" s="1"/>
  <c r="C770" i="4" s="1"/>
  <c r="C771" i="4" s="1"/>
  <c r="C772" i="4" s="1"/>
  <c r="C773" i="4" s="1"/>
  <c r="C774" i="4" s="1"/>
  <c r="C775" i="4" s="1"/>
  <c r="C776" i="4" s="1"/>
  <c r="C777" i="4" s="1"/>
  <c r="C778" i="4" s="1"/>
  <c r="C779" i="4" s="1"/>
  <c r="C780" i="4" s="1"/>
  <c r="C781" i="4" s="1"/>
  <c r="C782" i="4" s="1"/>
  <c r="C783" i="4" s="1"/>
  <c r="C784" i="4" s="1"/>
  <c r="C785" i="4" s="1"/>
  <c r="C786" i="4" s="1"/>
  <c r="C787" i="4" s="1"/>
  <c r="C788" i="4" s="1"/>
  <c r="C789" i="4" s="1"/>
  <c r="C790" i="4" s="1"/>
  <c r="C791" i="4" s="1"/>
  <c r="C792" i="4" s="1"/>
  <c r="C793" i="4" s="1"/>
  <c r="C794" i="4" s="1"/>
  <c r="C795" i="4" s="1"/>
  <c r="C796" i="4" s="1"/>
  <c r="C797" i="4" s="1"/>
  <c r="C798" i="4" s="1"/>
  <c r="C799" i="4" s="1"/>
  <c r="C800" i="4" s="1"/>
  <c r="C801" i="4" s="1"/>
  <c r="C802" i="4" s="1"/>
  <c r="C803" i="4" s="1"/>
  <c r="C804" i="4" s="1"/>
  <c r="C805" i="4" s="1"/>
  <c r="C806" i="4" s="1"/>
  <c r="C807" i="4" s="1"/>
  <c r="C808" i="4" s="1"/>
  <c r="C809" i="4" s="1"/>
  <c r="C810" i="4" s="1"/>
  <c r="C811" i="4" s="1"/>
  <c r="C812" i="4" s="1"/>
  <c r="C813" i="4" s="1"/>
  <c r="C814" i="4" s="1"/>
  <c r="C815" i="4" s="1"/>
  <c r="C816" i="4" s="1"/>
  <c r="C817" i="4" s="1"/>
  <c r="C818" i="4" s="1"/>
  <c r="C819" i="4" s="1"/>
  <c r="C820" i="4" s="1"/>
  <c r="C821" i="4" s="1"/>
  <c r="C822" i="4" s="1"/>
  <c r="C823" i="4" s="1"/>
  <c r="C824" i="4" s="1"/>
  <c r="C825" i="4" s="1"/>
  <c r="C826" i="4" s="1"/>
  <c r="C827" i="4" s="1"/>
  <c r="C828" i="4" s="1"/>
  <c r="C829" i="4" s="1"/>
  <c r="C830" i="4" s="1"/>
  <c r="C831" i="4" s="1"/>
  <c r="C832" i="4" s="1"/>
  <c r="C833" i="4" s="1"/>
  <c r="C834" i="4" s="1"/>
  <c r="C835" i="4" s="1"/>
  <c r="C836" i="4" s="1"/>
  <c r="C837" i="4" s="1"/>
  <c r="C838" i="4" s="1"/>
  <c r="C839" i="4" s="1"/>
  <c r="C840" i="4" s="1"/>
  <c r="C841" i="4" s="1"/>
  <c r="C842" i="4" s="1"/>
  <c r="C843" i="4" s="1"/>
  <c r="C844" i="4" s="1"/>
  <c r="C845" i="4" s="1"/>
  <c r="C846" i="4" s="1"/>
  <c r="C847" i="4" s="1"/>
  <c r="C848" i="4" s="1"/>
  <c r="C849" i="4" s="1"/>
  <c r="C850" i="4" s="1"/>
  <c r="C851" i="4" s="1"/>
  <c r="C852" i="4" s="1"/>
  <c r="C853" i="4" s="1"/>
  <c r="C854" i="4" s="1"/>
  <c r="C855" i="4" s="1"/>
  <c r="C856" i="4" s="1"/>
  <c r="C857" i="4" s="1"/>
  <c r="C858" i="4" s="1"/>
  <c r="C859" i="4" s="1"/>
  <c r="C860" i="4" s="1"/>
  <c r="C861" i="4" s="1"/>
  <c r="C862" i="4" s="1"/>
  <c r="C863" i="4" s="1"/>
  <c r="C864" i="4" s="1"/>
  <c r="C865" i="4" s="1"/>
  <c r="C866" i="4" s="1"/>
  <c r="C867" i="4" s="1"/>
  <c r="C868" i="4" s="1"/>
  <c r="C869" i="4" s="1"/>
  <c r="C870" i="4" s="1"/>
  <c r="C871" i="4" s="1"/>
  <c r="C872" i="4" s="1"/>
  <c r="C873" i="4" s="1"/>
  <c r="C874" i="4" s="1"/>
  <c r="C875" i="4" s="1"/>
  <c r="C876" i="4" s="1"/>
  <c r="C877" i="4" s="1"/>
  <c r="C878" i="4" s="1"/>
  <c r="C879" i="4" s="1"/>
  <c r="C880" i="4" s="1"/>
  <c r="C881" i="4" s="1"/>
  <c r="C882" i="4" s="1"/>
  <c r="C883" i="4" s="1"/>
  <c r="C884" i="4" s="1"/>
  <c r="C885" i="4" s="1"/>
  <c r="C886" i="4" s="1"/>
  <c r="C887" i="4" s="1"/>
  <c r="C888" i="4" s="1"/>
  <c r="C889" i="4" s="1"/>
  <c r="C890" i="4" s="1"/>
  <c r="C891" i="4" s="1"/>
  <c r="C892" i="4" s="1"/>
  <c r="C893" i="4" s="1"/>
  <c r="C894" i="4" s="1"/>
  <c r="C895" i="4" s="1"/>
  <c r="C896" i="4" s="1"/>
  <c r="C897" i="4" s="1"/>
  <c r="C898" i="4" s="1"/>
  <c r="C899" i="4" s="1"/>
  <c r="C900" i="4" s="1"/>
  <c r="C901" i="4" s="1"/>
  <c r="C902" i="4" s="1"/>
  <c r="C903" i="4" s="1"/>
  <c r="C904" i="4" s="1"/>
  <c r="C905" i="4" s="1"/>
  <c r="C906" i="4" s="1"/>
  <c r="C907" i="4" s="1"/>
  <c r="C908" i="4" s="1"/>
  <c r="C909" i="4" s="1"/>
  <c r="C910" i="4" s="1"/>
  <c r="C911" i="4" s="1"/>
  <c r="C912" i="4" s="1"/>
  <c r="C913" i="4" s="1"/>
  <c r="C914" i="4" s="1"/>
  <c r="C915" i="4" s="1"/>
  <c r="C916" i="4" s="1"/>
  <c r="C917" i="4" s="1"/>
  <c r="C918" i="4" s="1"/>
  <c r="C919" i="4" s="1"/>
  <c r="C920" i="4" s="1"/>
  <c r="C921" i="4" s="1"/>
  <c r="C922" i="4" s="1"/>
  <c r="C923" i="4" s="1"/>
  <c r="C924" i="4" s="1"/>
  <c r="C925" i="4" s="1"/>
  <c r="C926" i="4" s="1"/>
  <c r="C927" i="4" s="1"/>
  <c r="C928" i="4" s="1"/>
  <c r="C929" i="4" s="1"/>
  <c r="C930" i="4" s="1"/>
  <c r="C931" i="4" s="1"/>
  <c r="C932" i="4" s="1"/>
  <c r="C933" i="4" s="1"/>
  <c r="C934" i="4" s="1"/>
  <c r="C935" i="4" s="1"/>
  <c r="C936" i="4" s="1"/>
  <c r="C937" i="4" s="1"/>
  <c r="C938" i="4" s="1"/>
  <c r="C939" i="4" s="1"/>
  <c r="C940" i="4" s="1"/>
  <c r="C941" i="4" s="1"/>
  <c r="C942" i="4" s="1"/>
  <c r="C943" i="4" s="1"/>
  <c r="C944" i="4" s="1"/>
  <c r="C945" i="4" s="1"/>
  <c r="C946" i="4" s="1"/>
  <c r="C947" i="4" s="1"/>
  <c r="C948" i="4" s="1"/>
  <c r="C949" i="4" s="1"/>
  <c r="C950" i="4" s="1"/>
  <c r="C951" i="4" s="1"/>
  <c r="C952" i="4" s="1"/>
  <c r="C953" i="4" s="1"/>
  <c r="C954" i="4" s="1"/>
  <c r="C955" i="4" s="1"/>
  <c r="C956" i="4" s="1"/>
  <c r="C957" i="4" s="1"/>
  <c r="C958" i="4" s="1"/>
  <c r="C959" i="4" s="1"/>
  <c r="C960" i="4" s="1"/>
  <c r="C961" i="4" s="1"/>
  <c r="C962" i="4" s="1"/>
  <c r="C963" i="4" s="1"/>
  <c r="C964" i="4" s="1"/>
  <c r="C965" i="4" s="1"/>
  <c r="C966" i="4" s="1"/>
  <c r="C967" i="4" s="1"/>
  <c r="C968" i="4" s="1"/>
  <c r="C969" i="4" s="1"/>
  <c r="C970" i="4" s="1"/>
  <c r="C971" i="4" s="1"/>
  <c r="C972" i="4" s="1"/>
  <c r="C973" i="4" s="1"/>
  <c r="C974" i="4" s="1"/>
  <c r="C975" i="4" s="1"/>
  <c r="C976" i="4" s="1"/>
  <c r="C977" i="4" s="1"/>
  <c r="C978" i="4" s="1"/>
  <c r="C979" i="4" s="1"/>
  <c r="C980" i="4" s="1"/>
  <c r="C981" i="4" s="1"/>
  <c r="C982" i="4" s="1"/>
  <c r="C983" i="4" s="1"/>
  <c r="C984" i="4" s="1"/>
  <c r="C985" i="4" s="1"/>
  <c r="C986" i="4" s="1"/>
  <c r="C987" i="4" s="1"/>
  <c r="C988" i="4" s="1"/>
  <c r="C989" i="4" s="1"/>
  <c r="C990" i="4" s="1"/>
  <c r="C991" i="4" s="1"/>
  <c r="C992" i="4" s="1"/>
  <c r="C993" i="4" s="1"/>
  <c r="C994" i="4" s="1"/>
  <c r="C995" i="4" s="1"/>
  <c r="C996" i="4" s="1"/>
  <c r="C997" i="4" s="1"/>
  <c r="C998" i="4" s="1"/>
  <c r="C999" i="4" s="1"/>
  <c r="C1000" i="4" s="1"/>
  <c r="C1001" i="4" s="1"/>
  <c r="C1002" i="4" s="1"/>
  <c r="C1003" i="4" s="1"/>
  <c r="C1004" i="4" s="1"/>
  <c r="C1005" i="4" s="1"/>
  <c r="C1006" i="4" s="1"/>
  <c r="C1007" i="4" s="1"/>
  <c r="C1008" i="4" s="1"/>
  <c r="C1009" i="4" s="1"/>
  <c r="C1010" i="4" s="1"/>
  <c r="C1011" i="4" s="1"/>
  <c r="C1012" i="4" s="1"/>
  <c r="C1013" i="4" s="1"/>
  <c r="C1014" i="4" s="1"/>
  <c r="C1015" i="4" s="1"/>
  <c r="C1016" i="4" s="1"/>
  <c r="C1017" i="4" s="1"/>
  <c r="C1018" i="4" s="1"/>
  <c r="C1019" i="4" s="1"/>
  <c r="C1020" i="4" s="1"/>
  <c r="C1021" i="4" s="1"/>
  <c r="C1022" i="4" s="1"/>
  <c r="C1023" i="4" s="1"/>
  <c r="C1024" i="4" s="1"/>
  <c r="C1025" i="4" s="1"/>
  <c r="C1026" i="4" s="1"/>
  <c r="C1027" i="4" s="1"/>
  <c r="C1028" i="4" s="1"/>
  <c r="C1029" i="4" s="1"/>
  <c r="C1030" i="4" s="1"/>
  <c r="C1031" i="4" s="1"/>
  <c r="C1032" i="4" s="1"/>
  <c r="C1033" i="4" s="1"/>
  <c r="C1034" i="4" s="1"/>
  <c r="C1035" i="4" s="1"/>
  <c r="C1036" i="4" s="1"/>
  <c r="C1037" i="4" s="1"/>
  <c r="C1038" i="4" s="1"/>
  <c r="C1039" i="4" s="1"/>
  <c r="C1040" i="4" s="1"/>
  <c r="C1041" i="4" s="1"/>
  <c r="C1042" i="4" s="1"/>
  <c r="C1043" i="4" s="1"/>
  <c r="C1044" i="4" s="1"/>
  <c r="C1045" i="4" s="1"/>
  <c r="C1046" i="4" s="1"/>
  <c r="C1047" i="4" s="1"/>
  <c r="C1048" i="4" s="1"/>
  <c r="C1049" i="4" s="1"/>
  <c r="C1050" i="4" s="1"/>
  <c r="C1051" i="4" s="1"/>
  <c r="C1052" i="4" s="1"/>
  <c r="C1053" i="4" s="1"/>
  <c r="C1054" i="4" s="1"/>
  <c r="C1055" i="4" s="1"/>
  <c r="C1056" i="4" s="1"/>
  <c r="C1057" i="4" s="1"/>
  <c r="C1058" i="4" s="1"/>
  <c r="C1059" i="4" s="1"/>
  <c r="C1060" i="4" s="1"/>
  <c r="C1061" i="4" s="1"/>
  <c r="C1062" i="4" s="1"/>
  <c r="C1063" i="4" s="1"/>
  <c r="C1064" i="4" s="1"/>
  <c r="C1065" i="4" s="1"/>
  <c r="C1066" i="4" s="1"/>
  <c r="C1067" i="4" s="1"/>
  <c r="C1068" i="4" s="1"/>
  <c r="C1069" i="4" s="1"/>
  <c r="C1070" i="4" s="1"/>
  <c r="C1071" i="4" s="1"/>
  <c r="C1072" i="4" s="1"/>
  <c r="C1073" i="4" s="1"/>
  <c r="C1074" i="4" s="1"/>
  <c r="C1075" i="4" s="1"/>
  <c r="C1076" i="4" s="1"/>
  <c r="C1077" i="4" s="1"/>
  <c r="C1078" i="4" s="1"/>
  <c r="C1079" i="4" s="1"/>
  <c r="C1080" i="4" s="1"/>
  <c r="C1081" i="4" s="1"/>
  <c r="C1082" i="4" s="1"/>
  <c r="C1083" i="4" s="1"/>
  <c r="C1084" i="4" s="1"/>
  <c r="C1085" i="4" s="1"/>
  <c r="C1086" i="4" s="1"/>
  <c r="C1087" i="4" s="1"/>
  <c r="C1088" i="4" s="1"/>
  <c r="C1089" i="4" s="1"/>
  <c r="C1090" i="4" s="1"/>
  <c r="C1091" i="4" s="1"/>
  <c r="C1092" i="4" s="1"/>
  <c r="C1093" i="4" s="1"/>
  <c r="C1094" i="4" s="1"/>
  <c r="C1095" i="4" s="1"/>
  <c r="C1096" i="4" s="1"/>
  <c r="C1097" i="4" s="1"/>
  <c r="C1098" i="4" s="1"/>
  <c r="C1099" i="4" s="1"/>
  <c r="C1100" i="4" s="1"/>
  <c r="C1101" i="4" s="1"/>
  <c r="C1102" i="4" s="1"/>
  <c r="C1103" i="4" s="1"/>
  <c r="C1104" i="4" s="1"/>
  <c r="C1105" i="4" s="1"/>
  <c r="C1106" i="4" s="1"/>
  <c r="C1107" i="4" s="1"/>
  <c r="C1108" i="4" s="1"/>
  <c r="C1109" i="4" s="1"/>
  <c r="C1110" i="4" s="1"/>
  <c r="E219" i="4"/>
  <c r="D218" i="4"/>
  <c r="E759" i="4"/>
  <c r="D758" i="4"/>
  <c r="E974" i="4"/>
  <c r="D1087" i="4"/>
  <c r="E1088" i="4"/>
  <c r="E826" i="4"/>
  <c r="D825" i="4"/>
  <c r="D694" i="4"/>
  <c r="E695" i="4"/>
  <c r="D36" i="3"/>
  <c r="G18" i="1"/>
  <c r="G7" i="1"/>
  <c r="G9" i="1" s="1"/>
  <c r="G10" i="1" s="1"/>
  <c r="G4" i="1"/>
  <c r="C27" i="1"/>
  <c r="J825" i="4" s="1"/>
  <c r="C26" i="1"/>
  <c r="C20" i="1"/>
  <c r="C12" i="1"/>
  <c r="B36" i="1" l="1"/>
  <c r="C36" i="1"/>
  <c r="D36" i="1"/>
  <c r="G20" i="1"/>
  <c r="AA218" i="4" s="1"/>
  <c r="F218" i="4"/>
  <c r="J939" i="4"/>
  <c r="J824" i="4"/>
  <c r="J1086" i="4"/>
  <c r="J758" i="4"/>
  <c r="J8" i="4"/>
  <c r="J12" i="4"/>
  <c r="J16" i="4"/>
  <c r="J20" i="4"/>
  <c r="J24" i="4"/>
  <c r="J28" i="4"/>
  <c r="J32" i="4"/>
  <c r="J36" i="4"/>
  <c r="J40" i="4"/>
  <c r="J44" i="4"/>
  <c r="J48" i="4"/>
  <c r="J52" i="4"/>
  <c r="J56" i="4"/>
  <c r="J60" i="4"/>
  <c r="J64" i="4"/>
  <c r="J68" i="4"/>
  <c r="J72" i="4"/>
  <c r="J76" i="4"/>
  <c r="J80" i="4"/>
  <c r="J84" i="4"/>
  <c r="J88" i="4"/>
  <c r="J92" i="4"/>
  <c r="J96" i="4"/>
  <c r="J100" i="4"/>
  <c r="J104" i="4"/>
  <c r="J108" i="4"/>
  <c r="J112" i="4"/>
  <c r="J116" i="4"/>
  <c r="J120" i="4"/>
  <c r="J124" i="4"/>
  <c r="J128" i="4"/>
  <c r="J132" i="4"/>
  <c r="J136" i="4"/>
  <c r="J140" i="4"/>
  <c r="J144" i="4"/>
  <c r="J148" i="4"/>
  <c r="J152" i="4"/>
  <c r="J156" i="4"/>
  <c r="J160" i="4"/>
  <c r="J164" i="4"/>
  <c r="J168" i="4"/>
  <c r="J172" i="4"/>
  <c r="J176" i="4"/>
  <c r="J180" i="4"/>
  <c r="J184" i="4"/>
  <c r="J188" i="4"/>
  <c r="J192" i="4"/>
  <c r="J196" i="4"/>
  <c r="J200" i="4"/>
  <c r="J204" i="4"/>
  <c r="J208" i="4"/>
  <c r="J212" i="4"/>
  <c r="J404" i="4"/>
  <c r="J607" i="4"/>
  <c r="J611" i="4"/>
  <c r="J615" i="4"/>
  <c r="J619" i="4"/>
  <c r="J623" i="4"/>
  <c r="J627" i="4"/>
  <c r="J631" i="4"/>
  <c r="J635" i="4"/>
  <c r="J639" i="4"/>
  <c r="J643" i="4"/>
  <c r="J647" i="4"/>
  <c r="J651" i="4"/>
  <c r="J655" i="4"/>
  <c r="J659" i="4"/>
  <c r="J663" i="4"/>
  <c r="J667" i="4"/>
  <c r="J671" i="4"/>
  <c r="J675" i="4"/>
  <c r="J679" i="4"/>
  <c r="J683" i="4"/>
  <c r="J687" i="4"/>
  <c r="J691" i="4"/>
  <c r="J749" i="4"/>
  <c r="J753" i="4"/>
  <c r="J799" i="4"/>
  <c r="J803" i="4"/>
  <c r="J807" i="4"/>
  <c r="J9" i="4"/>
  <c r="J13" i="4"/>
  <c r="J17" i="4"/>
  <c r="J21" i="4"/>
  <c r="J25" i="4"/>
  <c r="J29" i="4"/>
  <c r="J33" i="4"/>
  <c r="J37" i="4"/>
  <c r="J41" i="4"/>
  <c r="J45" i="4"/>
  <c r="J49" i="4"/>
  <c r="J53" i="4"/>
  <c r="J57" i="4"/>
  <c r="J61" i="4"/>
  <c r="J65" i="4"/>
  <c r="J69" i="4"/>
  <c r="J73" i="4"/>
  <c r="J77" i="4"/>
  <c r="J81" i="4"/>
  <c r="J85" i="4"/>
  <c r="J89" i="4"/>
  <c r="J93" i="4"/>
  <c r="J97" i="4"/>
  <c r="J101" i="4"/>
  <c r="J105" i="4"/>
  <c r="J109" i="4"/>
  <c r="J113" i="4"/>
  <c r="J117" i="4"/>
  <c r="J121" i="4"/>
  <c r="J125" i="4"/>
  <c r="J129" i="4"/>
  <c r="J133" i="4"/>
  <c r="J137" i="4"/>
  <c r="J141" i="4"/>
  <c r="J145" i="4"/>
  <c r="J149" i="4"/>
  <c r="J153" i="4"/>
  <c r="J157" i="4"/>
  <c r="J161" i="4"/>
  <c r="J165" i="4"/>
  <c r="J169" i="4"/>
  <c r="J173" i="4"/>
  <c r="J177" i="4"/>
  <c r="J181" i="4"/>
  <c r="J185" i="4"/>
  <c r="J189" i="4"/>
  <c r="J193" i="4"/>
  <c r="J197" i="4"/>
  <c r="J201" i="4"/>
  <c r="J205" i="4"/>
  <c r="J209" i="4"/>
  <c r="J213" i="4"/>
  <c r="J604" i="4"/>
  <c r="J608" i="4"/>
  <c r="J612" i="4"/>
  <c r="J616" i="4"/>
  <c r="J620" i="4"/>
  <c r="J624" i="4"/>
  <c r="J628" i="4"/>
  <c r="J632" i="4"/>
  <c r="J636" i="4"/>
  <c r="J640" i="4"/>
  <c r="J644" i="4"/>
  <c r="J648" i="4"/>
  <c r="J652" i="4"/>
  <c r="J656" i="4"/>
  <c r="J660" i="4"/>
  <c r="J664" i="4"/>
  <c r="J668" i="4"/>
  <c r="J672" i="4"/>
  <c r="J676" i="4"/>
  <c r="J680" i="4"/>
  <c r="J684" i="4"/>
  <c r="J688" i="4"/>
  <c r="J746" i="4"/>
  <c r="J750" i="4"/>
  <c r="J10" i="4"/>
  <c r="J14" i="4"/>
  <c r="J18" i="4"/>
  <c r="J22" i="4"/>
  <c r="J26" i="4"/>
  <c r="J30" i="4"/>
  <c r="J34" i="4"/>
  <c r="J38" i="4"/>
  <c r="J42" i="4"/>
  <c r="J46" i="4"/>
  <c r="J50" i="4"/>
  <c r="J54" i="4"/>
  <c r="J58" i="4"/>
  <c r="J62" i="4"/>
  <c r="J66" i="4"/>
  <c r="J70" i="4"/>
  <c r="J74" i="4"/>
  <c r="J78" i="4"/>
  <c r="J82" i="4"/>
  <c r="J86" i="4"/>
  <c r="J90" i="4"/>
  <c r="J94" i="4"/>
  <c r="J98" i="4"/>
  <c r="J102" i="4"/>
  <c r="J106" i="4"/>
  <c r="J110" i="4"/>
  <c r="J114" i="4"/>
  <c r="J118" i="4"/>
  <c r="J122" i="4"/>
  <c r="J126" i="4"/>
  <c r="J130" i="4"/>
  <c r="J134" i="4"/>
  <c r="J138" i="4"/>
  <c r="J142" i="4"/>
  <c r="J146" i="4"/>
  <c r="J150" i="4"/>
  <c r="J154" i="4"/>
  <c r="J158" i="4"/>
  <c r="J162" i="4"/>
  <c r="J166" i="4"/>
  <c r="J170" i="4"/>
  <c r="J174" i="4"/>
  <c r="J178" i="4"/>
  <c r="J182" i="4"/>
  <c r="J186" i="4"/>
  <c r="J190" i="4"/>
  <c r="J194" i="4"/>
  <c r="J198" i="4"/>
  <c r="J202" i="4"/>
  <c r="J206" i="4"/>
  <c r="J210" i="4"/>
  <c r="J214" i="4"/>
  <c r="J605" i="4"/>
  <c r="J609" i="4"/>
  <c r="J613" i="4"/>
  <c r="J617" i="4"/>
  <c r="J621" i="4"/>
  <c r="J625" i="4"/>
  <c r="J629" i="4"/>
  <c r="J633" i="4"/>
  <c r="J637" i="4"/>
  <c r="J641" i="4"/>
  <c r="J645" i="4"/>
  <c r="J649" i="4"/>
  <c r="J653" i="4"/>
  <c r="J657" i="4"/>
  <c r="J661" i="4"/>
  <c r="J665" i="4"/>
  <c r="J669" i="4"/>
  <c r="J673" i="4"/>
  <c r="J677" i="4"/>
  <c r="J681" i="4"/>
  <c r="J685" i="4"/>
  <c r="J689" i="4"/>
  <c r="J747" i="4"/>
  <c r="J751" i="4"/>
  <c r="J755" i="4"/>
  <c r="J801" i="4"/>
  <c r="J805" i="4"/>
  <c r="J11" i="4"/>
  <c r="J15" i="4"/>
  <c r="J19" i="4"/>
  <c r="J23" i="4"/>
  <c r="J27" i="4"/>
  <c r="J31" i="4"/>
  <c r="J35" i="4"/>
  <c r="J39" i="4"/>
  <c r="J43" i="4"/>
  <c r="J47" i="4"/>
  <c r="J51" i="4"/>
  <c r="J55" i="4"/>
  <c r="J59" i="4"/>
  <c r="J63" i="4"/>
  <c r="J67" i="4"/>
  <c r="J71" i="4"/>
  <c r="J75" i="4"/>
  <c r="J79" i="4"/>
  <c r="J83" i="4"/>
  <c r="J87" i="4"/>
  <c r="J91" i="4"/>
  <c r="J95" i="4"/>
  <c r="J99" i="4"/>
  <c r="J103" i="4"/>
  <c r="J107" i="4"/>
  <c r="J111" i="4"/>
  <c r="J115" i="4"/>
  <c r="J119" i="4"/>
  <c r="J123" i="4"/>
  <c r="J127" i="4"/>
  <c r="J131" i="4"/>
  <c r="J135" i="4"/>
  <c r="J139" i="4"/>
  <c r="J143" i="4"/>
  <c r="J147" i="4"/>
  <c r="J151" i="4"/>
  <c r="J155" i="4"/>
  <c r="J159" i="4"/>
  <c r="J163" i="4"/>
  <c r="J167" i="4"/>
  <c r="J171" i="4"/>
  <c r="J175" i="4"/>
  <c r="J179" i="4"/>
  <c r="J183" i="4"/>
  <c r="J187" i="4"/>
  <c r="J191" i="4"/>
  <c r="J195" i="4"/>
  <c r="J199" i="4"/>
  <c r="J203" i="4"/>
  <c r="J207" i="4"/>
  <c r="J211" i="4"/>
  <c r="J215" i="4"/>
  <c r="J606" i="4"/>
  <c r="J610" i="4"/>
  <c r="J614" i="4"/>
  <c r="J618" i="4"/>
  <c r="J622" i="4"/>
  <c r="J626" i="4"/>
  <c r="J630" i="4"/>
  <c r="J634" i="4"/>
  <c r="J638" i="4"/>
  <c r="J642" i="4"/>
  <c r="J646" i="4"/>
  <c r="J650" i="4"/>
  <c r="J654" i="4"/>
  <c r="J658" i="4"/>
  <c r="J674" i="4"/>
  <c r="J690" i="4"/>
  <c r="J756" i="4"/>
  <c r="J806" i="4"/>
  <c r="J811" i="4"/>
  <c r="J815" i="4"/>
  <c r="J819" i="4"/>
  <c r="J876" i="4"/>
  <c r="J880" i="4"/>
  <c r="J884" i="4"/>
  <c r="J888" i="4"/>
  <c r="J892" i="4"/>
  <c r="J896" i="4"/>
  <c r="J900" i="4"/>
  <c r="J904" i="4"/>
  <c r="J908" i="4"/>
  <c r="J912" i="4"/>
  <c r="J916" i="4"/>
  <c r="J920" i="4"/>
  <c r="J924" i="4"/>
  <c r="J928" i="4"/>
  <c r="J932" i="4"/>
  <c r="J936" i="4"/>
  <c r="J946" i="4"/>
  <c r="J950" i="4"/>
  <c r="J954" i="4"/>
  <c r="J958" i="4"/>
  <c r="J962" i="4"/>
  <c r="J966" i="4"/>
  <c r="J970" i="4"/>
  <c r="J1076" i="4"/>
  <c r="J1080" i="4"/>
  <c r="J1084" i="4"/>
  <c r="J4" i="4"/>
  <c r="J662" i="4"/>
  <c r="J678" i="4"/>
  <c r="J748" i="4"/>
  <c r="J800" i="4"/>
  <c r="J808" i="4"/>
  <c r="J812" i="4"/>
  <c r="J816" i="4"/>
  <c r="J820" i="4"/>
  <c r="J877" i="4"/>
  <c r="J881" i="4"/>
  <c r="J885" i="4"/>
  <c r="J889" i="4"/>
  <c r="J893" i="4"/>
  <c r="J897" i="4"/>
  <c r="J901" i="4"/>
  <c r="J905" i="4"/>
  <c r="J909" i="4"/>
  <c r="J913" i="4"/>
  <c r="J917" i="4"/>
  <c r="J921" i="4"/>
  <c r="J925" i="4"/>
  <c r="J929" i="4"/>
  <c r="J933" i="4"/>
  <c r="J943" i="4"/>
  <c r="J947" i="4"/>
  <c r="J951" i="4"/>
  <c r="J955" i="4"/>
  <c r="J959" i="4"/>
  <c r="J963" i="4"/>
  <c r="J967" i="4"/>
  <c r="J971" i="4"/>
  <c r="J1077" i="4"/>
  <c r="J1081" i="4"/>
  <c r="J5" i="4"/>
  <c r="J2" i="4"/>
  <c r="P2" i="4" s="1"/>
  <c r="J666" i="4"/>
  <c r="J682" i="4"/>
  <c r="J752" i="4"/>
  <c r="J802" i="4"/>
  <c r="J809" i="4"/>
  <c r="J813" i="4"/>
  <c r="J817" i="4"/>
  <c r="J821" i="4"/>
  <c r="J878" i="4"/>
  <c r="J882" i="4"/>
  <c r="J886" i="4"/>
  <c r="J890" i="4"/>
  <c r="J894" i="4"/>
  <c r="J898" i="4"/>
  <c r="J902" i="4"/>
  <c r="J906" i="4"/>
  <c r="J910" i="4"/>
  <c r="J914" i="4"/>
  <c r="J918" i="4"/>
  <c r="J922" i="4"/>
  <c r="J926" i="4"/>
  <c r="J930" i="4"/>
  <c r="J934" i="4"/>
  <c r="J944" i="4"/>
  <c r="J948" i="4"/>
  <c r="J952" i="4"/>
  <c r="J956" i="4"/>
  <c r="J960" i="4"/>
  <c r="J964" i="4"/>
  <c r="J968" i="4"/>
  <c r="J1074" i="4"/>
  <c r="J1078" i="4"/>
  <c r="J1082" i="4"/>
  <c r="J6" i="4"/>
  <c r="J670" i="4"/>
  <c r="J686" i="4"/>
  <c r="J754" i="4"/>
  <c r="J804" i="4"/>
  <c r="J810" i="4"/>
  <c r="J814" i="4"/>
  <c r="J818" i="4"/>
  <c r="J822" i="4"/>
  <c r="J879" i="4"/>
  <c r="J883" i="4"/>
  <c r="J887" i="4"/>
  <c r="J891" i="4"/>
  <c r="J895" i="4"/>
  <c r="J899" i="4"/>
  <c r="J903" i="4"/>
  <c r="J907" i="4"/>
  <c r="J911" i="4"/>
  <c r="J915" i="4"/>
  <c r="J919" i="4"/>
  <c r="J923" i="4"/>
  <c r="J927" i="4"/>
  <c r="J931" i="4"/>
  <c r="J935" i="4"/>
  <c r="J945" i="4"/>
  <c r="J949" i="4"/>
  <c r="J953" i="4"/>
  <c r="J957" i="4"/>
  <c r="J961" i="4"/>
  <c r="J965" i="4"/>
  <c r="J969" i="4"/>
  <c r="J1075" i="4"/>
  <c r="J1079" i="4"/>
  <c r="J1083" i="4"/>
  <c r="J3" i="4"/>
  <c r="J7" i="4"/>
  <c r="J692" i="4"/>
  <c r="J216" i="4"/>
  <c r="J405" i="4"/>
  <c r="J757" i="4"/>
  <c r="J972" i="4"/>
  <c r="J823" i="4"/>
  <c r="J937" i="4"/>
  <c r="J1085" i="4"/>
  <c r="Q2" i="4"/>
  <c r="J218" i="4"/>
  <c r="J694" i="4"/>
  <c r="AA217" i="4"/>
  <c r="J1087" i="4"/>
  <c r="J693" i="4"/>
  <c r="J406" i="4"/>
  <c r="J973" i="4"/>
  <c r="J938" i="4"/>
  <c r="AA914" i="4"/>
  <c r="J217" i="4"/>
  <c r="I1087" i="4"/>
  <c r="D939" i="4"/>
  <c r="E940" i="4"/>
  <c r="F219" i="4"/>
  <c r="J407" i="4"/>
  <c r="I219" i="4"/>
  <c r="J1088" i="4"/>
  <c r="I1088" i="4"/>
  <c r="J759" i="4"/>
  <c r="I759" i="4"/>
  <c r="J826" i="4"/>
  <c r="I826" i="4"/>
  <c r="J695" i="4"/>
  <c r="I695" i="4"/>
  <c r="J974" i="4"/>
  <c r="I974" i="4"/>
  <c r="E408" i="4"/>
  <c r="I407" i="4"/>
  <c r="E760" i="4"/>
  <c r="E975" i="4"/>
  <c r="D974" i="4"/>
  <c r="E220" i="4"/>
  <c r="J219" i="4"/>
  <c r="D219" i="4"/>
  <c r="D759" i="4"/>
  <c r="E1089" i="4"/>
  <c r="D1088" i="4"/>
  <c r="D826" i="4"/>
  <c r="E827" i="4"/>
  <c r="E696" i="4"/>
  <c r="D695" i="4"/>
  <c r="Q1087" i="4"/>
  <c r="AA685" i="4" l="1"/>
  <c r="AA102" i="4"/>
  <c r="AA921" i="4"/>
  <c r="AA937" i="4"/>
  <c r="AA946" i="4"/>
  <c r="AA752" i="4"/>
  <c r="AA147" i="4"/>
  <c r="AA819" i="4"/>
  <c r="AA19" i="4"/>
  <c r="AA176" i="4"/>
  <c r="AA965" i="4"/>
  <c r="AA290" i="4"/>
  <c r="AA61" i="4"/>
  <c r="AA160" i="4"/>
  <c r="D4" i="7"/>
  <c r="E4" i="7" s="1"/>
  <c r="AA64" i="4"/>
  <c r="AA640" i="4"/>
  <c r="AA975" i="4"/>
  <c r="AA824" i="4"/>
  <c r="AA184" i="4"/>
  <c r="AA959" i="4"/>
  <c r="AA908" i="4"/>
  <c r="AA952" i="4"/>
  <c r="AA654" i="4"/>
  <c r="AA898" i="4"/>
  <c r="AA83" i="4"/>
  <c r="AA197" i="4"/>
  <c r="AA287" i="4"/>
  <c r="AA759" i="4"/>
  <c r="AA168" i="4"/>
  <c r="AA1080" i="4"/>
  <c r="AA927" i="4"/>
  <c r="AA879" i="4"/>
  <c r="AA128" i="4"/>
  <c r="AA621" i="4"/>
  <c r="AA800" i="4"/>
  <c r="AA38" i="4"/>
  <c r="AA823" i="4"/>
  <c r="AA1081" i="4"/>
  <c r="AA966" i="4"/>
  <c r="AA928" i="4"/>
  <c r="D5" i="7"/>
  <c r="E5" i="7" s="1"/>
  <c r="AA953" i="4"/>
  <c r="AA915" i="4"/>
  <c r="AA1074" i="4"/>
  <c r="AA934" i="4"/>
  <c r="AA902" i="4"/>
  <c r="AA814" i="4"/>
  <c r="AA682" i="4"/>
  <c r="AA638" i="4"/>
  <c r="AA195" i="4"/>
  <c r="AA100" i="4"/>
  <c r="AA36" i="4"/>
  <c r="AA817" i="4"/>
  <c r="AA657" i="4"/>
  <c r="AA214" i="4"/>
  <c r="AA119" i="4"/>
  <c r="AA55" i="4"/>
  <c r="AA889" i="4"/>
  <c r="AA676" i="4"/>
  <c r="AA612" i="4"/>
  <c r="AA138" i="4"/>
  <c r="AA74" i="4"/>
  <c r="AA10" i="4"/>
  <c r="AA749" i="4"/>
  <c r="AA157" i="4"/>
  <c r="AA29" i="4"/>
  <c r="AA758" i="4"/>
  <c r="AA181" i="4"/>
  <c r="AA165" i="4"/>
  <c r="AA909" i="4"/>
  <c r="AA972" i="4"/>
  <c r="AA188" i="4"/>
  <c r="AA180" i="4"/>
  <c r="AA172" i="4"/>
  <c r="AA164" i="4"/>
  <c r="AA1077" i="4"/>
  <c r="AA943" i="4"/>
  <c r="AA905" i="4"/>
  <c r="AA962" i="4"/>
  <c r="AA924" i="4"/>
  <c r="AA1083" i="4"/>
  <c r="AA949" i="4"/>
  <c r="AA911" i="4"/>
  <c r="AA968" i="4"/>
  <c r="AA930" i="4"/>
  <c r="AA895" i="4"/>
  <c r="AA810" i="4"/>
  <c r="AA674" i="4"/>
  <c r="AA634" i="4"/>
  <c r="AA191" i="4"/>
  <c r="AA96" i="4"/>
  <c r="AA32" i="4"/>
  <c r="AA813" i="4"/>
  <c r="AA653" i="4"/>
  <c r="AA210" i="4"/>
  <c r="AA115" i="4"/>
  <c r="AA51" i="4"/>
  <c r="AA885" i="4"/>
  <c r="AA672" i="4"/>
  <c r="AA608" i="4"/>
  <c r="AA134" i="4"/>
  <c r="AA70" i="4"/>
  <c r="AA6" i="4"/>
  <c r="AA663" i="4"/>
  <c r="AA125" i="4"/>
  <c r="AA1087" i="4"/>
  <c r="B40" i="1"/>
  <c r="E44" i="1" s="1"/>
  <c r="E40" i="1"/>
  <c r="B48" i="1"/>
  <c r="C52" i="1"/>
  <c r="B52" i="1"/>
  <c r="E36" i="1"/>
  <c r="AA694" i="4"/>
  <c r="AA219" i="4"/>
  <c r="AA406" i="4"/>
  <c r="AA17" i="4"/>
  <c r="AA33" i="4"/>
  <c r="AA49" i="4"/>
  <c r="AA65" i="4"/>
  <c r="AA81" i="4"/>
  <c r="AA97" i="4"/>
  <c r="AA113" i="4"/>
  <c r="AA129" i="4"/>
  <c r="AA145" i="4"/>
  <c r="AA192" i="4"/>
  <c r="AA208" i="4"/>
  <c r="AA404" i="4"/>
  <c r="AA619" i="4"/>
  <c r="AA635" i="4"/>
  <c r="AA651" i="4"/>
  <c r="AA667" i="4"/>
  <c r="AA683" i="4"/>
  <c r="AA753" i="4"/>
  <c r="AA811" i="4"/>
  <c r="AA880" i="4"/>
  <c r="AA896" i="4"/>
  <c r="AA14" i="4"/>
  <c r="AA30" i="4"/>
  <c r="AA46" i="4"/>
  <c r="AA62" i="4"/>
  <c r="AA78" i="4"/>
  <c r="AA94" i="4"/>
  <c r="AA110" i="4"/>
  <c r="AA126" i="4"/>
  <c r="AA142" i="4"/>
  <c r="AA158" i="4"/>
  <c r="AA205" i="4"/>
  <c r="AA288" i="4"/>
  <c r="AA616" i="4"/>
  <c r="AA632" i="4"/>
  <c r="AA648" i="4"/>
  <c r="AA664" i="4"/>
  <c r="AA680" i="4"/>
  <c r="AA750" i="4"/>
  <c r="AA808" i="4"/>
  <c r="AA877" i="4"/>
  <c r="AA893" i="4"/>
  <c r="AA11" i="4"/>
  <c r="AA27" i="4"/>
  <c r="AA43" i="4"/>
  <c r="AA59" i="4"/>
  <c r="AA75" i="4"/>
  <c r="AA91" i="4"/>
  <c r="AA107" i="4"/>
  <c r="AA123" i="4"/>
  <c r="AA139" i="4"/>
  <c r="AA155" i="4"/>
  <c r="AA202" i="4"/>
  <c r="AA271" i="4"/>
  <c r="AA613" i="4"/>
  <c r="AA629" i="4"/>
  <c r="AA645" i="4"/>
  <c r="AA661" i="4"/>
  <c r="AA677" i="4"/>
  <c r="AA747" i="4"/>
  <c r="AA805" i="4"/>
  <c r="AA821" i="4"/>
  <c r="AA890" i="4"/>
  <c r="AA8" i="4"/>
  <c r="AA24" i="4"/>
  <c r="AA40" i="4"/>
  <c r="AA56" i="4"/>
  <c r="AA72" i="4"/>
  <c r="AA88" i="4"/>
  <c r="AA104" i="4"/>
  <c r="AA120" i="4"/>
  <c r="AA136" i="4"/>
  <c r="AA152" i="4"/>
  <c r="AA199" i="4"/>
  <c r="AA215" i="4"/>
  <c r="AA610" i="4"/>
  <c r="AA626" i="4"/>
  <c r="AA974" i="4"/>
  <c r="AA1086" i="4"/>
  <c r="AA5" i="4"/>
  <c r="AA21" i="4"/>
  <c r="AA37" i="4"/>
  <c r="AA53" i="4"/>
  <c r="AA69" i="4"/>
  <c r="AA85" i="4"/>
  <c r="AA101" i="4"/>
  <c r="AA117" i="4"/>
  <c r="AA133" i="4"/>
  <c r="AA149" i="4"/>
  <c r="AA196" i="4"/>
  <c r="AA212" i="4"/>
  <c r="AA607" i="4"/>
  <c r="AA623" i="4"/>
  <c r="AA639" i="4"/>
  <c r="AA655" i="4"/>
  <c r="AA671" i="4"/>
  <c r="AA687" i="4"/>
  <c r="AA799" i="4"/>
  <c r="AA815" i="4"/>
  <c r="AA884" i="4"/>
  <c r="AA900" i="4"/>
  <c r="AA18" i="4"/>
  <c r="AA34" i="4"/>
  <c r="AA50" i="4"/>
  <c r="AA66" i="4"/>
  <c r="AA82" i="4"/>
  <c r="AA98" i="4"/>
  <c r="AA114" i="4"/>
  <c r="AA130" i="4"/>
  <c r="AA146" i="4"/>
  <c r="AA193" i="4"/>
  <c r="AA209" i="4"/>
  <c r="AA604" i="4"/>
  <c r="AA620" i="4"/>
  <c r="AA636" i="4"/>
  <c r="AA652" i="4"/>
  <c r="AA668" i="4"/>
  <c r="AA684" i="4"/>
  <c r="AA754" i="4"/>
  <c r="AA812" i="4"/>
  <c r="AA881" i="4"/>
  <c r="AA897" i="4"/>
  <c r="AA15" i="4"/>
  <c r="AA31" i="4"/>
  <c r="AA47" i="4"/>
  <c r="AA63" i="4"/>
  <c r="AA79" i="4"/>
  <c r="AA95" i="4"/>
  <c r="AA111" i="4"/>
  <c r="AA127" i="4"/>
  <c r="AA143" i="4"/>
  <c r="AA190" i="4"/>
  <c r="AA206" i="4"/>
  <c r="AA289" i="4"/>
  <c r="AA617" i="4"/>
  <c r="AA633" i="4"/>
  <c r="AA649" i="4"/>
  <c r="AA665" i="4"/>
  <c r="AA681" i="4"/>
  <c r="AA751" i="4"/>
  <c r="AA809" i="4"/>
  <c r="AA878" i="4"/>
  <c r="AA894" i="4"/>
  <c r="AA12" i="4"/>
  <c r="AA28" i="4"/>
  <c r="AA44" i="4"/>
  <c r="AA60" i="4"/>
  <c r="AA76" i="4"/>
  <c r="AA92" i="4"/>
  <c r="AA108" i="4"/>
  <c r="AA124" i="4"/>
  <c r="AA140" i="4"/>
  <c r="AA156" i="4"/>
  <c r="AA203" i="4"/>
  <c r="AA272" i="4"/>
  <c r="AA614" i="4"/>
  <c r="AA630" i="4"/>
  <c r="AA646" i="4"/>
  <c r="AA662" i="4"/>
  <c r="AA678" i="4"/>
  <c r="AA748" i="4"/>
  <c r="AA826" i="4"/>
  <c r="AA9" i="4"/>
  <c r="AA41" i="4"/>
  <c r="AA73" i="4"/>
  <c r="AA105" i="4"/>
  <c r="AA137" i="4"/>
  <c r="AA200" i="4"/>
  <c r="AA611" i="4"/>
  <c r="AA643" i="4"/>
  <c r="AA675" i="4"/>
  <c r="AA803" i="4"/>
  <c r="AA888" i="4"/>
  <c r="AA22" i="4"/>
  <c r="AA54" i="4"/>
  <c r="AA86" i="4"/>
  <c r="AA118" i="4"/>
  <c r="AA150" i="4"/>
  <c r="AA213" i="4"/>
  <c r="AA624" i="4"/>
  <c r="AA656" i="4"/>
  <c r="AA688" i="4"/>
  <c r="AA816" i="4"/>
  <c r="AA3" i="4"/>
  <c r="AA35" i="4"/>
  <c r="AA67" i="4"/>
  <c r="AA99" i="4"/>
  <c r="AA131" i="4"/>
  <c r="AA194" i="4"/>
  <c r="AA605" i="4"/>
  <c r="AA637" i="4"/>
  <c r="AA669" i="4"/>
  <c r="AA755" i="4"/>
  <c r="AA882" i="4"/>
  <c r="AA16" i="4"/>
  <c r="AA48" i="4"/>
  <c r="AA80" i="4"/>
  <c r="AA112" i="4"/>
  <c r="AA144" i="4"/>
  <c r="AA207" i="4"/>
  <c r="AA618" i="4"/>
  <c r="AA642" i="4"/>
  <c r="AA666" i="4"/>
  <c r="AA686" i="4"/>
  <c r="AA802" i="4"/>
  <c r="AA818" i="4"/>
  <c r="AA887" i="4"/>
  <c r="AA906" i="4"/>
  <c r="AA922" i="4"/>
  <c r="AA944" i="4"/>
  <c r="AA960" i="4"/>
  <c r="AA1078" i="4"/>
  <c r="AA903" i="4"/>
  <c r="AA919" i="4"/>
  <c r="AA935" i="4"/>
  <c r="AA957" i="4"/>
  <c r="AA1075" i="4"/>
  <c r="AA899" i="4"/>
  <c r="AA916" i="4"/>
  <c r="AA932" i="4"/>
  <c r="AA954" i="4"/>
  <c r="AA970" i="4"/>
  <c r="D6" i="7"/>
  <c r="E6" i="7" s="1"/>
  <c r="AA913" i="4"/>
  <c r="AA929" i="4"/>
  <c r="AA951" i="4"/>
  <c r="AA967" i="4"/>
  <c r="AA2" i="4"/>
  <c r="AA162" i="4"/>
  <c r="AA166" i="4"/>
  <c r="AA170" i="4"/>
  <c r="AA174" i="4"/>
  <c r="AA178" i="4"/>
  <c r="AA182" i="4"/>
  <c r="AA186" i="4"/>
  <c r="AA405" i="4"/>
  <c r="AA692" i="4"/>
  <c r="AA695" i="4"/>
  <c r="AA939" i="4"/>
  <c r="AA825" i="4"/>
  <c r="AA89" i="4"/>
  <c r="AA153" i="4"/>
  <c r="AA627" i="4"/>
  <c r="AA691" i="4"/>
  <c r="AA13" i="4"/>
  <c r="AA45" i="4"/>
  <c r="AA77" i="4"/>
  <c r="AA109" i="4"/>
  <c r="AA141" i="4"/>
  <c r="AA204" i="4"/>
  <c r="AA615" i="4"/>
  <c r="AA647" i="4"/>
  <c r="AA679" i="4"/>
  <c r="AA807" i="4"/>
  <c r="AA892" i="4"/>
  <c r="AA26" i="4"/>
  <c r="AA58" i="4"/>
  <c r="AA90" i="4"/>
  <c r="AA122" i="4"/>
  <c r="AA154" i="4"/>
  <c r="AA270" i="4"/>
  <c r="AA628" i="4"/>
  <c r="AA660" i="4"/>
  <c r="AA746" i="4"/>
  <c r="AA820" i="4"/>
  <c r="AA7" i="4"/>
  <c r="AA39" i="4"/>
  <c r="AA71" i="4"/>
  <c r="AA103" i="4"/>
  <c r="AA135" i="4"/>
  <c r="AA198" i="4"/>
  <c r="AA609" i="4"/>
  <c r="AA641" i="4"/>
  <c r="AA673" i="4"/>
  <c r="AA801" i="4"/>
  <c r="AA886" i="4"/>
  <c r="AA20" i="4"/>
  <c r="AA52" i="4"/>
  <c r="AA84" i="4"/>
  <c r="AA116" i="4"/>
  <c r="AA148" i="4"/>
  <c r="AA211" i="4"/>
  <c r="AA622" i="4"/>
  <c r="AA650" i="4"/>
  <c r="AA670" i="4"/>
  <c r="AA690" i="4"/>
  <c r="AA806" i="4"/>
  <c r="AA822" i="4"/>
  <c r="AA891" i="4"/>
  <c r="AA910" i="4"/>
  <c r="AA926" i="4"/>
  <c r="AA948" i="4"/>
  <c r="AA964" i="4"/>
  <c r="AA1082" i="4"/>
  <c r="AA907" i="4"/>
  <c r="AA923" i="4"/>
  <c r="AA945" i="4"/>
  <c r="AA961" i="4"/>
  <c r="AA1079" i="4"/>
  <c r="AA904" i="4"/>
  <c r="AA920" i="4"/>
  <c r="AA936" i="4"/>
  <c r="AA958" i="4"/>
  <c r="AA1076" i="4"/>
  <c r="AA901" i="4"/>
  <c r="AA917" i="4"/>
  <c r="AA933" i="4"/>
  <c r="AA955" i="4"/>
  <c r="AA971" i="4"/>
  <c r="AA159" i="4"/>
  <c r="AA163" i="4"/>
  <c r="AA167" i="4"/>
  <c r="AA171" i="4"/>
  <c r="AA175" i="4"/>
  <c r="AA179" i="4"/>
  <c r="AA183" i="4"/>
  <c r="AA187" i="4"/>
  <c r="AA757" i="4"/>
  <c r="AA216" i="4"/>
  <c r="AA1088" i="4"/>
  <c r="AA25" i="4"/>
  <c r="AA121" i="4"/>
  <c r="AA659" i="4"/>
  <c r="AA57" i="4"/>
  <c r="AA269" i="4"/>
  <c r="AA760" i="4"/>
  <c r="AA189" i="4"/>
  <c r="AA173" i="4"/>
  <c r="AA947" i="4"/>
  <c r="AA407" i="4"/>
  <c r="AA1085" i="4"/>
  <c r="AA185" i="4"/>
  <c r="AA177" i="4"/>
  <c r="AA169" i="4"/>
  <c r="AA161" i="4"/>
  <c r="AA963" i="4"/>
  <c r="AA925" i="4"/>
  <c r="AA1084" i="4"/>
  <c r="AA950" i="4"/>
  <c r="AA912" i="4"/>
  <c r="AA969" i="4"/>
  <c r="AA931" i="4"/>
  <c r="D3" i="7"/>
  <c r="E3" i="7" s="1"/>
  <c r="AA956" i="4"/>
  <c r="AA918" i="4"/>
  <c r="AA883" i="4"/>
  <c r="AA756" i="4"/>
  <c r="AA658" i="4"/>
  <c r="AA606" i="4"/>
  <c r="AA132" i="4"/>
  <c r="AA68" i="4"/>
  <c r="AA4" i="4"/>
  <c r="AA689" i="4"/>
  <c r="AA625" i="4"/>
  <c r="AA151" i="4"/>
  <c r="AA87" i="4"/>
  <c r="AA23" i="4"/>
  <c r="AA804" i="4"/>
  <c r="AA644" i="4"/>
  <c r="AA201" i="4"/>
  <c r="AA106" i="4"/>
  <c r="AA42" i="4"/>
  <c r="AA876" i="4"/>
  <c r="AA631" i="4"/>
  <c r="AA93" i="4"/>
  <c r="AA696" i="4"/>
  <c r="AA1089" i="4"/>
  <c r="AA220" i="4"/>
  <c r="AA827" i="4"/>
  <c r="AA408" i="4"/>
  <c r="C44" i="1"/>
  <c r="B44" i="1"/>
  <c r="D52" i="1" s="1"/>
  <c r="R2" i="4"/>
  <c r="S2" i="4" s="1"/>
  <c r="AA973" i="4"/>
  <c r="AA938" i="4"/>
  <c r="AA693" i="4"/>
  <c r="Q695" i="4"/>
  <c r="Q759" i="4"/>
  <c r="Q219" i="4"/>
  <c r="Q974" i="4"/>
  <c r="AB2" i="4"/>
  <c r="AC2" i="4" s="1"/>
  <c r="T2" i="4"/>
  <c r="AA940" i="4"/>
  <c r="E941" i="4"/>
  <c r="D940" i="4"/>
  <c r="J940" i="4"/>
  <c r="I940" i="4"/>
  <c r="Q940" i="4" s="1"/>
  <c r="E976" i="4"/>
  <c r="AA976" i="4" s="1"/>
  <c r="D760" i="4"/>
  <c r="F220" i="4"/>
  <c r="Q406" i="4"/>
  <c r="Q1086" i="4"/>
  <c r="Q107" i="4"/>
  <c r="Q198" i="4"/>
  <c r="Q199" i="4"/>
  <c r="Q11" i="4"/>
  <c r="Q101" i="4"/>
  <c r="Q98" i="4"/>
  <c r="Q10" i="4"/>
  <c r="Q104" i="4"/>
  <c r="Q192" i="4"/>
  <c r="Q200" i="4"/>
  <c r="Q193" i="4"/>
  <c r="Q203" i="4"/>
  <c r="Q194" i="4"/>
  <c r="Q12" i="4"/>
  <c r="Q96" i="4"/>
  <c r="Q201" i="4"/>
  <c r="Q103" i="4"/>
  <c r="Q99" i="4"/>
  <c r="Q100" i="4"/>
  <c r="Q191" i="4"/>
  <c r="Q202" i="4"/>
  <c r="Q106" i="4"/>
  <c r="Q110" i="4"/>
  <c r="Q196" i="4"/>
  <c r="Q102" i="4"/>
  <c r="Q9" i="4"/>
  <c r="Q97" i="4"/>
  <c r="Q109" i="4"/>
  <c r="Q197" i="4"/>
  <c r="Q195" i="4"/>
  <c r="Q95" i="4"/>
  <c r="Q111" i="4"/>
  <c r="Q105" i="4"/>
  <c r="Q108" i="4"/>
  <c r="Q169" i="4"/>
  <c r="Q168" i="4"/>
  <c r="Q170" i="4"/>
  <c r="Q161" i="4"/>
  <c r="Q162" i="4"/>
  <c r="Q163" i="4"/>
  <c r="Q164" i="4"/>
  <c r="Q165" i="4"/>
  <c r="Q166" i="4"/>
  <c r="Q167" i="4"/>
  <c r="Q183" i="4"/>
  <c r="Q184" i="4"/>
  <c r="Q185" i="4"/>
  <c r="Q186" i="4"/>
  <c r="Q187" i="4"/>
  <c r="Q188" i="4"/>
  <c r="Q189" i="4"/>
  <c r="Q190" i="4"/>
  <c r="Q405" i="4"/>
  <c r="Q1085" i="4"/>
  <c r="Q407" i="4"/>
  <c r="Q826" i="4"/>
  <c r="Q1088" i="4"/>
  <c r="Q825" i="4"/>
  <c r="Q8" i="4"/>
  <c r="Q6" i="4"/>
  <c r="Q5" i="4"/>
  <c r="Q3" i="4"/>
  <c r="Q4" i="4"/>
  <c r="Q7" i="4"/>
  <c r="Q171" i="4"/>
  <c r="Q172" i="4"/>
  <c r="Q173" i="4"/>
  <c r="Q174" i="4"/>
  <c r="Q175" i="4"/>
  <c r="Q176" i="4"/>
  <c r="Q177" i="4"/>
  <c r="Q178" i="4"/>
  <c r="Q179" i="4"/>
  <c r="Q180" i="4"/>
  <c r="Q181" i="4"/>
  <c r="Q182" i="4"/>
  <c r="E761" i="4"/>
  <c r="AA761" i="4" s="1"/>
  <c r="K339" i="4"/>
  <c r="K343" i="4"/>
  <c r="K347" i="4"/>
  <c r="K351" i="4"/>
  <c r="K355" i="4"/>
  <c r="K359" i="4"/>
  <c r="K363" i="4"/>
  <c r="K367" i="4"/>
  <c r="K371" i="4"/>
  <c r="K375" i="4"/>
  <c r="K379" i="4"/>
  <c r="K383" i="4"/>
  <c r="K387" i="4"/>
  <c r="K391" i="4"/>
  <c r="K395" i="4"/>
  <c r="K399" i="4"/>
  <c r="K403" i="4"/>
  <c r="K407" i="4"/>
  <c r="K411" i="4"/>
  <c r="K415" i="4"/>
  <c r="K419" i="4"/>
  <c r="K423" i="4"/>
  <c r="K427" i="4"/>
  <c r="K431" i="4"/>
  <c r="K435" i="4"/>
  <c r="K439" i="4"/>
  <c r="K443" i="4"/>
  <c r="K447" i="4"/>
  <c r="K451" i="4"/>
  <c r="K455" i="4"/>
  <c r="K459" i="4"/>
  <c r="K463" i="4"/>
  <c r="K467" i="4"/>
  <c r="K471" i="4"/>
  <c r="K475" i="4"/>
  <c r="K479" i="4"/>
  <c r="K483" i="4"/>
  <c r="K487" i="4"/>
  <c r="K491" i="4"/>
  <c r="K495" i="4"/>
  <c r="K499" i="4"/>
  <c r="K503" i="4"/>
  <c r="K507" i="4"/>
  <c r="K511" i="4"/>
  <c r="K515" i="4"/>
  <c r="K519" i="4"/>
  <c r="K523" i="4"/>
  <c r="K527" i="4"/>
  <c r="K531" i="4"/>
  <c r="K535" i="4"/>
  <c r="K539" i="4"/>
  <c r="K543" i="4"/>
  <c r="K547" i="4"/>
  <c r="K551" i="4"/>
  <c r="K555" i="4"/>
  <c r="K559" i="4"/>
  <c r="K563" i="4"/>
  <c r="K567" i="4"/>
  <c r="K571" i="4"/>
  <c r="K575" i="4"/>
  <c r="K579" i="4"/>
  <c r="K583" i="4"/>
  <c r="K587" i="4"/>
  <c r="K340" i="4"/>
  <c r="K344" i="4"/>
  <c r="K348" i="4"/>
  <c r="K352" i="4"/>
  <c r="K356" i="4"/>
  <c r="K360" i="4"/>
  <c r="K364" i="4"/>
  <c r="K368" i="4"/>
  <c r="K372" i="4"/>
  <c r="K376" i="4"/>
  <c r="K380" i="4"/>
  <c r="K384" i="4"/>
  <c r="K388" i="4"/>
  <c r="K392" i="4"/>
  <c r="K396" i="4"/>
  <c r="K400" i="4"/>
  <c r="K404" i="4"/>
  <c r="K408" i="4"/>
  <c r="K412" i="4"/>
  <c r="K416" i="4"/>
  <c r="K420" i="4"/>
  <c r="K424" i="4"/>
  <c r="K428" i="4"/>
  <c r="K432" i="4"/>
  <c r="K436" i="4"/>
  <c r="K440" i="4"/>
  <c r="K444" i="4"/>
  <c r="K448" i="4"/>
  <c r="K452" i="4"/>
  <c r="K456" i="4"/>
  <c r="K460" i="4"/>
  <c r="K464" i="4"/>
  <c r="K468" i="4"/>
  <c r="K472" i="4"/>
  <c r="K476" i="4"/>
  <c r="K480" i="4"/>
  <c r="K484" i="4"/>
  <c r="K488" i="4"/>
  <c r="K492" i="4"/>
  <c r="K496" i="4"/>
  <c r="K500" i="4"/>
  <c r="K504" i="4"/>
  <c r="K508" i="4"/>
  <c r="K512" i="4"/>
  <c r="K516" i="4"/>
  <c r="K520" i="4"/>
  <c r="K524" i="4"/>
  <c r="K528" i="4"/>
  <c r="K532" i="4"/>
  <c r="K536" i="4"/>
  <c r="K540" i="4"/>
  <c r="K544" i="4"/>
  <c r="K548" i="4"/>
  <c r="K552" i="4"/>
  <c r="K556" i="4"/>
  <c r="K560" i="4"/>
  <c r="K564" i="4"/>
  <c r="K568" i="4"/>
  <c r="K572" i="4"/>
  <c r="K576" i="4"/>
  <c r="K580" i="4"/>
  <c r="K584" i="4"/>
  <c r="K588" i="4"/>
  <c r="K337" i="4"/>
  <c r="K341" i="4"/>
  <c r="K345" i="4"/>
  <c r="K349" i="4"/>
  <c r="K353" i="4"/>
  <c r="K357" i="4"/>
  <c r="K361" i="4"/>
  <c r="K365" i="4"/>
  <c r="K369" i="4"/>
  <c r="K373" i="4"/>
  <c r="K377" i="4"/>
  <c r="K381" i="4"/>
  <c r="K385" i="4"/>
  <c r="K389" i="4"/>
  <c r="K393" i="4"/>
  <c r="K397" i="4"/>
  <c r="K401" i="4"/>
  <c r="K405" i="4"/>
  <c r="K409" i="4"/>
  <c r="K413" i="4"/>
  <c r="K417" i="4"/>
  <c r="K421" i="4"/>
  <c r="K425" i="4"/>
  <c r="K429" i="4"/>
  <c r="K433" i="4"/>
  <c r="K437" i="4"/>
  <c r="K441" i="4"/>
  <c r="K445" i="4"/>
  <c r="K449" i="4"/>
  <c r="K453" i="4"/>
  <c r="K457" i="4"/>
  <c r="K461" i="4"/>
  <c r="K465" i="4"/>
  <c r="K469" i="4"/>
  <c r="K473" i="4"/>
  <c r="K477" i="4"/>
  <c r="K481" i="4"/>
  <c r="K485" i="4"/>
  <c r="K489" i="4"/>
  <c r="K493" i="4"/>
  <c r="K497" i="4"/>
  <c r="K501" i="4"/>
  <c r="K505" i="4"/>
  <c r="K509" i="4"/>
  <c r="K513" i="4"/>
  <c r="K517" i="4"/>
  <c r="K521" i="4"/>
  <c r="K525" i="4"/>
  <c r="K529" i="4"/>
  <c r="K533" i="4"/>
  <c r="K537" i="4"/>
  <c r="K541" i="4"/>
  <c r="K545" i="4"/>
  <c r="K549" i="4"/>
  <c r="K553" i="4"/>
  <c r="K557" i="4"/>
  <c r="K561" i="4"/>
  <c r="K565" i="4"/>
  <c r="K569" i="4"/>
  <c r="K573" i="4"/>
  <c r="K577" i="4"/>
  <c r="K581" i="4"/>
  <c r="K585" i="4"/>
  <c r="K589" i="4"/>
  <c r="K338" i="4"/>
  <c r="K342" i="4"/>
  <c r="K346" i="4"/>
  <c r="K350" i="4"/>
  <c r="K354" i="4"/>
  <c r="K358" i="4"/>
  <c r="K362" i="4"/>
  <c r="K366" i="4"/>
  <c r="K370" i="4"/>
  <c r="K374" i="4"/>
  <c r="K378" i="4"/>
  <c r="K382" i="4"/>
  <c r="K386" i="4"/>
  <c r="K390" i="4"/>
  <c r="K394" i="4"/>
  <c r="K398" i="4"/>
  <c r="K402" i="4"/>
  <c r="K406" i="4"/>
  <c r="K410" i="4"/>
  <c r="K414" i="4"/>
  <c r="K418" i="4"/>
  <c r="K422" i="4"/>
  <c r="K426" i="4"/>
  <c r="K430" i="4"/>
  <c r="K434" i="4"/>
  <c r="K438" i="4"/>
  <c r="K442" i="4"/>
  <c r="K446" i="4"/>
  <c r="K450" i="4"/>
  <c r="K454" i="4"/>
  <c r="K458" i="4"/>
  <c r="K462" i="4"/>
  <c r="K466" i="4"/>
  <c r="K470" i="4"/>
  <c r="K474" i="4"/>
  <c r="K478" i="4"/>
  <c r="K482" i="4"/>
  <c r="K486" i="4"/>
  <c r="K490" i="4"/>
  <c r="K494" i="4"/>
  <c r="K498" i="4"/>
  <c r="K502" i="4"/>
  <c r="K506" i="4"/>
  <c r="K510" i="4"/>
  <c r="K514" i="4"/>
  <c r="K518" i="4"/>
  <c r="K522" i="4"/>
  <c r="K526" i="4"/>
  <c r="K530" i="4"/>
  <c r="K534" i="4"/>
  <c r="K538" i="4"/>
  <c r="K542" i="4"/>
  <c r="K546" i="4"/>
  <c r="K550" i="4"/>
  <c r="K554" i="4"/>
  <c r="K558" i="4"/>
  <c r="K562" i="4"/>
  <c r="K566" i="4"/>
  <c r="K570" i="4"/>
  <c r="K574" i="4"/>
  <c r="K578" i="4"/>
  <c r="K582" i="4"/>
  <c r="K586" i="4"/>
  <c r="K590" i="4"/>
  <c r="K591" i="4"/>
  <c r="K595" i="4"/>
  <c r="K599" i="4"/>
  <c r="K603" i="4"/>
  <c r="K607" i="4"/>
  <c r="K611" i="4"/>
  <c r="K615" i="4"/>
  <c r="K619" i="4"/>
  <c r="K623" i="4"/>
  <c r="K627" i="4"/>
  <c r="K631" i="4"/>
  <c r="K635" i="4"/>
  <c r="K639" i="4"/>
  <c r="K643" i="4"/>
  <c r="K647" i="4"/>
  <c r="K651" i="4"/>
  <c r="K655" i="4"/>
  <c r="K659" i="4"/>
  <c r="K663" i="4"/>
  <c r="K667" i="4"/>
  <c r="K671" i="4"/>
  <c r="K675" i="4"/>
  <c r="K679" i="4"/>
  <c r="K683" i="4"/>
  <c r="K687" i="4"/>
  <c r="K691" i="4"/>
  <c r="K695" i="4"/>
  <c r="P695" i="4" s="1"/>
  <c r="K699" i="4"/>
  <c r="K703" i="4"/>
  <c r="K707" i="4"/>
  <c r="K711" i="4"/>
  <c r="K715" i="4"/>
  <c r="K719" i="4"/>
  <c r="K723" i="4"/>
  <c r="K727" i="4"/>
  <c r="K731" i="4"/>
  <c r="K735" i="4"/>
  <c r="K739" i="4"/>
  <c r="K743" i="4"/>
  <c r="K747" i="4"/>
  <c r="K751" i="4"/>
  <c r="K755" i="4"/>
  <c r="K759" i="4"/>
  <c r="K763" i="4"/>
  <c r="K767" i="4"/>
  <c r="K771" i="4"/>
  <c r="K775" i="4"/>
  <c r="K779" i="4"/>
  <c r="K783" i="4"/>
  <c r="K787" i="4"/>
  <c r="K791" i="4"/>
  <c r="K795" i="4"/>
  <c r="K799" i="4"/>
  <c r="K803" i="4"/>
  <c r="K807" i="4"/>
  <c r="K811" i="4"/>
  <c r="K815" i="4"/>
  <c r="K819" i="4"/>
  <c r="K823" i="4"/>
  <c r="K827" i="4"/>
  <c r="K831" i="4"/>
  <c r="K835" i="4"/>
  <c r="K592" i="4"/>
  <c r="K596" i="4"/>
  <c r="K600" i="4"/>
  <c r="K604" i="4"/>
  <c r="K608" i="4"/>
  <c r="K612" i="4"/>
  <c r="K616" i="4"/>
  <c r="K620" i="4"/>
  <c r="K624" i="4"/>
  <c r="K628" i="4"/>
  <c r="K632" i="4"/>
  <c r="K636" i="4"/>
  <c r="K640" i="4"/>
  <c r="K644" i="4"/>
  <c r="K648" i="4"/>
  <c r="K652" i="4"/>
  <c r="K656" i="4"/>
  <c r="K660" i="4"/>
  <c r="K664" i="4"/>
  <c r="K668" i="4"/>
  <c r="K672" i="4"/>
  <c r="K676" i="4"/>
  <c r="K680" i="4"/>
  <c r="K684" i="4"/>
  <c r="K688" i="4"/>
  <c r="K692" i="4"/>
  <c r="K696" i="4"/>
  <c r="K700" i="4"/>
  <c r="K704" i="4"/>
  <c r="K708" i="4"/>
  <c r="K712" i="4"/>
  <c r="K716" i="4"/>
  <c r="K720" i="4"/>
  <c r="K724" i="4"/>
  <c r="K728" i="4"/>
  <c r="K732" i="4"/>
  <c r="K736" i="4"/>
  <c r="K740" i="4"/>
  <c r="K744" i="4"/>
  <c r="K748" i="4"/>
  <c r="K752" i="4"/>
  <c r="K756" i="4"/>
  <c r="K760" i="4"/>
  <c r="K764" i="4"/>
  <c r="K768" i="4"/>
  <c r="K772" i="4"/>
  <c r="K776" i="4"/>
  <c r="K780" i="4"/>
  <c r="K784" i="4"/>
  <c r="K788" i="4"/>
  <c r="K792" i="4"/>
  <c r="K796" i="4"/>
  <c r="K800" i="4"/>
  <c r="K804" i="4"/>
  <c r="K808" i="4"/>
  <c r="K812" i="4"/>
  <c r="K816" i="4"/>
  <c r="K820" i="4"/>
  <c r="K824" i="4"/>
  <c r="K828" i="4"/>
  <c r="K832" i="4"/>
  <c r="K836" i="4"/>
  <c r="K593" i="4"/>
  <c r="K597" i="4"/>
  <c r="K601" i="4"/>
  <c r="K605" i="4"/>
  <c r="K609" i="4"/>
  <c r="K613" i="4"/>
  <c r="K617" i="4"/>
  <c r="K621" i="4"/>
  <c r="K625" i="4"/>
  <c r="K629" i="4"/>
  <c r="K633" i="4"/>
  <c r="K637" i="4"/>
  <c r="K641" i="4"/>
  <c r="K645" i="4"/>
  <c r="K649" i="4"/>
  <c r="K653" i="4"/>
  <c r="K657" i="4"/>
  <c r="K661" i="4"/>
  <c r="K665" i="4"/>
  <c r="K669" i="4"/>
  <c r="K673" i="4"/>
  <c r="K677" i="4"/>
  <c r="K681" i="4"/>
  <c r="K685" i="4"/>
  <c r="K689" i="4"/>
  <c r="K693" i="4"/>
  <c r="K697" i="4"/>
  <c r="K701" i="4"/>
  <c r="K705" i="4"/>
  <c r="K709" i="4"/>
  <c r="K713" i="4"/>
  <c r="K717" i="4"/>
  <c r="K721" i="4"/>
  <c r="K725" i="4"/>
  <c r="K729" i="4"/>
  <c r="K733" i="4"/>
  <c r="K737" i="4"/>
  <c r="K741" i="4"/>
  <c r="K745" i="4"/>
  <c r="K749" i="4"/>
  <c r="K753" i="4"/>
  <c r="K757" i="4"/>
  <c r="K761" i="4"/>
  <c r="K765" i="4"/>
  <c r="K769" i="4"/>
  <c r="K773" i="4"/>
  <c r="K777" i="4"/>
  <c r="K781" i="4"/>
  <c r="K785" i="4"/>
  <c r="K789" i="4"/>
  <c r="K793" i="4"/>
  <c r="K797" i="4"/>
  <c r="K801" i="4"/>
  <c r="K805" i="4"/>
  <c r="K809" i="4"/>
  <c r="K813" i="4"/>
  <c r="K817" i="4"/>
  <c r="K821" i="4"/>
  <c r="K825" i="4"/>
  <c r="K829" i="4"/>
  <c r="K833" i="4"/>
  <c r="K837" i="4"/>
  <c r="K594" i="4"/>
  <c r="K598" i="4"/>
  <c r="K602" i="4"/>
  <c r="K606" i="4"/>
  <c r="K610" i="4"/>
  <c r="K614" i="4"/>
  <c r="K618" i="4"/>
  <c r="K622" i="4"/>
  <c r="K626" i="4"/>
  <c r="K630" i="4"/>
  <c r="K634" i="4"/>
  <c r="K638" i="4"/>
  <c r="K642" i="4"/>
  <c r="K646" i="4"/>
  <c r="K650" i="4"/>
  <c r="K654" i="4"/>
  <c r="K658" i="4"/>
  <c r="K662" i="4"/>
  <c r="K666" i="4"/>
  <c r="K670" i="4"/>
  <c r="K674" i="4"/>
  <c r="K678" i="4"/>
  <c r="K682" i="4"/>
  <c r="K686" i="4"/>
  <c r="K690" i="4"/>
  <c r="K694" i="4"/>
  <c r="K698" i="4"/>
  <c r="K702" i="4"/>
  <c r="K706" i="4"/>
  <c r="K710" i="4"/>
  <c r="K714" i="4"/>
  <c r="K718" i="4"/>
  <c r="K722" i="4"/>
  <c r="K726" i="4"/>
  <c r="K730" i="4"/>
  <c r="K734" i="4"/>
  <c r="K738" i="4"/>
  <c r="K742" i="4"/>
  <c r="K746" i="4"/>
  <c r="K750" i="4"/>
  <c r="K754" i="4"/>
  <c r="K758" i="4"/>
  <c r="K762" i="4"/>
  <c r="K766" i="4"/>
  <c r="K770" i="4"/>
  <c r="K774" i="4"/>
  <c r="K778" i="4"/>
  <c r="K782" i="4"/>
  <c r="K786" i="4"/>
  <c r="K790" i="4"/>
  <c r="K794" i="4"/>
  <c r="K798" i="4"/>
  <c r="K802" i="4"/>
  <c r="K806" i="4"/>
  <c r="K810" i="4"/>
  <c r="K814" i="4"/>
  <c r="K818" i="4"/>
  <c r="K822" i="4"/>
  <c r="K826" i="4"/>
  <c r="K830" i="4"/>
  <c r="K834" i="4"/>
  <c r="K838" i="4"/>
  <c r="K839" i="4"/>
  <c r="K843" i="4"/>
  <c r="K847" i="4"/>
  <c r="K851" i="4"/>
  <c r="K855" i="4"/>
  <c r="K859" i="4"/>
  <c r="K863" i="4"/>
  <c r="K867" i="4"/>
  <c r="K871" i="4"/>
  <c r="K875" i="4"/>
  <c r="K879" i="4"/>
  <c r="K883" i="4"/>
  <c r="K887" i="4"/>
  <c r="K891" i="4"/>
  <c r="K895" i="4"/>
  <c r="K899" i="4"/>
  <c r="K903" i="4"/>
  <c r="K907" i="4"/>
  <c r="K911" i="4"/>
  <c r="K915" i="4"/>
  <c r="K919" i="4"/>
  <c r="K923" i="4"/>
  <c r="K927" i="4"/>
  <c r="K931" i="4"/>
  <c r="K935" i="4"/>
  <c r="K939" i="4"/>
  <c r="K943" i="4"/>
  <c r="K947" i="4"/>
  <c r="K951" i="4"/>
  <c r="K963" i="4"/>
  <c r="K975" i="4"/>
  <c r="K991" i="4"/>
  <c r="K1007" i="4"/>
  <c r="K1019" i="4"/>
  <c r="K1039" i="4"/>
  <c r="K1051" i="4"/>
  <c r="K1071" i="4"/>
  <c r="K1083" i="4"/>
  <c r="K996" i="4"/>
  <c r="K1016" i="4"/>
  <c r="K1032" i="4"/>
  <c r="K1052" i="4"/>
  <c r="K1072" i="4"/>
  <c r="K1088" i="4"/>
  <c r="K840" i="4"/>
  <c r="K844" i="4"/>
  <c r="K848" i="4"/>
  <c r="K852" i="4"/>
  <c r="K856" i="4"/>
  <c r="K860" i="4"/>
  <c r="K864" i="4"/>
  <c r="K868" i="4"/>
  <c r="K872" i="4"/>
  <c r="K876" i="4"/>
  <c r="K880" i="4"/>
  <c r="K884" i="4"/>
  <c r="K888" i="4"/>
  <c r="K892" i="4"/>
  <c r="K896" i="4"/>
  <c r="K900" i="4"/>
  <c r="K904" i="4"/>
  <c r="K908" i="4"/>
  <c r="K912" i="4"/>
  <c r="K916" i="4"/>
  <c r="K920" i="4"/>
  <c r="K924" i="4"/>
  <c r="K928" i="4"/>
  <c r="K932" i="4"/>
  <c r="K936" i="4"/>
  <c r="K940" i="4"/>
  <c r="K944" i="4"/>
  <c r="K948" i="4"/>
  <c r="K952" i="4"/>
  <c r="K956" i="4"/>
  <c r="K960" i="4"/>
  <c r="K964" i="4"/>
  <c r="K968" i="4"/>
  <c r="K972" i="4"/>
  <c r="K976" i="4"/>
  <c r="K980" i="4"/>
  <c r="K984" i="4"/>
  <c r="K988" i="4"/>
  <c r="K1004" i="4"/>
  <c r="K1020" i="4"/>
  <c r="K1040" i="4"/>
  <c r="K1060" i="4"/>
  <c r="K1076" i="4"/>
  <c r="K1092" i="4"/>
  <c r="K841" i="4"/>
  <c r="K845" i="4"/>
  <c r="K849" i="4"/>
  <c r="K853" i="4"/>
  <c r="K857" i="4"/>
  <c r="K861" i="4"/>
  <c r="K865" i="4"/>
  <c r="K869" i="4"/>
  <c r="K873" i="4"/>
  <c r="K877" i="4"/>
  <c r="K881" i="4"/>
  <c r="K885" i="4"/>
  <c r="K889" i="4"/>
  <c r="K893" i="4"/>
  <c r="K897" i="4"/>
  <c r="K901" i="4"/>
  <c r="K905" i="4"/>
  <c r="K909" i="4"/>
  <c r="K913" i="4"/>
  <c r="K917" i="4"/>
  <c r="K921" i="4"/>
  <c r="K925" i="4"/>
  <c r="K929" i="4"/>
  <c r="K933" i="4"/>
  <c r="K937" i="4"/>
  <c r="K941" i="4"/>
  <c r="K945" i="4"/>
  <c r="K949" i="4"/>
  <c r="K953" i="4"/>
  <c r="K957" i="4"/>
  <c r="K961" i="4"/>
  <c r="K965" i="4"/>
  <c r="K969" i="4"/>
  <c r="K973" i="4"/>
  <c r="K977" i="4"/>
  <c r="K981" i="4"/>
  <c r="K985" i="4"/>
  <c r="K989" i="4"/>
  <c r="K993" i="4"/>
  <c r="K997" i="4"/>
  <c r="K1001" i="4"/>
  <c r="K1005" i="4"/>
  <c r="K1009" i="4"/>
  <c r="K1013" i="4"/>
  <c r="K1017" i="4"/>
  <c r="K1021" i="4"/>
  <c r="K1025" i="4"/>
  <c r="K1029" i="4"/>
  <c r="K1033" i="4"/>
  <c r="K1037" i="4"/>
  <c r="K1041" i="4"/>
  <c r="K1045" i="4"/>
  <c r="K1049" i="4"/>
  <c r="K1053" i="4"/>
  <c r="K1057" i="4"/>
  <c r="K1061" i="4"/>
  <c r="K1065" i="4"/>
  <c r="K1069" i="4"/>
  <c r="K1073" i="4"/>
  <c r="K1077" i="4"/>
  <c r="K1081" i="4"/>
  <c r="K1085" i="4"/>
  <c r="K1089" i="4"/>
  <c r="K1093" i="4"/>
  <c r="K959" i="4"/>
  <c r="K967" i="4"/>
  <c r="K979" i="4"/>
  <c r="K995" i="4"/>
  <c r="K1003" i="4"/>
  <c r="K1015" i="4"/>
  <c r="K1027" i="4"/>
  <c r="K1035" i="4"/>
  <c r="K1047" i="4"/>
  <c r="K1059" i="4"/>
  <c r="K1067" i="4"/>
  <c r="K1079" i="4"/>
  <c r="K1091" i="4"/>
  <c r="K1000" i="4"/>
  <c r="K1012" i="4"/>
  <c r="K1028" i="4"/>
  <c r="K1044" i="4"/>
  <c r="K1056" i="4"/>
  <c r="K1068" i="4"/>
  <c r="K1084" i="4"/>
  <c r="K842" i="4"/>
  <c r="K846" i="4"/>
  <c r="K850" i="4"/>
  <c r="K854" i="4"/>
  <c r="K858" i="4"/>
  <c r="K862" i="4"/>
  <c r="K866" i="4"/>
  <c r="K870" i="4"/>
  <c r="K874" i="4"/>
  <c r="K878" i="4"/>
  <c r="K882" i="4"/>
  <c r="K886" i="4"/>
  <c r="K890" i="4"/>
  <c r="K894" i="4"/>
  <c r="K898" i="4"/>
  <c r="K902" i="4"/>
  <c r="K906" i="4"/>
  <c r="K910" i="4"/>
  <c r="K914" i="4"/>
  <c r="K918" i="4"/>
  <c r="K922" i="4"/>
  <c r="K926" i="4"/>
  <c r="K930" i="4"/>
  <c r="K934" i="4"/>
  <c r="K938" i="4"/>
  <c r="K942" i="4"/>
  <c r="K946" i="4"/>
  <c r="K950" i="4"/>
  <c r="K954" i="4"/>
  <c r="K958" i="4"/>
  <c r="K962" i="4"/>
  <c r="K966" i="4"/>
  <c r="K970" i="4"/>
  <c r="K974" i="4"/>
  <c r="P974" i="4" s="1"/>
  <c r="K978" i="4"/>
  <c r="K982" i="4"/>
  <c r="K986" i="4"/>
  <c r="K990" i="4"/>
  <c r="K994" i="4"/>
  <c r="K998" i="4"/>
  <c r="K1002" i="4"/>
  <c r="K1006" i="4"/>
  <c r="K1010" i="4"/>
  <c r="K1014" i="4"/>
  <c r="K1018" i="4"/>
  <c r="K1022" i="4"/>
  <c r="K1026" i="4"/>
  <c r="K1030" i="4"/>
  <c r="K1034" i="4"/>
  <c r="K1038" i="4"/>
  <c r="K1042" i="4"/>
  <c r="K1046" i="4"/>
  <c r="K1050" i="4"/>
  <c r="K1054" i="4"/>
  <c r="K1058" i="4"/>
  <c r="K1062" i="4"/>
  <c r="K1066" i="4"/>
  <c r="K1070" i="4"/>
  <c r="K1074" i="4"/>
  <c r="K1078" i="4"/>
  <c r="K1082" i="4"/>
  <c r="K1086" i="4"/>
  <c r="K1090" i="4"/>
  <c r="K1094" i="4"/>
  <c r="K955" i="4"/>
  <c r="K971" i="4"/>
  <c r="K983" i="4"/>
  <c r="K987" i="4"/>
  <c r="K999" i="4"/>
  <c r="K1011" i="4"/>
  <c r="K1023" i="4"/>
  <c r="K1031" i="4"/>
  <c r="K1043" i="4"/>
  <c r="K1055" i="4"/>
  <c r="K1063" i="4"/>
  <c r="K1075" i="4"/>
  <c r="K1087" i="4"/>
  <c r="K992" i="4"/>
  <c r="K1008" i="4"/>
  <c r="K1024" i="4"/>
  <c r="K1036" i="4"/>
  <c r="K1048" i="4"/>
  <c r="K1064" i="4"/>
  <c r="K1080" i="4"/>
  <c r="J1089" i="4"/>
  <c r="I1089" i="4"/>
  <c r="Q1089" i="4" s="1"/>
  <c r="I220" i="4"/>
  <c r="Q220" i="4" s="1"/>
  <c r="J761" i="4"/>
  <c r="I761" i="4"/>
  <c r="Q761" i="4" s="1"/>
  <c r="J408" i="4"/>
  <c r="I408" i="4"/>
  <c r="Q408" i="4" s="1"/>
  <c r="E409" i="4"/>
  <c r="AA409" i="4" s="1"/>
  <c r="D408" i="4"/>
  <c r="J827" i="4"/>
  <c r="I827" i="4"/>
  <c r="Q827" i="4" s="1"/>
  <c r="J976" i="4"/>
  <c r="I976" i="4"/>
  <c r="Q976" i="4" s="1"/>
  <c r="J975" i="4"/>
  <c r="I975" i="4"/>
  <c r="Q975" i="4" s="1"/>
  <c r="J696" i="4"/>
  <c r="I696" i="4"/>
  <c r="Q696" i="4" s="1"/>
  <c r="J760" i="4"/>
  <c r="I760" i="4"/>
  <c r="Q760" i="4" s="1"/>
  <c r="D975" i="4"/>
  <c r="E221" i="4"/>
  <c r="AA221" i="4" s="1"/>
  <c r="J220" i="4"/>
  <c r="D220" i="4"/>
  <c r="E1090" i="4"/>
  <c r="AA1090" i="4" s="1"/>
  <c r="D1089" i="4"/>
  <c r="D976" i="4"/>
  <c r="E977" i="4"/>
  <c r="AA977" i="4" s="1"/>
  <c r="D943" i="4"/>
  <c r="D827" i="4"/>
  <c r="E828" i="4"/>
  <c r="AA828" i="4" s="1"/>
  <c r="E762" i="4"/>
  <c r="AA762" i="4" s="1"/>
  <c r="D761" i="4"/>
  <c r="D696" i="4"/>
  <c r="E697" i="4"/>
  <c r="AA697" i="4" s="1"/>
  <c r="X2" i="4" l="1"/>
  <c r="D44" i="1"/>
  <c r="C40" i="1" s="1"/>
  <c r="K15" i="4"/>
  <c r="P15" i="4" s="1"/>
  <c r="AB15" i="4" s="1"/>
  <c r="K179" i="4"/>
  <c r="P179" i="4" s="1"/>
  <c r="AB179" i="4" s="1"/>
  <c r="K72" i="4"/>
  <c r="K324" i="4"/>
  <c r="K225" i="4"/>
  <c r="K239" i="4"/>
  <c r="K163" i="4"/>
  <c r="P163" i="4" s="1"/>
  <c r="AB163" i="4" s="1"/>
  <c r="K291" i="4"/>
  <c r="K257" i="4"/>
  <c r="K196" i="4"/>
  <c r="P196" i="4" s="1"/>
  <c r="AB196" i="4" s="1"/>
  <c r="K187" i="4"/>
  <c r="P187" i="4" s="1"/>
  <c r="T187" i="4" s="1"/>
  <c r="K55" i="4"/>
  <c r="P55" i="4" s="1"/>
  <c r="AB55" i="4" s="1"/>
  <c r="K201" i="4"/>
  <c r="P201" i="4" s="1"/>
  <c r="K178" i="4"/>
  <c r="P178" i="4" s="1"/>
  <c r="T178" i="4" s="1"/>
  <c r="K68" i="4"/>
  <c r="P68" i="4" s="1"/>
  <c r="T68" i="4" s="1"/>
  <c r="K174" i="4"/>
  <c r="P174" i="4" s="1"/>
  <c r="T174" i="4" s="1"/>
  <c r="K215" i="4"/>
  <c r="K91" i="4"/>
  <c r="P91" i="4" s="1"/>
  <c r="T91" i="4" s="1"/>
  <c r="K306" i="4"/>
  <c r="K268" i="4"/>
  <c r="K81" i="4"/>
  <c r="K169" i="4"/>
  <c r="P169" i="4" s="1"/>
  <c r="AB169" i="4" s="1"/>
  <c r="K249" i="4"/>
  <c r="K50" i="4"/>
  <c r="P50" i="4" s="1"/>
  <c r="T50" i="4" s="1"/>
  <c r="K165" i="4"/>
  <c r="P165" i="4" s="1"/>
  <c r="K160" i="4"/>
  <c r="P160" i="4" s="1"/>
  <c r="AB160" i="4" s="1"/>
  <c r="K182" i="4"/>
  <c r="P182" i="4" s="1"/>
  <c r="K161" i="4"/>
  <c r="P161" i="4" s="1"/>
  <c r="AB161" i="4" s="1"/>
  <c r="K155" i="4"/>
  <c r="K233" i="4"/>
  <c r="K59" i="4"/>
  <c r="P59" i="4" s="1"/>
  <c r="K313" i="4"/>
  <c r="K274" i="4"/>
  <c r="K18" i="4"/>
  <c r="R18" i="4" s="1"/>
  <c r="K164" i="4"/>
  <c r="P164" i="4" s="1"/>
  <c r="AB164" i="4" s="1"/>
  <c r="K229" i="4"/>
  <c r="K251" i="4"/>
  <c r="K142" i="4"/>
  <c r="R142" i="4" s="1"/>
  <c r="K96" i="4"/>
  <c r="P96" i="4" s="1"/>
  <c r="T96" i="4" s="1"/>
  <c r="K314" i="4"/>
  <c r="K204" i="4"/>
  <c r="P204" i="4" s="1"/>
  <c r="AB204" i="4" s="1"/>
  <c r="K295" i="4"/>
  <c r="K118" i="4"/>
  <c r="P118" i="4" s="1"/>
  <c r="K8" i="4"/>
  <c r="P8" i="4" s="1"/>
  <c r="AB8" i="4" s="1"/>
  <c r="K302" i="4"/>
  <c r="K14" i="4"/>
  <c r="P14" i="4" s="1"/>
  <c r="AB14" i="4" s="1"/>
  <c r="K237" i="4"/>
  <c r="K122" i="4"/>
  <c r="P122" i="4" s="1"/>
  <c r="T122" i="4" s="1"/>
  <c r="K12" i="4"/>
  <c r="P12" i="4" s="1"/>
  <c r="K171" i="4"/>
  <c r="P171" i="4" s="1"/>
  <c r="AB171" i="4" s="1"/>
  <c r="K328" i="4"/>
  <c r="K207" i="4"/>
  <c r="P207" i="4" s="1"/>
  <c r="K39" i="4"/>
  <c r="K289" i="4"/>
  <c r="K121" i="4"/>
  <c r="P121" i="4" s="1"/>
  <c r="AB121" i="4" s="1"/>
  <c r="K65" i="4"/>
  <c r="P65" i="4" s="1"/>
  <c r="AB65" i="4" s="1"/>
  <c r="K329" i="4"/>
  <c r="K243" i="4"/>
  <c r="K146" i="4"/>
  <c r="P146" i="4" s="1"/>
  <c r="K292" i="4"/>
  <c r="K36" i="4"/>
  <c r="K319" i="4"/>
  <c r="K270" i="4"/>
  <c r="K5" i="4"/>
  <c r="P5" i="4" s="1"/>
  <c r="T5" i="4" s="1"/>
  <c r="K143" i="4"/>
  <c r="K58" i="4"/>
  <c r="R58" i="4" s="1"/>
  <c r="K149" i="4"/>
  <c r="R149" i="4" s="1"/>
  <c r="K299" i="4"/>
  <c r="K264" i="4"/>
  <c r="K247" i="4"/>
  <c r="K113" i="4"/>
  <c r="K1108" i="4"/>
  <c r="K89" i="4"/>
  <c r="P89" i="4" s="1"/>
  <c r="AB89" i="4" s="1"/>
  <c r="K11" i="4"/>
  <c r="P11" i="4" s="1"/>
  <c r="AB11" i="4" s="1"/>
  <c r="K97" i="4"/>
  <c r="P97" i="4" s="1"/>
  <c r="K23" i="4"/>
  <c r="K131" i="4"/>
  <c r="P131" i="4" s="1"/>
  <c r="AB131" i="4" s="1"/>
  <c r="K43" i="4"/>
  <c r="P43" i="4" s="1"/>
  <c r="AB43" i="4" s="1"/>
  <c r="K307" i="4"/>
  <c r="K242" i="4"/>
  <c r="K114" i="4"/>
  <c r="P114" i="4" s="1"/>
  <c r="T114" i="4" s="1"/>
  <c r="K41" i="4"/>
  <c r="R41" i="4" s="1"/>
  <c r="K260" i="4"/>
  <c r="K132" i="4"/>
  <c r="P132" i="4" s="1"/>
  <c r="AB132" i="4" s="1"/>
  <c r="K4" i="4"/>
  <c r="P4" i="4" s="1"/>
  <c r="T4" i="4" s="1"/>
  <c r="K293" i="4"/>
  <c r="K279" i="4"/>
  <c r="K315" i="4"/>
  <c r="K238" i="4"/>
  <c r="K110" i="4"/>
  <c r="P110" i="4" s="1"/>
  <c r="T110" i="4" s="1"/>
  <c r="K288" i="4"/>
  <c r="K32" i="4"/>
  <c r="K183" i="4"/>
  <c r="P183" i="4" s="1"/>
  <c r="AB183" i="4" s="1"/>
  <c r="K250" i="4"/>
  <c r="K49" i="4"/>
  <c r="R49" i="4" s="1"/>
  <c r="K140" i="4"/>
  <c r="P140" i="4" s="1"/>
  <c r="AB140" i="4" s="1"/>
  <c r="K277" i="4"/>
  <c r="K241" i="4"/>
  <c r="K310" i="4"/>
  <c r="K54" i="4"/>
  <c r="K200" i="4"/>
  <c r="P200" i="4" s="1"/>
  <c r="AB200" i="4" s="1"/>
  <c r="K157" i="4"/>
  <c r="R157" i="4" s="1"/>
  <c r="K199" i="4"/>
  <c r="P199" i="4" s="1"/>
  <c r="T199" i="4" s="1"/>
  <c r="K99" i="4"/>
  <c r="P99" i="4" s="1"/>
  <c r="K129" i="4"/>
  <c r="P129" i="4" s="1"/>
  <c r="K105" i="4"/>
  <c r="P105" i="4" s="1"/>
  <c r="T105" i="4" s="1"/>
  <c r="K185" i="4"/>
  <c r="P185" i="4" s="1"/>
  <c r="T185" i="4" s="1"/>
  <c r="K115" i="4"/>
  <c r="K1096" i="4"/>
  <c r="K210" i="4"/>
  <c r="R210" i="4" s="1"/>
  <c r="K82" i="4"/>
  <c r="R82" i="4" s="1"/>
  <c r="K9" i="4"/>
  <c r="P9" i="4" s="1"/>
  <c r="K228" i="4"/>
  <c r="K100" i="4"/>
  <c r="P100" i="4" s="1"/>
  <c r="T100" i="4" s="1"/>
  <c r="K101" i="4"/>
  <c r="P101" i="4" s="1"/>
  <c r="K1110" i="4"/>
  <c r="K1107" i="4"/>
  <c r="K334" i="4"/>
  <c r="K206" i="4"/>
  <c r="R206" i="4" s="1"/>
  <c r="K78" i="4"/>
  <c r="K224" i="4"/>
  <c r="K109" i="4"/>
  <c r="P109" i="4" s="1"/>
  <c r="T109" i="4" s="1"/>
  <c r="K167" i="4"/>
  <c r="P167" i="4" s="1"/>
  <c r="K186" i="4"/>
  <c r="P186" i="4" s="1"/>
  <c r="K332" i="4"/>
  <c r="K76" i="4"/>
  <c r="R76" i="4" s="1"/>
  <c r="K175" i="4"/>
  <c r="P175" i="4" s="1"/>
  <c r="AB175" i="4" s="1"/>
  <c r="K27" i="4"/>
  <c r="K246" i="4"/>
  <c r="K45" i="4"/>
  <c r="R45" i="4" s="1"/>
  <c r="K136" i="4"/>
  <c r="P136" i="4" s="1"/>
  <c r="T136" i="4" s="1"/>
  <c r="K285" i="4"/>
  <c r="K231" i="4"/>
  <c r="K263" i="4"/>
  <c r="K119" i="4"/>
  <c r="R119" i="4" s="1"/>
  <c r="K79" i="4"/>
  <c r="P79" i="4" s="1"/>
  <c r="K253" i="4"/>
  <c r="K125" i="4"/>
  <c r="R125" i="4" s="1"/>
  <c r="K24" i="4"/>
  <c r="P24" i="4" s="1"/>
  <c r="K88" i="4"/>
  <c r="P88" i="4" s="1"/>
  <c r="AB88" i="4" s="1"/>
  <c r="K152" i="4"/>
  <c r="R152" i="4" s="1"/>
  <c r="K216" i="4"/>
  <c r="P216" i="4" s="1"/>
  <c r="K280" i="4"/>
  <c r="K1102" i="4"/>
  <c r="K6" i="4"/>
  <c r="P6" i="4" s="1"/>
  <c r="K70" i="4"/>
  <c r="P70" i="4" s="1"/>
  <c r="K134" i="4"/>
  <c r="R134" i="4" s="1"/>
  <c r="K198" i="4"/>
  <c r="P198" i="4" s="1"/>
  <c r="AB198" i="4" s="1"/>
  <c r="K262" i="4"/>
  <c r="K326" i="4"/>
  <c r="K267" i="4"/>
  <c r="K139" i="4"/>
  <c r="R139" i="4" s="1"/>
  <c r="K1095" i="4"/>
  <c r="K209" i="4"/>
  <c r="R209" i="4" s="1"/>
  <c r="K135" i="4"/>
  <c r="P135" i="4" s="1"/>
  <c r="K87" i="4"/>
  <c r="R87" i="4" s="1"/>
  <c r="K35" i="4"/>
  <c r="P35" i="4" s="1"/>
  <c r="AB35" i="4" s="1"/>
  <c r="K245" i="4"/>
  <c r="K117" i="4"/>
  <c r="R117" i="4" s="1"/>
  <c r="K28" i="4"/>
  <c r="R28" i="4" s="1"/>
  <c r="K92" i="4"/>
  <c r="P92" i="4" s="1"/>
  <c r="K156" i="4"/>
  <c r="P156" i="4" s="1"/>
  <c r="K220" i="4"/>
  <c r="R220" i="4" s="1"/>
  <c r="S220" i="4" s="1"/>
  <c r="K284" i="4"/>
  <c r="K1106" i="4"/>
  <c r="K10" i="4"/>
  <c r="P10" i="4" s="1"/>
  <c r="AB10" i="4" s="1"/>
  <c r="K74" i="4"/>
  <c r="P74" i="4" s="1"/>
  <c r="AB74" i="4" s="1"/>
  <c r="K138" i="4"/>
  <c r="R138" i="4" s="1"/>
  <c r="K202" i="4"/>
  <c r="P202" i="4" s="1"/>
  <c r="T202" i="4" s="1"/>
  <c r="K266" i="4"/>
  <c r="K330" i="4"/>
  <c r="K259" i="4"/>
  <c r="K103" i="4"/>
  <c r="P103" i="4" s="1"/>
  <c r="AB103" i="4" s="1"/>
  <c r="K51" i="4"/>
  <c r="R51" i="4" s="1"/>
  <c r="K333" i="4"/>
  <c r="K205" i="4"/>
  <c r="P205" i="4" s="1"/>
  <c r="K77" i="4"/>
  <c r="R77" i="4" s="1"/>
  <c r="K48" i="4"/>
  <c r="R48" i="4" s="1"/>
  <c r="K112" i="4"/>
  <c r="P112" i="4" s="1"/>
  <c r="AB112" i="4" s="1"/>
  <c r="K176" i="4"/>
  <c r="P176" i="4" s="1"/>
  <c r="T176" i="4" s="1"/>
  <c r="K240" i="4"/>
  <c r="K304" i="4"/>
  <c r="K21" i="4"/>
  <c r="P21" i="4" s="1"/>
  <c r="K30" i="4"/>
  <c r="P30" i="4" s="1"/>
  <c r="K94" i="4"/>
  <c r="R94" i="4" s="1"/>
  <c r="K158" i="4"/>
  <c r="R158" i="4" s="1"/>
  <c r="K222" i="4"/>
  <c r="K286" i="4"/>
  <c r="K1104" i="4"/>
  <c r="K219" i="4"/>
  <c r="P219" i="4" s="1"/>
  <c r="AB219" i="4" s="1"/>
  <c r="K95" i="4"/>
  <c r="P95" i="4" s="1"/>
  <c r="T95" i="4" s="1"/>
  <c r="K3" i="4"/>
  <c r="P3" i="4" s="1"/>
  <c r="T3" i="4" s="1"/>
  <c r="K325" i="4"/>
  <c r="K197" i="4"/>
  <c r="P197" i="4" s="1"/>
  <c r="T197" i="4" s="1"/>
  <c r="K69" i="4"/>
  <c r="P69" i="4" s="1"/>
  <c r="K52" i="4"/>
  <c r="R52" i="4" s="1"/>
  <c r="K116" i="4"/>
  <c r="P116" i="4" s="1"/>
  <c r="K180" i="4"/>
  <c r="P180" i="4" s="1"/>
  <c r="AB180" i="4" s="1"/>
  <c r="K244" i="4"/>
  <c r="K308" i="4"/>
  <c r="K25" i="4"/>
  <c r="P25" i="4" s="1"/>
  <c r="K34" i="4"/>
  <c r="R34" i="4" s="1"/>
  <c r="K98" i="4"/>
  <c r="P98" i="4" s="1"/>
  <c r="T98" i="4" s="1"/>
  <c r="K162" i="4"/>
  <c r="P162" i="4" s="1"/>
  <c r="AB162" i="4" s="1"/>
  <c r="K226" i="4"/>
  <c r="K290" i="4"/>
  <c r="K1097" i="4"/>
  <c r="K211" i="4"/>
  <c r="P211" i="4" s="1"/>
  <c r="AB211" i="4" s="1"/>
  <c r="K83" i="4"/>
  <c r="P83" i="4" s="1"/>
  <c r="AB83" i="4" s="1"/>
  <c r="K281" i="4"/>
  <c r="K153" i="4"/>
  <c r="R153" i="4" s="1"/>
  <c r="K265" i="4"/>
  <c r="K73" i="4"/>
  <c r="R73" i="4" s="1"/>
  <c r="K321" i="4"/>
  <c r="K327" i="4"/>
  <c r="K287" i="4"/>
  <c r="K255" i="4"/>
  <c r="K1105" i="4"/>
  <c r="K221" i="4"/>
  <c r="K93" i="4"/>
  <c r="P93" i="4" s="1"/>
  <c r="K40" i="4"/>
  <c r="R40" i="4" s="1"/>
  <c r="K104" i="4"/>
  <c r="P104" i="4" s="1"/>
  <c r="T104" i="4" s="1"/>
  <c r="K168" i="4"/>
  <c r="P168" i="4" s="1"/>
  <c r="T168" i="4" s="1"/>
  <c r="K232" i="4"/>
  <c r="K296" i="4"/>
  <c r="K13" i="4"/>
  <c r="P13" i="4" s="1"/>
  <c r="K22" i="4"/>
  <c r="P22" i="4" s="1"/>
  <c r="K86" i="4"/>
  <c r="R86" i="4" s="1"/>
  <c r="K150" i="4"/>
  <c r="R150" i="4" s="1"/>
  <c r="K214" i="4"/>
  <c r="P214" i="4" s="1"/>
  <c r="K278" i="4"/>
  <c r="K1100" i="4"/>
  <c r="K235" i="4"/>
  <c r="K107" i="4"/>
  <c r="P107" i="4" s="1"/>
  <c r="AB107" i="4" s="1"/>
  <c r="K305" i="4"/>
  <c r="K177" i="4"/>
  <c r="P177" i="4" s="1"/>
  <c r="AB177" i="4" s="1"/>
  <c r="K223" i="4"/>
  <c r="K191" i="4"/>
  <c r="P191" i="4" s="1"/>
  <c r="AB191" i="4" s="1"/>
  <c r="K1099" i="4"/>
  <c r="K213" i="4"/>
  <c r="R213" i="4" s="1"/>
  <c r="K85" i="4"/>
  <c r="P85" i="4" s="1"/>
  <c r="K44" i="4"/>
  <c r="P44" i="4" s="1"/>
  <c r="K108" i="4"/>
  <c r="P108" i="4" s="1"/>
  <c r="AB108" i="4" s="1"/>
  <c r="K172" i="4"/>
  <c r="P172" i="4" s="1"/>
  <c r="T172" i="4" s="1"/>
  <c r="K236" i="4"/>
  <c r="K300" i="4"/>
  <c r="K17" i="4"/>
  <c r="P17" i="4" s="1"/>
  <c r="K26" i="4"/>
  <c r="P26" i="4" s="1"/>
  <c r="AB26" i="4" s="1"/>
  <c r="K90" i="4"/>
  <c r="P90" i="4" s="1"/>
  <c r="K154" i="4"/>
  <c r="P154" i="4" s="1"/>
  <c r="T154" i="4" s="1"/>
  <c r="K218" i="4"/>
  <c r="K282" i="4"/>
  <c r="K1109" i="4"/>
  <c r="K227" i="4"/>
  <c r="K159" i="4"/>
  <c r="P159" i="4" s="1"/>
  <c r="K127" i="4"/>
  <c r="R127" i="4" s="1"/>
  <c r="K301" i="4"/>
  <c r="K173" i="4"/>
  <c r="P173" i="4" s="1"/>
  <c r="T173" i="4" s="1"/>
  <c r="K31" i="4"/>
  <c r="P31" i="4" s="1"/>
  <c r="K64" i="4"/>
  <c r="R64" i="4" s="1"/>
  <c r="K128" i="4"/>
  <c r="R128" i="4" s="1"/>
  <c r="K192" i="4"/>
  <c r="P192" i="4" s="1"/>
  <c r="T192" i="4" s="1"/>
  <c r="K256" i="4"/>
  <c r="K320" i="4"/>
  <c r="K37" i="4"/>
  <c r="P37" i="4" s="1"/>
  <c r="K46" i="4"/>
  <c r="P46" i="4" s="1"/>
  <c r="K71" i="4"/>
  <c r="P71" i="4" s="1"/>
  <c r="K63" i="4"/>
  <c r="P63" i="4" s="1"/>
  <c r="AB63" i="4" s="1"/>
  <c r="K335" i="4"/>
  <c r="K317" i="4"/>
  <c r="K189" i="4"/>
  <c r="P189" i="4" s="1"/>
  <c r="T189" i="4" s="1"/>
  <c r="K61" i="4"/>
  <c r="R61" i="4" s="1"/>
  <c r="K56" i="4"/>
  <c r="R56" i="4" s="1"/>
  <c r="K120" i="4"/>
  <c r="P120" i="4" s="1"/>
  <c r="K184" i="4"/>
  <c r="P184" i="4" s="1"/>
  <c r="T184" i="4" s="1"/>
  <c r="K248" i="4"/>
  <c r="K312" i="4"/>
  <c r="K29" i="4"/>
  <c r="P29" i="4" s="1"/>
  <c r="T29" i="4" s="1"/>
  <c r="K38" i="4"/>
  <c r="R38" i="4" s="1"/>
  <c r="K102" i="4"/>
  <c r="P102" i="4" s="1"/>
  <c r="T102" i="4" s="1"/>
  <c r="K166" i="4"/>
  <c r="P166" i="4" s="1"/>
  <c r="T166" i="4" s="1"/>
  <c r="K230" i="4"/>
  <c r="K294" i="4"/>
  <c r="K331" i="4"/>
  <c r="K203" i="4"/>
  <c r="P203" i="4" s="1"/>
  <c r="AB203" i="4" s="1"/>
  <c r="K75" i="4"/>
  <c r="P75" i="4" s="1"/>
  <c r="K273" i="4"/>
  <c r="K145" i="4"/>
  <c r="P145" i="4" s="1"/>
  <c r="K1101" i="4"/>
  <c r="K303" i="4"/>
  <c r="K309" i="4"/>
  <c r="K181" i="4"/>
  <c r="P181" i="4" s="1"/>
  <c r="AB181" i="4" s="1"/>
  <c r="K47" i="4"/>
  <c r="P47" i="4" s="1"/>
  <c r="K60" i="4"/>
  <c r="R60" i="4" s="1"/>
  <c r="K124" i="4"/>
  <c r="R124" i="4" s="1"/>
  <c r="K188" i="4"/>
  <c r="P188" i="4" s="1"/>
  <c r="AB188" i="4" s="1"/>
  <c r="K252" i="4"/>
  <c r="K316" i="4"/>
  <c r="K33" i="4"/>
  <c r="P33" i="4" s="1"/>
  <c r="K42" i="4"/>
  <c r="R42" i="4" s="1"/>
  <c r="K106" i="4"/>
  <c r="P106" i="4" s="1"/>
  <c r="AB106" i="4" s="1"/>
  <c r="K170" i="4"/>
  <c r="P170" i="4" s="1"/>
  <c r="AB170" i="4" s="1"/>
  <c r="K234" i="4"/>
  <c r="K298" i="4"/>
  <c r="K323" i="4"/>
  <c r="K195" i="4"/>
  <c r="P195" i="4" s="1"/>
  <c r="T195" i="4" s="1"/>
  <c r="K311" i="4"/>
  <c r="K271" i="4"/>
  <c r="K269" i="4"/>
  <c r="K141" i="4"/>
  <c r="P141" i="4" s="1"/>
  <c r="T141" i="4" s="1"/>
  <c r="K16" i="4"/>
  <c r="R16" i="4" s="1"/>
  <c r="K80" i="4"/>
  <c r="R80" i="4" s="1"/>
  <c r="K144" i="4"/>
  <c r="R144" i="4" s="1"/>
  <c r="K208" i="4"/>
  <c r="P208" i="4" s="1"/>
  <c r="T208" i="4" s="1"/>
  <c r="K272" i="4"/>
  <c r="K336" i="4"/>
  <c r="K53" i="4"/>
  <c r="P53" i="4" s="1"/>
  <c r="AB53" i="4" s="1"/>
  <c r="K62" i="4"/>
  <c r="P62" i="4" s="1"/>
  <c r="K126" i="4"/>
  <c r="R126" i="4" s="1"/>
  <c r="K190" i="4"/>
  <c r="P190" i="4" s="1"/>
  <c r="T190" i="4" s="1"/>
  <c r="K254" i="4"/>
  <c r="K318" i="4"/>
  <c r="K283" i="4"/>
  <c r="K19" i="4"/>
  <c r="P19" i="4" s="1"/>
  <c r="K151" i="4"/>
  <c r="R151" i="4" s="1"/>
  <c r="K111" i="4"/>
  <c r="P111" i="4" s="1"/>
  <c r="AB111" i="4" s="1"/>
  <c r="K261" i="4"/>
  <c r="K133" i="4"/>
  <c r="P133" i="4" s="1"/>
  <c r="K20" i="4"/>
  <c r="R20" i="4" s="1"/>
  <c r="K84" i="4"/>
  <c r="P84" i="4" s="1"/>
  <c r="K148" i="4"/>
  <c r="R148" i="4" s="1"/>
  <c r="K212" i="4"/>
  <c r="P212" i="4" s="1"/>
  <c r="AB212" i="4" s="1"/>
  <c r="K276" i="4"/>
  <c r="K1098" i="4"/>
  <c r="K57" i="4"/>
  <c r="R57" i="4" s="1"/>
  <c r="K66" i="4"/>
  <c r="R66" i="4" s="1"/>
  <c r="K130" i="4"/>
  <c r="P130" i="4" s="1"/>
  <c r="K194" i="4"/>
  <c r="P194" i="4" s="1"/>
  <c r="AB194" i="4" s="1"/>
  <c r="K258" i="4"/>
  <c r="K322" i="4"/>
  <c r="K275" i="4"/>
  <c r="K147" i="4"/>
  <c r="P147" i="4" s="1"/>
  <c r="AB147" i="4" s="1"/>
  <c r="K1103" i="4"/>
  <c r="K217" i="4"/>
  <c r="R217" i="4" s="1"/>
  <c r="S217" i="4" s="1"/>
  <c r="K67" i="4"/>
  <c r="R67" i="4" s="1"/>
  <c r="K137" i="4"/>
  <c r="P137" i="4" s="1"/>
  <c r="K123" i="4"/>
  <c r="P123" i="4" s="1"/>
  <c r="AB123" i="4" s="1"/>
  <c r="K193" i="4"/>
  <c r="P193" i="4" s="1"/>
  <c r="T193" i="4" s="1"/>
  <c r="K7" i="4"/>
  <c r="P7" i="4" s="1"/>
  <c r="T7" i="4" s="1"/>
  <c r="K297" i="4"/>
  <c r="R165" i="4"/>
  <c r="S165" i="4" s="1"/>
  <c r="AB50" i="4"/>
  <c r="R12" i="4"/>
  <c r="S12" i="4" s="1"/>
  <c r="T140" i="4"/>
  <c r="T15" i="4"/>
  <c r="AB68" i="4"/>
  <c r="T132" i="4"/>
  <c r="R96" i="4"/>
  <c r="S96" i="4" s="1"/>
  <c r="R1088" i="4"/>
  <c r="S1088" i="4" s="1"/>
  <c r="R759" i="4"/>
  <c r="S759" i="4" s="1"/>
  <c r="R201" i="4"/>
  <c r="S201" i="4" s="1"/>
  <c r="R97" i="4"/>
  <c r="S97" i="4" s="1"/>
  <c r="R161" i="4"/>
  <c r="S161" i="4" s="1"/>
  <c r="T65" i="4"/>
  <c r="T121" i="4"/>
  <c r="R99" i="4"/>
  <c r="S99" i="4" s="1"/>
  <c r="T204" i="4"/>
  <c r="R163" i="4"/>
  <c r="S163" i="4" s="1"/>
  <c r="R113" i="4"/>
  <c r="P113" i="4"/>
  <c r="R65" i="4"/>
  <c r="R23" i="4"/>
  <c r="P23" i="4"/>
  <c r="R90" i="4"/>
  <c r="R140" i="4"/>
  <c r="R132" i="4"/>
  <c r="R15" i="4"/>
  <c r="R39" i="4"/>
  <c r="P39" i="4"/>
  <c r="R155" i="4"/>
  <c r="P155" i="4"/>
  <c r="P134" i="4"/>
  <c r="R204" i="4"/>
  <c r="R81" i="4"/>
  <c r="P81" i="4"/>
  <c r="R59" i="4"/>
  <c r="R115" i="4"/>
  <c r="P115" i="4"/>
  <c r="R146" i="4"/>
  <c r="R36" i="4"/>
  <c r="P36" i="4"/>
  <c r="P78" i="4"/>
  <c r="R78" i="4"/>
  <c r="R32" i="4"/>
  <c r="P32" i="4"/>
  <c r="R143" i="4"/>
  <c r="P143" i="4"/>
  <c r="R215" i="4"/>
  <c r="P215" i="4"/>
  <c r="R27" i="4"/>
  <c r="P27" i="4"/>
  <c r="R118" i="4"/>
  <c r="R54" i="4"/>
  <c r="P54" i="4"/>
  <c r="R72" i="4"/>
  <c r="P72" i="4"/>
  <c r="AB974" i="4"/>
  <c r="T974" i="4"/>
  <c r="T12" i="4"/>
  <c r="T101" i="4"/>
  <c r="T9" i="4"/>
  <c r="T201" i="4"/>
  <c r="T167" i="4"/>
  <c r="T103" i="4"/>
  <c r="T8" i="4"/>
  <c r="T165" i="4"/>
  <c r="T97" i="4"/>
  <c r="T6" i="4"/>
  <c r="AB695" i="4"/>
  <c r="T695" i="4"/>
  <c r="AB12" i="4"/>
  <c r="AB186" i="4"/>
  <c r="T99" i="4"/>
  <c r="T182" i="4"/>
  <c r="T186" i="4"/>
  <c r="R179" i="4"/>
  <c r="S179" i="4" s="1"/>
  <c r="AB5" i="4"/>
  <c r="AB101" i="4"/>
  <c r="AB182" i="4"/>
  <c r="AB174" i="4"/>
  <c r="AB185" i="4"/>
  <c r="AB97" i="4"/>
  <c r="AB6" i="4"/>
  <c r="AB176" i="4"/>
  <c r="AB199" i="4"/>
  <c r="AB165" i="4"/>
  <c r="AA941" i="4"/>
  <c r="J941" i="4"/>
  <c r="P941" i="4" s="1"/>
  <c r="D941" i="4"/>
  <c r="I941" i="4"/>
  <c r="Q941" i="4" s="1"/>
  <c r="E942" i="4"/>
  <c r="AB9" i="4"/>
  <c r="AB201" i="4"/>
  <c r="AB99" i="4"/>
  <c r="AB167" i="4"/>
  <c r="F221" i="4"/>
  <c r="P759" i="4"/>
  <c r="Z2" i="4"/>
  <c r="Y2" i="4"/>
  <c r="R1087" i="4"/>
  <c r="S1087" i="4" s="1"/>
  <c r="R955" i="4"/>
  <c r="R1082" i="4"/>
  <c r="R970" i="4"/>
  <c r="R954" i="4"/>
  <c r="S954" i="4" s="1"/>
  <c r="R938" i="4"/>
  <c r="R922" i="4"/>
  <c r="S922" i="4" s="1"/>
  <c r="R906" i="4"/>
  <c r="R890" i="4"/>
  <c r="S890" i="4" s="1"/>
  <c r="R959" i="4"/>
  <c r="R1081" i="4"/>
  <c r="R969" i="4"/>
  <c r="S969" i="4" s="1"/>
  <c r="R953" i="4"/>
  <c r="S953" i="4" s="1"/>
  <c r="R937" i="4"/>
  <c r="R921" i="4"/>
  <c r="S921" i="4" s="1"/>
  <c r="R905" i="4"/>
  <c r="R889" i="4"/>
  <c r="S889" i="4" s="1"/>
  <c r="R968" i="4"/>
  <c r="R952" i="4"/>
  <c r="S952" i="4" s="1"/>
  <c r="R936" i="4"/>
  <c r="R920" i="4"/>
  <c r="S920" i="4" s="1"/>
  <c r="R904" i="4"/>
  <c r="R888" i="4"/>
  <c r="S888" i="4" s="1"/>
  <c r="R951" i="4"/>
  <c r="R935" i="4"/>
  <c r="S935" i="4" s="1"/>
  <c r="R919" i="4"/>
  <c r="R903" i="4"/>
  <c r="S903" i="4" s="1"/>
  <c r="R887" i="4"/>
  <c r="S887" i="4" s="1"/>
  <c r="R810" i="4"/>
  <c r="S810" i="4" s="1"/>
  <c r="R682" i="4"/>
  <c r="R666" i="4"/>
  <c r="S666" i="4" s="1"/>
  <c r="R650" i="4"/>
  <c r="S650" i="4" s="1"/>
  <c r="R634" i="4"/>
  <c r="S634" i="4" s="1"/>
  <c r="R618" i="4"/>
  <c r="R817" i="4"/>
  <c r="S817" i="4" s="1"/>
  <c r="R801" i="4"/>
  <c r="S801" i="4" s="1"/>
  <c r="R753" i="4"/>
  <c r="S753" i="4" s="1"/>
  <c r="R689" i="4"/>
  <c r="R673" i="4"/>
  <c r="S673" i="4" s="1"/>
  <c r="R657" i="4"/>
  <c r="S657" i="4" s="1"/>
  <c r="R641" i="4"/>
  <c r="S641" i="4" s="1"/>
  <c r="R625" i="4"/>
  <c r="R609" i="4"/>
  <c r="S609" i="4" s="1"/>
  <c r="R824" i="4"/>
  <c r="S824" i="4" s="1"/>
  <c r="R808" i="4"/>
  <c r="S808" i="4" s="1"/>
  <c r="R680" i="4"/>
  <c r="R664" i="4"/>
  <c r="S664" i="4" s="1"/>
  <c r="R648" i="4"/>
  <c r="R632" i="4"/>
  <c r="S632" i="4" s="1"/>
  <c r="R616" i="4"/>
  <c r="S616" i="4" s="1"/>
  <c r="R815" i="4"/>
  <c r="S815" i="4" s="1"/>
  <c r="R751" i="4"/>
  <c r="R687" i="4"/>
  <c r="S687" i="4" s="1"/>
  <c r="R671" i="4"/>
  <c r="S671" i="4" s="1"/>
  <c r="R655" i="4"/>
  <c r="S655" i="4" s="1"/>
  <c r="R639" i="4"/>
  <c r="R623" i="4"/>
  <c r="S623" i="4" s="1"/>
  <c r="R607" i="4"/>
  <c r="S607" i="4" s="1"/>
  <c r="P760" i="4"/>
  <c r="R760" i="4"/>
  <c r="P975" i="4"/>
  <c r="R975" i="4"/>
  <c r="S975" i="4" s="1"/>
  <c r="P827" i="4"/>
  <c r="R827" i="4"/>
  <c r="P408" i="4"/>
  <c r="R408" i="4"/>
  <c r="S408" i="4" s="1"/>
  <c r="P1089" i="4"/>
  <c r="R1089" i="4"/>
  <c r="S1089" i="4" s="1"/>
  <c r="R1080" i="4"/>
  <c r="S1080" i="4" s="1"/>
  <c r="R1075" i="4"/>
  <c r="S1075" i="4" s="1"/>
  <c r="R1078" i="4"/>
  <c r="S1078" i="4" s="1"/>
  <c r="R966" i="4"/>
  <c r="S966" i="4" s="1"/>
  <c r="R950" i="4"/>
  <c r="S950" i="4" s="1"/>
  <c r="R934" i="4"/>
  <c r="S934" i="4" s="1"/>
  <c r="R918" i="4"/>
  <c r="S918" i="4" s="1"/>
  <c r="R902" i="4"/>
  <c r="S902" i="4" s="1"/>
  <c r="R886" i="4"/>
  <c r="S886" i="4" s="1"/>
  <c r="R1084" i="4"/>
  <c r="S1084" i="4" s="1"/>
  <c r="R1079" i="4"/>
  <c r="S1079" i="4" s="1"/>
  <c r="R1077" i="4"/>
  <c r="S1077" i="4" s="1"/>
  <c r="R965" i="4"/>
  <c r="S965" i="4" s="1"/>
  <c r="R949" i="4"/>
  <c r="S949" i="4" s="1"/>
  <c r="R933" i="4"/>
  <c r="S933" i="4" s="1"/>
  <c r="R917" i="4"/>
  <c r="S917" i="4" s="1"/>
  <c r="R901" i="4"/>
  <c r="S901" i="4" s="1"/>
  <c r="R885" i="4"/>
  <c r="S885" i="4" s="1"/>
  <c r="R964" i="4"/>
  <c r="S964" i="4" s="1"/>
  <c r="R948" i="4"/>
  <c r="S948" i="4" s="1"/>
  <c r="R932" i="4"/>
  <c r="S932" i="4" s="1"/>
  <c r="R916" i="4"/>
  <c r="S916" i="4" s="1"/>
  <c r="R900" i="4"/>
  <c r="S900" i="4" s="1"/>
  <c r="R884" i="4"/>
  <c r="S884" i="4" s="1"/>
  <c r="R947" i="4"/>
  <c r="S947" i="4" s="1"/>
  <c r="R931" i="4"/>
  <c r="S931" i="4" s="1"/>
  <c r="R915" i="4"/>
  <c r="S915" i="4" s="1"/>
  <c r="R899" i="4"/>
  <c r="R883" i="4"/>
  <c r="S883" i="4" s="1"/>
  <c r="R822" i="4"/>
  <c r="S822" i="4" s="1"/>
  <c r="R806" i="4"/>
  <c r="S806" i="4" s="1"/>
  <c r="R758" i="4"/>
  <c r="R694" i="4"/>
  <c r="S694" i="4" s="1"/>
  <c r="R678" i="4"/>
  <c r="S678" i="4" s="1"/>
  <c r="R662" i="4"/>
  <c r="S662" i="4" s="1"/>
  <c r="R646" i="4"/>
  <c r="R630" i="4"/>
  <c r="S630" i="4" s="1"/>
  <c r="R614" i="4"/>
  <c r="S614" i="4" s="1"/>
  <c r="R813" i="4"/>
  <c r="S813" i="4" s="1"/>
  <c r="R749" i="4"/>
  <c r="R685" i="4"/>
  <c r="S685" i="4" s="1"/>
  <c r="R669" i="4"/>
  <c r="S669" i="4" s="1"/>
  <c r="R653" i="4"/>
  <c r="S653" i="4" s="1"/>
  <c r="R637" i="4"/>
  <c r="R621" i="4"/>
  <c r="S621" i="4" s="1"/>
  <c r="R605" i="4"/>
  <c r="S605" i="4" s="1"/>
  <c r="R820" i="4"/>
  <c r="S820" i="4" s="1"/>
  <c r="R804" i="4"/>
  <c r="R756" i="4"/>
  <c r="S756" i="4" s="1"/>
  <c r="R692" i="4"/>
  <c r="S692" i="4" s="1"/>
  <c r="R676" i="4"/>
  <c r="S676" i="4" s="1"/>
  <c r="R660" i="4"/>
  <c r="R644" i="4"/>
  <c r="S644" i="4" s="1"/>
  <c r="R628" i="4"/>
  <c r="S628" i="4" s="1"/>
  <c r="R612" i="4"/>
  <c r="S612" i="4" s="1"/>
  <c r="R811" i="4"/>
  <c r="R747" i="4"/>
  <c r="S747" i="4" s="1"/>
  <c r="R683" i="4"/>
  <c r="S683" i="4" s="1"/>
  <c r="R667" i="4"/>
  <c r="S667" i="4" s="1"/>
  <c r="R651" i="4"/>
  <c r="R635" i="4"/>
  <c r="S635" i="4" s="1"/>
  <c r="R619" i="4"/>
  <c r="S619" i="4" s="1"/>
  <c r="R407" i="4"/>
  <c r="S407" i="4" s="1"/>
  <c r="P761" i="4"/>
  <c r="R761" i="4"/>
  <c r="S761" i="4" s="1"/>
  <c r="R962" i="4"/>
  <c r="S962" i="4" s="1"/>
  <c r="R946" i="4"/>
  <c r="S946" i="4" s="1"/>
  <c r="R930" i="4"/>
  <c r="S930" i="4" s="1"/>
  <c r="R914" i="4"/>
  <c r="S914" i="4" s="1"/>
  <c r="R898" i="4"/>
  <c r="S898" i="4" s="1"/>
  <c r="R882" i="4"/>
  <c r="S882" i="4" s="1"/>
  <c r="R961" i="4"/>
  <c r="R945" i="4"/>
  <c r="S945" i="4" s="1"/>
  <c r="R929" i="4"/>
  <c r="S929" i="4" s="1"/>
  <c r="R913" i="4"/>
  <c r="S913" i="4" s="1"/>
  <c r="R897" i="4"/>
  <c r="R881" i="4"/>
  <c r="S881" i="4" s="1"/>
  <c r="R1076" i="4"/>
  <c r="S1076" i="4" s="1"/>
  <c r="R960" i="4"/>
  <c r="S960" i="4" s="1"/>
  <c r="R944" i="4"/>
  <c r="R928" i="4"/>
  <c r="S928" i="4" s="1"/>
  <c r="R912" i="4"/>
  <c r="S912" i="4" s="1"/>
  <c r="R896" i="4"/>
  <c r="S896" i="4" s="1"/>
  <c r="R880" i="4"/>
  <c r="R927" i="4"/>
  <c r="S927" i="4" s="1"/>
  <c r="R911" i="4"/>
  <c r="S911" i="4" s="1"/>
  <c r="R895" i="4"/>
  <c r="R879" i="4"/>
  <c r="S879" i="4" s="1"/>
  <c r="R818" i="4"/>
  <c r="S818" i="4" s="1"/>
  <c r="R802" i="4"/>
  <c r="S802" i="4" s="1"/>
  <c r="R754" i="4"/>
  <c r="R690" i="4"/>
  <c r="S690" i="4" s="1"/>
  <c r="R674" i="4"/>
  <c r="S674" i="4" s="1"/>
  <c r="R658" i="4"/>
  <c r="S658" i="4" s="1"/>
  <c r="R642" i="4"/>
  <c r="R626" i="4"/>
  <c r="S626" i="4" s="1"/>
  <c r="R610" i="4"/>
  <c r="S610" i="4" s="1"/>
  <c r="R825" i="4"/>
  <c r="S825" i="4" s="1"/>
  <c r="R809" i="4"/>
  <c r="R681" i="4"/>
  <c r="S681" i="4" s="1"/>
  <c r="R665" i="4"/>
  <c r="S665" i="4" s="1"/>
  <c r="R649" i="4"/>
  <c r="S649" i="4" s="1"/>
  <c r="R633" i="4"/>
  <c r="S633" i="4" s="1"/>
  <c r="R617" i="4"/>
  <c r="S617" i="4" s="1"/>
  <c r="R816" i="4"/>
  <c r="S816" i="4" s="1"/>
  <c r="R800" i="4"/>
  <c r="S800" i="4" s="1"/>
  <c r="R752" i="4"/>
  <c r="S752" i="4" s="1"/>
  <c r="R688" i="4"/>
  <c r="S688" i="4" s="1"/>
  <c r="R672" i="4"/>
  <c r="S672" i="4" s="1"/>
  <c r="R656" i="4"/>
  <c r="S656" i="4" s="1"/>
  <c r="R640" i="4"/>
  <c r="S640" i="4" s="1"/>
  <c r="R624" i="4"/>
  <c r="S624" i="4" s="1"/>
  <c r="R608" i="4"/>
  <c r="S608" i="4" s="1"/>
  <c r="R823" i="4"/>
  <c r="S823" i="4" s="1"/>
  <c r="R807" i="4"/>
  <c r="S807" i="4" s="1"/>
  <c r="R679" i="4"/>
  <c r="S679" i="4" s="1"/>
  <c r="R663" i="4"/>
  <c r="S663" i="4" s="1"/>
  <c r="R647" i="4"/>
  <c r="S647" i="4" s="1"/>
  <c r="R631" i="4"/>
  <c r="R615" i="4"/>
  <c r="S615" i="4" s="1"/>
  <c r="R695" i="4"/>
  <c r="S695" i="4" s="1"/>
  <c r="P696" i="4"/>
  <c r="R696" i="4"/>
  <c r="P976" i="4"/>
  <c r="R976" i="4"/>
  <c r="S976" i="4" s="1"/>
  <c r="R971" i="4"/>
  <c r="S971" i="4" s="1"/>
  <c r="R1086" i="4"/>
  <c r="R958" i="4"/>
  <c r="S958" i="4" s="1"/>
  <c r="R926" i="4"/>
  <c r="S926" i="4" s="1"/>
  <c r="R910" i="4"/>
  <c r="S910" i="4" s="1"/>
  <c r="R894" i="4"/>
  <c r="S894" i="4" s="1"/>
  <c r="R878" i="4"/>
  <c r="S878" i="4" s="1"/>
  <c r="R967" i="4"/>
  <c r="S967" i="4" s="1"/>
  <c r="R1085" i="4"/>
  <c r="S1085" i="4" s="1"/>
  <c r="R973" i="4"/>
  <c r="S973" i="4" s="1"/>
  <c r="R957" i="4"/>
  <c r="S957" i="4" s="1"/>
  <c r="R925" i="4"/>
  <c r="S925" i="4" s="1"/>
  <c r="R909" i="4"/>
  <c r="S909" i="4" s="1"/>
  <c r="R893" i="4"/>
  <c r="R877" i="4"/>
  <c r="S877" i="4" s="1"/>
  <c r="R972" i="4"/>
  <c r="S972" i="4" s="1"/>
  <c r="R956" i="4"/>
  <c r="S956" i="4" s="1"/>
  <c r="R940" i="4"/>
  <c r="R924" i="4"/>
  <c r="S924" i="4" s="1"/>
  <c r="R908" i="4"/>
  <c r="S908" i="4" s="1"/>
  <c r="R892" i="4"/>
  <c r="S892" i="4" s="1"/>
  <c r="R1083" i="4"/>
  <c r="R963" i="4"/>
  <c r="S963" i="4" s="1"/>
  <c r="R939" i="4"/>
  <c r="S939" i="4" s="1"/>
  <c r="R923" i="4"/>
  <c r="S923" i="4" s="1"/>
  <c r="R907" i="4"/>
  <c r="R891" i="4"/>
  <c r="S891" i="4" s="1"/>
  <c r="R814" i="4"/>
  <c r="S814" i="4" s="1"/>
  <c r="R750" i="4"/>
  <c r="S750" i="4" s="1"/>
  <c r="R686" i="4"/>
  <c r="R670" i="4"/>
  <c r="S670" i="4" s="1"/>
  <c r="R654" i="4"/>
  <c r="S654" i="4" s="1"/>
  <c r="R638" i="4"/>
  <c r="S638" i="4" s="1"/>
  <c r="R622" i="4"/>
  <c r="R606" i="4"/>
  <c r="S606" i="4" s="1"/>
  <c r="R821" i="4"/>
  <c r="S821" i="4" s="1"/>
  <c r="R805" i="4"/>
  <c r="S805" i="4" s="1"/>
  <c r="R757" i="4"/>
  <c r="R693" i="4"/>
  <c r="S693" i="4" s="1"/>
  <c r="R677" i="4"/>
  <c r="S677" i="4" s="1"/>
  <c r="R661" i="4"/>
  <c r="S661" i="4" s="1"/>
  <c r="R645" i="4"/>
  <c r="R629" i="4"/>
  <c r="S629" i="4" s="1"/>
  <c r="R613" i="4"/>
  <c r="S613" i="4" s="1"/>
  <c r="R812" i="4"/>
  <c r="S812" i="4" s="1"/>
  <c r="R748" i="4"/>
  <c r="R684" i="4"/>
  <c r="S684" i="4" s="1"/>
  <c r="R668" i="4"/>
  <c r="S668" i="4" s="1"/>
  <c r="R652" i="4"/>
  <c r="S652" i="4" s="1"/>
  <c r="R636" i="4"/>
  <c r="R620" i="4"/>
  <c r="S620" i="4" s="1"/>
  <c r="R819" i="4"/>
  <c r="S819" i="4" s="1"/>
  <c r="R803" i="4"/>
  <c r="S803" i="4" s="1"/>
  <c r="R755" i="4"/>
  <c r="R691" i="4"/>
  <c r="S691" i="4" s="1"/>
  <c r="R675" i="4"/>
  <c r="S675" i="4" s="1"/>
  <c r="R659" i="4"/>
  <c r="S659" i="4" s="1"/>
  <c r="R643" i="4"/>
  <c r="R627" i="4"/>
  <c r="S627" i="4" s="1"/>
  <c r="R611" i="4"/>
  <c r="S611" i="4" s="1"/>
  <c r="R406" i="4"/>
  <c r="S406" i="4" s="1"/>
  <c r="R405" i="4"/>
  <c r="R974" i="4"/>
  <c r="S974" i="4" s="1"/>
  <c r="R826" i="4"/>
  <c r="P220" i="4"/>
  <c r="P971" i="4"/>
  <c r="P1086" i="4"/>
  <c r="P958" i="4"/>
  <c r="P926" i="4"/>
  <c r="P910" i="4"/>
  <c r="P894" i="4"/>
  <c r="P878" i="4"/>
  <c r="P967" i="4"/>
  <c r="P1085" i="4"/>
  <c r="P973" i="4"/>
  <c r="P957" i="4"/>
  <c r="P925" i="4"/>
  <c r="P909" i="4"/>
  <c r="P893" i="4"/>
  <c r="P877" i="4"/>
  <c r="P972" i="4"/>
  <c r="P956" i="4"/>
  <c r="P940" i="4"/>
  <c r="P924" i="4"/>
  <c r="P908" i="4"/>
  <c r="P892" i="4"/>
  <c r="P876" i="4"/>
  <c r="P1083" i="4"/>
  <c r="P963" i="4"/>
  <c r="P939" i="4"/>
  <c r="P923" i="4"/>
  <c r="P907" i="4"/>
  <c r="P891" i="4"/>
  <c r="P814" i="4"/>
  <c r="P750" i="4"/>
  <c r="P686" i="4"/>
  <c r="P670" i="4"/>
  <c r="P654" i="4"/>
  <c r="P638" i="4"/>
  <c r="P622" i="4"/>
  <c r="P606" i="4"/>
  <c r="P821" i="4"/>
  <c r="P805" i="4"/>
  <c r="P757" i="4"/>
  <c r="P693" i="4"/>
  <c r="P677" i="4"/>
  <c r="P661" i="4"/>
  <c r="P645" i="4"/>
  <c r="P629" i="4"/>
  <c r="P613" i="4"/>
  <c r="P812" i="4"/>
  <c r="P748" i="4"/>
  <c r="P684" i="4"/>
  <c r="P668" i="4"/>
  <c r="P652" i="4"/>
  <c r="P636" i="4"/>
  <c r="P620" i="4"/>
  <c r="P604" i="4"/>
  <c r="P819" i="4"/>
  <c r="P803" i="4"/>
  <c r="P755" i="4"/>
  <c r="P691" i="4"/>
  <c r="P675" i="4"/>
  <c r="P659" i="4"/>
  <c r="P643" i="4"/>
  <c r="P627" i="4"/>
  <c r="P611" i="4"/>
  <c r="P406" i="4"/>
  <c r="P405" i="4"/>
  <c r="P404" i="4"/>
  <c r="P1087" i="4"/>
  <c r="P955" i="4"/>
  <c r="P1082" i="4"/>
  <c r="P970" i="4"/>
  <c r="P954" i="4"/>
  <c r="P938" i="4"/>
  <c r="P922" i="4"/>
  <c r="P906" i="4"/>
  <c r="P890" i="4"/>
  <c r="P959" i="4"/>
  <c r="P1081" i="4"/>
  <c r="P969" i="4"/>
  <c r="P953" i="4"/>
  <c r="P937" i="4"/>
  <c r="P921" i="4"/>
  <c r="P905" i="4"/>
  <c r="P889" i="4"/>
  <c r="P968" i="4"/>
  <c r="P952" i="4"/>
  <c r="P936" i="4"/>
  <c r="P920" i="4"/>
  <c r="P904" i="4"/>
  <c r="P888" i="4"/>
  <c r="P951" i="4"/>
  <c r="P935" i="4"/>
  <c r="P919" i="4"/>
  <c r="P903" i="4"/>
  <c r="P887" i="4"/>
  <c r="P826" i="4"/>
  <c r="P810" i="4"/>
  <c r="P746" i="4"/>
  <c r="P682" i="4"/>
  <c r="P666" i="4"/>
  <c r="P650" i="4"/>
  <c r="P634" i="4"/>
  <c r="P618" i="4"/>
  <c r="P817" i="4"/>
  <c r="P801" i="4"/>
  <c r="P753" i="4"/>
  <c r="P689" i="4"/>
  <c r="P673" i="4"/>
  <c r="P657" i="4"/>
  <c r="P641" i="4"/>
  <c r="P625" i="4"/>
  <c r="P609" i="4"/>
  <c r="P824" i="4"/>
  <c r="P808" i="4"/>
  <c r="P680" i="4"/>
  <c r="P664" i="4"/>
  <c r="P648" i="4"/>
  <c r="P632" i="4"/>
  <c r="P616" i="4"/>
  <c r="P815" i="4"/>
  <c r="P799" i="4"/>
  <c r="P751" i="4"/>
  <c r="P687" i="4"/>
  <c r="P671" i="4"/>
  <c r="P655" i="4"/>
  <c r="P639" i="4"/>
  <c r="P623" i="4"/>
  <c r="P607" i="4"/>
  <c r="P1080" i="4"/>
  <c r="P1075" i="4"/>
  <c r="P1078" i="4"/>
  <c r="P966" i="4"/>
  <c r="P950" i="4"/>
  <c r="P934" i="4"/>
  <c r="P918" i="4"/>
  <c r="P902" i="4"/>
  <c r="P886" i="4"/>
  <c r="P1084" i="4"/>
  <c r="P1079" i="4"/>
  <c r="P1077" i="4"/>
  <c r="P965" i="4"/>
  <c r="P949" i="4"/>
  <c r="P933" i="4"/>
  <c r="P917" i="4"/>
  <c r="P901" i="4"/>
  <c r="P885" i="4"/>
  <c r="P964" i="4"/>
  <c r="P948" i="4"/>
  <c r="P932" i="4"/>
  <c r="P916" i="4"/>
  <c r="P900" i="4"/>
  <c r="P884" i="4"/>
  <c r="P1088" i="4"/>
  <c r="P947" i="4"/>
  <c r="P931" i="4"/>
  <c r="P915" i="4"/>
  <c r="P899" i="4"/>
  <c r="P883" i="4"/>
  <c r="P822" i="4"/>
  <c r="P806" i="4"/>
  <c r="P758" i="4"/>
  <c r="P694" i="4"/>
  <c r="P678" i="4"/>
  <c r="P662" i="4"/>
  <c r="P646" i="4"/>
  <c r="P630" i="4"/>
  <c r="P614" i="4"/>
  <c r="P813" i="4"/>
  <c r="P749" i="4"/>
  <c r="P685" i="4"/>
  <c r="P669" i="4"/>
  <c r="P653" i="4"/>
  <c r="P637" i="4"/>
  <c r="P621" i="4"/>
  <c r="P605" i="4"/>
  <c r="P820" i="4"/>
  <c r="P804" i="4"/>
  <c r="P756" i="4"/>
  <c r="P692" i="4"/>
  <c r="P676" i="4"/>
  <c r="P660" i="4"/>
  <c r="P644" i="4"/>
  <c r="P628" i="4"/>
  <c r="P612" i="4"/>
  <c r="P811" i="4"/>
  <c r="P747" i="4"/>
  <c r="P683" i="4"/>
  <c r="P667" i="4"/>
  <c r="P651" i="4"/>
  <c r="P635" i="4"/>
  <c r="P619" i="4"/>
  <c r="P407" i="4"/>
  <c r="P1074" i="4"/>
  <c r="P962" i="4"/>
  <c r="P946" i="4"/>
  <c r="P930" i="4"/>
  <c r="P914" i="4"/>
  <c r="P898" i="4"/>
  <c r="P882" i="4"/>
  <c r="P961" i="4"/>
  <c r="P945" i="4"/>
  <c r="P929" i="4"/>
  <c r="P913" i="4"/>
  <c r="P897" i="4"/>
  <c r="P881" i="4"/>
  <c r="P1076" i="4"/>
  <c r="P960" i="4"/>
  <c r="P944" i="4"/>
  <c r="P928" i="4"/>
  <c r="P912" i="4"/>
  <c r="P896" i="4"/>
  <c r="P880" i="4"/>
  <c r="P943" i="4"/>
  <c r="P927" i="4"/>
  <c r="P911" i="4"/>
  <c r="P895" i="4"/>
  <c r="P879" i="4"/>
  <c r="P818" i="4"/>
  <c r="P802" i="4"/>
  <c r="P754" i="4"/>
  <c r="P690" i="4"/>
  <c r="P674" i="4"/>
  <c r="P658" i="4"/>
  <c r="P642" i="4"/>
  <c r="P626" i="4"/>
  <c r="P610" i="4"/>
  <c r="P825" i="4"/>
  <c r="P809" i="4"/>
  <c r="P681" i="4"/>
  <c r="P665" i="4"/>
  <c r="P649" i="4"/>
  <c r="P633" i="4"/>
  <c r="P617" i="4"/>
  <c r="P816" i="4"/>
  <c r="P800" i="4"/>
  <c r="P752" i="4"/>
  <c r="P688" i="4"/>
  <c r="P672" i="4"/>
  <c r="P656" i="4"/>
  <c r="P640" i="4"/>
  <c r="P624" i="4"/>
  <c r="P608" i="4"/>
  <c r="P823" i="4"/>
  <c r="P807" i="4"/>
  <c r="P679" i="4"/>
  <c r="P663" i="4"/>
  <c r="P647" i="4"/>
  <c r="P631" i="4"/>
  <c r="P615" i="4"/>
  <c r="J762" i="4"/>
  <c r="I762" i="4"/>
  <c r="Q762" i="4" s="1"/>
  <c r="J409" i="4"/>
  <c r="I409" i="4"/>
  <c r="Q409" i="4" s="1"/>
  <c r="E410" i="4"/>
  <c r="AA410" i="4" s="1"/>
  <c r="D409" i="4"/>
  <c r="J1090" i="4"/>
  <c r="I1090" i="4"/>
  <c r="Q1090" i="4" s="1"/>
  <c r="J697" i="4"/>
  <c r="I697" i="4"/>
  <c r="Q697" i="4" s="1"/>
  <c r="J828" i="4"/>
  <c r="I828" i="4"/>
  <c r="Q828" i="4" s="1"/>
  <c r="J977" i="4"/>
  <c r="I977" i="4"/>
  <c r="Q977" i="4" s="1"/>
  <c r="I221" i="4"/>
  <c r="Q221" i="4" s="1"/>
  <c r="E222" i="4"/>
  <c r="AA222" i="4" s="1"/>
  <c r="J221" i="4"/>
  <c r="D221" i="4"/>
  <c r="E1091" i="4"/>
  <c r="AA1091" i="4" s="1"/>
  <c r="D1090" i="4"/>
  <c r="D977" i="4"/>
  <c r="E978" i="4"/>
  <c r="AA978" i="4" s="1"/>
  <c r="E829" i="4"/>
  <c r="AA829" i="4" s="1"/>
  <c r="D828" i="4"/>
  <c r="D762" i="4"/>
  <c r="E763" i="4"/>
  <c r="AA763" i="4" s="1"/>
  <c r="E698" i="4"/>
  <c r="AA698" i="4" s="1"/>
  <c r="D697" i="4"/>
  <c r="AB3" i="4" l="1"/>
  <c r="R88" i="4"/>
  <c r="AB95" i="4"/>
  <c r="T175" i="4"/>
  <c r="R93" i="4"/>
  <c r="X93" i="4" s="1"/>
  <c r="R9" i="4"/>
  <c r="S9" i="4" s="1"/>
  <c r="P119" i="4"/>
  <c r="R135" i="4"/>
  <c r="X135" i="4" s="1"/>
  <c r="AB98" i="4"/>
  <c r="R175" i="4"/>
  <c r="S175" i="4" s="1"/>
  <c r="P49" i="4"/>
  <c r="P206" i="4"/>
  <c r="T206" i="4" s="1"/>
  <c r="P82" i="4"/>
  <c r="AB82" i="4" s="1"/>
  <c r="R74" i="4"/>
  <c r="S74" i="4" s="1"/>
  <c r="P117" i="4"/>
  <c r="R185" i="4"/>
  <c r="S185" i="4" s="1"/>
  <c r="R199" i="4"/>
  <c r="S199" i="4" s="1"/>
  <c r="R136" i="4"/>
  <c r="X136" i="4" s="1"/>
  <c r="R24" i="4"/>
  <c r="R21" i="4"/>
  <c r="X21" i="4" s="1"/>
  <c r="AB110" i="4"/>
  <c r="T10" i="4"/>
  <c r="AB168" i="4"/>
  <c r="P86" i="4"/>
  <c r="AB86" i="4" s="1"/>
  <c r="T188" i="4"/>
  <c r="R181" i="4"/>
  <c r="S181" i="4" s="1"/>
  <c r="R98" i="4"/>
  <c r="S98" i="4" s="1"/>
  <c r="AB136" i="4"/>
  <c r="AB189" i="4"/>
  <c r="R30" i="4"/>
  <c r="S30" i="4" s="1"/>
  <c r="R71" i="4"/>
  <c r="R167" i="4"/>
  <c r="S167" i="4" s="1"/>
  <c r="R211" i="4"/>
  <c r="S211" i="4" s="1"/>
  <c r="P138" i="4"/>
  <c r="AB138" i="4" s="1"/>
  <c r="R69" i="4"/>
  <c r="X69" i="4" s="1"/>
  <c r="P42" i="4"/>
  <c r="AB42" i="4" s="1"/>
  <c r="T112" i="4"/>
  <c r="R186" i="4"/>
  <c r="S186" i="4" s="1"/>
  <c r="T108" i="4"/>
  <c r="R123" i="4"/>
  <c r="S123" i="4" s="1"/>
  <c r="P148" i="4"/>
  <c r="T148" i="4" s="1"/>
  <c r="P153" i="4"/>
  <c r="AB153" i="4" s="1"/>
  <c r="R112" i="4"/>
  <c r="AB178" i="4"/>
  <c r="R194" i="4"/>
  <c r="S194" i="4" s="1"/>
  <c r="R22" i="4"/>
  <c r="S22" i="4" s="1"/>
  <c r="R33" i="4"/>
  <c r="T74" i="4"/>
  <c r="AB195" i="4"/>
  <c r="R159" i="4"/>
  <c r="S159" i="4" s="1"/>
  <c r="R17" i="4"/>
  <c r="S17" i="4" s="1"/>
  <c r="R101" i="4"/>
  <c r="S101" i="4" s="1"/>
  <c r="R95" i="4"/>
  <c r="S95" i="4" s="1"/>
  <c r="P142" i="4"/>
  <c r="AB142" i="4" s="1"/>
  <c r="R169" i="4"/>
  <c r="S169" i="4" s="1"/>
  <c r="T171" i="4"/>
  <c r="T111" i="4"/>
  <c r="R13" i="4"/>
  <c r="S13" i="4" s="1"/>
  <c r="R46" i="4"/>
  <c r="S46" i="4" s="1"/>
  <c r="T160" i="4"/>
  <c r="R184" i="4"/>
  <c r="S184" i="4" s="1"/>
  <c r="AB192" i="4"/>
  <c r="R160" i="4"/>
  <c r="S160" i="4" s="1"/>
  <c r="R62" i="4"/>
  <c r="X62" i="4" s="1"/>
  <c r="R214" i="4"/>
  <c r="S214" i="4" s="1"/>
  <c r="R189" i="4"/>
  <c r="S189" i="4" s="1"/>
  <c r="AB100" i="4"/>
  <c r="AB104" i="4"/>
  <c r="R197" i="4"/>
  <c r="S197" i="4" s="1"/>
  <c r="T169" i="4"/>
  <c r="T196" i="4"/>
  <c r="P58" i="4"/>
  <c r="AB58" i="4" s="1"/>
  <c r="P18" i="4"/>
  <c r="T18" i="4" s="1"/>
  <c r="R147" i="4"/>
  <c r="S147" i="4" s="1"/>
  <c r="R120" i="4"/>
  <c r="S120" i="4" s="1"/>
  <c r="R10" i="4"/>
  <c r="S10" i="4" s="1"/>
  <c r="R196" i="4"/>
  <c r="S196" i="4" s="1"/>
  <c r="AB109" i="4"/>
  <c r="R171" i="4"/>
  <c r="S171" i="4" s="1"/>
  <c r="R216" i="4"/>
  <c r="S216" i="4" s="1"/>
  <c r="P48" i="4"/>
  <c r="AB48" i="4" s="1"/>
  <c r="P158" i="4"/>
  <c r="AB158" i="4" s="1"/>
  <c r="R70" i="4"/>
  <c r="S70" i="4" s="1"/>
  <c r="R208" i="4"/>
  <c r="S208" i="4" s="1"/>
  <c r="T179" i="4"/>
  <c r="R178" i="4"/>
  <c r="S178" i="4" s="1"/>
  <c r="T219" i="4"/>
  <c r="R91" i="4"/>
  <c r="S91" i="4" s="1"/>
  <c r="R44" i="4"/>
  <c r="S44" i="4" s="1"/>
  <c r="AB91" i="4"/>
  <c r="R75" i="4"/>
  <c r="X75" i="4" s="1"/>
  <c r="R84" i="4"/>
  <c r="X84" i="4" s="1"/>
  <c r="T170" i="4"/>
  <c r="AB154" i="4"/>
  <c r="R174" i="4"/>
  <c r="S174" i="4" s="1"/>
  <c r="T147" i="4"/>
  <c r="R202" i="4"/>
  <c r="S202" i="4" s="1"/>
  <c r="AB166" i="4"/>
  <c r="P152" i="4"/>
  <c r="AB152" i="4" s="1"/>
  <c r="R92" i="4"/>
  <c r="X92" i="4" s="1"/>
  <c r="R14" i="4"/>
  <c r="X14" i="4" s="1"/>
  <c r="R31" i="4"/>
  <c r="S31" i="4" s="1"/>
  <c r="P124" i="4"/>
  <c r="T124" i="4" s="1"/>
  <c r="P126" i="4"/>
  <c r="AB126" i="4" s="1"/>
  <c r="T14" i="4"/>
  <c r="T89" i="4"/>
  <c r="AB184" i="4"/>
  <c r="P38" i="4"/>
  <c r="AB38" i="4" s="1"/>
  <c r="P16" i="4"/>
  <c r="AB16" i="4" s="1"/>
  <c r="P57" i="4"/>
  <c r="AB57" i="4" s="1"/>
  <c r="AB4" i="4"/>
  <c r="T200" i="4"/>
  <c r="R35" i="4"/>
  <c r="S35" i="4" s="1"/>
  <c r="P94" i="4"/>
  <c r="T94" i="4" s="1"/>
  <c r="R116" i="4"/>
  <c r="S116" i="4" s="1"/>
  <c r="T123" i="4"/>
  <c r="R6" i="4"/>
  <c r="S6" i="4" s="1"/>
  <c r="AB190" i="4"/>
  <c r="AB187" i="4"/>
  <c r="AB193" i="4"/>
  <c r="T177" i="4"/>
  <c r="T162" i="4"/>
  <c r="P217" i="4"/>
  <c r="AB217" i="4" s="1"/>
  <c r="P149" i="4"/>
  <c r="AB149" i="4" s="1"/>
  <c r="R129" i="4"/>
  <c r="S129" i="4" s="1"/>
  <c r="R79" i="4"/>
  <c r="S79" i="4" s="1"/>
  <c r="P139" i="4"/>
  <c r="AB139" i="4" s="1"/>
  <c r="P87" i="4"/>
  <c r="T87" i="4" s="1"/>
  <c r="P28" i="4"/>
  <c r="AB28" i="4" s="1"/>
  <c r="P52" i="4"/>
  <c r="T52" i="4" s="1"/>
  <c r="P213" i="4"/>
  <c r="AB213" i="4" s="1"/>
  <c r="R131" i="4"/>
  <c r="S131" i="4" s="1"/>
  <c r="P61" i="4"/>
  <c r="AB61" i="4" s="1"/>
  <c r="T164" i="4"/>
  <c r="T211" i="4"/>
  <c r="T131" i="4"/>
  <c r="R4" i="4"/>
  <c r="S4" i="4" s="1"/>
  <c r="T183" i="4"/>
  <c r="AB96" i="4"/>
  <c r="AB102" i="4"/>
  <c r="R187" i="4"/>
  <c r="S187" i="4" s="1"/>
  <c r="T163" i="4"/>
  <c r="T198" i="4"/>
  <c r="R89" i="4"/>
  <c r="S89" i="4" s="1"/>
  <c r="R212" i="4"/>
  <c r="S212" i="4" s="1"/>
  <c r="R205" i="4"/>
  <c r="S205" i="4" s="1"/>
  <c r="P127" i="4"/>
  <c r="T127" i="4" s="1"/>
  <c r="P64" i="4"/>
  <c r="AB64" i="4" s="1"/>
  <c r="R68" i="4"/>
  <c r="S68" i="4" s="1"/>
  <c r="R190" i="4"/>
  <c r="S190" i="4" s="1"/>
  <c r="T88" i="4"/>
  <c r="R200" i="4"/>
  <c r="S200" i="4" s="1"/>
  <c r="R182" i="4"/>
  <c r="S182" i="4" s="1"/>
  <c r="X217" i="4"/>
  <c r="Z217" i="4" s="1"/>
  <c r="AB172" i="4"/>
  <c r="R183" i="4"/>
  <c r="S183" i="4" s="1"/>
  <c r="R102" i="4"/>
  <c r="S102" i="4" s="1"/>
  <c r="R164" i="4"/>
  <c r="X164" i="4" s="1"/>
  <c r="T181" i="4"/>
  <c r="R114" i="4"/>
  <c r="S114" i="4" s="1"/>
  <c r="R26" i="4"/>
  <c r="S26" i="4" s="1"/>
  <c r="R121" i="4"/>
  <c r="S121" i="4" s="1"/>
  <c r="R145" i="4"/>
  <c r="S145" i="4" s="1"/>
  <c r="P80" i="4"/>
  <c r="AB80" i="4" s="1"/>
  <c r="R19" i="4"/>
  <c r="S19" i="4" s="1"/>
  <c r="R63" i="4"/>
  <c r="S63" i="4" s="1"/>
  <c r="AB114" i="4"/>
  <c r="R162" i="4"/>
  <c r="S162" i="4" s="1"/>
  <c r="T203" i="4"/>
  <c r="T106" i="4"/>
  <c r="R37" i="4"/>
  <c r="X37" i="4" s="1"/>
  <c r="P56" i="4"/>
  <c r="T56" i="4" s="1"/>
  <c r="R130" i="4"/>
  <c r="S130" i="4" s="1"/>
  <c r="R83" i="4"/>
  <c r="S83" i="4" s="1"/>
  <c r="P40" i="4"/>
  <c r="AB40" i="4" s="1"/>
  <c r="R47" i="4"/>
  <c r="S47" i="4" s="1"/>
  <c r="AB105" i="4"/>
  <c r="T161" i="4"/>
  <c r="R122" i="4"/>
  <c r="S122" i="4" s="1"/>
  <c r="R207" i="4"/>
  <c r="S207" i="4" s="1"/>
  <c r="P77" i="4"/>
  <c r="T77" i="4" s="1"/>
  <c r="R25" i="4"/>
  <c r="S25" i="4" s="1"/>
  <c r="P73" i="4"/>
  <c r="T73" i="4" s="1"/>
  <c r="R50" i="4"/>
  <c r="S50" i="4" s="1"/>
  <c r="P150" i="4"/>
  <c r="T150" i="4" s="1"/>
  <c r="R85" i="4"/>
  <c r="S85" i="4" s="1"/>
  <c r="P128" i="4"/>
  <c r="T128" i="4" s="1"/>
  <c r="P151" i="4"/>
  <c r="T151" i="4" s="1"/>
  <c r="P67" i="4"/>
  <c r="T67" i="4" s="1"/>
  <c r="T55" i="4"/>
  <c r="T35" i="4"/>
  <c r="T83" i="4"/>
  <c r="R110" i="4"/>
  <c r="S110" i="4" s="1"/>
  <c r="AB122" i="4"/>
  <c r="AB7" i="4"/>
  <c r="T11" i="4"/>
  <c r="P45" i="4"/>
  <c r="T45" i="4" s="1"/>
  <c r="P76" i="4"/>
  <c r="T76" i="4" s="1"/>
  <c r="P210" i="4"/>
  <c r="T210" i="4" s="1"/>
  <c r="P20" i="4"/>
  <c r="T20" i="4" s="1"/>
  <c r="R137" i="4"/>
  <c r="X137" i="4" s="1"/>
  <c r="T212" i="4"/>
  <c r="R100" i="4"/>
  <c r="S100" i="4" s="1"/>
  <c r="R103" i="4"/>
  <c r="S103" i="4" s="1"/>
  <c r="R8" i="4"/>
  <c r="S8" i="4" s="1"/>
  <c r="R109" i="4"/>
  <c r="S109" i="4" s="1"/>
  <c r="R5" i="4"/>
  <c r="S5" i="4" s="1"/>
  <c r="AB202" i="4"/>
  <c r="R55" i="4"/>
  <c r="S55" i="4" s="1"/>
  <c r="P157" i="4"/>
  <c r="T157" i="4" s="1"/>
  <c r="R105" i="4"/>
  <c r="S105" i="4" s="1"/>
  <c r="R203" i="4"/>
  <c r="S203" i="4" s="1"/>
  <c r="R133" i="4"/>
  <c r="S133" i="4" s="1"/>
  <c r="P66" i="4"/>
  <c r="AB66" i="4" s="1"/>
  <c r="R188" i="4"/>
  <c r="S188" i="4" s="1"/>
  <c r="R193" i="4"/>
  <c r="S193" i="4" s="1"/>
  <c r="R7" i="4"/>
  <c r="S7" i="4" s="1"/>
  <c r="T26" i="4"/>
  <c r="P144" i="4"/>
  <c r="AB144" i="4" s="1"/>
  <c r="R53" i="4"/>
  <c r="S53" i="4" s="1"/>
  <c r="T63" i="4"/>
  <c r="R108" i="4"/>
  <c r="S108" i="4" s="1"/>
  <c r="R3" i="4"/>
  <c r="S3" i="4" s="1"/>
  <c r="T44" i="4"/>
  <c r="AB44" i="4"/>
  <c r="AB214" i="4"/>
  <c r="T214" i="4"/>
  <c r="AB70" i="4"/>
  <c r="T70" i="4"/>
  <c r="R180" i="4"/>
  <c r="S180" i="4" s="1"/>
  <c r="R104" i="4"/>
  <c r="S104" i="4" s="1"/>
  <c r="AB173" i="4"/>
  <c r="R192" i="4"/>
  <c r="S192" i="4" s="1"/>
  <c r="T180" i="4"/>
  <c r="T191" i="4"/>
  <c r="P41" i="4"/>
  <c r="AB41" i="4" s="1"/>
  <c r="P60" i="4"/>
  <c r="AB60" i="4" s="1"/>
  <c r="AB208" i="4"/>
  <c r="R219" i="4"/>
  <c r="R107" i="4"/>
  <c r="S107" i="4" s="1"/>
  <c r="R191" i="4"/>
  <c r="S191" i="4" s="1"/>
  <c r="R170" i="4"/>
  <c r="S170" i="4" s="1"/>
  <c r="T107" i="4"/>
  <c r="P125" i="4"/>
  <c r="AB125" i="4" s="1"/>
  <c r="P209" i="4"/>
  <c r="AB209" i="4" s="1"/>
  <c r="R156" i="4"/>
  <c r="S156" i="4" s="1"/>
  <c r="P51" i="4"/>
  <c r="AB51" i="4" s="1"/>
  <c r="P34" i="4"/>
  <c r="T34" i="4" s="1"/>
  <c r="R29" i="4"/>
  <c r="T194" i="4"/>
  <c r="R106" i="4"/>
  <c r="S106" i="4" s="1"/>
  <c r="T53" i="4"/>
  <c r="R111" i="4"/>
  <c r="S111" i="4" s="1"/>
  <c r="AB141" i="4"/>
  <c r="T43" i="4"/>
  <c r="R172" i="4"/>
  <c r="S172" i="4" s="1"/>
  <c r="R177" i="4"/>
  <c r="S177" i="4" s="1"/>
  <c r="R168" i="4"/>
  <c r="S168" i="4" s="1"/>
  <c r="AB197" i="4"/>
  <c r="R43" i="4"/>
  <c r="X43" i="4" s="1"/>
  <c r="R154" i="4"/>
  <c r="S154" i="4" s="1"/>
  <c r="R141" i="4"/>
  <c r="S141" i="4" s="1"/>
  <c r="R195" i="4"/>
  <c r="S195" i="4" s="1"/>
  <c r="R166" i="4"/>
  <c r="S166" i="4" s="1"/>
  <c r="AB29" i="4"/>
  <c r="R11" i="4"/>
  <c r="S11" i="4" s="1"/>
  <c r="R173" i="4"/>
  <c r="S173" i="4" s="1"/>
  <c r="P218" i="4"/>
  <c r="R218" i="4"/>
  <c r="T17" i="4"/>
  <c r="AB17" i="4"/>
  <c r="AB22" i="4"/>
  <c r="T22" i="4"/>
  <c r="R198" i="4"/>
  <c r="S198" i="4" s="1"/>
  <c r="R176" i="4"/>
  <c r="S176" i="4" s="1"/>
  <c r="X920" i="4"/>
  <c r="AB118" i="4"/>
  <c r="T118" i="4"/>
  <c r="T215" i="4"/>
  <c r="AB215" i="4"/>
  <c r="AB32" i="4"/>
  <c r="T32" i="4"/>
  <c r="T36" i="4"/>
  <c r="AB36" i="4"/>
  <c r="T82" i="4"/>
  <c r="AB59" i="4"/>
  <c r="T59" i="4"/>
  <c r="AB81" i="4"/>
  <c r="T81" i="4"/>
  <c r="S119" i="4"/>
  <c r="X119" i="4"/>
  <c r="S125" i="4"/>
  <c r="X125" i="4"/>
  <c r="S152" i="4"/>
  <c r="X152" i="4"/>
  <c r="S134" i="4"/>
  <c r="X134" i="4"/>
  <c r="S209" i="4"/>
  <c r="X209" i="4"/>
  <c r="S87" i="4"/>
  <c r="X87" i="4"/>
  <c r="S28" i="4"/>
  <c r="X28" i="4"/>
  <c r="AB156" i="4"/>
  <c r="T156" i="4"/>
  <c r="S51" i="4"/>
  <c r="X51" i="4"/>
  <c r="S77" i="4"/>
  <c r="X77" i="4"/>
  <c r="S94" i="4"/>
  <c r="X94" i="4"/>
  <c r="S34" i="4"/>
  <c r="X34" i="4"/>
  <c r="S73" i="4"/>
  <c r="X73" i="4"/>
  <c r="S39" i="4"/>
  <c r="X39" i="4"/>
  <c r="S93" i="4"/>
  <c r="AB13" i="4"/>
  <c r="T13" i="4"/>
  <c r="AB159" i="4"/>
  <c r="T159" i="4"/>
  <c r="T46" i="4"/>
  <c r="AB46" i="4"/>
  <c r="T23" i="4"/>
  <c r="AB23" i="4"/>
  <c r="T120" i="4"/>
  <c r="AB120" i="4"/>
  <c r="T75" i="4"/>
  <c r="AB75" i="4"/>
  <c r="T47" i="4"/>
  <c r="AB47" i="4"/>
  <c r="AB62" i="4"/>
  <c r="T62" i="4"/>
  <c r="AB19" i="4"/>
  <c r="T19" i="4"/>
  <c r="T84" i="4"/>
  <c r="AB84" i="4"/>
  <c r="T130" i="4"/>
  <c r="AB130" i="4"/>
  <c r="AB137" i="4"/>
  <c r="T137" i="4"/>
  <c r="S157" i="4"/>
  <c r="X157" i="4"/>
  <c r="S45" i="4"/>
  <c r="X45" i="4"/>
  <c r="S118" i="4"/>
  <c r="X118" i="4"/>
  <c r="S215" i="4"/>
  <c r="X215" i="4"/>
  <c r="S76" i="4"/>
  <c r="X76" i="4"/>
  <c r="S58" i="4"/>
  <c r="X58" i="4"/>
  <c r="S32" i="4"/>
  <c r="X32" i="4"/>
  <c r="S142" i="4"/>
  <c r="X142" i="4"/>
  <c r="S36" i="4"/>
  <c r="X36" i="4"/>
  <c r="S82" i="4"/>
  <c r="X82" i="4"/>
  <c r="S210" i="4"/>
  <c r="X210" i="4"/>
  <c r="S59" i="4"/>
  <c r="X59" i="4"/>
  <c r="S81" i="4"/>
  <c r="X81" i="4"/>
  <c r="S136" i="4"/>
  <c r="T24" i="4"/>
  <c r="AB24" i="4"/>
  <c r="T135" i="4"/>
  <c r="AB135" i="4"/>
  <c r="AB117" i="4"/>
  <c r="T117" i="4"/>
  <c r="T92" i="4"/>
  <c r="AB92" i="4"/>
  <c r="T30" i="4"/>
  <c r="AB30" i="4"/>
  <c r="AB155" i="4"/>
  <c r="T155" i="4"/>
  <c r="S15" i="4"/>
  <c r="X15" i="4"/>
  <c r="T93" i="4"/>
  <c r="AB93" i="4"/>
  <c r="X13" i="4"/>
  <c r="S150" i="4"/>
  <c r="X150" i="4"/>
  <c r="AB85" i="4"/>
  <c r="T85" i="4"/>
  <c r="T31" i="4"/>
  <c r="AB31" i="4"/>
  <c r="S128" i="4"/>
  <c r="X128" i="4"/>
  <c r="S23" i="4"/>
  <c r="X23" i="4"/>
  <c r="S65" i="4"/>
  <c r="X65" i="4"/>
  <c r="S61" i="4"/>
  <c r="X61" i="4"/>
  <c r="S124" i="4"/>
  <c r="X124" i="4"/>
  <c r="S42" i="4"/>
  <c r="X42" i="4"/>
  <c r="S80" i="4"/>
  <c r="X80" i="4"/>
  <c r="AB133" i="4"/>
  <c r="T133" i="4"/>
  <c r="S57" i="4"/>
  <c r="X57" i="4"/>
  <c r="S137" i="4"/>
  <c r="T72" i="4"/>
  <c r="AB72" i="4"/>
  <c r="AB54" i="4"/>
  <c r="T54" i="4"/>
  <c r="T27" i="4"/>
  <c r="AB27" i="4"/>
  <c r="T49" i="4"/>
  <c r="AB49" i="4"/>
  <c r="T143" i="4"/>
  <c r="AB143" i="4"/>
  <c r="S78" i="4"/>
  <c r="X78" i="4"/>
  <c r="AB206" i="4"/>
  <c r="AB146" i="4"/>
  <c r="T146" i="4"/>
  <c r="T115" i="4"/>
  <c r="AB115" i="4"/>
  <c r="T129" i="4"/>
  <c r="AB129" i="4"/>
  <c r="S204" i="4"/>
  <c r="X204" i="4"/>
  <c r="AB79" i="4"/>
  <c r="T79" i="4"/>
  <c r="S24" i="4"/>
  <c r="X24" i="4"/>
  <c r="AB216" i="4"/>
  <c r="T216" i="4"/>
  <c r="S139" i="4"/>
  <c r="X139" i="4"/>
  <c r="S117" i="4"/>
  <c r="X117" i="4"/>
  <c r="S138" i="4"/>
  <c r="X138" i="4"/>
  <c r="T205" i="4"/>
  <c r="AB205" i="4"/>
  <c r="S48" i="4"/>
  <c r="X48" i="4"/>
  <c r="S158" i="4"/>
  <c r="X158" i="4"/>
  <c r="S52" i="4"/>
  <c r="X52" i="4"/>
  <c r="AB25" i="4"/>
  <c r="T25" i="4"/>
  <c r="S153" i="4"/>
  <c r="X153" i="4"/>
  <c r="S155" i="4"/>
  <c r="X155" i="4"/>
  <c r="S132" i="4"/>
  <c r="X132" i="4"/>
  <c r="S14" i="4"/>
  <c r="S86" i="4"/>
  <c r="X86" i="4"/>
  <c r="T213" i="4"/>
  <c r="AB90" i="4"/>
  <c r="T90" i="4"/>
  <c r="AB37" i="4"/>
  <c r="T37" i="4"/>
  <c r="S112" i="4"/>
  <c r="X112" i="4"/>
  <c r="T71" i="4"/>
  <c r="AB71" i="4"/>
  <c r="AB145" i="4"/>
  <c r="T145" i="4"/>
  <c r="AB33" i="4"/>
  <c r="T33" i="4"/>
  <c r="T144" i="4"/>
  <c r="AB148" i="4"/>
  <c r="T113" i="4"/>
  <c r="AB113" i="4"/>
  <c r="T207" i="4"/>
  <c r="AB207" i="4"/>
  <c r="S72" i="4"/>
  <c r="X72" i="4"/>
  <c r="S54" i="4"/>
  <c r="X54" i="4"/>
  <c r="S27" i="4"/>
  <c r="X27" i="4"/>
  <c r="S149" i="4"/>
  <c r="X149" i="4"/>
  <c r="S49" i="4"/>
  <c r="X49" i="4"/>
  <c r="S143" i="4"/>
  <c r="X143" i="4"/>
  <c r="T78" i="4"/>
  <c r="AB78" i="4"/>
  <c r="S206" i="4"/>
  <c r="X206" i="4"/>
  <c r="S18" i="4"/>
  <c r="X18" i="4"/>
  <c r="S146" i="4"/>
  <c r="X146" i="4"/>
  <c r="S115" i="4"/>
  <c r="X115" i="4"/>
  <c r="AB119" i="4"/>
  <c r="T119" i="4"/>
  <c r="T152" i="4"/>
  <c r="T134" i="4"/>
  <c r="AB134" i="4"/>
  <c r="T21" i="4"/>
  <c r="AB21" i="4"/>
  <c r="T69" i="4"/>
  <c r="AB69" i="4"/>
  <c r="AB116" i="4"/>
  <c r="T116" i="4"/>
  <c r="T39" i="4"/>
  <c r="AB39" i="4"/>
  <c r="S88" i="4"/>
  <c r="X88" i="4"/>
  <c r="S140" i="4"/>
  <c r="X140" i="4"/>
  <c r="S40" i="4"/>
  <c r="X40" i="4"/>
  <c r="S213" i="4"/>
  <c r="X213" i="4"/>
  <c r="S90" i="4"/>
  <c r="X90" i="4"/>
  <c r="S127" i="4"/>
  <c r="X127" i="4"/>
  <c r="S64" i="4"/>
  <c r="X64" i="4"/>
  <c r="S41" i="4"/>
  <c r="X41" i="4"/>
  <c r="S71" i="4"/>
  <c r="X71" i="4"/>
  <c r="S56" i="4"/>
  <c r="X56" i="4"/>
  <c r="S38" i="4"/>
  <c r="X38" i="4"/>
  <c r="X145" i="4"/>
  <c r="S60" i="4"/>
  <c r="X60" i="4"/>
  <c r="S33" i="4"/>
  <c r="X33" i="4"/>
  <c r="S16" i="4"/>
  <c r="X16" i="4"/>
  <c r="S144" i="4"/>
  <c r="X144" i="4"/>
  <c r="S126" i="4"/>
  <c r="X126" i="4"/>
  <c r="S151" i="4"/>
  <c r="X151" i="4"/>
  <c r="S20" i="4"/>
  <c r="X20" i="4"/>
  <c r="S148" i="4"/>
  <c r="X148" i="4"/>
  <c r="S66" i="4"/>
  <c r="X66" i="4"/>
  <c r="S67" i="4"/>
  <c r="X67" i="4"/>
  <c r="S113" i="4"/>
  <c r="X113" i="4"/>
  <c r="X619" i="4"/>
  <c r="X649" i="4"/>
  <c r="R941" i="4"/>
  <c r="S941" i="4" s="1"/>
  <c r="AB679" i="4"/>
  <c r="T679" i="4"/>
  <c r="AB688" i="4"/>
  <c r="T688" i="4"/>
  <c r="AB681" i="4"/>
  <c r="T681" i="4"/>
  <c r="AB914" i="4"/>
  <c r="T914" i="4"/>
  <c r="AB631" i="4"/>
  <c r="T631" i="4"/>
  <c r="AB807" i="4"/>
  <c r="T807" i="4"/>
  <c r="AB640" i="4"/>
  <c r="T640" i="4"/>
  <c r="AB752" i="4"/>
  <c r="T752" i="4"/>
  <c r="AB633" i="4"/>
  <c r="T633" i="4"/>
  <c r="AB809" i="4"/>
  <c r="T809" i="4"/>
  <c r="AB642" i="4"/>
  <c r="T642" i="4"/>
  <c r="AB754" i="4"/>
  <c r="T754" i="4"/>
  <c r="AB895" i="4"/>
  <c r="T895" i="4"/>
  <c r="AB880" i="4"/>
  <c r="T880" i="4"/>
  <c r="AB944" i="4"/>
  <c r="T944" i="4"/>
  <c r="AB897" i="4"/>
  <c r="T897" i="4"/>
  <c r="AB961" i="4"/>
  <c r="T961" i="4"/>
  <c r="AB930" i="4"/>
  <c r="T930" i="4"/>
  <c r="AB407" i="4"/>
  <c r="T407" i="4"/>
  <c r="AB667" i="4"/>
  <c r="T667" i="4"/>
  <c r="AB612" i="4"/>
  <c r="T612" i="4"/>
  <c r="AB676" i="4"/>
  <c r="T676" i="4"/>
  <c r="AB820" i="4"/>
  <c r="T820" i="4"/>
  <c r="AB653" i="4"/>
  <c r="T653" i="4"/>
  <c r="AB813" i="4"/>
  <c r="T813" i="4"/>
  <c r="AB662" i="4"/>
  <c r="T662" i="4"/>
  <c r="AB806" i="4"/>
  <c r="T806" i="4"/>
  <c r="AB915" i="4"/>
  <c r="T915" i="4"/>
  <c r="AB884" i="4"/>
  <c r="T884" i="4"/>
  <c r="AB948" i="4"/>
  <c r="T948" i="4"/>
  <c r="AB917" i="4"/>
  <c r="T917" i="4"/>
  <c r="AB1077" i="4"/>
  <c r="T1077" i="4"/>
  <c r="AB902" i="4"/>
  <c r="T902" i="4"/>
  <c r="AB966" i="4"/>
  <c r="T966" i="4"/>
  <c r="AB607" i="4"/>
  <c r="T607" i="4"/>
  <c r="AB671" i="4"/>
  <c r="T671" i="4"/>
  <c r="AB815" i="4"/>
  <c r="T815" i="4"/>
  <c r="AB664" i="4"/>
  <c r="T664" i="4"/>
  <c r="AB609" i="4"/>
  <c r="T609" i="4"/>
  <c r="AB673" i="4"/>
  <c r="T673" i="4"/>
  <c r="AB817" i="4"/>
  <c r="T817" i="4"/>
  <c r="AB666" i="4"/>
  <c r="T666" i="4"/>
  <c r="AB826" i="4"/>
  <c r="T826" i="4"/>
  <c r="AB935" i="4"/>
  <c r="T935" i="4"/>
  <c r="AB920" i="4"/>
  <c r="T920" i="4"/>
  <c r="AB889" i="4"/>
  <c r="T889" i="4"/>
  <c r="AB953" i="4"/>
  <c r="T953" i="4"/>
  <c r="AB890" i="4"/>
  <c r="T890" i="4"/>
  <c r="AB954" i="4"/>
  <c r="T954" i="4"/>
  <c r="AB1087" i="4"/>
  <c r="T1087" i="4"/>
  <c r="AB611" i="4"/>
  <c r="T611" i="4"/>
  <c r="AB675" i="4"/>
  <c r="T675" i="4"/>
  <c r="AB819" i="4"/>
  <c r="T819" i="4"/>
  <c r="AB652" i="4"/>
  <c r="T652" i="4"/>
  <c r="AB812" i="4"/>
  <c r="T812" i="4"/>
  <c r="AB661" i="4"/>
  <c r="T661" i="4"/>
  <c r="AB805" i="4"/>
  <c r="T805" i="4"/>
  <c r="AB638" i="4"/>
  <c r="T638" i="4"/>
  <c r="AB750" i="4"/>
  <c r="T750" i="4"/>
  <c r="AB923" i="4"/>
  <c r="T923" i="4"/>
  <c r="AB940" i="4"/>
  <c r="T940" i="4"/>
  <c r="AB893" i="4"/>
  <c r="T893" i="4"/>
  <c r="AB957" i="4"/>
  <c r="T957" i="4"/>
  <c r="AB878" i="4"/>
  <c r="T878" i="4"/>
  <c r="AB958" i="4"/>
  <c r="T958" i="4"/>
  <c r="AB408" i="4"/>
  <c r="T408" i="4"/>
  <c r="AB975" i="4"/>
  <c r="T975" i="4"/>
  <c r="AB759" i="4"/>
  <c r="T759" i="4"/>
  <c r="AB647" i="4"/>
  <c r="T647" i="4"/>
  <c r="AB800" i="4"/>
  <c r="T800" i="4"/>
  <c r="AB825" i="4"/>
  <c r="T825" i="4"/>
  <c r="AB802" i="4"/>
  <c r="T802" i="4"/>
  <c r="AB896" i="4"/>
  <c r="T896" i="4"/>
  <c r="AB960" i="4"/>
  <c r="T960" i="4"/>
  <c r="AB913" i="4"/>
  <c r="T913" i="4"/>
  <c r="AB882" i="4"/>
  <c r="T882" i="4"/>
  <c r="AB619" i="4"/>
  <c r="T619" i="4"/>
  <c r="AB683" i="4"/>
  <c r="T683" i="4"/>
  <c r="AB628" i="4"/>
  <c r="T628" i="4"/>
  <c r="AB692" i="4"/>
  <c r="T692" i="4"/>
  <c r="AB605" i="4"/>
  <c r="T605" i="4"/>
  <c r="AB669" i="4"/>
  <c r="T669" i="4"/>
  <c r="AB614" i="4"/>
  <c r="T614" i="4"/>
  <c r="AB678" i="4"/>
  <c r="T678" i="4"/>
  <c r="AB822" i="4"/>
  <c r="T822" i="4"/>
  <c r="AB931" i="4"/>
  <c r="T931" i="4"/>
  <c r="AB900" i="4"/>
  <c r="T900" i="4"/>
  <c r="AB964" i="4"/>
  <c r="T964" i="4"/>
  <c r="AB933" i="4"/>
  <c r="T933" i="4"/>
  <c r="AB1079" i="4"/>
  <c r="T1079" i="4"/>
  <c r="AB918" i="4"/>
  <c r="T918" i="4"/>
  <c r="AB1078" i="4"/>
  <c r="T1078" i="4"/>
  <c r="AB623" i="4"/>
  <c r="T623" i="4"/>
  <c r="AB687" i="4"/>
  <c r="T687" i="4"/>
  <c r="AB616" i="4"/>
  <c r="T616" i="4"/>
  <c r="AB680" i="4"/>
  <c r="T680" i="4"/>
  <c r="AB625" i="4"/>
  <c r="T625" i="4"/>
  <c r="AB689" i="4"/>
  <c r="T689" i="4"/>
  <c r="AB618" i="4"/>
  <c r="T618" i="4"/>
  <c r="AB682" i="4"/>
  <c r="T682" i="4"/>
  <c r="AB887" i="4"/>
  <c r="T887" i="4"/>
  <c r="AB951" i="4"/>
  <c r="T951" i="4"/>
  <c r="AB936" i="4"/>
  <c r="T936" i="4"/>
  <c r="AB905" i="4"/>
  <c r="T905" i="4"/>
  <c r="AB969" i="4"/>
  <c r="T969" i="4"/>
  <c r="AB906" i="4"/>
  <c r="T906" i="4"/>
  <c r="AB970" i="4"/>
  <c r="T970" i="4"/>
  <c r="AB627" i="4"/>
  <c r="T627" i="4"/>
  <c r="AB691" i="4"/>
  <c r="T691" i="4"/>
  <c r="AB668" i="4"/>
  <c r="T668" i="4"/>
  <c r="AB613" i="4"/>
  <c r="T613" i="4"/>
  <c r="AB677" i="4"/>
  <c r="T677" i="4"/>
  <c r="AB821" i="4"/>
  <c r="T821" i="4"/>
  <c r="AB654" i="4"/>
  <c r="T654" i="4"/>
  <c r="AB814" i="4"/>
  <c r="T814" i="4"/>
  <c r="AB939" i="4"/>
  <c r="T939" i="4"/>
  <c r="AB892" i="4"/>
  <c r="T892" i="4"/>
  <c r="AB956" i="4"/>
  <c r="T956" i="4"/>
  <c r="AB909" i="4"/>
  <c r="T909" i="4"/>
  <c r="AB973" i="4"/>
  <c r="T973" i="4"/>
  <c r="AB894" i="4"/>
  <c r="T894" i="4"/>
  <c r="AB1086" i="4"/>
  <c r="T1086" i="4"/>
  <c r="AB976" i="4"/>
  <c r="T976" i="4"/>
  <c r="AB761" i="4"/>
  <c r="T761" i="4"/>
  <c r="AB823" i="4"/>
  <c r="T823" i="4"/>
  <c r="AB656" i="4"/>
  <c r="T656" i="4"/>
  <c r="AB649" i="4"/>
  <c r="T649" i="4"/>
  <c r="AB658" i="4"/>
  <c r="T658" i="4"/>
  <c r="AB911" i="4"/>
  <c r="T911" i="4"/>
  <c r="AB946" i="4"/>
  <c r="T946" i="4"/>
  <c r="AB663" i="4"/>
  <c r="T663" i="4"/>
  <c r="AB608" i="4"/>
  <c r="T608" i="4"/>
  <c r="AB672" i="4"/>
  <c r="T672" i="4"/>
  <c r="AB816" i="4"/>
  <c r="T816" i="4"/>
  <c r="AB665" i="4"/>
  <c r="T665" i="4"/>
  <c r="AB610" i="4"/>
  <c r="T610" i="4"/>
  <c r="AB674" i="4"/>
  <c r="T674" i="4"/>
  <c r="AB818" i="4"/>
  <c r="T818" i="4"/>
  <c r="AB927" i="4"/>
  <c r="T927" i="4"/>
  <c r="AB912" i="4"/>
  <c r="T912" i="4"/>
  <c r="AB1076" i="4"/>
  <c r="T1076" i="4"/>
  <c r="AB929" i="4"/>
  <c r="T929" i="4"/>
  <c r="AB898" i="4"/>
  <c r="T898" i="4"/>
  <c r="AB962" i="4"/>
  <c r="T962" i="4"/>
  <c r="AB635" i="4"/>
  <c r="T635" i="4"/>
  <c r="AB747" i="4"/>
  <c r="T747" i="4"/>
  <c r="AB644" i="4"/>
  <c r="T644" i="4"/>
  <c r="AB756" i="4"/>
  <c r="T756" i="4"/>
  <c r="AB621" i="4"/>
  <c r="T621" i="4"/>
  <c r="AB685" i="4"/>
  <c r="T685" i="4"/>
  <c r="AB630" i="4"/>
  <c r="T630" i="4"/>
  <c r="AB694" i="4"/>
  <c r="T694" i="4"/>
  <c r="AB883" i="4"/>
  <c r="T883" i="4"/>
  <c r="AB947" i="4"/>
  <c r="T947" i="4"/>
  <c r="AB916" i="4"/>
  <c r="T916" i="4"/>
  <c r="AB885" i="4"/>
  <c r="T885" i="4"/>
  <c r="AB949" i="4"/>
  <c r="T949" i="4"/>
  <c r="AB1084" i="4"/>
  <c r="T1084" i="4"/>
  <c r="AB934" i="4"/>
  <c r="T934" i="4"/>
  <c r="AB1075" i="4"/>
  <c r="T1075" i="4"/>
  <c r="AB639" i="4"/>
  <c r="T639" i="4"/>
  <c r="AB751" i="4"/>
  <c r="T751" i="4"/>
  <c r="AB632" i="4"/>
  <c r="T632" i="4"/>
  <c r="AB808" i="4"/>
  <c r="T808" i="4"/>
  <c r="AB641" i="4"/>
  <c r="T641" i="4"/>
  <c r="AB753" i="4"/>
  <c r="T753" i="4"/>
  <c r="AB634" i="4"/>
  <c r="T634" i="4"/>
  <c r="AB903" i="4"/>
  <c r="T903" i="4"/>
  <c r="AB888" i="4"/>
  <c r="T888" i="4"/>
  <c r="AB952" i="4"/>
  <c r="T952" i="4"/>
  <c r="AB921" i="4"/>
  <c r="T921" i="4"/>
  <c r="AB1081" i="4"/>
  <c r="T1081" i="4"/>
  <c r="AB922" i="4"/>
  <c r="T922" i="4"/>
  <c r="AB1082" i="4"/>
  <c r="T1082" i="4"/>
  <c r="AB405" i="4"/>
  <c r="T405" i="4"/>
  <c r="AB643" i="4"/>
  <c r="T643" i="4"/>
  <c r="AB755" i="4"/>
  <c r="T755" i="4"/>
  <c r="AB620" i="4"/>
  <c r="T620" i="4"/>
  <c r="AB684" i="4"/>
  <c r="T684" i="4"/>
  <c r="AB629" i="4"/>
  <c r="T629" i="4"/>
  <c r="AB693" i="4"/>
  <c r="T693" i="4"/>
  <c r="AB606" i="4"/>
  <c r="T606" i="4"/>
  <c r="AB670" i="4"/>
  <c r="T670" i="4"/>
  <c r="AB891" i="4"/>
  <c r="T891" i="4"/>
  <c r="AB963" i="4"/>
  <c r="T963" i="4"/>
  <c r="AB908" i="4"/>
  <c r="T908" i="4"/>
  <c r="AB972" i="4"/>
  <c r="T972" i="4"/>
  <c r="AB925" i="4"/>
  <c r="T925" i="4"/>
  <c r="AB1085" i="4"/>
  <c r="T1085" i="4"/>
  <c r="AB910" i="4"/>
  <c r="T910" i="4"/>
  <c r="AB971" i="4"/>
  <c r="T971" i="4"/>
  <c r="AB1089" i="4"/>
  <c r="T1089" i="4"/>
  <c r="AB827" i="4"/>
  <c r="T827" i="4"/>
  <c r="AB760" i="4"/>
  <c r="T760" i="4"/>
  <c r="AB615" i="4"/>
  <c r="T615" i="4"/>
  <c r="AB624" i="4"/>
  <c r="T624" i="4"/>
  <c r="AB617" i="4"/>
  <c r="T617" i="4"/>
  <c r="AB626" i="4"/>
  <c r="T626" i="4"/>
  <c r="AB690" i="4"/>
  <c r="T690" i="4"/>
  <c r="AB879" i="4"/>
  <c r="T879" i="4"/>
  <c r="AB928" i="4"/>
  <c r="T928" i="4"/>
  <c r="AB881" i="4"/>
  <c r="T881" i="4"/>
  <c r="AB945" i="4"/>
  <c r="T945" i="4"/>
  <c r="AB651" i="4"/>
  <c r="T651" i="4"/>
  <c r="AB811" i="4"/>
  <c r="T811" i="4"/>
  <c r="AB660" i="4"/>
  <c r="T660" i="4"/>
  <c r="AB804" i="4"/>
  <c r="T804" i="4"/>
  <c r="AB637" i="4"/>
  <c r="T637" i="4"/>
  <c r="AB749" i="4"/>
  <c r="T749" i="4"/>
  <c r="AB646" i="4"/>
  <c r="T646" i="4"/>
  <c r="AB758" i="4"/>
  <c r="T758" i="4"/>
  <c r="AB899" i="4"/>
  <c r="T899" i="4"/>
  <c r="AB1088" i="4"/>
  <c r="T1088" i="4"/>
  <c r="AB932" i="4"/>
  <c r="T932" i="4"/>
  <c r="AB901" i="4"/>
  <c r="T901" i="4"/>
  <c r="AB965" i="4"/>
  <c r="T965" i="4"/>
  <c r="AB886" i="4"/>
  <c r="T886" i="4"/>
  <c r="AB950" i="4"/>
  <c r="T950" i="4"/>
  <c r="AB1080" i="4"/>
  <c r="T1080" i="4"/>
  <c r="AB655" i="4"/>
  <c r="T655" i="4"/>
  <c r="AB648" i="4"/>
  <c r="T648" i="4"/>
  <c r="AB824" i="4"/>
  <c r="T824" i="4"/>
  <c r="AB657" i="4"/>
  <c r="T657" i="4"/>
  <c r="AB801" i="4"/>
  <c r="T801" i="4"/>
  <c r="AB650" i="4"/>
  <c r="T650" i="4"/>
  <c r="AB810" i="4"/>
  <c r="T810" i="4"/>
  <c r="AB919" i="4"/>
  <c r="T919" i="4"/>
  <c r="AB904" i="4"/>
  <c r="T904" i="4"/>
  <c r="AB968" i="4"/>
  <c r="T968" i="4"/>
  <c r="AB937" i="4"/>
  <c r="T937" i="4"/>
  <c r="AB959" i="4"/>
  <c r="T959" i="4"/>
  <c r="AB938" i="4"/>
  <c r="T938" i="4"/>
  <c r="AB955" i="4"/>
  <c r="T955" i="4"/>
  <c r="AB406" i="4"/>
  <c r="T406" i="4"/>
  <c r="AB659" i="4"/>
  <c r="T659" i="4"/>
  <c r="AB803" i="4"/>
  <c r="T803" i="4"/>
  <c r="AB636" i="4"/>
  <c r="T636" i="4"/>
  <c r="AB748" i="4"/>
  <c r="T748" i="4"/>
  <c r="AB645" i="4"/>
  <c r="T645" i="4"/>
  <c r="AB757" i="4"/>
  <c r="T757" i="4"/>
  <c r="AB622" i="4"/>
  <c r="T622" i="4"/>
  <c r="AB686" i="4"/>
  <c r="T686" i="4"/>
  <c r="AB907" i="4"/>
  <c r="T907" i="4"/>
  <c r="AB1083" i="4"/>
  <c r="T1083" i="4"/>
  <c r="AB924" i="4"/>
  <c r="T924" i="4"/>
  <c r="AB877" i="4"/>
  <c r="T877" i="4"/>
  <c r="AB941" i="4"/>
  <c r="T941" i="4"/>
  <c r="AB967" i="4"/>
  <c r="T967" i="4"/>
  <c r="AB926" i="4"/>
  <c r="T926" i="4"/>
  <c r="AB220" i="4"/>
  <c r="T220" i="4"/>
  <c r="AB696" i="4"/>
  <c r="T696" i="4"/>
  <c r="AA942" i="4"/>
  <c r="J942" i="4"/>
  <c r="I943" i="4"/>
  <c r="Q943" i="4" s="1"/>
  <c r="R943" i="4" s="1"/>
  <c r="S943" i="4" s="1"/>
  <c r="I942" i="4"/>
  <c r="Q942" i="4" s="1"/>
  <c r="D942" i="4"/>
  <c r="X684" i="4"/>
  <c r="X958" i="4"/>
  <c r="X761" i="4"/>
  <c r="X914" i="4"/>
  <c r="X630" i="4"/>
  <c r="X883" i="4"/>
  <c r="X886" i="4"/>
  <c r="X808" i="4"/>
  <c r="X889" i="4"/>
  <c r="X615" i="4"/>
  <c r="X690" i="4"/>
  <c r="X644" i="4"/>
  <c r="X932" i="4"/>
  <c r="X953" i="4"/>
  <c r="X192" i="4"/>
  <c r="AC11" i="4"/>
  <c r="AC12" i="4"/>
  <c r="AC9" i="4"/>
  <c r="AC6" i="4"/>
  <c r="AC8" i="4"/>
  <c r="AC5" i="4"/>
  <c r="AC15" i="4"/>
  <c r="AC10" i="4"/>
  <c r="AC7" i="4"/>
  <c r="AC4" i="4"/>
  <c r="AC3" i="4"/>
  <c r="X927" i="4"/>
  <c r="F222" i="4"/>
  <c r="X654" i="4"/>
  <c r="X908" i="4"/>
  <c r="X611" i="4"/>
  <c r="X814" i="4"/>
  <c r="X925" i="4"/>
  <c r="X926" i="4"/>
  <c r="X819" i="4"/>
  <c r="X821" i="4"/>
  <c r="X939" i="4"/>
  <c r="X669" i="4"/>
  <c r="X678" i="4"/>
  <c r="X915" i="4"/>
  <c r="X918" i="4"/>
  <c r="X655" i="4"/>
  <c r="X609" i="4"/>
  <c r="X810" i="4"/>
  <c r="X6" i="4"/>
  <c r="X174" i="4"/>
  <c r="X171" i="4"/>
  <c r="X179" i="4"/>
  <c r="X172" i="4"/>
  <c r="X202" i="4"/>
  <c r="X99" i="4"/>
  <c r="X9" i="4"/>
  <c r="X165" i="4"/>
  <c r="X188" i="4"/>
  <c r="X199" i="4"/>
  <c r="X100" i="4"/>
  <c r="X97" i="4"/>
  <c r="X169" i="4"/>
  <c r="X201" i="4"/>
  <c r="X957" i="4"/>
  <c r="X812" i="4"/>
  <c r="X670" i="4"/>
  <c r="X877" i="4"/>
  <c r="X878" i="4"/>
  <c r="X635" i="4"/>
  <c r="X756" i="4"/>
  <c r="X685" i="4"/>
  <c r="X694" i="4"/>
  <c r="X947" i="4"/>
  <c r="X901" i="4"/>
  <c r="X950" i="4"/>
  <c r="X687" i="4"/>
  <c r="X641" i="4"/>
  <c r="X935" i="4"/>
  <c r="X890" i="4"/>
  <c r="X805" i="4"/>
  <c r="X759" i="4"/>
  <c r="X882" i="4"/>
  <c r="X667" i="4"/>
  <c r="X621" i="4"/>
  <c r="X614" i="4"/>
  <c r="X822" i="4"/>
  <c r="X1088" i="4"/>
  <c r="X965" i="4"/>
  <c r="X1080" i="4"/>
  <c r="X632" i="4"/>
  <c r="X753" i="4"/>
  <c r="X954" i="4"/>
  <c r="X173" i="4"/>
  <c r="X5" i="4"/>
  <c r="X3" i="4"/>
  <c r="X176" i="4"/>
  <c r="X105" i="4"/>
  <c r="X98" i="4"/>
  <c r="X12" i="4"/>
  <c r="Y12" i="4" s="1"/>
  <c r="X106" i="4"/>
  <c r="X195" i="4"/>
  <c r="X161" i="4"/>
  <c r="X191" i="4"/>
  <c r="X96" i="4"/>
  <c r="X110" i="4"/>
  <c r="X104" i="4"/>
  <c r="X163" i="4"/>
  <c r="X802" i="4"/>
  <c r="X747" i="4"/>
  <c r="X653" i="4"/>
  <c r="X900" i="4"/>
  <c r="X623" i="4"/>
  <c r="X634" i="4"/>
  <c r="X1087" i="4"/>
  <c r="S826" i="4"/>
  <c r="S680" i="4"/>
  <c r="S625" i="4"/>
  <c r="S689" i="4"/>
  <c r="S618" i="4"/>
  <c r="S682" i="4"/>
  <c r="S919" i="4"/>
  <c r="S904" i="4"/>
  <c r="S968" i="4"/>
  <c r="S937" i="4"/>
  <c r="S959" i="4"/>
  <c r="S938" i="4"/>
  <c r="S955" i="4"/>
  <c r="S405" i="4"/>
  <c r="S643" i="4"/>
  <c r="S755" i="4"/>
  <c r="S636" i="4"/>
  <c r="S748" i="4"/>
  <c r="S645" i="4"/>
  <c r="S757" i="4"/>
  <c r="S622" i="4"/>
  <c r="S686" i="4"/>
  <c r="S907" i="4"/>
  <c r="S1083" i="4"/>
  <c r="S940" i="4"/>
  <c r="S893" i="4"/>
  <c r="S1086" i="4"/>
  <c r="S696" i="4"/>
  <c r="S631" i="4"/>
  <c r="S809" i="4"/>
  <c r="S642" i="4"/>
  <c r="S754" i="4"/>
  <c r="S895" i="4"/>
  <c r="S880" i="4"/>
  <c r="S944" i="4"/>
  <c r="S897" i="4"/>
  <c r="S961" i="4"/>
  <c r="S651" i="4"/>
  <c r="S811" i="4"/>
  <c r="S660" i="4"/>
  <c r="S804" i="4"/>
  <c r="S637" i="4"/>
  <c r="S749" i="4"/>
  <c r="S646" i="4"/>
  <c r="S758" i="4"/>
  <c r="S899" i="4"/>
  <c r="S827" i="4"/>
  <c r="S760" i="4"/>
  <c r="S639" i="4"/>
  <c r="S751" i="4"/>
  <c r="S648" i="4"/>
  <c r="S951" i="4"/>
  <c r="S936" i="4"/>
  <c r="S905" i="4"/>
  <c r="S906" i="4"/>
  <c r="S970" i="4"/>
  <c r="S1081" i="4"/>
  <c r="S1082" i="4"/>
  <c r="R221" i="4"/>
  <c r="S221" i="4" s="1"/>
  <c r="P977" i="4"/>
  <c r="R977" i="4"/>
  <c r="S977" i="4" s="1"/>
  <c r="P697" i="4"/>
  <c r="R697" i="4"/>
  <c r="S697" i="4" s="1"/>
  <c r="P762" i="4"/>
  <c r="R762" i="4"/>
  <c r="S762" i="4" s="1"/>
  <c r="P828" i="4"/>
  <c r="R828" i="4"/>
  <c r="S828" i="4" s="1"/>
  <c r="P1090" i="4"/>
  <c r="R1090" i="4"/>
  <c r="S1090" i="4" s="1"/>
  <c r="P409" i="4"/>
  <c r="R409" i="4"/>
  <c r="S409" i="4" s="1"/>
  <c r="P221" i="4"/>
  <c r="J698" i="4"/>
  <c r="I698" i="4"/>
  <c r="Q698" i="4" s="1"/>
  <c r="J829" i="4"/>
  <c r="I829" i="4"/>
  <c r="Q829" i="4" s="1"/>
  <c r="J1091" i="4"/>
  <c r="I1091" i="4"/>
  <c r="Q1091" i="4" s="1"/>
  <c r="J763" i="4"/>
  <c r="I763" i="4"/>
  <c r="Q763" i="4" s="1"/>
  <c r="J978" i="4"/>
  <c r="I978" i="4"/>
  <c r="Q978" i="4" s="1"/>
  <c r="I222" i="4"/>
  <c r="Q222" i="4" s="1"/>
  <c r="J410" i="4"/>
  <c r="I410" i="4"/>
  <c r="Q410" i="4" s="1"/>
  <c r="D410" i="4"/>
  <c r="E411" i="4"/>
  <c r="AA411" i="4" s="1"/>
  <c r="E223" i="4"/>
  <c r="AA223" i="4" s="1"/>
  <c r="J222" i="4"/>
  <c r="D222" i="4"/>
  <c r="E1092" i="4"/>
  <c r="AA1092" i="4" s="1"/>
  <c r="D1091" i="4"/>
  <c r="E979" i="4"/>
  <c r="AA979" i="4" s="1"/>
  <c r="D978" i="4"/>
  <c r="E830" i="4"/>
  <c r="AA830" i="4" s="1"/>
  <c r="D829" i="4"/>
  <c r="E764" i="4"/>
  <c r="AA764" i="4" s="1"/>
  <c r="D763" i="4"/>
  <c r="D698" i="4"/>
  <c r="E699" i="4"/>
  <c r="AA699" i="4" s="1"/>
  <c r="X95" i="4" l="1"/>
  <c r="X184" i="4"/>
  <c r="X8" i="4"/>
  <c r="X197" i="4"/>
  <c r="T28" i="4"/>
  <c r="T16" i="4"/>
  <c r="X35" i="4"/>
  <c r="X196" i="4"/>
  <c r="X7" i="4"/>
  <c r="X111" i="4"/>
  <c r="X194" i="4"/>
  <c r="AB18" i="4"/>
  <c r="X211" i="4"/>
  <c r="AB77" i="4"/>
  <c r="T60" i="4"/>
  <c r="T48" i="4"/>
  <c r="T66" i="4"/>
  <c r="X181" i="4"/>
  <c r="X186" i="4"/>
  <c r="X175" i="4"/>
  <c r="X25" i="4"/>
  <c r="S37" i="4"/>
  <c r="X120" i="4"/>
  <c r="Y120" i="4" s="1"/>
  <c r="X185" i="4"/>
  <c r="AB127" i="4"/>
  <c r="S135" i="4"/>
  <c r="T217" i="4"/>
  <c r="S21" i="4"/>
  <c r="X46" i="4"/>
  <c r="S62" i="4"/>
  <c r="T209" i="4"/>
  <c r="X74" i="4"/>
  <c r="AB45" i="4"/>
  <c r="X214" i="4"/>
  <c r="Z214" i="4" s="1"/>
  <c r="AB67" i="4"/>
  <c r="T61" i="4"/>
  <c r="T86" i="4"/>
  <c r="AB56" i="4"/>
  <c r="S84" i="4"/>
  <c r="X162" i="4"/>
  <c r="Z162" i="4" s="1"/>
  <c r="X10" i="4"/>
  <c r="X167" i="4"/>
  <c r="Y167" i="4" s="1"/>
  <c r="X91" i="4"/>
  <c r="Z91" i="4" s="1"/>
  <c r="X200" i="4"/>
  <c r="Y200" i="4" s="1"/>
  <c r="X101" i="4"/>
  <c r="AB87" i="4"/>
  <c r="T139" i="4"/>
  <c r="AB124" i="4"/>
  <c r="X160" i="4"/>
  <c r="S69" i="4"/>
  <c r="T58" i="4"/>
  <c r="AB73" i="4"/>
  <c r="T51" i="4"/>
  <c r="T125" i="4"/>
  <c r="T40" i="4"/>
  <c r="S75" i="4"/>
  <c r="X216" i="4"/>
  <c r="Z216" i="4" s="1"/>
  <c r="AB128" i="4"/>
  <c r="AC13" i="4"/>
  <c r="AB210" i="4"/>
  <c r="X122" i="4"/>
  <c r="AB20" i="4"/>
  <c r="AC30" i="4" s="1"/>
  <c r="T149" i="4"/>
  <c r="X70" i="4"/>
  <c r="Z70" i="4" s="1"/>
  <c r="T42" i="4"/>
  <c r="X123" i="4"/>
  <c r="Y123" i="4" s="1"/>
  <c r="X116" i="4"/>
  <c r="Z116" i="4" s="1"/>
  <c r="S92" i="4"/>
  <c r="S43" i="4"/>
  <c r="X183" i="4"/>
  <c r="Z183" i="4" s="1"/>
  <c r="X208" i="4"/>
  <c r="Z208" i="4" s="1"/>
  <c r="X168" i="4"/>
  <c r="Y168" i="4" s="1"/>
  <c r="T158" i="4"/>
  <c r="T142" i="4"/>
  <c r="X178" i="4"/>
  <c r="Z178" i="4" s="1"/>
  <c r="Y217" i="4"/>
  <c r="AC14" i="4"/>
  <c r="X22" i="4"/>
  <c r="Y22" i="4" s="1"/>
  <c r="X30" i="4"/>
  <c r="Y30" i="4" s="1"/>
  <c r="X159" i="4"/>
  <c r="Z159" i="4" s="1"/>
  <c r="T153" i="4"/>
  <c r="T138" i="4"/>
  <c r="X63" i="4"/>
  <c r="Y63" i="4" s="1"/>
  <c r="X11" i="4"/>
  <c r="Y11" i="4" s="1"/>
  <c r="X189" i="4"/>
  <c r="AB150" i="4"/>
  <c r="X55" i="4"/>
  <c r="Z55" i="4" s="1"/>
  <c r="X17" i="4"/>
  <c r="Y17" i="4" s="1"/>
  <c r="X83" i="4"/>
  <c r="X44" i="4"/>
  <c r="Z44" i="4" s="1"/>
  <c r="X85" i="4"/>
  <c r="Y85" i="4" s="1"/>
  <c r="T57" i="4"/>
  <c r="X31" i="4"/>
  <c r="X190" i="4"/>
  <c r="Z190" i="4" s="1"/>
  <c r="X198" i="4"/>
  <c r="Y198" i="4" s="1"/>
  <c r="AB94" i="4"/>
  <c r="X121" i="4"/>
  <c r="X147" i="4"/>
  <c r="Z147" i="4" s="1"/>
  <c r="AB52" i="4"/>
  <c r="X205" i="4"/>
  <c r="Z205" i="4" s="1"/>
  <c r="X79" i="4"/>
  <c r="AB76" i="4"/>
  <c r="AB157" i="4"/>
  <c r="S164" i="4"/>
  <c r="X109" i="4"/>
  <c r="X166" i="4"/>
  <c r="Z166" i="4" s="1"/>
  <c r="X193" i="4"/>
  <c r="Y193" i="4" s="1"/>
  <c r="X203" i="4"/>
  <c r="Z203" i="4" s="1"/>
  <c r="X131" i="4"/>
  <c r="AB34" i="4"/>
  <c r="AC36" i="4" s="1"/>
  <c r="T126" i="4"/>
  <c r="T38" i="4"/>
  <c r="T64" i="4"/>
  <c r="X47" i="4"/>
  <c r="Y47" i="4" s="1"/>
  <c r="X114" i="4"/>
  <c r="Z114" i="4" s="1"/>
  <c r="T80" i="4"/>
  <c r="X89" i="4"/>
  <c r="X107" i="4"/>
  <c r="Y107" i="4" s="1"/>
  <c r="X26" i="4"/>
  <c r="Y26" i="4" s="1"/>
  <c r="X207" i="4"/>
  <c r="Y207" i="4" s="1"/>
  <c r="X4" i="4"/>
  <c r="X187" i="4"/>
  <c r="Y187" i="4" s="1"/>
  <c r="X182" i="4"/>
  <c r="Y182" i="4" s="1"/>
  <c r="X129" i="4"/>
  <c r="Z129" i="4" s="1"/>
  <c r="X130" i="4"/>
  <c r="X19" i="4"/>
  <c r="Y19" i="4" s="1"/>
  <c r="X68" i="4"/>
  <c r="Z68" i="4" s="1"/>
  <c r="X212" i="4"/>
  <c r="Z212" i="4" s="1"/>
  <c r="X102" i="4"/>
  <c r="X103" i="4"/>
  <c r="Y103" i="4" s="1"/>
  <c r="X177" i="4"/>
  <c r="Z177" i="4" s="1"/>
  <c r="X50" i="4"/>
  <c r="Z50" i="4" s="1"/>
  <c r="AB151" i="4"/>
  <c r="X170" i="4"/>
  <c r="Z170" i="4" s="1"/>
  <c r="X154" i="4"/>
  <c r="Y154" i="4" s="1"/>
  <c r="X53" i="4"/>
  <c r="Z53" i="4" s="1"/>
  <c r="X156" i="4"/>
  <c r="Y156" i="4" s="1"/>
  <c r="X180" i="4"/>
  <c r="Y180" i="4" s="1"/>
  <c r="X108" i="4"/>
  <c r="Z108" i="4" s="1"/>
  <c r="T41" i="4"/>
  <c r="X133" i="4"/>
  <c r="Y133" i="4" s="1"/>
  <c r="X141" i="4"/>
  <c r="Y141" i="4" s="1"/>
  <c r="S219" i="4"/>
  <c r="X219" i="4"/>
  <c r="S218" i="4"/>
  <c r="X218" i="4"/>
  <c r="AB218" i="4"/>
  <c r="T218" i="4"/>
  <c r="X29" i="4"/>
  <c r="S29" i="4"/>
  <c r="X941" i="4"/>
  <c r="Z941" i="4" s="1"/>
  <c r="Y53" i="4"/>
  <c r="AC46" i="4"/>
  <c r="Y216" i="4"/>
  <c r="AC18" i="4"/>
  <c r="AC58" i="4"/>
  <c r="AC49" i="4"/>
  <c r="AC22" i="4"/>
  <c r="AC19" i="4"/>
  <c r="AC16" i="4"/>
  <c r="AC27" i="4"/>
  <c r="AC37" i="4"/>
  <c r="AC17" i="4"/>
  <c r="AC48" i="4"/>
  <c r="AC21" i="4"/>
  <c r="Y113" i="4"/>
  <c r="Z113" i="4"/>
  <c r="Y66" i="4"/>
  <c r="Z66" i="4"/>
  <c r="Y20" i="4"/>
  <c r="Z20" i="4"/>
  <c r="Y126" i="4"/>
  <c r="Z126" i="4"/>
  <c r="Z16" i="4"/>
  <c r="Y16" i="4"/>
  <c r="Z60" i="4"/>
  <c r="Y60" i="4"/>
  <c r="Y38" i="4"/>
  <c r="Z38" i="4"/>
  <c r="Z71" i="4"/>
  <c r="Y71" i="4"/>
  <c r="Y37" i="4"/>
  <c r="Z37" i="4"/>
  <c r="Z127" i="4"/>
  <c r="Y127" i="4"/>
  <c r="Z213" i="4"/>
  <c r="Y213" i="4"/>
  <c r="Y40" i="4"/>
  <c r="Z40" i="4"/>
  <c r="Z115" i="4"/>
  <c r="Y115" i="4"/>
  <c r="Y18" i="4"/>
  <c r="Z18" i="4"/>
  <c r="Z49" i="4"/>
  <c r="Y49" i="4"/>
  <c r="Z27" i="4"/>
  <c r="Y27" i="4"/>
  <c r="Y72" i="4"/>
  <c r="Z72" i="4"/>
  <c r="Z83" i="4"/>
  <c r="Y83" i="4"/>
  <c r="Y132" i="4"/>
  <c r="Z132" i="4"/>
  <c r="Z155" i="4"/>
  <c r="Y155" i="4"/>
  <c r="Y158" i="4"/>
  <c r="Z158" i="4"/>
  <c r="Y48" i="4"/>
  <c r="Z48" i="4"/>
  <c r="Y138" i="4"/>
  <c r="Z138" i="4"/>
  <c r="Z117" i="4"/>
  <c r="Y117" i="4"/>
  <c r="Y139" i="4"/>
  <c r="Z139" i="4"/>
  <c r="Y24" i="4"/>
  <c r="Z24" i="4"/>
  <c r="Y204" i="4"/>
  <c r="Z204" i="4"/>
  <c r="Z78" i="4"/>
  <c r="Y78" i="4"/>
  <c r="Y130" i="4"/>
  <c r="Z130" i="4"/>
  <c r="Y84" i="4"/>
  <c r="Z84" i="4"/>
  <c r="Z80" i="4"/>
  <c r="Y80" i="4"/>
  <c r="Z124" i="4"/>
  <c r="Y124" i="4"/>
  <c r="Z75" i="4"/>
  <c r="Y75" i="4"/>
  <c r="Z61" i="4"/>
  <c r="Y61" i="4"/>
  <c r="Y65" i="4"/>
  <c r="Z65" i="4"/>
  <c r="Y23" i="4"/>
  <c r="Z23" i="4"/>
  <c r="Z128" i="4"/>
  <c r="Y128" i="4"/>
  <c r="Y150" i="4"/>
  <c r="Z150" i="4"/>
  <c r="Z25" i="4"/>
  <c r="Y25" i="4"/>
  <c r="Y35" i="4"/>
  <c r="Z35" i="4"/>
  <c r="Z136" i="4"/>
  <c r="Y136" i="4"/>
  <c r="Z59" i="4"/>
  <c r="Y59" i="4"/>
  <c r="Z82" i="4"/>
  <c r="Y82" i="4"/>
  <c r="Y142" i="4"/>
  <c r="Z142" i="4"/>
  <c r="Y58" i="4"/>
  <c r="Z58" i="4"/>
  <c r="Z215" i="4"/>
  <c r="Y215" i="4"/>
  <c r="Z45" i="4"/>
  <c r="Y45" i="4"/>
  <c r="Y43" i="4"/>
  <c r="Z43" i="4"/>
  <c r="Y93" i="4"/>
  <c r="Z93" i="4"/>
  <c r="Z73" i="4"/>
  <c r="Y73" i="4"/>
  <c r="Y94" i="4"/>
  <c r="Z94" i="4"/>
  <c r="Z77" i="4"/>
  <c r="Y77" i="4"/>
  <c r="Z87" i="4"/>
  <c r="Y87" i="4"/>
  <c r="Z134" i="4"/>
  <c r="Y134" i="4"/>
  <c r="Z125" i="4"/>
  <c r="Y125" i="4"/>
  <c r="Z211" i="4"/>
  <c r="Y211" i="4"/>
  <c r="Y74" i="4"/>
  <c r="Z74" i="4"/>
  <c r="Z67" i="4"/>
  <c r="Y67" i="4"/>
  <c r="Z148" i="4"/>
  <c r="Y148" i="4"/>
  <c r="Z151" i="4"/>
  <c r="Y151" i="4"/>
  <c r="Z144" i="4"/>
  <c r="Y144" i="4"/>
  <c r="Z33" i="4"/>
  <c r="Y33" i="4"/>
  <c r="Z145" i="4"/>
  <c r="Y145" i="4"/>
  <c r="Y56" i="4"/>
  <c r="Z56" i="4"/>
  <c r="Z131" i="4"/>
  <c r="Y131" i="4"/>
  <c r="Z41" i="4"/>
  <c r="Y41" i="4"/>
  <c r="Y64" i="4"/>
  <c r="Z64" i="4"/>
  <c r="Z90" i="4"/>
  <c r="Y90" i="4"/>
  <c r="Z140" i="4"/>
  <c r="Y140" i="4"/>
  <c r="Y88" i="4"/>
  <c r="Z88" i="4"/>
  <c r="Y146" i="4"/>
  <c r="Z146" i="4"/>
  <c r="Y206" i="4"/>
  <c r="Z206" i="4"/>
  <c r="Y143" i="4"/>
  <c r="Z143" i="4"/>
  <c r="Z149" i="4"/>
  <c r="Y149" i="4"/>
  <c r="Y54" i="4"/>
  <c r="Z54" i="4"/>
  <c r="Y122" i="4"/>
  <c r="Z122" i="4"/>
  <c r="Y112" i="4"/>
  <c r="Z112" i="4"/>
  <c r="Z86" i="4"/>
  <c r="Y86" i="4"/>
  <c r="Z14" i="4"/>
  <c r="Y14" i="4"/>
  <c r="Z153" i="4"/>
  <c r="Y153" i="4"/>
  <c r="Y52" i="4"/>
  <c r="Z52" i="4"/>
  <c r="Z92" i="4"/>
  <c r="Y92" i="4"/>
  <c r="Y135" i="4"/>
  <c r="Z135" i="4"/>
  <c r="Z137" i="4"/>
  <c r="Y137" i="4"/>
  <c r="Y57" i="4"/>
  <c r="Z57" i="4"/>
  <c r="Z62" i="4"/>
  <c r="Y62" i="4"/>
  <c r="Y42" i="4"/>
  <c r="Z42" i="4"/>
  <c r="Z47" i="4"/>
  <c r="Z120" i="4"/>
  <c r="Y121" i="4"/>
  <c r="Z121" i="4"/>
  <c r="Z46" i="4"/>
  <c r="Y46" i="4"/>
  <c r="Z13" i="4"/>
  <c r="Y13" i="4"/>
  <c r="Y147" i="4"/>
  <c r="Z15" i="4"/>
  <c r="Y15" i="4"/>
  <c r="Y79" i="4"/>
  <c r="Z79" i="4"/>
  <c r="Z81" i="4"/>
  <c r="Y81" i="4"/>
  <c r="Y210" i="4"/>
  <c r="Z210" i="4"/>
  <c r="Y36" i="4"/>
  <c r="Z36" i="4"/>
  <c r="Z32" i="4"/>
  <c r="Y32" i="4"/>
  <c r="Y76" i="4"/>
  <c r="Z76" i="4"/>
  <c r="Y118" i="4"/>
  <c r="Z118" i="4"/>
  <c r="Z157" i="4"/>
  <c r="Y157" i="4"/>
  <c r="Y31" i="4"/>
  <c r="Z31" i="4"/>
  <c r="Y160" i="4"/>
  <c r="Z160" i="4"/>
  <c r="Y39" i="4"/>
  <c r="Z39" i="4"/>
  <c r="Z34" i="4"/>
  <c r="Y34" i="4"/>
  <c r="Z69" i="4"/>
  <c r="Y69" i="4"/>
  <c r="Y21" i="4"/>
  <c r="Z21" i="4"/>
  <c r="Z51" i="4"/>
  <c r="Y51" i="4"/>
  <c r="Z28" i="4"/>
  <c r="Y28" i="4"/>
  <c r="Z209" i="4"/>
  <c r="Y209" i="4"/>
  <c r="Z152" i="4"/>
  <c r="Y152" i="4"/>
  <c r="Y119" i="4"/>
  <c r="Z119" i="4"/>
  <c r="Y89" i="4"/>
  <c r="Z89" i="4"/>
  <c r="AB221" i="4"/>
  <c r="T221" i="4"/>
  <c r="AB1090" i="4"/>
  <c r="T1090" i="4"/>
  <c r="AB762" i="4"/>
  <c r="T762" i="4"/>
  <c r="AB977" i="4"/>
  <c r="T977" i="4"/>
  <c r="T943" i="4"/>
  <c r="AB943" i="4"/>
  <c r="AB409" i="4"/>
  <c r="T409" i="4"/>
  <c r="AB828" i="4"/>
  <c r="T828" i="4"/>
  <c r="AB697" i="4"/>
  <c r="T697" i="4"/>
  <c r="P942" i="4"/>
  <c r="R942" i="4"/>
  <c r="Z196" i="4"/>
  <c r="Y196" i="4"/>
  <c r="Z12" i="4"/>
  <c r="Y939" i="4"/>
  <c r="Z939" i="4"/>
  <c r="Y95" i="4"/>
  <c r="Z95" i="4"/>
  <c r="Y190" i="4"/>
  <c r="Z184" i="4"/>
  <c r="Y184" i="4"/>
  <c r="Z635" i="4"/>
  <c r="Y635" i="4"/>
  <c r="Y105" i="4"/>
  <c r="Z105" i="4"/>
  <c r="Z107" i="4"/>
  <c r="I223" i="4"/>
  <c r="Q223" i="4" s="1"/>
  <c r="Z185" i="4"/>
  <c r="Y185" i="4"/>
  <c r="Z5" i="4"/>
  <c r="Y5" i="4"/>
  <c r="Z173" i="4"/>
  <c r="Y173" i="4"/>
  <c r="Y753" i="4"/>
  <c r="Z753" i="4"/>
  <c r="Z1088" i="4"/>
  <c r="Y1088" i="4"/>
  <c r="Z667" i="4"/>
  <c r="Y667" i="4"/>
  <c r="Z926" i="4"/>
  <c r="Y926" i="4"/>
  <c r="Y611" i="4"/>
  <c r="Z611" i="4"/>
  <c r="Z687" i="4"/>
  <c r="Y687" i="4"/>
  <c r="Z694" i="4"/>
  <c r="Y694" i="4"/>
  <c r="Y96" i="4"/>
  <c r="Z96" i="4"/>
  <c r="Z8" i="4"/>
  <c r="Y8" i="4"/>
  <c r="Z632" i="4"/>
  <c r="Y632" i="4"/>
  <c r="Z822" i="4"/>
  <c r="Y822" i="4"/>
  <c r="Z882" i="4"/>
  <c r="Y882" i="4"/>
  <c r="Z925" i="4"/>
  <c r="Y925" i="4"/>
  <c r="Z890" i="4"/>
  <c r="Y890" i="4"/>
  <c r="Z950" i="4"/>
  <c r="Y950" i="4"/>
  <c r="Y685" i="4"/>
  <c r="Z685" i="4"/>
  <c r="Y191" i="4"/>
  <c r="Z191" i="4"/>
  <c r="Z3" i="4"/>
  <c r="Y3" i="4"/>
  <c r="Z7" i="4"/>
  <c r="Y7" i="4"/>
  <c r="Y954" i="4"/>
  <c r="Z954" i="4"/>
  <c r="Z1080" i="4"/>
  <c r="Y1080" i="4"/>
  <c r="Z614" i="4"/>
  <c r="Y614" i="4"/>
  <c r="Z690" i="4"/>
  <c r="Y690" i="4"/>
  <c r="Z814" i="4"/>
  <c r="Y814" i="4"/>
  <c r="Y935" i="4"/>
  <c r="Z935" i="4"/>
  <c r="Z901" i="4"/>
  <c r="Y901" i="4"/>
  <c r="Y756" i="4"/>
  <c r="Z756" i="4"/>
  <c r="Z819" i="4"/>
  <c r="Y819" i="4"/>
  <c r="Z195" i="4"/>
  <c r="Y195" i="4"/>
  <c r="Y175" i="4"/>
  <c r="Z175" i="4"/>
  <c r="Z181" i="4"/>
  <c r="Y181" i="4"/>
  <c r="Z920" i="4"/>
  <c r="Y920" i="4"/>
  <c r="Y965" i="4"/>
  <c r="Z965" i="4"/>
  <c r="Z621" i="4"/>
  <c r="Y621" i="4"/>
  <c r="Z759" i="4"/>
  <c r="Y759" i="4"/>
  <c r="Z805" i="4"/>
  <c r="Y805" i="4"/>
  <c r="Y641" i="4"/>
  <c r="Z641" i="4"/>
  <c r="Z947" i="4"/>
  <c r="Y947" i="4"/>
  <c r="Z634" i="4"/>
  <c r="Y634" i="4"/>
  <c r="Y747" i="4"/>
  <c r="Z747" i="4"/>
  <c r="Y161" i="4"/>
  <c r="Z161" i="4"/>
  <c r="Z169" i="4"/>
  <c r="Y169" i="4"/>
  <c r="Z808" i="4"/>
  <c r="Y808" i="4"/>
  <c r="Z883" i="4"/>
  <c r="Y883" i="4"/>
  <c r="Y914" i="4"/>
  <c r="Z914" i="4"/>
  <c r="Y162" i="4"/>
  <c r="Y164" i="4"/>
  <c r="Z164" i="4"/>
  <c r="Y812" i="4"/>
  <c r="Z812" i="4"/>
  <c r="Z201" i="4"/>
  <c r="Y201" i="4"/>
  <c r="Z97" i="4"/>
  <c r="Y97" i="4"/>
  <c r="Z165" i="4"/>
  <c r="Y165" i="4"/>
  <c r="Z200" i="4"/>
  <c r="Z197" i="4"/>
  <c r="Y197" i="4"/>
  <c r="Z180" i="4"/>
  <c r="Z182" i="4"/>
  <c r="Y4" i="4"/>
  <c r="Z4" i="4"/>
  <c r="Y655" i="4"/>
  <c r="Z655" i="4"/>
  <c r="Z678" i="4"/>
  <c r="Y678" i="4"/>
  <c r="Z927" i="4"/>
  <c r="Y927" i="4"/>
  <c r="Z654" i="4"/>
  <c r="Y654" i="4"/>
  <c r="Y900" i="4"/>
  <c r="Z900" i="4"/>
  <c r="Y821" i="4"/>
  <c r="Z821" i="4"/>
  <c r="Z670" i="4"/>
  <c r="Y670" i="4"/>
  <c r="Z1087" i="4"/>
  <c r="Y1087" i="4"/>
  <c r="Z623" i="4"/>
  <c r="Y623" i="4"/>
  <c r="Y630" i="4"/>
  <c r="Z630" i="4"/>
  <c r="Z802" i="4"/>
  <c r="Y802" i="4"/>
  <c r="Z104" i="4"/>
  <c r="Y104" i="4"/>
  <c r="Z168" i="4"/>
  <c r="Z98" i="4"/>
  <c r="Y98" i="4"/>
  <c r="Y176" i="4"/>
  <c r="Z176" i="4"/>
  <c r="Z878" i="4"/>
  <c r="Y878" i="4"/>
  <c r="Y957" i="4"/>
  <c r="Z957" i="4"/>
  <c r="Z189" i="4"/>
  <c r="Y189" i="4"/>
  <c r="Y100" i="4"/>
  <c r="Z100" i="4"/>
  <c r="Z109" i="4"/>
  <c r="Y109" i="4"/>
  <c r="Z202" i="4"/>
  <c r="Y202" i="4"/>
  <c r="Z172" i="4"/>
  <c r="Y172" i="4"/>
  <c r="Z174" i="4"/>
  <c r="Y174" i="4"/>
  <c r="Z953" i="4"/>
  <c r="Y953" i="4"/>
  <c r="Z918" i="4"/>
  <c r="Y918" i="4"/>
  <c r="Z669" i="4"/>
  <c r="Y669" i="4"/>
  <c r="Z761" i="4"/>
  <c r="Y761" i="4"/>
  <c r="Z684" i="4"/>
  <c r="Y684" i="4"/>
  <c r="Y889" i="4"/>
  <c r="Z889" i="4"/>
  <c r="Z886" i="4"/>
  <c r="Y886" i="4"/>
  <c r="Z653" i="4"/>
  <c r="Y653" i="4"/>
  <c r="Z649" i="4"/>
  <c r="Y649" i="4"/>
  <c r="Z163" i="4"/>
  <c r="Y163" i="4"/>
  <c r="Y10" i="4"/>
  <c r="Z10" i="4"/>
  <c r="Z106" i="4"/>
  <c r="Y106" i="4"/>
  <c r="Z192" i="4"/>
  <c r="Y192" i="4"/>
  <c r="Z877" i="4"/>
  <c r="Y877" i="4"/>
  <c r="Z186" i="4"/>
  <c r="Y186" i="4"/>
  <c r="Y166" i="4"/>
  <c r="Z9" i="4"/>
  <c r="Y9" i="4"/>
  <c r="Y183" i="4"/>
  <c r="Z194" i="4"/>
  <c r="Y194" i="4"/>
  <c r="Y179" i="4"/>
  <c r="Z179" i="4"/>
  <c r="Y6" i="4"/>
  <c r="Z6" i="4"/>
  <c r="Z810" i="4"/>
  <c r="Y810" i="4"/>
  <c r="Z932" i="4"/>
  <c r="Y932" i="4"/>
  <c r="Y644" i="4"/>
  <c r="Z644" i="4"/>
  <c r="Z615" i="4"/>
  <c r="Y615" i="4"/>
  <c r="Y958" i="4"/>
  <c r="Z958" i="4"/>
  <c r="Y110" i="4"/>
  <c r="Z110" i="4"/>
  <c r="Z102" i="4"/>
  <c r="Y102" i="4"/>
  <c r="Z111" i="4"/>
  <c r="Y111" i="4"/>
  <c r="Z199" i="4"/>
  <c r="Y199" i="4"/>
  <c r="Z188" i="4"/>
  <c r="Y188" i="4"/>
  <c r="Z99" i="4"/>
  <c r="Y99" i="4"/>
  <c r="Z101" i="4"/>
  <c r="Y101" i="4"/>
  <c r="Z171" i="4"/>
  <c r="Y171" i="4"/>
  <c r="Z609" i="4"/>
  <c r="Y609" i="4"/>
  <c r="Y915" i="4"/>
  <c r="Z915" i="4"/>
  <c r="Z619" i="4"/>
  <c r="Y619" i="4"/>
  <c r="Y908" i="4"/>
  <c r="Z908" i="4"/>
  <c r="X1081" i="4"/>
  <c r="X970" i="4"/>
  <c r="X905" i="4"/>
  <c r="X951" i="4"/>
  <c r="X751" i="4"/>
  <c r="X760" i="4"/>
  <c r="X899" i="4"/>
  <c r="X646" i="4"/>
  <c r="X637" i="4"/>
  <c r="X660" i="4"/>
  <c r="X651" i="4"/>
  <c r="X897" i="4"/>
  <c r="X880" i="4"/>
  <c r="X754" i="4"/>
  <c r="X809" i="4"/>
  <c r="X696" i="4"/>
  <c r="X893" i="4"/>
  <c r="X1083" i="4"/>
  <c r="X686" i="4"/>
  <c r="X757" i="4"/>
  <c r="X748" i="4"/>
  <c r="X755" i="4"/>
  <c r="X405" i="4"/>
  <c r="X938" i="4"/>
  <c r="X937" i="4"/>
  <c r="X904" i="4"/>
  <c r="X682" i="4"/>
  <c r="X689" i="4"/>
  <c r="X680" i="4"/>
  <c r="X921" i="4"/>
  <c r="X815" i="4"/>
  <c r="X963" i="4"/>
  <c r="X626" i="4"/>
  <c r="X624" i="4"/>
  <c r="X620" i="4"/>
  <c r="X629" i="4"/>
  <c r="X902" i="4"/>
  <c r="X884" i="4"/>
  <c r="X969" i="4"/>
  <c r="X752" i="4"/>
  <c r="X813" i="4"/>
  <c r="X825" i="4"/>
  <c r="X956" i="4"/>
  <c r="X952" i="4"/>
  <c r="X676" i="4"/>
  <c r="X909" i="4"/>
  <c r="X664" i="4"/>
  <c r="X407" i="4"/>
  <c r="X823" i="4"/>
  <c r="X652" i="4"/>
  <c r="X894" i="4"/>
  <c r="X931" i="4"/>
  <c r="X976" i="4"/>
  <c r="X695" i="4"/>
  <c r="X220" i="4"/>
  <c r="X692" i="4"/>
  <c r="X975" i="4"/>
  <c r="X934" i="4"/>
  <c r="X967" i="4"/>
  <c r="X1075" i="4"/>
  <c r="X888" i="4"/>
  <c r="X881" i="4"/>
  <c r="X693" i="4"/>
  <c r="X681" i="4"/>
  <c r="X974" i="4"/>
  <c r="X879" i="4"/>
  <c r="X627" i="4"/>
  <c r="X1077" i="4"/>
  <c r="X807" i="4"/>
  <c r="X801" i="4"/>
  <c r="X903" i="4"/>
  <c r="X612" i="4"/>
  <c r="X656" i="4"/>
  <c r="X923" i="4"/>
  <c r="X673" i="4"/>
  <c r="X913" i="4"/>
  <c r="X638" i="4"/>
  <c r="X1079" i="4"/>
  <c r="X896" i="4"/>
  <c r="X647" i="4"/>
  <c r="X659" i="4"/>
  <c r="X671" i="4"/>
  <c r="X605" i="4"/>
  <c r="X818" i="4"/>
  <c r="X972" i="4"/>
  <c r="X616" i="4"/>
  <c r="X683" i="4"/>
  <c r="X665" i="4"/>
  <c r="X1076" i="4"/>
  <c r="X613" i="4"/>
  <c r="X912" i="4"/>
  <c r="X1082" i="4"/>
  <c r="X906" i="4"/>
  <c r="X936" i="4"/>
  <c r="X648" i="4"/>
  <c r="X639" i="4"/>
  <c r="X827" i="4"/>
  <c r="X758" i="4"/>
  <c r="X749" i="4"/>
  <c r="X804" i="4"/>
  <c r="X811" i="4"/>
  <c r="X961" i="4"/>
  <c r="X944" i="4"/>
  <c r="X895" i="4"/>
  <c r="X642" i="4"/>
  <c r="X631" i="4"/>
  <c r="X1086" i="4"/>
  <c r="X940" i="4"/>
  <c r="X907" i="4"/>
  <c r="X622" i="4"/>
  <c r="X645" i="4"/>
  <c r="X636" i="4"/>
  <c r="X643" i="4"/>
  <c r="X955" i="4"/>
  <c r="X959" i="4"/>
  <c r="X968" i="4"/>
  <c r="X919" i="4"/>
  <c r="X618" i="4"/>
  <c r="X625" i="4"/>
  <c r="X826" i="4"/>
  <c r="X817" i="4"/>
  <c r="X928" i="4"/>
  <c r="X691" i="4"/>
  <c r="X617" i="4"/>
  <c r="X924" i="4"/>
  <c r="X679" i="4"/>
  <c r="X650" i="4"/>
  <c r="X917" i="4"/>
  <c r="X887" i="4"/>
  <c r="X930" i="4"/>
  <c r="X1078" i="4"/>
  <c r="X946" i="4"/>
  <c r="X910" i="4"/>
  <c r="X803" i="4"/>
  <c r="X933" i="4"/>
  <c r="X911" i="4"/>
  <c r="X661" i="4"/>
  <c r="X806" i="4"/>
  <c r="X658" i="4"/>
  <c r="X892" i="4"/>
  <c r="X633" i="4"/>
  <c r="X949" i="4"/>
  <c r="X628" i="4"/>
  <c r="X610" i="4"/>
  <c r="X677" i="4"/>
  <c r="X1084" i="4"/>
  <c r="X962" i="4"/>
  <c r="X608" i="4"/>
  <c r="X672" i="4"/>
  <c r="X675" i="4"/>
  <c r="X674" i="4"/>
  <c r="X922" i="4"/>
  <c r="X657" i="4"/>
  <c r="X943" i="4"/>
  <c r="X945" i="4"/>
  <c r="X688" i="4"/>
  <c r="X606" i="4"/>
  <c r="X891" i="4"/>
  <c r="X966" i="4"/>
  <c r="X948" i="4"/>
  <c r="X640" i="4"/>
  <c r="X1089" i="4"/>
  <c r="X964" i="4"/>
  <c r="X960" i="4"/>
  <c r="X1085" i="4"/>
  <c r="X406" i="4"/>
  <c r="X662" i="4"/>
  <c r="X971" i="4"/>
  <c r="X666" i="4"/>
  <c r="X820" i="4"/>
  <c r="X800" i="4"/>
  <c r="X750" i="4"/>
  <c r="X973" i="4"/>
  <c r="X916" i="4"/>
  <c r="X898" i="4"/>
  <c r="X816" i="4"/>
  <c r="X668" i="4"/>
  <c r="X885" i="4"/>
  <c r="X929" i="4"/>
  <c r="X607" i="4"/>
  <c r="X408" i="4"/>
  <c r="X824" i="4"/>
  <c r="X663" i="4"/>
  <c r="R222" i="4"/>
  <c r="S222" i="4" s="1"/>
  <c r="R978" i="4"/>
  <c r="S978" i="4" s="1"/>
  <c r="R1091" i="4"/>
  <c r="S1091" i="4" s="1"/>
  <c r="R698" i="4"/>
  <c r="S698" i="4" s="1"/>
  <c r="R410" i="4"/>
  <c r="S410" i="4" s="1"/>
  <c r="R763" i="4"/>
  <c r="S763" i="4" s="1"/>
  <c r="R829" i="4"/>
  <c r="S829" i="4" s="1"/>
  <c r="P763" i="4"/>
  <c r="P829" i="4"/>
  <c r="P222" i="4"/>
  <c r="P978" i="4"/>
  <c r="P1091" i="4"/>
  <c r="P698" i="4"/>
  <c r="P410" i="4"/>
  <c r="F223" i="4"/>
  <c r="J699" i="4"/>
  <c r="I699" i="4"/>
  <c r="Q699" i="4" s="1"/>
  <c r="J411" i="4"/>
  <c r="I411" i="4"/>
  <c r="Q411" i="4" s="1"/>
  <c r="E412" i="4"/>
  <c r="AA412" i="4" s="1"/>
  <c r="D411" i="4"/>
  <c r="J830" i="4"/>
  <c r="I830" i="4"/>
  <c r="Q830" i="4" s="1"/>
  <c r="J1092" i="4"/>
  <c r="I1092" i="4"/>
  <c r="Q1092" i="4" s="1"/>
  <c r="J764" i="4"/>
  <c r="I764" i="4"/>
  <c r="Q764" i="4" s="1"/>
  <c r="J979" i="4"/>
  <c r="I979" i="4"/>
  <c r="Q979" i="4" s="1"/>
  <c r="E224" i="4"/>
  <c r="AA224" i="4" s="1"/>
  <c r="J223" i="4"/>
  <c r="D223" i="4"/>
  <c r="E1093" i="4"/>
  <c r="AA1093" i="4" s="1"/>
  <c r="D1092" i="4"/>
  <c r="E980" i="4"/>
  <c r="AA980" i="4" s="1"/>
  <c r="D979" i="4"/>
  <c r="D830" i="4"/>
  <c r="E831" i="4"/>
  <c r="AA831" i="4" s="1"/>
  <c r="E765" i="4"/>
  <c r="AA765" i="4" s="1"/>
  <c r="D764" i="4"/>
  <c r="D699" i="4"/>
  <c r="E700" i="4"/>
  <c r="AA700" i="4" s="1"/>
  <c r="Z123" i="4" l="1"/>
  <c r="Y91" i="4"/>
  <c r="AC54" i="4"/>
  <c r="AC23" i="4"/>
  <c r="Z167" i="4"/>
  <c r="Z103" i="4"/>
  <c r="Y44" i="4"/>
  <c r="Z22" i="4"/>
  <c r="AC39" i="4"/>
  <c r="AC29" i="4"/>
  <c r="AC64" i="4"/>
  <c r="AC57" i="4"/>
  <c r="Y170" i="4"/>
  <c r="Z198" i="4"/>
  <c r="AC42" i="4"/>
  <c r="AC51" i="4"/>
  <c r="AC34" i="4"/>
  <c r="AC41" i="4"/>
  <c r="AC150" i="4"/>
  <c r="AC24" i="4"/>
  <c r="AC47" i="4"/>
  <c r="AC25" i="4"/>
  <c r="AC32" i="4"/>
  <c r="Z193" i="4"/>
  <c r="Z26" i="4"/>
  <c r="AC28" i="4"/>
  <c r="AC33" i="4"/>
  <c r="AC20" i="4"/>
  <c r="AC31" i="4"/>
  <c r="AC26" i="4"/>
  <c r="AC38" i="4"/>
  <c r="AC59" i="4"/>
  <c r="Y214" i="4"/>
  <c r="AC67" i="4"/>
  <c r="Y177" i="4"/>
  <c r="Z85" i="4"/>
  <c r="Z154" i="4"/>
  <c r="Y114" i="4"/>
  <c r="Z30" i="4"/>
  <c r="Y55" i="4"/>
  <c r="Y116" i="4"/>
  <c r="Y68" i="4"/>
  <c r="AC70" i="4"/>
  <c r="AC93" i="4"/>
  <c r="AC56" i="4"/>
  <c r="AC77" i="4"/>
  <c r="AC52" i="4"/>
  <c r="AC71" i="4"/>
  <c r="AC125" i="4"/>
  <c r="AC65" i="4"/>
  <c r="AC62" i="4"/>
  <c r="AC75" i="4"/>
  <c r="Z63" i="4"/>
  <c r="Y108" i="4"/>
  <c r="Y178" i="4"/>
  <c r="AC63" i="4"/>
  <c r="AC40" i="4"/>
  <c r="AC50" i="4"/>
  <c r="AC43" i="4"/>
  <c r="AC35" i="4"/>
  <c r="AC66" i="4"/>
  <c r="AC100" i="4"/>
  <c r="AC44" i="4"/>
  <c r="Y208" i="4"/>
  <c r="Y941" i="4"/>
  <c r="AC114" i="4"/>
  <c r="AC60" i="4"/>
  <c r="AC76" i="4"/>
  <c r="AC68" i="4"/>
  <c r="AC137" i="4"/>
  <c r="AC69" i="4"/>
  <c r="AC72" i="4"/>
  <c r="AC45" i="4"/>
  <c r="AC164" i="4"/>
  <c r="AC88" i="4"/>
  <c r="Y159" i="4"/>
  <c r="AC92" i="4"/>
  <c r="AC115" i="4"/>
  <c r="AC85" i="4"/>
  <c r="AC78" i="4"/>
  <c r="AC116" i="4"/>
  <c r="AC87" i="4"/>
  <c r="AC132" i="4"/>
  <c r="Z11" i="4"/>
  <c r="Y70" i="4"/>
  <c r="AC86" i="4"/>
  <c r="AC91" i="4"/>
  <c r="AC81" i="4"/>
  <c r="AC90" i="4"/>
  <c r="AC79" i="4"/>
  <c r="AC107" i="4"/>
  <c r="AC121" i="4"/>
  <c r="AC82" i="4"/>
  <c r="AC181" i="4"/>
  <c r="AC73" i="4"/>
  <c r="AC89" i="4"/>
  <c r="AC118" i="4"/>
  <c r="Y205" i="4"/>
  <c r="AC149" i="4"/>
  <c r="AC84" i="4"/>
  <c r="AC177" i="4"/>
  <c r="AC120" i="4"/>
  <c r="AC80" i="4"/>
  <c r="AC103" i="4"/>
  <c r="AC83" i="4"/>
  <c r="AC74" i="4"/>
  <c r="Y203" i="4"/>
  <c r="Y212" i="4"/>
  <c r="Z207" i="4"/>
  <c r="Y129" i="4"/>
  <c r="Y50" i="4"/>
  <c r="AC123" i="4"/>
  <c r="AC220" i="4"/>
  <c r="AC112" i="4"/>
  <c r="AC142" i="4"/>
  <c r="AC167" i="4"/>
  <c r="AC155" i="4"/>
  <c r="AC201" i="4"/>
  <c r="AC105" i="4"/>
  <c r="AC207" i="4"/>
  <c r="AC110" i="4"/>
  <c r="AC210" i="4"/>
  <c r="AC168" i="4"/>
  <c r="AC140" i="4"/>
  <c r="AC143" i="4"/>
  <c r="AC186" i="4"/>
  <c r="AC135" i="4"/>
  <c r="AC113" i="4"/>
  <c r="AC187" i="4"/>
  <c r="AC98" i="4"/>
  <c r="AC176" i="4"/>
  <c r="AC94" i="4"/>
  <c r="AC165" i="4"/>
  <c r="AC126" i="4"/>
  <c r="AC134" i="4"/>
  <c r="AC144" i="4"/>
  <c r="AC206" i="4"/>
  <c r="AC147" i="4"/>
  <c r="AC101" i="4"/>
  <c r="AC129" i="4"/>
  <c r="AC128" i="4"/>
  <c r="AC119" i="4"/>
  <c r="AC109" i="4"/>
  <c r="AC133" i="4"/>
  <c r="AC130" i="4"/>
  <c r="AC96" i="4"/>
  <c r="Z17" i="4"/>
  <c r="AC104" i="4"/>
  <c r="AC127" i="4"/>
  <c r="AC148" i="4"/>
  <c r="AC124" i="4"/>
  <c r="AC95" i="4"/>
  <c r="AC106" i="4"/>
  <c r="AC141" i="4"/>
  <c r="AC136" i="4"/>
  <c r="AC171" i="4"/>
  <c r="AC122" i="4"/>
  <c r="AC97" i="4"/>
  <c r="AC117" i="4"/>
  <c r="AC192" i="4"/>
  <c r="AC99" i="4"/>
  <c r="AC145" i="4"/>
  <c r="AC131" i="4"/>
  <c r="AC139" i="4"/>
  <c r="AC108" i="4"/>
  <c r="AC61" i="4"/>
  <c r="AC183" i="4"/>
  <c r="AC53" i="4"/>
  <c r="AC102" i="4"/>
  <c r="AC111" i="4"/>
  <c r="AC146" i="4"/>
  <c r="AC55" i="4"/>
  <c r="AC138" i="4"/>
  <c r="AC203" i="4"/>
  <c r="Z187" i="4"/>
  <c r="Z19" i="4"/>
  <c r="Z141" i="4"/>
  <c r="AC221" i="4"/>
  <c r="Z133" i="4"/>
  <c r="Z156" i="4"/>
  <c r="AC198" i="4"/>
  <c r="AC191" i="4"/>
  <c r="AC152" i="4"/>
  <c r="AC179" i="4"/>
  <c r="AC212" i="4"/>
  <c r="AC151" i="4"/>
  <c r="AC185" i="4"/>
  <c r="AC162" i="4"/>
  <c r="AC217" i="4"/>
  <c r="AC180" i="4"/>
  <c r="AC205" i="4"/>
  <c r="AC169" i="4"/>
  <c r="AC163" i="4"/>
  <c r="AC184" i="4"/>
  <c r="AC202" i="4"/>
  <c r="AC182" i="4"/>
  <c r="AC200" i="4"/>
  <c r="AC190" i="4"/>
  <c r="AC160" i="4"/>
  <c r="AC189" i="4"/>
  <c r="AC158" i="4"/>
  <c r="AC170" i="4"/>
  <c r="AC214" i="4"/>
  <c r="AC157" i="4"/>
  <c r="AC209" i="4"/>
  <c r="AC211" i="4"/>
  <c r="AC215" i="4"/>
  <c r="AC204" i="4"/>
  <c r="AC173" i="4"/>
  <c r="AC199" i="4"/>
  <c r="AC161" i="4"/>
  <c r="AC195" i="4"/>
  <c r="AC219" i="4"/>
  <c r="AC156" i="4"/>
  <c r="AC193" i="4"/>
  <c r="AC216" i="4"/>
  <c r="AC188" i="4"/>
  <c r="AC213" i="4"/>
  <c r="AC159" i="4"/>
  <c r="AC208" i="4"/>
  <c r="AC178" i="4"/>
  <c r="AC153" i="4"/>
  <c r="AC194" i="4"/>
  <c r="AC154" i="4"/>
  <c r="AC196" i="4"/>
  <c r="AC166" i="4"/>
  <c r="AC172" i="4"/>
  <c r="AC175" i="4"/>
  <c r="AC174" i="4"/>
  <c r="AC197" i="4"/>
  <c r="AC218" i="4"/>
  <c r="Y218" i="4"/>
  <c r="Z218" i="4"/>
  <c r="Z29" i="4"/>
  <c r="Y29" i="4"/>
  <c r="Z219" i="4"/>
  <c r="Y219" i="4"/>
  <c r="R223" i="4"/>
  <c r="S223" i="4" s="1"/>
  <c r="AB978" i="4"/>
  <c r="T978" i="4"/>
  <c r="AB942" i="4"/>
  <c r="T942" i="4"/>
  <c r="AB410" i="4"/>
  <c r="T410" i="4"/>
  <c r="AB222" i="4"/>
  <c r="T222" i="4"/>
  <c r="AB698" i="4"/>
  <c r="T698" i="4"/>
  <c r="AB829" i="4"/>
  <c r="T829" i="4"/>
  <c r="AB1091" i="4"/>
  <c r="T1091" i="4"/>
  <c r="AB763" i="4"/>
  <c r="T763" i="4"/>
  <c r="X942" i="4"/>
  <c r="Y942" i="4" s="1"/>
  <c r="S942" i="4"/>
  <c r="AC222" i="4"/>
  <c r="I224" i="4"/>
  <c r="Q224" i="4" s="1"/>
  <c r="X763" i="4"/>
  <c r="Z816" i="4"/>
  <c r="Y816" i="4"/>
  <c r="Y971" i="4"/>
  <c r="Z971" i="4"/>
  <c r="Z960" i="4"/>
  <c r="Y960" i="4"/>
  <c r="Z922" i="4"/>
  <c r="Y922" i="4"/>
  <c r="Z663" i="4"/>
  <c r="Y663" i="4"/>
  <c r="Y929" i="4"/>
  <c r="Z929" i="4"/>
  <c r="Z898" i="4"/>
  <c r="Y898" i="4"/>
  <c r="Z800" i="4"/>
  <c r="Y800" i="4"/>
  <c r="Y662" i="4"/>
  <c r="Z662" i="4"/>
  <c r="Z964" i="4"/>
  <c r="Y964" i="4"/>
  <c r="Z966" i="4"/>
  <c r="Y966" i="4"/>
  <c r="Z945" i="4"/>
  <c r="Y945" i="4"/>
  <c r="Y674" i="4"/>
  <c r="Z674" i="4"/>
  <c r="Z962" i="4"/>
  <c r="Y962" i="4"/>
  <c r="Z628" i="4"/>
  <c r="Y628" i="4"/>
  <c r="Y658" i="4"/>
  <c r="Z658" i="4"/>
  <c r="Y933" i="4"/>
  <c r="Z933" i="4"/>
  <c r="Z1078" i="4"/>
  <c r="Y1078" i="4"/>
  <c r="Z650" i="4"/>
  <c r="Y650" i="4"/>
  <c r="Z691" i="4"/>
  <c r="Y691" i="4"/>
  <c r="Z625" i="4"/>
  <c r="Y625" i="4"/>
  <c r="Z959" i="4"/>
  <c r="Y959" i="4"/>
  <c r="Y645" i="4"/>
  <c r="Z645" i="4"/>
  <c r="Y1086" i="4"/>
  <c r="Z1086" i="4"/>
  <c r="Y944" i="4"/>
  <c r="Z944" i="4"/>
  <c r="Y749" i="4"/>
  <c r="Z749" i="4"/>
  <c r="Y648" i="4"/>
  <c r="Z648" i="4"/>
  <c r="Y1082" i="4"/>
  <c r="Z1082" i="4"/>
  <c r="Y665" i="4"/>
  <c r="Z665" i="4"/>
  <c r="Y818" i="4"/>
  <c r="Z818" i="4"/>
  <c r="Z647" i="4"/>
  <c r="Y647" i="4"/>
  <c r="Z913" i="4"/>
  <c r="Y913" i="4"/>
  <c r="Z612" i="4"/>
  <c r="Y612" i="4"/>
  <c r="Z1077" i="4"/>
  <c r="Y1077" i="4"/>
  <c r="Z681" i="4"/>
  <c r="Y681" i="4"/>
  <c r="Z1075" i="4"/>
  <c r="Y1075" i="4"/>
  <c r="Y692" i="4"/>
  <c r="Z692" i="4"/>
  <c r="Z931" i="4"/>
  <c r="Y931" i="4"/>
  <c r="Y407" i="4"/>
  <c r="Z407" i="4"/>
  <c r="Z952" i="4"/>
  <c r="Y952" i="4"/>
  <c r="Z752" i="4"/>
  <c r="Y752" i="4"/>
  <c r="Z629" i="4"/>
  <c r="Y629" i="4"/>
  <c r="Z963" i="4"/>
  <c r="Y963" i="4"/>
  <c r="Z689" i="4"/>
  <c r="Y689" i="4"/>
  <c r="Z938" i="4"/>
  <c r="Y938" i="4"/>
  <c r="Z757" i="4"/>
  <c r="Y757" i="4"/>
  <c r="Z696" i="4"/>
  <c r="Y696" i="4"/>
  <c r="Y897" i="4"/>
  <c r="Z897" i="4"/>
  <c r="Z646" i="4"/>
  <c r="Y646" i="4"/>
  <c r="Z951" i="4"/>
  <c r="Y951" i="4"/>
  <c r="Y885" i="4"/>
  <c r="Z885" i="4"/>
  <c r="Z406" i="4"/>
  <c r="Y406" i="4"/>
  <c r="Z891" i="4"/>
  <c r="Y891" i="4"/>
  <c r="Z675" i="4"/>
  <c r="Y675" i="4"/>
  <c r="Z1084" i="4"/>
  <c r="Y1084" i="4"/>
  <c r="Y949" i="4"/>
  <c r="Z949" i="4"/>
  <c r="Z806" i="4"/>
  <c r="Y806" i="4"/>
  <c r="Y803" i="4"/>
  <c r="Z803" i="4"/>
  <c r="Z930" i="4"/>
  <c r="Y930" i="4"/>
  <c r="Y679" i="4"/>
  <c r="Z679" i="4"/>
  <c r="Z928" i="4"/>
  <c r="Y928" i="4"/>
  <c r="Z618" i="4"/>
  <c r="Y618" i="4"/>
  <c r="Z955" i="4"/>
  <c r="Y955" i="4"/>
  <c r="Z622" i="4"/>
  <c r="Y622" i="4"/>
  <c r="Z631" i="4"/>
  <c r="Y631" i="4"/>
  <c r="Z961" i="4"/>
  <c r="Y961" i="4"/>
  <c r="Z758" i="4"/>
  <c r="Y758" i="4"/>
  <c r="Z936" i="4"/>
  <c r="Y936" i="4"/>
  <c r="Z912" i="4"/>
  <c r="Y912" i="4"/>
  <c r="Y683" i="4"/>
  <c r="Z683" i="4"/>
  <c r="Z605" i="4"/>
  <c r="Y605" i="4"/>
  <c r="Z896" i="4"/>
  <c r="Y896" i="4"/>
  <c r="Y673" i="4"/>
  <c r="Z673" i="4"/>
  <c r="Z903" i="4"/>
  <c r="Y903" i="4"/>
  <c r="Z627" i="4"/>
  <c r="Y627" i="4"/>
  <c r="Z693" i="4"/>
  <c r="Y693" i="4"/>
  <c r="Y967" i="4"/>
  <c r="Z967" i="4"/>
  <c r="Y220" i="4"/>
  <c r="Z220" i="4"/>
  <c r="Z894" i="4"/>
  <c r="Y894" i="4"/>
  <c r="Y664" i="4"/>
  <c r="Z664" i="4"/>
  <c r="Y956" i="4"/>
  <c r="Z956" i="4"/>
  <c r="Z969" i="4"/>
  <c r="Y969" i="4"/>
  <c r="Z620" i="4"/>
  <c r="Y620" i="4"/>
  <c r="Z815" i="4"/>
  <c r="Y815" i="4"/>
  <c r="Y682" i="4"/>
  <c r="Z682" i="4"/>
  <c r="Y405" i="4"/>
  <c r="Z405" i="4"/>
  <c r="Y686" i="4"/>
  <c r="Z686" i="4"/>
  <c r="Y809" i="4"/>
  <c r="Z809" i="4"/>
  <c r="Z651" i="4"/>
  <c r="Y651" i="4"/>
  <c r="Z899" i="4"/>
  <c r="Y899" i="4"/>
  <c r="Y905" i="4"/>
  <c r="Z905" i="4"/>
  <c r="Z824" i="4"/>
  <c r="Y824" i="4"/>
  <c r="Z916" i="4"/>
  <c r="Y916" i="4"/>
  <c r="Z820" i="4"/>
  <c r="Y820" i="4"/>
  <c r="Z1089" i="4"/>
  <c r="Y1089" i="4"/>
  <c r="Z943" i="4"/>
  <c r="Y943" i="4"/>
  <c r="Y408" i="4"/>
  <c r="Z408" i="4"/>
  <c r="Z668" i="4"/>
  <c r="Y668" i="4"/>
  <c r="Y973" i="4"/>
  <c r="Z973" i="4"/>
  <c r="Z666" i="4"/>
  <c r="Y666" i="4"/>
  <c r="Y1085" i="4"/>
  <c r="Z1085" i="4"/>
  <c r="Z640" i="4"/>
  <c r="Y640" i="4"/>
  <c r="Z606" i="4"/>
  <c r="Y606" i="4"/>
  <c r="Z657" i="4"/>
  <c r="Y657" i="4"/>
  <c r="Y672" i="4"/>
  <c r="Z672" i="4"/>
  <c r="Z677" i="4"/>
  <c r="Y677" i="4"/>
  <c r="Z633" i="4"/>
  <c r="Y633" i="4"/>
  <c r="Z661" i="4"/>
  <c r="Y661" i="4"/>
  <c r="Z910" i="4"/>
  <c r="Y910" i="4"/>
  <c r="Z887" i="4"/>
  <c r="Y887" i="4"/>
  <c r="Z924" i="4"/>
  <c r="Y924" i="4"/>
  <c r="Z817" i="4"/>
  <c r="Y817" i="4"/>
  <c r="Y919" i="4"/>
  <c r="Z919" i="4"/>
  <c r="Z643" i="4"/>
  <c r="Y643" i="4"/>
  <c r="Z907" i="4"/>
  <c r="Y907" i="4"/>
  <c r="Z642" i="4"/>
  <c r="Y642" i="4"/>
  <c r="Z811" i="4"/>
  <c r="Y811" i="4"/>
  <c r="Z827" i="4"/>
  <c r="Y827" i="4"/>
  <c r="Z906" i="4"/>
  <c r="Y906" i="4"/>
  <c r="Z613" i="4"/>
  <c r="Y613" i="4"/>
  <c r="Z616" i="4"/>
  <c r="Y616" i="4"/>
  <c r="Z671" i="4"/>
  <c r="Y671" i="4"/>
  <c r="Z1079" i="4"/>
  <c r="Y1079" i="4"/>
  <c r="Y923" i="4"/>
  <c r="Z923" i="4"/>
  <c r="Z801" i="4"/>
  <c r="Y801" i="4"/>
  <c r="Z879" i="4"/>
  <c r="Y879" i="4"/>
  <c r="Z881" i="4"/>
  <c r="Y881" i="4"/>
  <c r="Y934" i="4"/>
  <c r="Z934" i="4"/>
  <c r="Y695" i="4"/>
  <c r="Z695" i="4"/>
  <c r="Y652" i="4"/>
  <c r="Z652" i="4"/>
  <c r="Z909" i="4"/>
  <c r="Y909" i="4"/>
  <c r="Z825" i="4"/>
  <c r="Y825" i="4"/>
  <c r="Z884" i="4"/>
  <c r="Y884" i="4"/>
  <c r="Z624" i="4"/>
  <c r="Y624" i="4"/>
  <c r="Z921" i="4"/>
  <c r="Y921" i="4"/>
  <c r="Z904" i="4"/>
  <c r="Y904" i="4"/>
  <c r="Z755" i="4"/>
  <c r="Y755" i="4"/>
  <c r="Z1083" i="4"/>
  <c r="Y1083" i="4"/>
  <c r="Z754" i="4"/>
  <c r="Y754" i="4"/>
  <c r="Y660" i="4"/>
  <c r="Z660" i="4"/>
  <c r="Y760" i="4"/>
  <c r="Z760" i="4"/>
  <c r="Z970" i="4"/>
  <c r="Y970" i="4"/>
  <c r="Z607" i="4"/>
  <c r="Y607" i="4"/>
  <c r="Z750" i="4"/>
  <c r="Y750" i="4"/>
  <c r="Z948" i="4"/>
  <c r="Y948" i="4"/>
  <c r="Z688" i="4"/>
  <c r="Y688" i="4"/>
  <c r="Z608" i="4"/>
  <c r="Y608" i="4"/>
  <c r="Z610" i="4"/>
  <c r="Y610" i="4"/>
  <c r="Y892" i="4"/>
  <c r="Z892" i="4"/>
  <c r="Z911" i="4"/>
  <c r="Y911" i="4"/>
  <c r="Y946" i="4"/>
  <c r="Z946" i="4"/>
  <c r="Y917" i="4"/>
  <c r="Z917" i="4"/>
  <c r="Z617" i="4"/>
  <c r="Y617" i="4"/>
  <c r="Z826" i="4"/>
  <c r="Y826" i="4"/>
  <c r="Z968" i="4"/>
  <c r="Y968" i="4"/>
  <c r="Z636" i="4"/>
  <c r="Y636" i="4"/>
  <c r="Z940" i="4"/>
  <c r="Y940" i="4"/>
  <c r="Z895" i="4"/>
  <c r="Y895" i="4"/>
  <c r="Z804" i="4"/>
  <c r="Y804" i="4"/>
  <c r="Z639" i="4"/>
  <c r="Y639" i="4"/>
  <c r="Z1076" i="4"/>
  <c r="Y1076" i="4"/>
  <c r="Z972" i="4"/>
  <c r="Y972" i="4"/>
  <c r="Y659" i="4"/>
  <c r="Z659" i="4"/>
  <c r="Z638" i="4"/>
  <c r="Y638" i="4"/>
  <c r="Y656" i="4"/>
  <c r="Z656" i="4"/>
  <c r="Z807" i="4"/>
  <c r="Y807" i="4"/>
  <c r="Z974" i="4"/>
  <c r="Y974" i="4"/>
  <c r="Z888" i="4"/>
  <c r="Y888" i="4"/>
  <c r="Z975" i="4"/>
  <c r="Y975" i="4"/>
  <c r="Z976" i="4"/>
  <c r="Y976" i="4"/>
  <c r="Y823" i="4"/>
  <c r="Z823" i="4"/>
  <c r="Y676" i="4"/>
  <c r="Z676" i="4"/>
  <c r="Z813" i="4"/>
  <c r="Y813" i="4"/>
  <c r="Z902" i="4"/>
  <c r="Y902" i="4"/>
  <c r="Y626" i="4"/>
  <c r="Z626" i="4"/>
  <c r="Y680" i="4"/>
  <c r="Z680" i="4"/>
  <c r="Y937" i="4"/>
  <c r="Z937" i="4"/>
  <c r="Y748" i="4"/>
  <c r="Z748" i="4"/>
  <c r="Y893" i="4"/>
  <c r="Z893" i="4"/>
  <c r="Z880" i="4"/>
  <c r="Y880" i="4"/>
  <c r="Y637" i="4"/>
  <c r="Z637" i="4"/>
  <c r="Y751" i="4"/>
  <c r="Z751" i="4"/>
  <c r="Z1081" i="4"/>
  <c r="Y1081" i="4"/>
  <c r="X1090" i="4"/>
  <c r="X762" i="4"/>
  <c r="X977" i="4"/>
  <c r="X828" i="4"/>
  <c r="X409" i="4"/>
  <c r="X221" i="4"/>
  <c r="X697" i="4"/>
  <c r="R764" i="4"/>
  <c r="S764" i="4" s="1"/>
  <c r="R830" i="4"/>
  <c r="S830" i="4" s="1"/>
  <c r="R411" i="4"/>
  <c r="S411" i="4" s="1"/>
  <c r="R979" i="4"/>
  <c r="S979" i="4" s="1"/>
  <c r="R1092" i="4"/>
  <c r="S1092" i="4" s="1"/>
  <c r="R699" i="4"/>
  <c r="S699" i="4" s="1"/>
  <c r="P979" i="4"/>
  <c r="P1092" i="4"/>
  <c r="P699" i="4"/>
  <c r="P223" i="4"/>
  <c r="F224" i="4"/>
  <c r="P764" i="4"/>
  <c r="P830" i="4"/>
  <c r="P411" i="4"/>
  <c r="J765" i="4"/>
  <c r="I765" i="4"/>
  <c r="Q765" i="4" s="1"/>
  <c r="J980" i="4"/>
  <c r="I980" i="4"/>
  <c r="Q980" i="4" s="1"/>
  <c r="J700" i="4"/>
  <c r="I700" i="4"/>
  <c r="Q700" i="4" s="1"/>
  <c r="J831" i="4"/>
  <c r="I831" i="4"/>
  <c r="Q831" i="4" s="1"/>
  <c r="J1093" i="4"/>
  <c r="I1093" i="4"/>
  <c r="Q1093" i="4" s="1"/>
  <c r="I412" i="4"/>
  <c r="Q412" i="4" s="1"/>
  <c r="D412" i="4"/>
  <c r="J412" i="4"/>
  <c r="E413" i="4"/>
  <c r="AA413" i="4" s="1"/>
  <c r="E225" i="4"/>
  <c r="AA225" i="4" s="1"/>
  <c r="J224" i="4"/>
  <c r="R224" i="4" s="1"/>
  <c r="S224" i="4" s="1"/>
  <c r="D224" i="4"/>
  <c r="E1094" i="4"/>
  <c r="AA1094" i="4" s="1"/>
  <c r="D1093" i="4"/>
  <c r="E981" i="4"/>
  <c r="AA981" i="4" s="1"/>
  <c r="D980" i="4"/>
  <c r="D831" i="4"/>
  <c r="E832" i="4"/>
  <c r="AA832" i="4" s="1"/>
  <c r="E766" i="4"/>
  <c r="AA766" i="4" s="1"/>
  <c r="D765" i="4"/>
  <c r="E701" i="4"/>
  <c r="AA701" i="4" s="1"/>
  <c r="D700" i="4"/>
  <c r="Z942" i="4" l="1"/>
  <c r="AB830" i="4"/>
  <c r="T830" i="4"/>
  <c r="AB699" i="4"/>
  <c r="T699" i="4"/>
  <c r="AB411" i="4"/>
  <c r="T411" i="4"/>
  <c r="AB223" i="4"/>
  <c r="T223" i="4"/>
  <c r="AB764" i="4"/>
  <c r="T764" i="4"/>
  <c r="AB1092" i="4"/>
  <c r="T1092" i="4"/>
  <c r="AB979" i="4"/>
  <c r="T979" i="4"/>
  <c r="AC223" i="4"/>
  <c r="I981" i="4"/>
  <c r="Q981" i="4" s="1"/>
  <c r="I225" i="4"/>
  <c r="Q225" i="4" s="1"/>
  <c r="I1094" i="4"/>
  <c r="Q1094" i="4" s="1"/>
  <c r="Z409" i="4"/>
  <c r="Y409" i="4"/>
  <c r="Z1090" i="4"/>
  <c r="Y1090" i="4"/>
  <c r="Z697" i="4"/>
  <c r="Y697" i="4"/>
  <c r="Y828" i="4"/>
  <c r="Z828" i="4"/>
  <c r="Z762" i="4"/>
  <c r="Y762" i="4"/>
  <c r="Y763" i="4"/>
  <c r="Z763" i="4"/>
  <c r="Y221" i="4"/>
  <c r="Z221" i="4"/>
  <c r="Y977" i="4"/>
  <c r="Z977" i="4"/>
  <c r="X978" i="4"/>
  <c r="X223" i="4"/>
  <c r="X410" i="4"/>
  <c r="X829" i="4"/>
  <c r="X1091" i="4"/>
  <c r="X222" i="4"/>
  <c r="X698" i="4"/>
  <c r="R412" i="4"/>
  <c r="S412" i="4" s="1"/>
  <c r="R1093" i="4"/>
  <c r="S1093" i="4" s="1"/>
  <c r="R700" i="4"/>
  <c r="S700" i="4" s="1"/>
  <c r="R765" i="4"/>
  <c r="R831" i="4"/>
  <c r="S831" i="4" s="1"/>
  <c r="R980" i="4"/>
  <c r="S980" i="4" s="1"/>
  <c r="P412" i="4"/>
  <c r="P1093" i="4"/>
  <c r="P700" i="4"/>
  <c r="P765" i="4"/>
  <c r="P224" i="4"/>
  <c r="P831" i="4"/>
  <c r="P980" i="4"/>
  <c r="F225" i="4"/>
  <c r="J701" i="4"/>
  <c r="I701" i="4"/>
  <c r="Q701" i="4" s="1"/>
  <c r="I413" i="4"/>
  <c r="Q413" i="4" s="1"/>
  <c r="E414" i="4"/>
  <c r="AA414" i="4" s="1"/>
  <c r="D413" i="4"/>
  <c r="J413" i="4"/>
  <c r="J766" i="4"/>
  <c r="I766" i="4"/>
  <c r="Q766" i="4" s="1"/>
  <c r="J832" i="4"/>
  <c r="I832" i="4"/>
  <c r="Q832" i="4" s="1"/>
  <c r="J225" i="4"/>
  <c r="D225" i="4"/>
  <c r="E226" i="4"/>
  <c r="AA226" i="4" s="1"/>
  <c r="D981" i="4"/>
  <c r="J981" i="4"/>
  <c r="E982" i="4"/>
  <c r="AA982" i="4" s="1"/>
  <c r="D1094" i="4"/>
  <c r="J1094" i="4"/>
  <c r="E1095" i="4"/>
  <c r="AA1095" i="4" s="1"/>
  <c r="E833" i="4"/>
  <c r="AA833" i="4" s="1"/>
  <c r="D832" i="4"/>
  <c r="E767" i="4"/>
  <c r="AA767" i="4" s="1"/>
  <c r="D766" i="4"/>
  <c r="E702" i="4"/>
  <c r="AA702" i="4" s="1"/>
  <c r="D701" i="4"/>
  <c r="D604" i="4"/>
  <c r="R981" i="4" l="1"/>
  <c r="S981" i="4" s="1"/>
  <c r="R1094" i="4"/>
  <c r="S1094" i="4" s="1"/>
  <c r="AB765" i="4"/>
  <c r="T765" i="4"/>
  <c r="AB980" i="4"/>
  <c r="T980" i="4"/>
  <c r="AB700" i="4"/>
  <c r="T700" i="4"/>
  <c r="AB831" i="4"/>
  <c r="T831" i="4"/>
  <c r="AB1093" i="4"/>
  <c r="T1093" i="4"/>
  <c r="AB224" i="4"/>
  <c r="AC224" i="4" s="1"/>
  <c r="T224" i="4"/>
  <c r="AB412" i="4"/>
  <c r="T412" i="4"/>
  <c r="R225" i="4"/>
  <c r="S225" i="4" s="1"/>
  <c r="I226" i="4"/>
  <c r="Q226" i="4" s="1"/>
  <c r="I982" i="4"/>
  <c r="Q982" i="4" s="1"/>
  <c r="I1095" i="4"/>
  <c r="Q1095" i="4" s="1"/>
  <c r="Z223" i="4"/>
  <c r="Y223" i="4"/>
  <c r="Z978" i="4"/>
  <c r="Y978" i="4"/>
  <c r="Y829" i="4"/>
  <c r="Z829" i="4"/>
  <c r="Z222" i="4"/>
  <c r="Y222" i="4"/>
  <c r="Z1091" i="4"/>
  <c r="Y1091" i="4"/>
  <c r="Z698" i="4"/>
  <c r="Y698" i="4"/>
  <c r="Z410" i="4"/>
  <c r="Y410" i="4"/>
  <c r="X764" i="4"/>
  <c r="X979" i="4"/>
  <c r="X700" i="4"/>
  <c r="X699" i="4"/>
  <c r="X224" i="4"/>
  <c r="X830" i="4"/>
  <c r="X1092" i="4"/>
  <c r="X411" i="4"/>
  <c r="S765" i="4"/>
  <c r="R413" i="4"/>
  <c r="S413" i="4" s="1"/>
  <c r="R766" i="4"/>
  <c r="S766" i="4" s="1"/>
  <c r="R832" i="4"/>
  <c r="S832" i="4" s="1"/>
  <c r="R701" i="4"/>
  <c r="S701" i="4" s="1"/>
  <c r="P832" i="4"/>
  <c r="P701" i="4"/>
  <c r="F226" i="4"/>
  <c r="P981" i="4"/>
  <c r="P225" i="4"/>
  <c r="P766" i="4"/>
  <c r="P1094" i="4"/>
  <c r="P413" i="4"/>
  <c r="J702" i="4"/>
  <c r="I702" i="4"/>
  <c r="Q702" i="4" s="1"/>
  <c r="J833" i="4"/>
  <c r="I833" i="4"/>
  <c r="Q833" i="4" s="1"/>
  <c r="I414" i="4"/>
  <c r="Q414" i="4" s="1"/>
  <c r="D414" i="4"/>
  <c r="E415" i="4"/>
  <c r="AA415" i="4" s="1"/>
  <c r="J414" i="4"/>
  <c r="J767" i="4"/>
  <c r="I767" i="4"/>
  <c r="Q767" i="4" s="1"/>
  <c r="E1096" i="4"/>
  <c r="AA1096" i="4" s="1"/>
  <c r="J1095" i="4"/>
  <c r="D1095" i="4"/>
  <c r="J226" i="4"/>
  <c r="D226" i="4"/>
  <c r="E227" i="4"/>
  <c r="AA227" i="4" s="1"/>
  <c r="D982" i="4"/>
  <c r="J982" i="4"/>
  <c r="E983" i="4"/>
  <c r="AA983" i="4" s="1"/>
  <c r="D833" i="4"/>
  <c r="E834" i="4"/>
  <c r="AA834" i="4" s="1"/>
  <c r="E768" i="4"/>
  <c r="AA768" i="4" s="1"/>
  <c r="D767" i="4"/>
  <c r="D702" i="4"/>
  <c r="E703" i="4"/>
  <c r="AA703" i="4" s="1"/>
  <c r="D605" i="4"/>
  <c r="R1095" i="4" l="1"/>
  <c r="S1095" i="4" s="1"/>
  <c r="R982" i="4"/>
  <c r="S982" i="4" s="1"/>
  <c r="X1094" i="4"/>
  <c r="AB766" i="4"/>
  <c r="T766" i="4"/>
  <c r="AB701" i="4"/>
  <c r="T701" i="4"/>
  <c r="AB225" i="4"/>
  <c r="AC225" i="4" s="1"/>
  <c r="T225" i="4"/>
  <c r="AB832" i="4"/>
  <c r="T832" i="4"/>
  <c r="AB413" i="4"/>
  <c r="T413" i="4"/>
  <c r="AB981" i="4"/>
  <c r="T981" i="4"/>
  <c r="AB1094" i="4"/>
  <c r="T1094" i="4"/>
  <c r="R226" i="4"/>
  <c r="S226" i="4" s="1"/>
  <c r="I983" i="4"/>
  <c r="Q983" i="4" s="1"/>
  <c r="I1096" i="4"/>
  <c r="Q1096" i="4" s="1"/>
  <c r="I227" i="4"/>
  <c r="Q227" i="4" s="1"/>
  <c r="Z830" i="4"/>
  <c r="Y830" i="4"/>
  <c r="Z979" i="4"/>
  <c r="Y979" i="4"/>
  <c r="Z224" i="4"/>
  <c r="Y224" i="4"/>
  <c r="Y764" i="4"/>
  <c r="Z764" i="4"/>
  <c r="Y411" i="4"/>
  <c r="Z411" i="4"/>
  <c r="Z699" i="4"/>
  <c r="Y699" i="4"/>
  <c r="Z1092" i="4"/>
  <c r="Y1092" i="4"/>
  <c r="Z700" i="4"/>
  <c r="Y700" i="4"/>
  <c r="X980" i="4"/>
  <c r="X981" i="4"/>
  <c r="X412" i="4"/>
  <c r="X765" i="4"/>
  <c r="X831" i="4"/>
  <c r="X1093" i="4"/>
  <c r="X225" i="4"/>
  <c r="R414" i="4"/>
  <c r="S414" i="4" s="1"/>
  <c r="R833" i="4"/>
  <c r="R767" i="4"/>
  <c r="R702" i="4"/>
  <c r="S702" i="4" s="1"/>
  <c r="P767" i="4"/>
  <c r="P702" i="4"/>
  <c r="P1095" i="4"/>
  <c r="P414" i="4"/>
  <c r="P833" i="4"/>
  <c r="P982" i="4"/>
  <c r="P226" i="4"/>
  <c r="F227" i="4"/>
  <c r="J768" i="4"/>
  <c r="I768" i="4"/>
  <c r="Q768" i="4" s="1"/>
  <c r="I415" i="4"/>
  <c r="Q415" i="4" s="1"/>
  <c r="D415" i="4"/>
  <c r="J415" i="4"/>
  <c r="E416" i="4"/>
  <c r="AA416" i="4" s="1"/>
  <c r="J703" i="4"/>
  <c r="I703" i="4"/>
  <c r="Q703" i="4" s="1"/>
  <c r="J834" i="4"/>
  <c r="I834" i="4"/>
  <c r="Q834" i="4" s="1"/>
  <c r="E228" i="4"/>
  <c r="AA228" i="4" s="1"/>
  <c r="J227" i="4"/>
  <c r="D227" i="4"/>
  <c r="E984" i="4"/>
  <c r="AA984" i="4" s="1"/>
  <c r="J983" i="4"/>
  <c r="R983" i="4" s="1"/>
  <c r="S983" i="4" s="1"/>
  <c r="D983" i="4"/>
  <c r="E1097" i="4"/>
  <c r="AA1097" i="4" s="1"/>
  <c r="D1096" i="4"/>
  <c r="J1096" i="4"/>
  <c r="D834" i="4"/>
  <c r="E835" i="4"/>
  <c r="AA835" i="4" s="1"/>
  <c r="D768" i="4"/>
  <c r="E769" i="4"/>
  <c r="AA769" i="4" s="1"/>
  <c r="D703" i="4"/>
  <c r="E704" i="4"/>
  <c r="AA704" i="4" s="1"/>
  <c r="D607" i="4"/>
  <c r="D606" i="4"/>
  <c r="R1096" i="4" l="1"/>
  <c r="S1096" i="4" s="1"/>
  <c r="R227" i="4"/>
  <c r="S227" i="4" s="1"/>
  <c r="AB982" i="4"/>
  <c r="T982" i="4"/>
  <c r="AB702" i="4"/>
  <c r="T702" i="4"/>
  <c r="AB833" i="4"/>
  <c r="T833" i="4"/>
  <c r="AB767" i="4"/>
  <c r="T767" i="4"/>
  <c r="AB414" i="4"/>
  <c r="T414" i="4"/>
  <c r="AB226" i="4"/>
  <c r="T226" i="4"/>
  <c r="AB1095" i="4"/>
  <c r="T1095" i="4"/>
  <c r="AC226" i="4"/>
  <c r="I984" i="4"/>
  <c r="Q984" i="4" s="1"/>
  <c r="I1097" i="4"/>
  <c r="Q1097" i="4" s="1"/>
  <c r="I228" i="4"/>
  <c r="Q228" i="4" s="1"/>
  <c r="Y765" i="4"/>
  <c r="Z765" i="4"/>
  <c r="Z225" i="4"/>
  <c r="Y225" i="4"/>
  <c r="Y412" i="4"/>
  <c r="Z412" i="4"/>
  <c r="Y1093" i="4"/>
  <c r="Z1093" i="4"/>
  <c r="Z981" i="4"/>
  <c r="Y981" i="4"/>
  <c r="Z831" i="4"/>
  <c r="Y831" i="4"/>
  <c r="Z980" i="4"/>
  <c r="Y980" i="4"/>
  <c r="Y1094" i="4"/>
  <c r="Z1094" i="4"/>
  <c r="X414" i="4"/>
  <c r="X1095" i="4"/>
  <c r="X832" i="4"/>
  <c r="X226" i="4"/>
  <c r="X766" i="4"/>
  <c r="X413" i="4"/>
  <c r="X982" i="4"/>
  <c r="X701" i="4"/>
  <c r="S767" i="4"/>
  <c r="S833" i="4"/>
  <c r="R415" i="4"/>
  <c r="S415" i="4" s="1"/>
  <c r="R834" i="4"/>
  <c r="S834" i="4" s="1"/>
  <c r="R768" i="4"/>
  <c r="S768" i="4" s="1"/>
  <c r="R703" i="4"/>
  <c r="S703" i="4" s="1"/>
  <c r="P834" i="4"/>
  <c r="P415" i="4"/>
  <c r="P768" i="4"/>
  <c r="P227" i="4"/>
  <c r="F228" i="4"/>
  <c r="P1096" i="4"/>
  <c r="P983" i="4"/>
  <c r="P703" i="4"/>
  <c r="J835" i="4"/>
  <c r="I835" i="4"/>
  <c r="Q835" i="4" s="1"/>
  <c r="J704" i="4"/>
  <c r="I704" i="4"/>
  <c r="Q704" i="4" s="1"/>
  <c r="J769" i="4"/>
  <c r="I769" i="4"/>
  <c r="Q769" i="4" s="1"/>
  <c r="I416" i="4"/>
  <c r="Q416" i="4" s="1"/>
  <c r="J416" i="4"/>
  <c r="D416" i="4"/>
  <c r="E417" i="4"/>
  <c r="AA417" i="4" s="1"/>
  <c r="J1097" i="4"/>
  <c r="D1097" i="4"/>
  <c r="E1098" i="4"/>
  <c r="AA1098" i="4" s="1"/>
  <c r="E229" i="4"/>
  <c r="AA229" i="4" s="1"/>
  <c r="J228" i="4"/>
  <c r="D228" i="4"/>
  <c r="J984" i="4"/>
  <c r="E985" i="4"/>
  <c r="AA985" i="4" s="1"/>
  <c r="D984" i="4"/>
  <c r="E836" i="4"/>
  <c r="AA836" i="4" s="1"/>
  <c r="D835" i="4"/>
  <c r="E770" i="4"/>
  <c r="AA770" i="4" s="1"/>
  <c r="D769" i="4"/>
  <c r="D704" i="4"/>
  <c r="E705" i="4"/>
  <c r="AA705" i="4" s="1"/>
  <c r="R1097" i="4" l="1"/>
  <c r="S1097" i="4" s="1"/>
  <c r="R228" i="4"/>
  <c r="S228" i="4" s="1"/>
  <c r="AB1096" i="4"/>
  <c r="T1096" i="4"/>
  <c r="AB415" i="4"/>
  <c r="T415" i="4"/>
  <c r="AB834" i="4"/>
  <c r="T834" i="4"/>
  <c r="AB703" i="4"/>
  <c r="T703" i="4"/>
  <c r="AB227" i="4"/>
  <c r="AC227" i="4" s="1"/>
  <c r="T227" i="4"/>
  <c r="AB983" i="4"/>
  <c r="T983" i="4"/>
  <c r="AB768" i="4"/>
  <c r="T768" i="4"/>
  <c r="R984" i="4"/>
  <c r="S984" i="4" s="1"/>
  <c r="I985" i="4"/>
  <c r="Q985" i="4" s="1"/>
  <c r="I229" i="4"/>
  <c r="Q229" i="4" s="1"/>
  <c r="I1098" i="4"/>
  <c r="Q1098" i="4" s="1"/>
  <c r="Z701" i="4"/>
  <c r="Y701" i="4"/>
  <c r="Z226" i="4"/>
  <c r="Y226" i="4"/>
  <c r="Z982" i="4"/>
  <c r="Y982" i="4"/>
  <c r="Z832" i="4"/>
  <c r="Y832" i="4"/>
  <c r="Z413" i="4"/>
  <c r="Y413" i="4"/>
  <c r="Z1095" i="4"/>
  <c r="Y1095" i="4"/>
  <c r="Z766" i="4"/>
  <c r="Y766" i="4"/>
  <c r="Z414" i="4"/>
  <c r="Y414" i="4"/>
  <c r="X767" i="4"/>
  <c r="X1096" i="4"/>
  <c r="X702" i="4"/>
  <c r="X833" i="4"/>
  <c r="X227" i="4"/>
  <c r="X983" i="4"/>
  <c r="R416" i="4"/>
  <c r="R704" i="4"/>
  <c r="S704" i="4" s="1"/>
  <c r="R769" i="4"/>
  <c r="S769" i="4" s="1"/>
  <c r="R835" i="4"/>
  <c r="S835" i="4" s="1"/>
  <c r="P984" i="4"/>
  <c r="P769" i="4"/>
  <c r="P835" i="4"/>
  <c r="P416" i="4"/>
  <c r="P228" i="4"/>
  <c r="P1097" i="4"/>
  <c r="P704" i="4"/>
  <c r="F229" i="4"/>
  <c r="J836" i="4"/>
  <c r="I836" i="4"/>
  <c r="Q836" i="4" s="1"/>
  <c r="J770" i="4"/>
  <c r="I770" i="4"/>
  <c r="Q770" i="4" s="1"/>
  <c r="I417" i="4"/>
  <c r="Q417" i="4" s="1"/>
  <c r="J417" i="4"/>
  <c r="E418" i="4"/>
  <c r="AA418" i="4" s="1"/>
  <c r="D417" i="4"/>
  <c r="J705" i="4"/>
  <c r="I705" i="4"/>
  <c r="Q705" i="4" s="1"/>
  <c r="J229" i="4"/>
  <c r="D229" i="4"/>
  <c r="E230" i="4"/>
  <c r="AA230" i="4" s="1"/>
  <c r="J985" i="4"/>
  <c r="E986" i="4"/>
  <c r="AA986" i="4" s="1"/>
  <c r="D985" i="4"/>
  <c r="D1098" i="4"/>
  <c r="J1098" i="4"/>
  <c r="E1099" i="4"/>
  <c r="AA1099" i="4" s="1"/>
  <c r="E837" i="4"/>
  <c r="AA837" i="4" s="1"/>
  <c r="D836" i="4"/>
  <c r="E771" i="4"/>
  <c r="AA771" i="4" s="1"/>
  <c r="D770" i="4"/>
  <c r="E706" i="4"/>
  <c r="AA706" i="4" s="1"/>
  <c r="D705" i="4"/>
  <c r="R1098" i="4" l="1"/>
  <c r="S1098" i="4" s="1"/>
  <c r="R229" i="4"/>
  <c r="S229" i="4" s="1"/>
  <c r="R985" i="4"/>
  <c r="S985" i="4" s="1"/>
  <c r="AB228" i="4"/>
  <c r="AC228" i="4" s="1"/>
  <c r="T228" i="4"/>
  <c r="AB984" i="4"/>
  <c r="T984" i="4"/>
  <c r="AB416" i="4"/>
  <c r="T416" i="4"/>
  <c r="AB704" i="4"/>
  <c r="T704" i="4"/>
  <c r="AB835" i="4"/>
  <c r="T835" i="4"/>
  <c r="AB1097" i="4"/>
  <c r="T1097" i="4"/>
  <c r="AB769" i="4"/>
  <c r="T769" i="4"/>
  <c r="I230" i="4"/>
  <c r="Q230" i="4" s="1"/>
  <c r="I1099" i="4"/>
  <c r="Q1099" i="4" s="1"/>
  <c r="I986" i="4"/>
  <c r="Q986" i="4" s="1"/>
  <c r="Z983" i="4"/>
  <c r="Y983" i="4"/>
  <c r="Z227" i="4"/>
  <c r="Y227" i="4"/>
  <c r="Z833" i="4"/>
  <c r="Y833" i="4"/>
  <c r="Z1096" i="4"/>
  <c r="Y1096" i="4"/>
  <c r="Z767" i="4"/>
  <c r="Y767" i="4"/>
  <c r="Z702" i="4"/>
  <c r="Y702" i="4"/>
  <c r="X228" i="4"/>
  <c r="X768" i="4"/>
  <c r="X834" i="4"/>
  <c r="X703" i="4"/>
  <c r="X415" i="4"/>
  <c r="X1097" i="4"/>
  <c r="X984" i="4"/>
  <c r="R417" i="4"/>
  <c r="S417" i="4" s="1"/>
  <c r="S416" i="4"/>
  <c r="R705" i="4"/>
  <c r="S705" i="4" s="1"/>
  <c r="R836" i="4"/>
  <c r="S836" i="4" s="1"/>
  <c r="R770" i="4"/>
  <c r="P836" i="4"/>
  <c r="P705" i="4"/>
  <c r="F230" i="4"/>
  <c r="P229" i="4"/>
  <c r="P770" i="4"/>
  <c r="P1098" i="4"/>
  <c r="P985" i="4"/>
  <c r="P417" i="4"/>
  <c r="J837" i="4"/>
  <c r="I837" i="4"/>
  <c r="Q837" i="4" s="1"/>
  <c r="I418" i="4"/>
  <c r="Q418" i="4" s="1"/>
  <c r="D418" i="4"/>
  <c r="J418" i="4"/>
  <c r="E419" i="4"/>
  <c r="AA419" i="4" s="1"/>
  <c r="J771" i="4"/>
  <c r="I771" i="4"/>
  <c r="Q771" i="4" s="1"/>
  <c r="J706" i="4"/>
  <c r="I706" i="4"/>
  <c r="Q706" i="4" s="1"/>
  <c r="E231" i="4"/>
  <c r="AA231" i="4" s="1"/>
  <c r="J230" i="4"/>
  <c r="D230" i="4"/>
  <c r="E1100" i="4"/>
  <c r="AA1100" i="4" s="1"/>
  <c r="J1099" i="4"/>
  <c r="D1099" i="4"/>
  <c r="J986" i="4"/>
  <c r="E987" i="4"/>
  <c r="AA987" i="4" s="1"/>
  <c r="D986" i="4"/>
  <c r="E838" i="4"/>
  <c r="AA838" i="4" s="1"/>
  <c r="D837" i="4"/>
  <c r="D771" i="4"/>
  <c r="E772" i="4"/>
  <c r="AA772" i="4" s="1"/>
  <c r="E707" i="4"/>
  <c r="AA707" i="4" s="1"/>
  <c r="D706" i="4"/>
  <c r="R230" i="4" l="1"/>
  <c r="S230" i="4" s="1"/>
  <c r="R1099" i="4"/>
  <c r="S1099" i="4" s="1"/>
  <c r="AB1098" i="4"/>
  <c r="T1098" i="4"/>
  <c r="AB705" i="4"/>
  <c r="T705" i="4"/>
  <c r="AB770" i="4"/>
  <c r="T770" i="4"/>
  <c r="AB836" i="4"/>
  <c r="T836" i="4"/>
  <c r="AB417" i="4"/>
  <c r="T417" i="4"/>
  <c r="AB229" i="4"/>
  <c r="AC229" i="4" s="1"/>
  <c r="T229" i="4"/>
  <c r="AB985" i="4"/>
  <c r="T985" i="4"/>
  <c r="R986" i="4"/>
  <c r="S986" i="4" s="1"/>
  <c r="I838" i="4"/>
  <c r="Q838" i="4" s="1"/>
  <c r="I231" i="4"/>
  <c r="Q231" i="4" s="1"/>
  <c r="I987" i="4"/>
  <c r="Q987" i="4" s="1"/>
  <c r="I1100" i="4"/>
  <c r="Q1100" i="4" s="1"/>
  <c r="Y1097" i="4"/>
  <c r="Z1097" i="4"/>
  <c r="Z415" i="4"/>
  <c r="Y415" i="4"/>
  <c r="Y703" i="4"/>
  <c r="Z703" i="4"/>
  <c r="Z768" i="4"/>
  <c r="Y768" i="4"/>
  <c r="Z228" i="4"/>
  <c r="Y228" i="4"/>
  <c r="Z984" i="4"/>
  <c r="Y984" i="4"/>
  <c r="Z834" i="4"/>
  <c r="Y834" i="4"/>
  <c r="X416" i="4"/>
  <c r="X229" i="4"/>
  <c r="X769" i="4"/>
  <c r="X835" i="4"/>
  <c r="X836" i="4"/>
  <c r="X705" i="4"/>
  <c r="X985" i="4"/>
  <c r="X704" i="4"/>
  <c r="X1098" i="4"/>
  <c r="S770" i="4"/>
  <c r="R418" i="4"/>
  <c r="S418" i="4" s="1"/>
  <c r="R771" i="4"/>
  <c r="S771" i="4" s="1"/>
  <c r="R706" i="4"/>
  <c r="S706" i="4" s="1"/>
  <c r="R837" i="4"/>
  <c r="S837" i="4" s="1"/>
  <c r="P986" i="4"/>
  <c r="P706" i="4"/>
  <c r="P418" i="4"/>
  <c r="P837" i="4"/>
  <c r="P230" i="4"/>
  <c r="P1099" i="4"/>
  <c r="P771" i="4"/>
  <c r="F231" i="4"/>
  <c r="J707" i="4"/>
  <c r="I707" i="4"/>
  <c r="Q707" i="4" s="1"/>
  <c r="J772" i="4"/>
  <c r="I772" i="4"/>
  <c r="Q772" i="4" s="1"/>
  <c r="I419" i="4"/>
  <c r="Q419" i="4" s="1"/>
  <c r="D419" i="4"/>
  <c r="J419" i="4"/>
  <c r="E420" i="4"/>
  <c r="AA420" i="4" s="1"/>
  <c r="J987" i="4"/>
  <c r="E988" i="4"/>
  <c r="AA988" i="4" s="1"/>
  <c r="D987" i="4"/>
  <c r="J1100" i="4"/>
  <c r="D1100" i="4"/>
  <c r="E1101" i="4"/>
  <c r="AA1101" i="4" s="1"/>
  <c r="J838" i="4"/>
  <c r="E839" i="4"/>
  <c r="AA839" i="4" s="1"/>
  <c r="E232" i="4"/>
  <c r="AA232" i="4" s="1"/>
  <c r="J231" i="4"/>
  <c r="R231" i="4" s="1"/>
  <c r="S231" i="4" s="1"/>
  <c r="D231" i="4"/>
  <c r="D838" i="4"/>
  <c r="D772" i="4"/>
  <c r="E773" i="4"/>
  <c r="AA773" i="4" s="1"/>
  <c r="E708" i="4"/>
  <c r="AA708" i="4" s="1"/>
  <c r="D707" i="4"/>
  <c r="R838" i="4" l="1"/>
  <c r="S838" i="4" s="1"/>
  <c r="R987" i="4"/>
  <c r="S987" i="4" s="1"/>
  <c r="R1100" i="4"/>
  <c r="S1100" i="4" s="1"/>
  <c r="AB771" i="4"/>
  <c r="T771" i="4"/>
  <c r="AB418" i="4"/>
  <c r="T418" i="4"/>
  <c r="AB1099" i="4"/>
  <c r="T1099" i="4"/>
  <c r="AB706" i="4"/>
  <c r="T706" i="4"/>
  <c r="AB230" i="4"/>
  <c r="AC230" i="4" s="1"/>
  <c r="T230" i="4"/>
  <c r="AB986" i="4"/>
  <c r="T986" i="4"/>
  <c r="AB837" i="4"/>
  <c r="T837" i="4"/>
  <c r="I988" i="4"/>
  <c r="Q988" i="4" s="1"/>
  <c r="I232" i="4"/>
  <c r="Q232" i="4" s="1"/>
  <c r="I1101" i="4"/>
  <c r="Q1101" i="4" s="1"/>
  <c r="I839" i="4"/>
  <c r="Q839" i="4" s="1"/>
  <c r="Y835" i="4"/>
  <c r="Z835" i="4"/>
  <c r="Z769" i="4"/>
  <c r="Y769" i="4"/>
  <c r="Z705" i="4"/>
  <c r="Y705" i="4"/>
  <c r="Z229" i="4"/>
  <c r="Y229" i="4"/>
  <c r="Y704" i="4"/>
  <c r="Z704" i="4"/>
  <c r="Z985" i="4"/>
  <c r="Y985" i="4"/>
  <c r="Z1098" i="4"/>
  <c r="Y1098" i="4"/>
  <c r="Z836" i="4"/>
  <c r="Y836" i="4"/>
  <c r="Z416" i="4"/>
  <c r="Y416" i="4"/>
  <c r="X230" i="4"/>
  <c r="X417" i="4"/>
  <c r="X986" i="4"/>
  <c r="X770" i="4"/>
  <c r="X1099" i="4"/>
  <c r="R707" i="4"/>
  <c r="S707" i="4" s="1"/>
  <c r="R419" i="4"/>
  <c r="R772" i="4"/>
  <c r="S772" i="4" s="1"/>
  <c r="D839" i="4"/>
  <c r="P987" i="4"/>
  <c r="P707" i="4"/>
  <c r="P1100" i="4"/>
  <c r="F232" i="4"/>
  <c r="P838" i="4"/>
  <c r="P419" i="4"/>
  <c r="P772" i="4"/>
  <c r="P231" i="4"/>
  <c r="J773" i="4"/>
  <c r="I773" i="4"/>
  <c r="Q773" i="4" s="1"/>
  <c r="J708" i="4"/>
  <c r="I708" i="4"/>
  <c r="Q708" i="4" s="1"/>
  <c r="I420" i="4"/>
  <c r="Q420" i="4" s="1"/>
  <c r="D420" i="4"/>
  <c r="E421" i="4"/>
  <c r="AA421" i="4" s="1"/>
  <c r="J420" i="4"/>
  <c r="J1101" i="4"/>
  <c r="D1101" i="4"/>
  <c r="E1102" i="4"/>
  <c r="AA1102" i="4" s="1"/>
  <c r="J988" i="4"/>
  <c r="E989" i="4"/>
  <c r="AA989" i="4" s="1"/>
  <c r="D988" i="4"/>
  <c r="E233" i="4"/>
  <c r="AA233" i="4" s="1"/>
  <c r="J232" i="4"/>
  <c r="R232" i="4" s="1"/>
  <c r="S232" i="4" s="1"/>
  <c r="D232" i="4"/>
  <c r="J839" i="4"/>
  <c r="E840" i="4"/>
  <c r="AA840" i="4" s="1"/>
  <c r="D773" i="4"/>
  <c r="E774" i="4"/>
  <c r="AA774" i="4" s="1"/>
  <c r="D708" i="4"/>
  <c r="E709" i="4"/>
  <c r="AA709" i="4" s="1"/>
  <c r="R988" i="4" l="1"/>
  <c r="S988" i="4" s="1"/>
  <c r="R839" i="4"/>
  <c r="S839" i="4" s="1"/>
  <c r="R1101" i="4"/>
  <c r="S1101" i="4" s="1"/>
  <c r="AB419" i="4"/>
  <c r="T419" i="4"/>
  <c r="AB707" i="4"/>
  <c r="T707" i="4"/>
  <c r="AB838" i="4"/>
  <c r="T838" i="4"/>
  <c r="AB987" i="4"/>
  <c r="T987" i="4"/>
  <c r="AB231" i="4"/>
  <c r="AC231" i="4" s="1"/>
  <c r="T231" i="4"/>
  <c r="AB772" i="4"/>
  <c r="T772" i="4"/>
  <c r="AB1100" i="4"/>
  <c r="T1100" i="4"/>
  <c r="I774" i="4"/>
  <c r="Q774" i="4" s="1"/>
  <c r="I989" i="4"/>
  <c r="Q989" i="4" s="1"/>
  <c r="I840" i="4"/>
  <c r="Q840" i="4" s="1"/>
  <c r="I1102" i="4"/>
  <c r="Q1102" i="4" s="1"/>
  <c r="Z417" i="4"/>
  <c r="Y417" i="4"/>
  <c r="Z770" i="4"/>
  <c r="Y770" i="4"/>
  <c r="Z986" i="4"/>
  <c r="Y986" i="4"/>
  <c r="Z1099" i="4"/>
  <c r="Y1099" i="4"/>
  <c r="Z230" i="4"/>
  <c r="Y230" i="4"/>
  <c r="X771" i="4"/>
  <c r="X837" i="4"/>
  <c r="X418" i="4"/>
  <c r="X231" i="4"/>
  <c r="X706" i="4"/>
  <c r="X987" i="4"/>
  <c r="X838" i="4"/>
  <c r="X1100" i="4"/>
  <c r="S419" i="4"/>
  <c r="R420" i="4"/>
  <c r="S420" i="4" s="1"/>
  <c r="R773" i="4"/>
  <c r="S773" i="4" s="1"/>
  <c r="R708" i="4"/>
  <c r="S708" i="4" s="1"/>
  <c r="P1101" i="4"/>
  <c r="P773" i="4"/>
  <c r="P232" i="4"/>
  <c r="P988" i="4"/>
  <c r="P420" i="4"/>
  <c r="F233" i="4"/>
  <c r="P708" i="4"/>
  <c r="P839" i="4"/>
  <c r="I421" i="4"/>
  <c r="Q421" i="4" s="1"/>
  <c r="E422" i="4"/>
  <c r="AA422" i="4" s="1"/>
  <c r="D421" i="4"/>
  <c r="J421" i="4"/>
  <c r="J709" i="4"/>
  <c r="I709" i="4"/>
  <c r="Q709" i="4" s="1"/>
  <c r="I233" i="4"/>
  <c r="Q233" i="4" s="1"/>
  <c r="E841" i="4"/>
  <c r="AA841" i="4" s="1"/>
  <c r="J840" i="4"/>
  <c r="D840" i="4"/>
  <c r="E234" i="4"/>
  <c r="AA234" i="4" s="1"/>
  <c r="J233" i="4"/>
  <c r="D233" i="4"/>
  <c r="D1102" i="4"/>
  <c r="J1102" i="4"/>
  <c r="E1103" i="4"/>
  <c r="AA1103" i="4" s="1"/>
  <c r="D774" i="4"/>
  <c r="J774" i="4"/>
  <c r="E775" i="4"/>
  <c r="AA775" i="4" s="1"/>
  <c r="J989" i="4"/>
  <c r="D989" i="4"/>
  <c r="E990" i="4"/>
  <c r="AA990" i="4" s="1"/>
  <c r="D709" i="4"/>
  <c r="E710" i="4"/>
  <c r="AA710" i="4" s="1"/>
  <c r="R774" i="4" l="1"/>
  <c r="S774" i="4" s="1"/>
  <c r="R1102" i="4"/>
  <c r="S1102" i="4" s="1"/>
  <c r="R989" i="4"/>
  <c r="S989" i="4" s="1"/>
  <c r="AB420" i="4"/>
  <c r="T420" i="4"/>
  <c r="AB1101" i="4"/>
  <c r="T1101" i="4"/>
  <c r="AB839" i="4"/>
  <c r="T839" i="4"/>
  <c r="AB988" i="4"/>
  <c r="T988" i="4"/>
  <c r="AB708" i="4"/>
  <c r="T708" i="4"/>
  <c r="AB232" i="4"/>
  <c r="AC232" i="4" s="1"/>
  <c r="T232" i="4"/>
  <c r="AB773" i="4"/>
  <c r="T773" i="4"/>
  <c r="R840" i="4"/>
  <c r="S840" i="4" s="1"/>
  <c r="I234" i="4"/>
  <c r="Q234" i="4" s="1"/>
  <c r="I990" i="4"/>
  <c r="Q990" i="4" s="1"/>
  <c r="I775" i="4"/>
  <c r="Q775" i="4" s="1"/>
  <c r="I1103" i="4"/>
  <c r="Q1103" i="4" s="1"/>
  <c r="I841" i="4"/>
  <c r="Q841" i="4" s="1"/>
  <c r="Y987" i="4"/>
  <c r="Z987" i="4"/>
  <c r="Y837" i="4"/>
  <c r="Z837" i="4"/>
  <c r="Z706" i="4"/>
  <c r="Y706" i="4"/>
  <c r="Z771" i="4"/>
  <c r="Y771" i="4"/>
  <c r="Y1100" i="4"/>
  <c r="Z1100" i="4"/>
  <c r="Y231" i="4"/>
  <c r="Z231" i="4"/>
  <c r="Z838" i="4"/>
  <c r="Y838" i="4"/>
  <c r="Z418" i="4"/>
  <c r="Y418" i="4"/>
  <c r="X707" i="4"/>
  <c r="X232" i="4"/>
  <c r="X772" i="4"/>
  <c r="X988" i="4"/>
  <c r="X839" i="4"/>
  <c r="X419" i="4"/>
  <c r="X1101" i="4"/>
  <c r="R233" i="4"/>
  <c r="S233" i="4" s="1"/>
  <c r="R421" i="4"/>
  <c r="S421" i="4" s="1"/>
  <c r="R709" i="4"/>
  <c r="P840" i="4"/>
  <c r="P709" i="4"/>
  <c r="P989" i="4"/>
  <c r="P233" i="4"/>
  <c r="P421" i="4"/>
  <c r="F234" i="4"/>
  <c r="P1102" i="4"/>
  <c r="P774" i="4"/>
  <c r="I422" i="4"/>
  <c r="Q422" i="4" s="1"/>
  <c r="J422" i="4"/>
  <c r="E423" i="4"/>
  <c r="AA423" i="4" s="1"/>
  <c r="D422" i="4"/>
  <c r="J710" i="4"/>
  <c r="I710" i="4"/>
  <c r="Q710" i="4" s="1"/>
  <c r="J775" i="4"/>
  <c r="E776" i="4"/>
  <c r="AA776" i="4" s="1"/>
  <c r="D775" i="4"/>
  <c r="J990" i="4"/>
  <c r="E991" i="4"/>
  <c r="AA991" i="4" s="1"/>
  <c r="D990" i="4"/>
  <c r="E1104" i="4"/>
  <c r="AA1104" i="4" s="1"/>
  <c r="J1103" i="4"/>
  <c r="D1103" i="4"/>
  <c r="J841" i="4"/>
  <c r="D841" i="4"/>
  <c r="E842" i="4"/>
  <c r="AA842" i="4" s="1"/>
  <c r="E235" i="4"/>
  <c r="AA235" i="4" s="1"/>
  <c r="J234" i="4"/>
  <c r="D234" i="4"/>
  <c r="D710" i="4"/>
  <c r="E711" i="4"/>
  <c r="AA711" i="4" s="1"/>
  <c r="R234" i="4" l="1"/>
  <c r="S234" i="4" s="1"/>
  <c r="R841" i="4"/>
  <c r="S841" i="4" s="1"/>
  <c r="R775" i="4"/>
  <c r="S775" i="4" s="1"/>
  <c r="R1103" i="4"/>
  <c r="S1103" i="4" s="1"/>
  <c r="R990" i="4"/>
  <c r="S990" i="4" s="1"/>
  <c r="AB1102" i="4"/>
  <c r="T1102" i="4"/>
  <c r="AB989" i="4"/>
  <c r="T989" i="4"/>
  <c r="AB709" i="4"/>
  <c r="T709" i="4"/>
  <c r="AB421" i="4"/>
  <c r="T421" i="4"/>
  <c r="AB840" i="4"/>
  <c r="T840" i="4"/>
  <c r="AB774" i="4"/>
  <c r="T774" i="4"/>
  <c r="AB233" i="4"/>
  <c r="AC233" i="4" s="1"/>
  <c r="T233" i="4"/>
  <c r="I776" i="4"/>
  <c r="Q776" i="4" s="1"/>
  <c r="I235" i="4"/>
  <c r="Q235" i="4" s="1"/>
  <c r="I991" i="4"/>
  <c r="Q991" i="4" s="1"/>
  <c r="I842" i="4"/>
  <c r="Q842" i="4" s="1"/>
  <c r="Z988" i="4"/>
  <c r="Y988" i="4"/>
  <c r="Y772" i="4"/>
  <c r="Z772" i="4"/>
  <c r="Z232" i="4"/>
  <c r="Y232" i="4"/>
  <c r="Z1101" i="4"/>
  <c r="Y1101" i="4"/>
  <c r="Z419" i="4"/>
  <c r="Y419" i="4"/>
  <c r="Y839" i="4"/>
  <c r="Z839" i="4"/>
  <c r="Y707" i="4"/>
  <c r="Z707" i="4"/>
  <c r="X1102" i="4"/>
  <c r="X773" i="4"/>
  <c r="X420" i="4"/>
  <c r="X989" i="4"/>
  <c r="X708" i="4"/>
  <c r="X774" i="4"/>
  <c r="X840" i="4"/>
  <c r="R422" i="4"/>
  <c r="S422" i="4" s="1"/>
  <c r="S709" i="4"/>
  <c r="R710" i="4"/>
  <c r="S710" i="4" s="1"/>
  <c r="I1104" i="4"/>
  <c r="Q1104" i="4" s="1"/>
  <c r="P710" i="4"/>
  <c r="P234" i="4"/>
  <c r="P841" i="4"/>
  <c r="F235" i="4"/>
  <c r="P775" i="4"/>
  <c r="P1103" i="4"/>
  <c r="P990" i="4"/>
  <c r="P422" i="4"/>
  <c r="I423" i="4"/>
  <c r="Q423" i="4" s="1"/>
  <c r="D423" i="4"/>
  <c r="J423" i="4"/>
  <c r="E424" i="4"/>
  <c r="AA424" i="4" s="1"/>
  <c r="J711" i="4"/>
  <c r="I711" i="4"/>
  <c r="Q711" i="4" s="1"/>
  <c r="E236" i="4"/>
  <c r="AA236" i="4" s="1"/>
  <c r="J235" i="4"/>
  <c r="D235" i="4"/>
  <c r="J842" i="4"/>
  <c r="D842" i="4"/>
  <c r="E843" i="4"/>
  <c r="AA843" i="4" s="1"/>
  <c r="E1105" i="4"/>
  <c r="AA1105" i="4" s="1"/>
  <c r="J1104" i="4"/>
  <c r="D1104" i="4"/>
  <c r="E777" i="4"/>
  <c r="AA777" i="4" s="1"/>
  <c r="J776" i="4"/>
  <c r="D776" i="4"/>
  <c r="J991" i="4"/>
  <c r="E992" i="4"/>
  <c r="AA992" i="4" s="1"/>
  <c r="D991" i="4"/>
  <c r="D711" i="4"/>
  <c r="E712" i="4"/>
  <c r="AA712" i="4" s="1"/>
  <c r="R235" i="4" l="1"/>
  <c r="S235" i="4" s="1"/>
  <c r="R776" i="4"/>
  <c r="S776" i="4" s="1"/>
  <c r="R842" i="4"/>
  <c r="S842" i="4" s="1"/>
  <c r="R991" i="4"/>
  <c r="S991" i="4" s="1"/>
  <c r="AB990" i="4"/>
  <c r="T990" i="4"/>
  <c r="AB841" i="4"/>
  <c r="T841" i="4"/>
  <c r="AB1103" i="4"/>
  <c r="T1103" i="4"/>
  <c r="AB234" i="4"/>
  <c r="AC234" i="4" s="1"/>
  <c r="T234" i="4"/>
  <c r="AB775" i="4"/>
  <c r="T775" i="4"/>
  <c r="AB710" i="4"/>
  <c r="T710" i="4"/>
  <c r="AB422" i="4"/>
  <c r="T422" i="4"/>
  <c r="I1105" i="4"/>
  <c r="Q1105" i="4" s="1"/>
  <c r="I992" i="4"/>
  <c r="Q992" i="4" s="1"/>
  <c r="I777" i="4"/>
  <c r="Q777" i="4" s="1"/>
  <c r="I843" i="4"/>
  <c r="Q843" i="4" s="1"/>
  <c r="I236" i="4"/>
  <c r="Q236" i="4" s="1"/>
  <c r="Z840" i="4"/>
  <c r="Y840" i="4"/>
  <c r="Z774" i="4"/>
  <c r="Y774" i="4"/>
  <c r="Y773" i="4"/>
  <c r="Z773" i="4"/>
  <c r="Z989" i="4"/>
  <c r="Y989" i="4"/>
  <c r="Z420" i="4"/>
  <c r="Y420" i="4"/>
  <c r="Z708" i="4"/>
  <c r="Y708" i="4"/>
  <c r="Z1102" i="4"/>
  <c r="Y1102" i="4"/>
  <c r="X990" i="4"/>
  <c r="X841" i="4"/>
  <c r="X709" i="4"/>
  <c r="X1103" i="4"/>
  <c r="X234" i="4"/>
  <c r="X710" i="4"/>
  <c r="X421" i="4"/>
  <c r="X233" i="4"/>
  <c r="X775" i="4"/>
  <c r="R1104" i="4"/>
  <c r="S1104" i="4" s="1"/>
  <c r="R711" i="4"/>
  <c r="S711" i="4" s="1"/>
  <c r="R423" i="4"/>
  <c r="S423" i="4" s="1"/>
  <c r="P991" i="4"/>
  <c r="P423" i="4"/>
  <c r="P1104" i="4"/>
  <c r="P842" i="4"/>
  <c r="P776" i="4"/>
  <c r="P711" i="4"/>
  <c r="P235" i="4"/>
  <c r="F236" i="4"/>
  <c r="I424" i="4"/>
  <c r="Q424" i="4" s="1"/>
  <c r="D424" i="4"/>
  <c r="J424" i="4"/>
  <c r="E425" i="4"/>
  <c r="AA425" i="4" s="1"/>
  <c r="J712" i="4"/>
  <c r="I712" i="4"/>
  <c r="Q712" i="4" s="1"/>
  <c r="J1105" i="4"/>
  <c r="D1105" i="4"/>
  <c r="E1106" i="4"/>
  <c r="AA1106" i="4" s="1"/>
  <c r="J777" i="4"/>
  <c r="E778" i="4"/>
  <c r="AA778" i="4" s="1"/>
  <c r="D777" i="4"/>
  <c r="J992" i="4"/>
  <c r="E993" i="4"/>
  <c r="AA993" i="4" s="1"/>
  <c r="D992" i="4"/>
  <c r="J843" i="4"/>
  <c r="E844" i="4"/>
  <c r="AA844" i="4" s="1"/>
  <c r="D843" i="4"/>
  <c r="E237" i="4"/>
  <c r="AA237" i="4" s="1"/>
  <c r="J236" i="4"/>
  <c r="D236" i="4"/>
  <c r="D712" i="4"/>
  <c r="E713" i="4"/>
  <c r="AA713" i="4" s="1"/>
  <c r="R843" i="4" l="1"/>
  <c r="S843" i="4" s="1"/>
  <c r="R236" i="4"/>
  <c r="S236" i="4" s="1"/>
  <c r="R1105" i="4"/>
  <c r="S1105" i="4" s="1"/>
  <c r="R777" i="4"/>
  <c r="S777" i="4" s="1"/>
  <c r="AB711" i="4"/>
  <c r="T711" i="4"/>
  <c r="AB423" i="4"/>
  <c r="T423" i="4"/>
  <c r="AB776" i="4"/>
  <c r="T776" i="4"/>
  <c r="AB991" i="4"/>
  <c r="T991" i="4"/>
  <c r="AB842" i="4"/>
  <c r="T842" i="4"/>
  <c r="AB235" i="4"/>
  <c r="AC235" i="4" s="1"/>
  <c r="T235" i="4"/>
  <c r="AB1104" i="4"/>
  <c r="T1104" i="4"/>
  <c r="R992" i="4"/>
  <c r="S992" i="4" s="1"/>
  <c r="X1104" i="4"/>
  <c r="I844" i="4"/>
  <c r="Q844" i="4" s="1"/>
  <c r="I1106" i="4"/>
  <c r="Q1106" i="4" s="1"/>
  <c r="I993" i="4"/>
  <c r="Q993" i="4" s="1"/>
  <c r="I713" i="4"/>
  <c r="Q713" i="4" s="1"/>
  <c r="I778" i="4"/>
  <c r="Q778" i="4" s="1"/>
  <c r="Z1103" i="4"/>
  <c r="Y1103" i="4"/>
  <c r="Z421" i="4"/>
  <c r="Y421" i="4"/>
  <c r="Z710" i="4"/>
  <c r="Y710" i="4"/>
  <c r="Z841" i="4"/>
  <c r="Y841" i="4"/>
  <c r="Z233" i="4"/>
  <c r="Y233" i="4"/>
  <c r="Z709" i="4"/>
  <c r="Y709" i="4"/>
  <c r="Y775" i="4"/>
  <c r="Z775" i="4"/>
  <c r="Z234" i="4"/>
  <c r="Y234" i="4"/>
  <c r="Z990" i="4"/>
  <c r="Y990" i="4"/>
  <c r="X235" i="4"/>
  <c r="X422" i="4"/>
  <c r="X776" i="4"/>
  <c r="X991" i="4"/>
  <c r="X842" i="4"/>
  <c r="R424" i="4"/>
  <c r="S424" i="4" s="1"/>
  <c r="R712" i="4"/>
  <c r="S712" i="4" s="1"/>
  <c r="P712" i="4"/>
  <c r="P992" i="4"/>
  <c r="P236" i="4"/>
  <c r="P843" i="4"/>
  <c r="F237" i="4"/>
  <c r="P424" i="4"/>
  <c r="P1105" i="4"/>
  <c r="P777" i="4"/>
  <c r="I425" i="4"/>
  <c r="Q425" i="4" s="1"/>
  <c r="D425" i="4"/>
  <c r="J425" i="4"/>
  <c r="E426" i="4"/>
  <c r="AA426" i="4" s="1"/>
  <c r="I237" i="4"/>
  <c r="Q237" i="4" s="1"/>
  <c r="D993" i="4"/>
  <c r="J993" i="4"/>
  <c r="E994" i="4"/>
  <c r="AA994" i="4" s="1"/>
  <c r="J778" i="4"/>
  <c r="R778" i="4" s="1"/>
  <c r="S778" i="4" s="1"/>
  <c r="E779" i="4"/>
  <c r="AA779" i="4" s="1"/>
  <c r="D778" i="4"/>
  <c r="E1107" i="4"/>
  <c r="AA1107" i="4" s="1"/>
  <c r="J1106" i="4"/>
  <c r="D1106" i="4"/>
  <c r="J844" i="4"/>
  <c r="R844" i="4" s="1"/>
  <c r="S844" i="4" s="1"/>
  <c r="E845" i="4"/>
  <c r="AA845" i="4" s="1"/>
  <c r="D844" i="4"/>
  <c r="D713" i="4"/>
  <c r="J713" i="4"/>
  <c r="E714" i="4"/>
  <c r="AA714" i="4" s="1"/>
  <c r="J237" i="4"/>
  <c r="D237" i="4"/>
  <c r="E238" i="4"/>
  <c r="AA238" i="4" s="1"/>
  <c r="R993" i="4" l="1"/>
  <c r="S993" i="4" s="1"/>
  <c r="R237" i="4"/>
  <c r="S237" i="4" s="1"/>
  <c r="R713" i="4"/>
  <c r="S713" i="4" s="1"/>
  <c r="AB424" i="4"/>
  <c r="T424" i="4"/>
  <c r="AB992" i="4"/>
  <c r="T992" i="4"/>
  <c r="AB712" i="4"/>
  <c r="T712" i="4"/>
  <c r="AB777" i="4"/>
  <c r="T777" i="4"/>
  <c r="AB843" i="4"/>
  <c r="T843" i="4"/>
  <c r="AB1105" i="4"/>
  <c r="T1105" i="4"/>
  <c r="AB236" i="4"/>
  <c r="AC236" i="4" s="1"/>
  <c r="T236" i="4"/>
  <c r="R1106" i="4"/>
  <c r="S1106" i="4" s="1"/>
  <c r="I714" i="4"/>
  <c r="Q714" i="4" s="1"/>
  <c r="I238" i="4"/>
  <c r="Q238" i="4" s="1"/>
  <c r="I1107" i="4"/>
  <c r="Q1107" i="4" s="1"/>
  <c r="I779" i="4"/>
  <c r="Q779" i="4" s="1"/>
  <c r="I845" i="4"/>
  <c r="Q845" i="4" s="1"/>
  <c r="I994" i="4"/>
  <c r="Q994" i="4" s="1"/>
  <c r="Y842" i="4"/>
  <c r="Z842" i="4"/>
  <c r="Y1104" i="4"/>
  <c r="Z1104" i="4"/>
  <c r="Z991" i="4"/>
  <c r="Y991" i="4"/>
  <c r="Z235" i="4"/>
  <c r="Y235" i="4"/>
  <c r="Z776" i="4"/>
  <c r="Y776" i="4"/>
  <c r="Y422" i="4"/>
  <c r="Z422" i="4"/>
  <c r="X424" i="4"/>
  <c r="X423" i="4"/>
  <c r="X711" i="4"/>
  <c r="X236" i="4"/>
  <c r="X1105" i="4"/>
  <c r="X777" i="4"/>
  <c r="X843" i="4"/>
  <c r="X992" i="4"/>
  <c r="R425" i="4"/>
  <c r="S425" i="4" s="1"/>
  <c r="P237" i="4"/>
  <c r="P1106" i="4"/>
  <c r="P778" i="4"/>
  <c r="P713" i="4"/>
  <c r="P844" i="4"/>
  <c r="P993" i="4"/>
  <c r="P425" i="4"/>
  <c r="F238" i="4"/>
  <c r="I426" i="4"/>
  <c r="Q426" i="4" s="1"/>
  <c r="E427" i="4"/>
  <c r="AA427" i="4" s="1"/>
  <c r="D426" i="4"/>
  <c r="J426" i="4"/>
  <c r="J1107" i="4"/>
  <c r="E1108" i="4"/>
  <c r="AA1108" i="4" s="1"/>
  <c r="D1107" i="4"/>
  <c r="D994" i="4"/>
  <c r="J994" i="4"/>
  <c r="E995" i="4"/>
  <c r="AA995" i="4" s="1"/>
  <c r="J845" i="4"/>
  <c r="D845" i="4"/>
  <c r="E846" i="4"/>
  <c r="AA846" i="4" s="1"/>
  <c r="J238" i="4"/>
  <c r="E239" i="4"/>
  <c r="AA239" i="4" s="1"/>
  <c r="D238" i="4"/>
  <c r="J779" i="4"/>
  <c r="E780" i="4"/>
  <c r="AA780" i="4" s="1"/>
  <c r="D779" i="4"/>
  <c r="D714" i="4"/>
  <c r="J714" i="4"/>
  <c r="E715" i="4"/>
  <c r="AA715" i="4" s="1"/>
  <c r="R845" i="4" l="1"/>
  <c r="S845" i="4" s="1"/>
  <c r="R1107" i="4"/>
  <c r="S1107" i="4" s="1"/>
  <c r="R779" i="4"/>
  <c r="S779" i="4" s="1"/>
  <c r="AB844" i="4"/>
  <c r="T844" i="4"/>
  <c r="AB237" i="4"/>
  <c r="AC237" i="4" s="1"/>
  <c r="T237" i="4"/>
  <c r="AB713" i="4"/>
  <c r="T713" i="4"/>
  <c r="AB425" i="4"/>
  <c r="T425" i="4"/>
  <c r="AB778" i="4"/>
  <c r="T778" i="4"/>
  <c r="AB993" i="4"/>
  <c r="T993" i="4"/>
  <c r="AB1106" i="4"/>
  <c r="T1106" i="4"/>
  <c r="R714" i="4"/>
  <c r="S714" i="4" s="1"/>
  <c r="R994" i="4"/>
  <c r="S994" i="4" s="1"/>
  <c r="R238" i="4"/>
  <c r="S238" i="4" s="1"/>
  <c r="I239" i="4"/>
  <c r="Q239" i="4" s="1"/>
  <c r="I715" i="4"/>
  <c r="Q715" i="4" s="1"/>
  <c r="I780" i="4"/>
  <c r="Q780" i="4" s="1"/>
  <c r="I995" i="4"/>
  <c r="Q995" i="4" s="1"/>
  <c r="I1108" i="4"/>
  <c r="Q1108" i="4" s="1"/>
  <c r="I846" i="4"/>
  <c r="Q846" i="4" s="1"/>
  <c r="Z992" i="4"/>
  <c r="Y992" i="4"/>
  <c r="Z236" i="4"/>
  <c r="Y236" i="4"/>
  <c r="Y843" i="4"/>
  <c r="Z843" i="4"/>
  <c r="Y711" i="4"/>
  <c r="Z711" i="4"/>
  <c r="Z777" i="4"/>
  <c r="Y777" i="4"/>
  <c r="Y423" i="4"/>
  <c r="Z423" i="4"/>
  <c r="Z1105" i="4"/>
  <c r="Y1105" i="4"/>
  <c r="Y424" i="4"/>
  <c r="Z424" i="4"/>
  <c r="X778" i="4"/>
  <c r="R426" i="4"/>
  <c r="S426" i="4" s="1"/>
  <c r="X237" i="4"/>
  <c r="X993" i="4"/>
  <c r="X844" i="4"/>
  <c r="X1106" i="4"/>
  <c r="X712" i="4"/>
  <c r="X713" i="4"/>
  <c r="P714" i="4"/>
  <c r="P1107" i="4"/>
  <c r="P779" i="4"/>
  <c r="P994" i="4"/>
  <c r="P426" i="4"/>
  <c r="F239" i="4"/>
  <c r="P845" i="4"/>
  <c r="P238" i="4"/>
  <c r="I427" i="4"/>
  <c r="Q427" i="4" s="1"/>
  <c r="E428" i="4"/>
  <c r="AA428" i="4" s="1"/>
  <c r="D427" i="4"/>
  <c r="J427" i="4"/>
  <c r="J846" i="4"/>
  <c r="D846" i="4"/>
  <c r="E847" i="4"/>
  <c r="AA847" i="4" s="1"/>
  <c r="E240" i="4"/>
  <c r="AA240" i="4" s="1"/>
  <c r="J239" i="4"/>
  <c r="D239" i="4"/>
  <c r="E716" i="4"/>
  <c r="AA716" i="4" s="1"/>
  <c r="J715" i="4"/>
  <c r="R715" i="4" s="1"/>
  <c r="S715" i="4" s="1"/>
  <c r="D715" i="4"/>
  <c r="J780" i="4"/>
  <c r="D780" i="4"/>
  <c r="E781" i="4"/>
  <c r="AA781" i="4" s="1"/>
  <c r="E996" i="4"/>
  <c r="AA996" i="4" s="1"/>
  <c r="J995" i="4"/>
  <c r="D995" i="4"/>
  <c r="J1108" i="4"/>
  <c r="E1109" i="4"/>
  <c r="AA1109" i="4" s="1"/>
  <c r="D1108" i="4"/>
  <c r="R846" i="4" l="1"/>
  <c r="S846" i="4" s="1"/>
  <c r="R995" i="4"/>
  <c r="S995" i="4" s="1"/>
  <c r="R780" i="4"/>
  <c r="S780" i="4" s="1"/>
  <c r="AB845" i="4"/>
  <c r="T845" i="4"/>
  <c r="AB779" i="4"/>
  <c r="T779" i="4"/>
  <c r="AB1107" i="4"/>
  <c r="T1107" i="4"/>
  <c r="AB426" i="4"/>
  <c r="T426" i="4"/>
  <c r="AB714" i="4"/>
  <c r="T714" i="4"/>
  <c r="AB238" i="4"/>
  <c r="AC238" i="4" s="1"/>
  <c r="T238" i="4"/>
  <c r="AB994" i="4"/>
  <c r="T994" i="4"/>
  <c r="R239" i="4"/>
  <c r="S239" i="4" s="1"/>
  <c r="R1108" i="4"/>
  <c r="S1108" i="4" s="1"/>
  <c r="X238" i="4"/>
  <c r="I716" i="4"/>
  <c r="Q716" i="4" s="1"/>
  <c r="I847" i="4"/>
  <c r="Q847" i="4" s="1"/>
  <c r="I781" i="4"/>
  <c r="Q781" i="4" s="1"/>
  <c r="I1109" i="4"/>
  <c r="Q1109" i="4" s="1"/>
  <c r="I996" i="4"/>
  <c r="Q996" i="4" s="1"/>
  <c r="Z713" i="4"/>
  <c r="Y713" i="4"/>
  <c r="Z993" i="4"/>
  <c r="Y993" i="4"/>
  <c r="Z237" i="4"/>
  <c r="Y237" i="4"/>
  <c r="Z1106" i="4"/>
  <c r="Y1106" i="4"/>
  <c r="Z712" i="4"/>
  <c r="Y712" i="4"/>
  <c r="Z844" i="4"/>
  <c r="Y844" i="4"/>
  <c r="Z778" i="4"/>
  <c r="Y778" i="4"/>
  <c r="X994" i="4"/>
  <c r="X845" i="4"/>
  <c r="X425" i="4"/>
  <c r="X779" i="4"/>
  <c r="X426" i="4"/>
  <c r="X714" i="4"/>
  <c r="X1107" i="4"/>
  <c r="R427" i="4"/>
  <c r="S427" i="4" s="1"/>
  <c r="P239" i="4"/>
  <c r="P846" i="4"/>
  <c r="P1108" i="4"/>
  <c r="P715" i="4"/>
  <c r="P427" i="4"/>
  <c r="F240" i="4"/>
  <c r="P995" i="4"/>
  <c r="P780" i="4"/>
  <c r="I240" i="4"/>
  <c r="Q240" i="4" s="1"/>
  <c r="I428" i="4"/>
  <c r="Q428" i="4" s="1"/>
  <c r="E429" i="4"/>
  <c r="AA429" i="4" s="1"/>
  <c r="J428" i="4"/>
  <c r="D428" i="4"/>
  <c r="E717" i="4"/>
  <c r="AA717" i="4" s="1"/>
  <c r="J716" i="4"/>
  <c r="D716" i="4"/>
  <c r="E241" i="4"/>
  <c r="AA241" i="4" s="1"/>
  <c r="J240" i="4"/>
  <c r="D240" i="4"/>
  <c r="J847" i="4"/>
  <c r="E848" i="4"/>
  <c r="AA848" i="4" s="1"/>
  <c r="D847" i="4"/>
  <c r="J1109" i="4"/>
  <c r="E1110" i="4"/>
  <c r="AA1110" i="4" s="1"/>
  <c r="D1109" i="4"/>
  <c r="J996" i="4"/>
  <c r="D996" i="4"/>
  <c r="E997" i="4"/>
  <c r="AA997" i="4" s="1"/>
  <c r="J781" i="4"/>
  <c r="D781" i="4"/>
  <c r="E782" i="4"/>
  <c r="AA782" i="4" s="1"/>
  <c r="R781" i="4" l="1"/>
  <c r="S781" i="4" s="1"/>
  <c r="R716" i="4"/>
  <c r="S716" i="4" s="1"/>
  <c r="R996" i="4"/>
  <c r="S996" i="4" s="1"/>
  <c r="R1109" i="4"/>
  <c r="S1109" i="4" s="1"/>
  <c r="AB995" i="4"/>
  <c r="T995" i="4"/>
  <c r="AB1108" i="4"/>
  <c r="T1108" i="4"/>
  <c r="AB846" i="4"/>
  <c r="T846" i="4"/>
  <c r="AB427" i="4"/>
  <c r="T427" i="4"/>
  <c r="AB239" i="4"/>
  <c r="AC239" i="4" s="1"/>
  <c r="T239" i="4"/>
  <c r="AB780" i="4"/>
  <c r="T780" i="4"/>
  <c r="AB715" i="4"/>
  <c r="T715" i="4"/>
  <c r="R847" i="4"/>
  <c r="S847" i="4" s="1"/>
  <c r="I997" i="4"/>
  <c r="Q997" i="4" s="1"/>
  <c r="I1110" i="4"/>
  <c r="Q1110" i="4" s="1"/>
  <c r="I717" i="4"/>
  <c r="Q717" i="4" s="1"/>
  <c r="I782" i="4"/>
  <c r="Q782" i="4" s="1"/>
  <c r="I848" i="4"/>
  <c r="Q848" i="4" s="1"/>
  <c r="I241" i="4"/>
  <c r="Q241" i="4" s="1"/>
  <c r="Z714" i="4"/>
  <c r="Y714" i="4"/>
  <c r="Z845" i="4"/>
  <c r="Y845" i="4"/>
  <c r="Z994" i="4"/>
  <c r="Y994" i="4"/>
  <c r="Z238" i="4"/>
  <c r="Y238" i="4"/>
  <c r="Z426" i="4"/>
  <c r="Y426" i="4"/>
  <c r="Z779" i="4"/>
  <c r="Y779" i="4"/>
  <c r="Z1107" i="4"/>
  <c r="Y1107" i="4"/>
  <c r="Z425" i="4"/>
  <c r="Y425" i="4"/>
  <c r="X1108" i="4"/>
  <c r="X239" i="4"/>
  <c r="X995" i="4"/>
  <c r="X780" i="4"/>
  <c r="X427" i="4"/>
  <c r="X846" i="4"/>
  <c r="X715" i="4"/>
  <c r="R240" i="4"/>
  <c r="S240" i="4" s="1"/>
  <c r="R428" i="4"/>
  <c r="P781" i="4"/>
  <c r="P847" i="4"/>
  <c r="P428" i="4"/>
  <c r="F241" i="4"/>
  <c r="P1109" i="4"/>
  <c r="P716" i="4"/>
  <c r="P996" i="4"/>
  <c r="P240" i="4"/>
  <c r="I429" i="4"/>
  <c r="Q429" i="4" s="1"/>
  <c r="D429" i="4"/>
  <c r="E430" i="4"/>
  <c r="AA430" i="4" s="1"/>
  <c r="J429" i="4"/>
  <c r="J848" i="4"/>
  <c r="E849" i="4"/>
  <c r="AA849" i="4" s="1"/>
  <c r="D848" i="4"/>
  <c r="E718" i="4"/>
  <c r="AA718" i="4" s="1"/>
  <c r="J717" i="4"/>
  <c r="D717" i="4"/>
  <c r="J997" i="4"/>
  <c r="E998" i="4"/>
  <c r="AA998" i="4" s="1"/>
  <c r="D997" i="4"/>
  <c r="D1110" i="4"/>
  <c r="J1110" i="4"/>
  <c r="E242" i="4"/>
  <c r="AA242" i="4" s="1"/>
  <c r="J241" i="4"/>
  <c r="D241" i="4"/>
  <c r="J782" i="4"/>
  <c r="E783" i="4"/>
  <c r="AA783" i="4" s="1"/>
  <c r="D782" i="4"/>
  <c r="R848" i="4" l="1"/>
  <c r="S848" i="4" s="1"/>
  <c r="R782" i="4"/>
  <c r="S782" i="4" s="1"/>
  <c r="R717" i="4"/>
  <c r="S717" i="4" s="1"/>
  <c r="AB240" i="4"/>
  <c r="AC240" i="4" s="1"/>
  <c r="T240" i="4"/>
  <c r="AB996" i="4"/>
  <c r="T996" i="4"/>
  <c r="AB428" i="4"/>
  <c r="T428" i="4"/>
  <c r="AB716" i="4"/>
  <c r="T716" i="4"/>
  <c r="AB847" i="4"/>
  <c r="T847" i="4"/>
  <c r="AB1109" i="4"/>
  <c r="T1109" i="4"/>
  <c r="AB781" i="4"/>
  <c r="T781" i="4"/>
  <c r="R241" i="4"/>
  <c r="S241" i="4" s="1"/>
  <c r="R1110" i="4"/>
  <c r="S1110" i="4" s="1"/>
  <c r="R997" i="4"/>
  <c r="S997" i="4" s="1"/>
  <c r="I849" i="4"/>
  <c r="Q849" i="4" s="1"/>
  <c r="I783" i="4"/>
  <c r="Q783" i="4" s="1"/>
  <c r="I242" i="4"/>
  <c r="Q242" i="4" s="1"/>
  <c r="I998" i="4"/>
  <c r="Q998" i="4" s="1"/>
  <c r="I718" i="4"/>
  <c r="Q718" i="4" s="1"/>
  <c r="Z846" i="4"/>
  <c r="Y846" i="4"/>
  <c r="Z1108" i="4"/>
  <c r="Y1108" i="4"/>
  <c r="Z780" i="4"/>
  <c r="Y780" i="4"/>
  <c r="Y239" i="4"/>
  <c r="Z239" i="4"/>
  <c r="Y427" i="4"/>
  <c r="Z427" i="4"/>
  <c r="Z715" i="4"/>
  <c r="Y715" i="4"/>
  <c r="Z995" i="4"/>
  <c r="Y995" i="4"/>
  <c r="X716" i="4"/>
  <c r="X996" i="4"/>
  <c r="X847" i="4"/>
  <c r="X1109" i="4"/>
  <c r="X781" i="4"/>
  <c r="R429" i="4"/>
  <c r="S429" i="4" s="1"/>
  <c r="S428" i="4"/>
  <c r="P241" i="4"/>
  <c r="P717" i="4"/>
  <c r="P848" i="4"/>
  <c r="P429" i="4"/>
  <c r="F242" i="4"/>
  <c r="P782" i="4"/>
  <c r="P1110" i="4"/>
  <c r="P997" i="4"/>
  <c r="I430" i="4"/>
  <c r="Q430" i="4" s="1"/>
  <c r="E431" i="4"/>
  <c r="AA431" i="4" s="1"/>
  <c r="J430" i="4"/>
  <c r="D430" i="4"/>
  <c r="E243" i="4"/>
  <c r="AA243" i="4" s="1"/>
  <c r="J242" i="4"/>
  <c r="D242" i="4"/>
  <c r="J998" i="4"/>
  <c r="D998" i="4"/>
  <c r="E999" i="4"/>
  <c r="AA999" i="4" s="1"/>
  <c r="J718" i="4"/>
  <c r="D718" i="4"/>
  <c r="E719" i="4"/>
  <c r="AA719" i="4" s="1"/>
  <c r="J783" i="4"/>
  <c r="E784" i="4"/>
  <c r="AA784" i="4" s="1"/>
  <c r="D783" i="4"/>
  <c r="J849" i="4"/>
  <c r="E850" i="4"/>
  <c r="AA850" i="4" s="1"/>
  <c r="D849" i="4"/>
  <c r="R783" i="4" l="1"/>
  <c r="S783" i="4" s="1"/>
  <c r="R242" i="4"/>
  <c r="S242" i="4" s="1"/>
  <c r="R718" i="4"/>
  <c r="S718" i="4" s="1"/>
  <c r="R849" i="4"/>
  <c r="S849" i="4" s="1"/>
  <c r="R998" i="4"/>
  <c r="S998" i="4" s="1"/>
  <c r="AB241" i="4"/>
  <c r="AC241" i="4" s="1"/>
  <c r="T241" i="4"/>
  <c r="AB997" i="4"/>
  <c r="T997" i="4"/>
  <c r="AB429" i="4"/>
  <c r="T429" i="4"/>
  <c r="AB1110" i="4"/>
  <c r="T1110" i="4"/>
  <c r="AB848" i="4"/>
  <c r="T848" i="4"/>
  <c r="AB782" i="4"/>
  <c r="T782" i="4"/>
  <c r="AB717" i="4"/>
  <c r="T717" i="4"/>
  <c r="I719" i="4"/>
  <c r="Q719" i="4" s="1"/>
  <c r="I243" i="4"/>
  <c r="Q243" i="4" s="1"/>
  <c r="I784" i="4"/>
  <c r="Q784" i="4" s="1"/>
  <c r="I850" i="4"/>
  <c r="Q850" i="4" s="1"/>
  <c r="I999" i="4"/>
  <c r="Q999" i="4" s="1"/>
  <c r="Y847" i="4"/>
  <c r="Z847" i="4"/>
  <c r="Z996" i="4"/>
  <c r="Y996" i="4"/>
  <c r="Y1109" i="4"/>
  <c r="Z1109" i="4"/>
  <c r="Z781" i="4"/>
  <c r="Y781" i="4"/>
  <c r="Z716" i="4"/>
  <c r="Y716" i="4"/>
  <c r="X240" i="4"/>
  <c r="X1110" i="4"/>
  <c r="X717" i="4"/>
  <c r="X782" i="4"/>
  <c r="X997" i="4"/>
  <c r="X848" i="4"/>
  <c r="X241" i="4"/>
  <c r="X428" i="4"/>
  <c r="Z428" i="4" s="1"/>
  <c r="R430" i="4"/>
  <c r="S430" i="4" s="1"/>
  <c r="P849" i="4"/>
  <c r="P998" i="4"/>
  <c r="P718" i="4"/>
  <c r="P430" i="4"/>
  <c r="P783" i="4"/>
  <c r="P242" i="4"/>
  <c r="F243" i="4"/>
  <c r="I431" i="4"/>
  <c r="Q431" i="4" s="1"/>
  <c r="D431" i="4"/>
  <c r="J431" i="4"/>
  <c r="E432" i="4"/>
  <c r="AA432" i="4" s="1"/>
  <c r="J719" i="4"/>
  <c r="E720" i="4"/>
  <c r="AA720" i="4" s="1"/>
  <c r="D719" i="4"/>
  <c r="E244" i="4"/>
  <c r="AA244" i="4" s="1"/>
  <c r="J243" i="4"/>
  <c r="D243" i="4"/>
  <c r="D784" i="4"/>
  <c r="J784" i="4"/>
  <c r="E785" i="4"/>
  <c r="AA785" i="4" s="1"/>
  <c r="J850" i="4"/>
  <c r="D850" i="4"/>
  <c r="E851" i="4"/>
  <c r="AA851" i="4" s="1"/>
  <c r="J999" i="4"/>
  <c r="E1000" i="4"/>
  <c r="AA1000" i="4" s="1"/>
  <c r="D999" i="4"/>
  <c r="R243" i="4" l="1"/>
  <c r="S243" i="4" s="1"/>
  <c r="R850" i="4"/>
  <c r="S850" i="4" s="1"/>
  <c r="R999" i="4"/>
  <c r="S999" i="4" s="1"/>
  <c r="R719" i="4"/>
  <c r="S719" i="4" s="1"/>
  <c r="AB718" i="4"/>
  <c r="T718" i="4"/>
  <c r="AB242" i="4"/>
  <c r="AC242" i="4" s="1"/>
  <c r="T242" i="4"/>
  <c r="AB998" i="4"/>
  <c r="T998" i="4"/>
  <c r="AB783" i="4"/>
  <c r="T783" i="4"/>
  <c r="AB849" i="4"/>
  <c r="T849" i="4"/>
  <c r="AB430" i="4"/>
  <c r="T430" i="4"/>
  <c r="R784" i="4"/>
  <c r="S784" i="4" s="1"/>
  <c r="I785" i="4"/>
  <c r="Q785" i="4" s="1"/>
  <c r="I1000" i="4"/>
  <c r="Q1000" i="4" s="1"/>
  <c r="I720" i="4"/>
  <c r="Q720" i="4" s="1"/>
  <c r="I244" i="4"/>
  <c r="Q244" i="4" s="1"/>
  <c r="I851" i="4"/>
  <c r="Q851" i="4" s="1"/>
  <c r="Z782" i="4"/>
  <c r="Y782" i="4"/>
  <c r="Y241" i="4"/>
  <c r="Z241" i="4"/>
  <c r="Z848" i="4"/>
  <c r="Y848" i="4"/>
  <c r="Z1110" i="4"/>
  <c r="Y1110" i="4"/>
  <c r="Z717" i="4"/>
  <c r="Y717" i="4"/>
  <c r="Z997" i="4"/>
  <c r="Y997" i="4"/>
  <c r="Y240" i="4"/>
  <c r="Z240" i="4"/>
  <c r="X783" i="4"/>
  <c r="X849" i="4"/>
  <c r="Y428" i="4"/>
  <c r="X718" i="4"/>
  <c r="X242" i="4"/>
  <c r="Y242" i="4" s="1"/>
  <c r="X998" i="4"/>
  <c r="X429" i="4"/>
  <c r="R431" i="4"/>
  <c r="P999" i="4"/>
  <c r="P431" i="4"/>
  <c r="P850" i="4"/>
  <c r="P243" i="4"/>
  <c r="P719" i="4"/>
  <c r="P784" i="4"/>
  <c r="F244" i="4"/>
  <c r="I432" i="4"/>
  <c r="Q432" i="4" s="1"/>
  <c r="J432" i="4"/>
  <c r="D432" i="4"/>
  <c r="E433" i="4"/>
  <c r="AA433" i="4" s="1"/>
  <c r="J851" i="4"/>
  <c r="E852" i="4"/>
  <c r="AA852" i="4" s="1"/>
  <c r="D851" i="4"/>
  <c r="E245" i="4"/>
  <c r="AA245" i="4" s="1"/>
  <c r="J244" i="4"/>
  <c r="D244" i="4"/>
  <c r="J720" i="4"/>
  <c r="E721" i="4"/>
  <c r="AA721" i="4" s="1"/>
  <c r="D720" i="4"/>
  <c r="J1000" i="4"/>
  <c r="E1001" i="4"/>
  <c r="AA1001" i="4" s="1"/>
  <c r="D1000" i="4"/>
  <c r="D785" i="4"/>
  <c r="J785" i="4"/>
  <c r="E786" i="4"/>
  <c r="AA786" i="4" s="1"/>
  <c r="R1000" i="4" l="1"/>
  <c r="S1000" i="4" s="1"/>
  <c r="R720" i="4"/>
  <c r="S720" i="4" s="1"/>
  <c r="R785" i="4"/>
  <c r="S785" i="4" s="1"/>
  <c r="R851" i="4"/>
  <c r="S851" i="4" s="1"/>
  <c r="R244" i="4"/>
  <c r="S244" i="4" s="1"/>
  <c r="AB784" i="4"/>
  <c r="T784" i="4"/>
  <c r="AB431" i="4"/>
  <c r="T431" i="4"/>
  <c r="AB719" i="4"/>
  <c r="T719" i="4"/>
  <c r="AB999" i="4"/>
  <c r="T999" i="4"/>
  <c r="AB850" i="4"/>
  <c r="T850" i="4"/>
  <c r="AB243" i="4"/>
  <c r="AC243" i="4" s="1"/>
  <c r="T243" i="4"/>
  <c r="I852" i="4"/>
  <c r="Q852" i="4" s="1"/>
  <c r="I721" i="4"/>
  <c r="Q721" i="4" s="1"/>
  <c r="I245" i="4"/>
  <c r="Q245" i="4" s="1"/>
  <c r="I786" i="4"/>
  <c r="Q786" i="4" s="1"/>
  <c r="I1001" i="4"/>
  <c r="Q1001" i="4" s="1"/>
  <c r="Z849" i="4"/>
  <c r="Y849" i="4"/>
  <c r="Y783" i="4"/>
  <c r="Z783" i="4"/>
  <c r="Y718" i="4"/>
  <c r="Z718" i="4"/>
  <c r="Y998" i="4"/>
  <c r="Z998" i="4"/>
  <c r="X999" i="4"/>
  <c r="Z429" i="4"/>
  <c r="Y429" i="4"/>
  <c r="X850" i="4"/>
  <c r="X719" i="4"/>
  <c r="X430" i="4"/>
  <c r="Z242" i="4"/>
  <c r="X243" i="4"/>
  <c r="X784" i="4"/>
  <c r="Y784" i="4" s="1"/>
  <c r="S431" i="4"/>
  <c r="R432" i="4"/>
  <c r="S432" i="4" s="1"/>
  <c r="P720" i="4"/>
  <c r="P785" i="4"/>
  <c r="P1000" i="4"/>
  <c r="P432" i="4"/>
  <c r="P244" i="4"/>
  <c r="P851" i="4"/>
  <c r="F245" i="4"/>
  <c r="I433" i="4"/>
  <c r="Q433" i="4" s="1"/>
  <c r="D433" i="4"/>
  <c r="J433" i="4"/>
  <c r="E434" i="4"/>
  <c r="AA434" i="4" s="1"/>
  <c r="E246" i="4"/>
  <c r="AA246" i="4" s="1"/>
  <c r="J245" i="4"/>
  <c r="D245" i="4"/>
  <c r="E787" i="4"/>
  <c r="AA787" i="4" s="1"/>
  <c r="J786" i="4"/>
  <c r="D786" i="4"/>
  <c r="J852" i="4"/>
  <c r="E853" i="4"/>
  <c r="AA853" i="4" s="1"/>
  <c r="D852" i="4"/>
  <c r="J721" i="4"/>
  <c r="D721" i="4"/>
  <c r="E722" i="4"/>
  <c r="AA722" i="4" s="1"/>
  <c r="J1001" i="4"/>
  <c r="E1002" i="4"/>
  <c r="AA1002" i="4" s="1"/>
  <c r="D1001" i="4"/>
  <c r="R721" i="4" l="1"/>
  <c r="S721" i="4" s="1"/>
  <c r="R852" i="4"/>
  <c r="S852" i="4" s="1"/>
  <c r="R786" i="4"/>
  <c r="S786" i="4" s="1"/>
  <c r="AB244" i="4"/>
  <c r="AC244" i="4" s="1"/>
  <c r="T244" i="4"/>
  <c r="AB720" i="4"/>
  <c r="T720" i="4"/>
  <c r="AB432" i="4"/>
  <c r="T432" i="4"/>
  <c r="AB1000" i="4"/>
  <c r="T1000" i="4"/>
  <c r="AB851" i="4"/>
  <c r="T851" i="4"/>
  <c r="AB785" i="4"/>
  <c r="T785" i="4"/>
  <c r="R245" i="4"/>
  <c r="S245" i="4" s="1"/>
  <c r="R1001" i="4"/>
  <c r="S1001" i="4" s="1"/>
  <c r="I787" i="4"/>
  <c r="Q787" i="4" s="1"/>
  <c r="I246" i="4"/>
  <c r="Q246" i="4" s="1"/>
  <c r="I722" i="4"/>
  <c r="Q722" i="4" s="1"/>
  <c r="I853" i="4"/>
  <c r="Q853" i="4" s="1"/>
  <c r="I1002" i="4"/>
  <c r="Q1002" i="4" s="1"/>
  <c r="Z784" i="4"/>
  <c r="Z430" i="4"/>
  <c r="Y430" i="4"/>
  <c r="Y719" i="4"/>
  <c r="Z719" i="4"/>
  <c r="Z850" i="4"/>
  <c r="Y850" i="4"/>
  <c r="Y999" i="4"/>
  <c r="Z999" i="4"/>
  <c r="Y243" i="4"/>
  <c r="Z243" i="4"/>
  <c r="X1000" i="4"/>
  <c r="X431" i="4"/>
  <c r="X720" i="4"/>
  <c r="X785" i="4"/>
  <c r="X244" i="4"/>
  <c r="X851" i="4"/>
  <c r="R433" i="4"/>
  <c r="S433" i="4" s="1"/>
  <c r="P433" i="4"/>
  <c r="P852" i="4"/>
  <c r="P721" i="4"/>
  <c r="P245" i="4"/>
  <c r="P1001" i="4"/>
  <c r="P786" i="4"/>
  <c r="F246" i="4"/>
  <c r="I434" i="4"/>
  <c r="Q434" i="4" s="1"/>
  <c r="E435" i="4"/>
  <c r="AA435" i="4" s="1"/>
  <c r="D434" i="4"/>
  <c r="J434" i="4"/>
  <c r="J787" i="4"/>
  <c r="D787" i="4"/>
  <c r="E788" i="4"/>
  <c r="AA788" i="4" s="1"/>
  <c r="D1002" i="4"/>
  <c r="J1002" i="4"/>
  <c r="E1003" i="4"/>
  <c r="AA1003" i="4" s="1"/>
  <c r="J722" i="4"/>
  <c r="D722" i="4"/>
  <c r="E723" i="4"/>
  <c r="AA723" i="4" s="1"/>
  <c r="D853" i="4"/>
  <c r="J853" i="4"/>
  <c r="E854" i="4"/>
  <c r="AA854" i="4" s="1"/>
  <c r="E247" i="4"/>
  <c r="AA247" i="4" s="1"/>
  <c r="J246" i="4"/>
  <c r="D246" i="4"/>
  <c r="R246" i="4" l="1"/>
  <c r="S246" i="4" s="1"/>
  <c r="R853" i="4"/>
  <c r="S853" i="4" s="1"/>
  <c r="R1002" i="4"/>
  <c r="S1002" i="4" s="1"/>
  <c r="R787" i="4"/>
  <c r="S787" i="4" s="1"/>
  <c r="R722" i="4"/>
  <c r="S722" i="4" s="1"/>
  <c r="X786" i="4"/>
  <c r="AB245" i="4"/>
  <c r="AC245" i="4" s="1"/>
  <c r="T245" i="4"/>
  <c r="AB721" i="4"/>
  <c r="T721" i="4"/>
  <c r="AB786" i="4"/>
  <c r="T786" i="4"/>
  <c r="AB852" i="4"/>
  <c r="T852" i="4"/>
  <c r="AB1001" i="4"/>
  <c r="T1001" i="4"/>
  <c r="AB433" i="4"/>
  <c r="T433" i="4"/>
  <c r="I1003" i="4"/>
  <c r="Q1003" i="4" s="1"/>
  <c r="I723" i="4"/>
  <c r="Q723" i="4" s="1"/>
  <c r="I788" i="4"/>
  <c r="Q788" i="4" s="1"/>
  <c r="I854" i="4"/>
  <c r="Q854" i="4" s="1"/>
  <c r="Z851" i="4"/>
  <c r="Y851" i="4"/>
  <c r="Z431" i="4"/>
  <c r="Y431" i="4"/>
  <c r="Z785" i="4"/>
  <c r="Y785" i="4"/>
  <c r="Z720" i="4"/>
  <c r="Y720" i="4"/>
  <c r="Z244" i="4"/>
  <c r="Y244" i="4"/>
  <c r="Z1000" i="4"/>
  <c r="Y1000" i="4"/>
  <c r="X721" i="4"/>
  <c r="X1001" i="4"/>
  <c r="X432" i="4"/>
  <c r="X852" i="4"/>
  <c r="X245" i="4"/>
  <c r="R434" i="4"/>
  <c r="S434" i="4" s="1"/>
  <c r="P853" i="4"/>
  <c r="P722" i="4"/>
  <c r="P246" i="4"/>
  <c r="P1002" i="4"/>
  <c r="P787" i="4"/>
  <c r="P434" i="4"/>
  <c r="F247" i="4"/>
  <c r="I247" i="4"/>
  <c r="Q247" i="4" s="1"/>
  <c r="I435" i="4"/>
  <c r="Q435" i="4" s="1"/>
  <c r="J435" i="4"/>
  <c r="D435" i="4"/>
  <c r="E436" i="4"/>
  <c r="AA436" i="4" s="1"/>
  <c r="J788" i="4"/>
  <c r="E789" i="4"/>
  <c r="AA789" i="4" s="1"/>
  <c r="D788" i="4"/>
  <c r="E855" i="4"/>
  <c r="AA855" i="4" s="1"/>
  <c r="J854" i="4"/>
  <c r="D854" i="4"/>
  <c r="E1004" i="4"/>
  <c r="AA1004" i="4" s="1"/>
  <c r="J1003" i="4"/>
  <c r="D1003" i="4"/>
  <c r="J247" i="4"/>
  <c r="D247" i="4"/>
  <c r="E248" i="4"/>
  <c r="AA248" i="4" s="1"/>
  <c r="J723" i="4"/>
  <c r="E724" i="4"/>
  <c r="AA724" i="4" s="1"/>
  <c r="D723" i="4"/>
  <c r="R723" i="4" l="1"/>
  <c r="S723" i="4" s="1"/>
  <c r="R1003" i="4"/>
  <c r="S1003" i="4" s="1"/>
  <c r="AB246" i="4"/>
  <c r="AC246" i="4" s="1"/>
  <c r="T246" i="4"/>
  <c r="AB434" i="4"/>
  <c r="T434" i="4"/>
  <c r="AB722" i="4"/>
  <c r="T722" i="4"/>
  <c r="AB787" i="4"/>
  <c r="T787" i="4"/>
  <c r="AB853" i="4"/>
  <c r="T853" i="4"/>
  <c r="AB1002" i="4"/>
  <c r="T1002" i="4"/>
  <c r="R788" i="4"/>
  <c r="S788" i="4" s="1"/>
  <c r="R854" i="4"/>
  <c r="S854" i="4" s="1"/>
  <c r="I724" i="4"/>
  <c r="Q724" i="4" s="1"/>
  <c r="I789" i="4"/>
  <c r="Q789" i="4" s="1"/>
  <c r="I1004" i="4"/>
  <c r="Q1004" i="4" s="1"/>
  <c r="I248" i="4"/>
  <c r="Q248" i="4" s="1"/>
  <c r="I855" i="4"/>
  <c r="Q855" i="4" s="1"/>
  <c r="Y1001" i="4"/>
  <c r="Z1001" i="4"/>
  <c r="Z245" i="4"/>
  <c r="Y245" i="4"/>
  <c r="Z852" i="4"/>
  <c r="Y852" i="4"/>
  <c r="Y786" i="4"/>
  <c r="Z786" i="4"/>
  <c r="Z721" i="4"/>
  <c r="Y721" i="4"/>
  <c r="Z432" i="4"/>
  <c r="Y432" i="4"/>
  <c r="X853" i="4"/>
  <c r="X787" i="4"/>
  <c r="X246" i="4"/>
  <c r="X1002" i="4"/>
  <c r="X722" i="4"/>
  <c r="X433" i="4"/>
  <c r="R247" i="4"/>
  <c r="S247" i="4" s="1"/>
  <c r="R435" i="4"/>
  <c r="P435" i="4"/>
  <c r="P723" i="4"/>
  <c r="P854" i="4"/>
  <c r="P788" i="4"/>
  <c r="P247" i="4"/>
  <c r="P1003" i="4"/>
  <c r="F248" i="4"/>
  <c r="I436" i="4"/>
  <c r="Q436" i="4" s="1"/>
  <c r="E437" i="4"/>
  <c r="AA437" i="4" s="1"/>
  <c r="J436" i="4"/>
  <c r="D436" i="4"/>
  <c r="J1004" i="4"/>
  <c r="D1004" i="4"/>
  <c r="E1005" i="4"/>
  <c r="AA1005" i="4" s="1"/>
  <c r="D789" i="4"/>
  <c r="J789" i="4"/>
  <c r="E790" i="4"/>
  <c r="AA790" i="4" s="1"/>
  <c r="E249" i="4"/>
  <c r="AA249" i="4" s="1"/>
  <c r="J248" i="4"/>
  <c r="D248" i="4"/>
  <c r="J724" i="4"/>
  <c r="E725" i="4"/>
  <c r="AA725" i="4" s="1"/>
  <c r="D724" i="4"/>
  <c r="J855" i="4"/>
  <c r="R855" i="4" s="1"/>
  <c r="S855" i="4" s="1"/>
  <c r="D855" i="4"/>
  <c r="E856" i="4"/>
  <c r="AA856" i="4" s="1"/>
  <c r="R724" i="4" l="1"/>
  <c r="S724" i="4" s="1"/>
  <c r="R789" i="4"/>
  <c r="S789" i="4" s="1"/>
  <c r="R1004" i="4"/>
  <c r="S1004" i="4" s="1"/>
  <c r="R248" i="4"/>
  <c r="S248" i="4" s="1"/>
  <c r="AB1003" i="4"/>
  <c r="T1003" i="4"/>
  <c r="AB723" i="4"/>
  <c r="T723" i="4"/>
  <c r="AB247" i="4"/>
  <c r="AC247" i="4" s="1"/>
  <c r="T247" i="4"/>
  <c r="AB788" i="4"/>
  <c r="T788" i="4"/>
  <c r="AB435" i="4"/>
  <c r="T435" i="4"/>
  <c r="AB854" i="4"/>
  <c r="T854" i="4"/>
  <c r="I790" i="4"/>
  <c r="Q790" i="4" s="1"/>
  <c r="I856" i="4"/>
  <c r="Q856" i="4" s="1"/>
  <c r="I725" i="4"/>
  <c r="Q725" i="4" s="1"/>
  <c r="I249" i="4"/>
  <c r="Q249" i="4" s="1"/>
  <c r="I1005" i="4"/>
  <c r="Q1005" i="4" s="1"/>
  <c r="Z722" i="4"/>
  <c r="Y722" i="4"/>
  <c r="Z853" i="4"/>
  <c r="Y853" i="4"/>
  <c r="Z1002" i="4"/>
  <c r="Y1002" i="4"/>
  <c r="Z246" i="4"/>
  <c r="Y246" i="4"/>
  <c r="Z433" i="4"/>
  <c r="Y433" i="4"/>
  <c r="Z787" i="4"/>
  <c r="Y787" i="4"/>
  <c r="X434" i="4"/>
  <c r="X854" i="4"/>
  <c r="X788" i="4"/>
  <c r="X1003" i="4"/>
  <c r="X723" i="4"/>
  <c r="S435" i="4"/>
  <c r="R436" i="4"/>
  <c r="S436" i="4" s="1"/>
  <c r="P436" i="4"/>
  <c r="P724" i="4"/>
  <c r="P855" i="4"/>
  <c r="P789" i="4"/>
  <c r="P1004" i="4"/>
  <c r="P248" i="4"/>
  <c r="F249" i="4"/>
  <c r="I437" i="4"/>
  <c r="Q437" i="4" s="1"/>
  <c r="J437" i="4"/>
  <c r="E438" i="4"/>
  <c r="AA438" i="4" s="1"/>
  <c r="D437" i="4"/>
  <c r="J725" i="4"/>
  <c r="E726" i="4"/>
  <c r="AA726" i="4" s="1"/>
  <c r="D725" i="4"/>
  <c r="E250" i="4"/>
  <c r="AA250" i="4" s="1"/>
  <c r="J249" i="4"/>
  <c r="D249" i="4"/>
  <c r="J1005" i="4"/>
  <c r="D1005" i="4"/>
  <c r="E1006" i="4"/>
  <c r="AA1006" i="4" s="1"/>
  <c r="J856" i="4"/>
  <c r="E857" i="4"/>
  <c r="AA857" i="4" s="1"/>
  <c r="D856" i="4"/>
  <c r="J790" i="4"/>
  <c r="E791" i="4"/>
  <c r="AA791" i="4" s="1"/>
  <c r="D790" i="4"/>
  <c r="R856" i="4" l="1"/>
  <c r="S856" i="4" s="1"/>
  <c r="R790" i="4"/>
  <c r="S790" i="4" s="1"/>
  <c r="R249" i="4"/>
  <c r="S249" i="4" s="1"/>
  <c r="R1005" i="4"/>
  <c r="S1005" i="4" s="1"/>
  <c r="R725" i="4"/>
  <c r="S725" i="4" s="1"/>
  <c r="AB1004" i="4"/>
  <c r="T1004" i="4"/>
  <c r="AB436" i="4"/>
  <c r="T436" i="4"/>
  <c r="AB789" i="4"/>
  <c r="T789" i="4"/>
  <c r="AB855" i="4"/>
  <c r="T855" i="4"/>
  <c r="AB248" i="4"/>
  <c r="AC248" i="4" s="1"/>
  <c r="T248" i="4"/>
  <c r="AB724" i="4"/>
  <c r="T724" i="4"/>
  <c r="I1006" i="4"/>
  <c r="Q1006" i="4" s="1"/>
  <c r="I250" i="4"/>
  <c r="Q250" i="4" s="1"/>
  <c r="I857" i="4"/>
  <c r="Q857" i="4" s="1"/>
  <c r="I791" i="4"/>
  <c r="Q791" i="4" s="1"/>
  <c r="I726" i="4"/>
  <c r="Q726" i="4" s="1"/>
  <c r="Z1003" i="4"/>
  <c r="Y1003" i="4"/>
  <c r="Z788" i="4"/>
  <c r="Y788" i="4"/>
  <c r="Z854" i="4"/>
  <c r="Y854" i="4"/>
  <c r="Z723" i="4"/>
  <c r="Y723" i="4"/>
  <c r="Z434" i="4"/>
  <c r="Y434" i="4"/>
  <c r="X724" i="4"/>
  <c r="X248" i="4"/>
  <c r="X789" i="4"/>
  <c r="X1004" i="4"/>
  <c r="X247" i="4"/>
  <c r="X855" i="4"/>
  <c r="X435" i="4"/>
  <c r="R437" i="4"/>
  <c r="S437" i="4" s="1"/>
  <c r="P1005" i="4"/>
  <c r="P856" i="4"/>
  <c r="P437" i="4"/>
  <c r="P790" i="4"/>
  <c r="P249" i="4"/>
  <c r="P725" i="4"/>
  <c r="F250" i="4"/>
  <c r="I438" i="4"/>
  <c r="Q438" i="4" s="1"/>
  <c r="J438" i="4"/>
  <c r="E439" i="4"/>
  <c r="AA439" i="4" s="1"/>
  <c r="D438" i="4"/>
  <c r="E792" i="4"/>
  <c r="AA792" i="4" s="1"/>
  <c r="J791" i="4"/>
  <c r="D791" i="4"/>
  <c r="J857" i="4"/>
  <c r="E858" i="4"/>
  <c r="AA858" i="4" s="1"/>
  <c r="D857" i="4"/>
  <c r="E251" i="4"/>
  <c r="AA251" i="4" s="1"/>
  <c r="J250" i="4"/>
  <c r="D250" i="4"/>
  <c r="E727" i="4"/>
  <c r="AA727" i="4" s="1"/>
  <c r="J726" i="4"/>
  <c r="D726" i="4"/>
  <c r="J1006" i="4"/>
  <c r="E1007" i="4"/>
  <c r="AA1007" i="4" s="1"/>
  <c r="D1006" i="4"/>
  <c r="R1006" i="4" l="1"/>
  <c r="S1006" i="4" s="1"/>
  <c r="R791" i="4"/>
  <c r="S791" i="4" s="1"/>
  <c r="R726" i="4"/>
  <c r="S726" i="4" s="1"/>
  <c r="R250" i="4"/>
  <c r="S250" i="4" s="1"/>
  <c r="R857" i="4"/>
  <c r="S857" i="4" s="1"/>
  <c r="AB249" i="4"/>
  <c r="AC249" i="4" s="1"/>
  <c r="T249" i="4"/>
  <c r="AB1005" i="4"/>
  <c r="T1005" i="4"/>
  <c r="AB790" i="4"/>
  <c r="T790" i="4"/>
  <c r="AB437" i="4"/>
  <c r="T437" i="4"/>
  <c r="AB725" i="4"/>
  <c r="T725" i="4"/>
  <c r="AB856" i="4"/>
  <c r="T856" i="4"/>
  <c r="I251" i="4"/>
  <c r="Q251" i="4" s="1"/>
  <c r="I727" i="4"/>
  <c r="Q727" i="4" s="1"/>
  <c r="I1007" i="4"/>
  <c r="Q1007" i="4" s="1"/>
  <c r="I858" i="4"/>
  <c r="Q858" i="4" s="1"/>
  <c r="I792" i="4"/>
  <c r="Q792" i="4" s="1"/>
  <c r="Z855" i="4"/>
  <c r="Y855" i="4"/>
  <c r="Z248" i="4"/>
  <c r="Y248" i="4"/>
  <c r="Y247" i="4"/>
  <c r="Z247" i="4"/>
  <c r="Z724" i="4"/>
  <c r="Y724" i="4"/>
  <c r="Z1004" i="4"/>
  <c r="Y1004" i="4"/>
  <c r="Z435" i="4"/>
  <c r="Y435" i="4"/>
  <c r="Z789" i="4"/>
  <c r="Y789" i="4"/>
  <c r="X856" i="4"/>
  <c r="X1005" i="4"/>
  <c r="Y1005" i="4" s="1"/>
  <c r="X436" i="4"/>
  <c r="X790" i="4"/>
  <c r="X249" i="4"/>
  <c r="X725" i="4"/>
  <c r="R438" i="4"/>
  <c r="S438" i="4" s="1"/>
  <c r="P726" i="4"/>
  <c r="P791" i="4"/>
  <c r="P438" i="4"/>
  <c r="P1006" i="4"/>
  <c r="P250" i="4"/>
  <c r="P857" i="4"/>
  <c r="F251" i="4"/>
  <c r="I439" i="4"/>
  <c r="Q439" i="4" s="1"/>
  <c r="J439" i="4"/>
  <c r="E440" i="4"/>
  <c r="AA440" i="4" s="1"/>
  <c r="D439" i="4"/>
  <c r="E252" i="4"/>
  <c r="AA252" i="4" s="1"/>
  <c r="J251" i="4"/>
  <c r="D251" i="4"/>
  <c r="J1007" i="4"/>
  <c r="E1008" i="4"/>
  <c r="AA1008" i="4" s="1"/>
  <c r="D1007" i="4"/>
  <c r="E728" i="4"/>
  <c r="AA728" i="4" s="1"/>
  <c r="J727" i="4"/>
  <c r="D727" i="4"/>
  <c r="J858" i="4"/>
  <c r="E859" i="4"/>
  <c r="AA859" i="4" s="1"/>
  <c r="D858" i="4"/>
  <c r="J792" i="4"/>
  <c r="E793" i="4"/>
  <c r="AA793" i="4" s="1"/>
  <c r="D792" i="4"/>
  <c r="R1007" i="4" l="1"/>
  <c r="S1007" i="4" s="1"/>
  <c r="R251" i="4"/>
  <c r="S251" i="4" s="1"/>
  <c r="R858" i="4"/>
  <c r="S858" i="4" s="1"/>
  <c r="AB1006" i="4"/>
  <c r="T1006" i="4"/>
  <c r="AB438" i="4"/>
  <c r="T438" i="4"/>
  <c r="AB857" i="4"/>
  <c r="T857" i="4"/>
  <c r="AB791" i="4"/>
  <c r="T791" i="4"/>
  <c r="AB250" i="4"/>
  <c r="AC250" i="4" s="1"/>
  <c r="T250" i="4"/>
  <c r="AB726" i="4"/>
  <c r="T726" i="4"/>
  <c r="R792" i="4"/>
  <c r="S792" i="4" s="1"/>
  <c r="R727" i="4"/>
  <c r="S727" i="4" s="1"/>
  <c r="I859" i="4"/>
  <c r="Q859" i="4" s="1"/>
  <c r="I728" i="4"/>
  <c r="Q728" i="4" s="1"/>
  <c r="I793" i="4"/>
  <c r="Q793" i="4" s="1"/>
  <c r="I1008" i="4"/>
  <c r="Q1008" i="4" s="1"/>
  <c r="I252" i="4"/>
  <c r="Q252" i="4" s="1"/>
  <c r="Y725" i="4"/>
  <c r="Z725" i="4"/>
  <c r="Y790" i="4"/>
  <c r="Z790" i="4"/>
  <c r="Z856" i="4"/>
  <c r="Y856" i="4"/>
  <c r="Z436" i="4"/>
  <c r="Y436" i="4"/>
  <c r="Y249" i="4"/>
  <c r="Z249" i="4"/>
  <c r="X250" i="4"/>
  <c r="X1006" i="4"/>
  <c r="X791" i="4"/>
  <c r="Z1005" i="4"/>
  <c r="X857" i="4"/>
  <c r="X726" i="4"/>
  <c r="X437" i="4"/>
  <c r="R439" i="4"/>
  <c r="S439" i="4" s="1"/>
  <c r="P792" i="4"/>
  <c r="P858" i="4"/>
  <c r="P251" i="4"/>
  <c r="P439" i="4"/>
  <c r="P727" i="4"/>
  <c r="P1007" i="4"/>
  <c r="F252" i="4"/>
  <c r="I440" i="4"/>
  <c r="Q440" i="4" s="1"/>
  <c r="J440" i="4"/>
  <c r="E441" i="4"/>
  <c r="AA441" i="4" s="1"/>
  <c r="D440" i="4"/>
  <c r="J1008" i="4"/>
  <c r="D1008" i="4"/>
  <c r="E1009" i="4"/>
  <c r="AA1009" i="4" s="1"/>
  <c r="E253" i="4"/>
  <c r="AA253" i="4" s="1"/>
  <c r="J252" i="4"/>
  <c r="D252" i="4"/>
  <c r="D859" i="4"/>
  <c r="J859" i="4"/>
  <c r="E860" i="4"/>
  <c r="AA860" i="4" s="1"/>
  <c r="J793" i="4"/>
  <c r="D793" i="4"/>
  <c r="E794" i="4"/>
  <c r="AA794" i="4" s="1"/>
  <c r="E729" i="4"/>
  <c r="AA729" i="4" s="1"/>
  <c r="J728" i="4"/>
  <c r="D728" i="4"/>
  <c r="R252" i="4" l="1"/>
  <c r="S252" i="4" s="1"/>
  <c r="R1008" i="4"/>
  <c r="S1008" i="4" s="1"/>
  <c r="R728" i="4"/>
  <c r="S728" i="4" s="1"/>
  <c r="R793" i="4"/>
  <c r="S793" i="4" s="1"/>
  <c r="AB727" i="4"/>
  <c r="T727" i="4"/>
  <c r="AB792" i="4"/>
  <c r="T792" i="4"/>
  <c r="AB439" i="4"/>
  <c r="T439" i="4"/>
  <c r="R859" i="4"/>
  <c r="S859" i="4" s="1"/>
  <c r="AB251" i="4"/>
  <c r="AC251" i="4" s="1"/>
  <c r="T251" i="4"/>
  <c r="AB1007" i="4"/>
  <c r="T1007" i="4"/>
  <c r="AB858" i="4"/>
  <c r="T858" i="4"/>
  <c r="I1009" i="4"/>
  <c r="Q1009" i="4" s="1"/>
  <c r="I729" i="4"/>
  <c r="Q729" i="4" s="1"/>
  <c r="I860" i="4"/>
  <c r="Q860" i="4" s="1"/>
  <c r="I794" i="4"/>
  <c r="Q794" i="4" s="1"/>
  <c r="I253" i="4"/>
  <c r="Q253" i="4" s="1"/>
  <c r="Z250" i="4"/>
  <c r="Y250" i="4"/>
  <c r="Z1006" i="4"/>
  <c r="Y1006" i="4"/>
  <c r="Z791" i="4"/>
  <c r="Y791" i="4"/>
  <c r="Z437" i="4"/>
  <c r="Y437" i="4"/>
  <c r="Z726" i="4"/>
  <c r="Y726" i="4"/>
  <c r="Z857" i="4"/>
  <c r="Y857" i="4"/>
  <c r="X251" i="4"/>
  <c r="X792" i="4"/>
  <c r="X858" i="4"/>
  <c r="X1007" i="4"/>
  <c r="X438" i="4"/>
  <c r="X727" i="4"/>
  <c r="R440" i="4"/>
  <c r="P252" i="4"/>
  <c r="P1008" i="4"/>
  <c r="P728" i="4"/>
  <c r="P793" i="4"/>
  <c r="P440" i="4"/>
  <c r="P859" i="4"/>
  <c r="F253" i="4"/>
  <c r="I441" i="4"/>
  <c r="Q441" i="4" s="1"/>
  <c r="J441" i="4"/>
  <c r="E442" i="4"/>
  <c r="AA442" i="4" s="1"/>
  <c r="D441" i="4"/>
  <c r="J794" i="4"/>
  <c r="E795" i="4"/>
  <c r="AA795" i="4" s="1"/>
  <c r="D794" i="4"/>
  <c r="J253" i="4"/>
  <c r="D253" i="4"/>
  <c r="E254" i="4"/>
  <c r="AA254" i="4" s="1"/>
  <c r="J1009" i="4"/>
  <c r="E1010" i="4"/>
  <c r="AA1010" i="4" s="1"/>
  <c r="D1009" i="4"/>
  <c r="E730" i="4"/>
  <c r="AA730" i="4" s="1"/>
  <c r="J729" i="4"/>
  <c r="R729" i="4" s="1"/>
  <c r="S729" i="4" s="1"/>
  <c r="D729" i="4"/>
  <c r="J860" i="4"/>
  <c r="E861" i="4"/>
  <c r="AA861" i="4" s="1"/>
  <c r="D860" i="4"/>
  <c r="R253" i="4" l="1"/>
  <c r="S253" i="4" s="1"/>
  <c r="R1009" i="4"/>
  <c r="S1009" i="4" s="1"/>
  <c r="R860" i="4"/>
  <c r="S860" i="4" s="1"/>
  <c r="R794" i="4"/>
  <c r="S794" i="4" s="1"/>
  <c r="AB440" i="4"/>
  <c r="T440" i="4"/>
  <c r="AB252" i="4"/>
  <c r="AC252" i="4" s="1"/>
  <c r="T252" i="4"/>
  <c r="AB793" i="4"/>
  <c r="T793" i="4"/>
  <c r="AB728" i="4"/>
  <c r="T728" i="4"/>
  <c r="AB859" i="4"/>
  <c r="T859" i="4"/>
  <c r="AB1008" i="4"/>
  <c r="T1008" i="4"/>
  <c r="I730" i="4"/>
  <c r="Q730" i="4" s="1"/>
  <c r="I795" i="4"/>
  <c r="Q795" i="4" s="1"/>
  <c r="I861" i="4"/>
  <c r="Q861" i="4" s="1"/>
  <c r="I254" i="4"/>
  <c r="Q254" i="4" s="1"/>
  <c r="I1010" i="4"/>
  <c r="Q1010" i="4" s="1"/>
  <c r="Y792" i="4"/>
  <c r="Z792" i="4"/>
  <c r="Y438" i="4"/>
  <c r="Z438" i="4"/>
  <c r="Y1007" i="4"/>
  <c r="Z1007" i="4"/>
  <c r="Y727" i="4"/>
  <c r="Z727" i="4"/>
  <c r="Y251" i="4"/>
  <c r="Z251" i="4"/>
  <c r="Y858" i="4"/>
  <c r="Z858" i="4"/>
  <c r="X252" i="4"/>
  <c r="X728" i="4"/>
  <c r="X859" i="4"/>
  <c r="X439" i="4"/>
  <c r="X1008" i="4"/>
  <c r="X793" i="4"/>
  <c r="S440" i="4"/>
  <c r="R441" i="4"/>
  <c r="S441" i="4" s="1"/>
  <c r="P729" i="4"/>
  <c r="P1009" i="4"/>
  <c r="P441" i="4"/>
  <c r="P860" i="4"/>
  <c r="P794" i="4"/>
  <c r="P253" i="4"/>
  <c r="F254" i="4"/>
  <c r="I442" i="4"/>
  <c r="Q442" i="4" s="1"/>
  <c r="D442" i="4"/>
  <c r="J442" i="4"/>
  <c r="E443" i="4"/>
  <c r="AA443" i="4" s="1"/>
  <c r="J1010" i="4"/>
  <c r="R1010" i="4" s="1"/>
  <c r="S1010" i="4" s="1"/>
  <c r="E1011" i="4"/>
  <c r="AA1011" i="4" s="1"/>
  <c r="D1010" i="4"/>
  <c r="J730" i="4"/>
  <c r="E731" i="4"/>
  <c r="AA731" i="4" s="1"/>
  <c r="D730" i="4"/>
  <c r="J254" i="4"/>
  <c r="D254" i="4"/>
  <c r="E255" i="4"/>
  <c r="AA255" i="4" s="1"/>
  <c r="D795" i="4"/>
  <c r="J795" i="4"/>
  <c r="E796" i="4"/>
  <c r="AA796" i="4" s="1"/>
  <c r="E862" i="4"/>
  <c r="AA862" i="4" s="1"/>
  <c r="J861" i="4"/>
  <c r="D861" i="4"/>
  <c r="R795" i="4" l="1"/>
  <c r="S795" i="4" s="1"/>
  <c r="R254" i="4"/>
  <c r="S254" i="4" s="1"/>
  <c r="R861" i="4"/>
  <c r="S861" i="4" s="1"/>
  <c r="R730" i="4"/>
  <c r="S730" i="4" s="1"/>
  <c r="AB794" i="4"/>
  <c r="T794" i="4"/>
  <c r="AB729" i="4"/>
  <c r="T729" i="4"/>
  <c r="AB860" i="4"/>
  <c r="T860" i="4"/>
  <c r="AB441" i="4"/>
  <c r="T441" i="4"/>
  <c r="AB253" i="4"/>
  <c r="AC253" i="4" s="1"/>
  <c r="T253" i="4"/>
  <c r="AB1009" i="4"/>
  <c r="T1009" i="4"/>
  <c r="I862" i="4"/>
  <c r="Q862" i="4" s="1"/>
  <c r="I255" i="4"/>
  <c r="Q255" i="4" s="1"/>
  <c r="I731" i="4"/>
  <c r="Q731" i="4" s="1"/>
  <c r="I796" i="4"/>
  <c r="Q796" i="4" s="1"/>
  <c r="I1011" i="4"/>
  <c r="Q1011" i="4" s="1"/>
  <c r="Z252" i="4"/>
  <c r="Y252" i="4"/>
  <c r="Z439" i="4"/>
  <c r="Y439" i="4"/>
  <c r="Z859" i="4"/>
  <c r="Y859" i="4"/>
  <c r="Z728" i="4"/>
  <c r="Y728" i="4"/>
  <c r="Z1008" i="4"/>
  <c r="Y1008" i="4"/>
  <c r="Z793" i="4"/>
  <c r="Y793" i="4"/>
  <c r="X1009" i="4"/>
  <c r="X794" i="4"/>
  <c r="X729" i="4"/>
  <c r="X860" i="4"/>
  <c r="X253" i="4"/>
  <c r="X440" i="4"/>
  <c r="R442" i="4"/>
  <c r="S442" i="4" s="1"/>
  <c r="P795" i="4"/>
  <c r="P442" i="4"/>
  <c r="P254" i="4"/>
  <c r="P861" i="4"/>
  <c r="P1010" i="4"/>
  <c r="P730" i="4"/>
  <c r="F255" i="4"/>
  <c r="I443" i="4"/>
  <c r="Q443" i="4" s="1"/>
  <c r="J443" i="4"/>
  <c r="E444" i="4"/>
  <c r="AA444" i="4" s="1"/>
  <c r="D443" i="4"/>
  <c r="E863" i="4"/>
  <c r="AA863" i="4" s="1"/>
  <c r="J862" i="4"/>
  <c r="D862" i="4"/>
  <c r="J255" i="4"/>
  <c r="E256" i="4"/>
  <c r="AA256" i="4" s="1"/>
  <c r="D255" i="4"/>
  <c r="J1011" i="4"/>
  <c r="E1012" i="4"/>
  <c r="AA1012" i="4" s="1"/>
  <c r="D1011" i="4"/>
  <c r="E797" i="4"/>
  <c r="AA797" i="4" s="1"/>
  <c r="J796" i="4"/>
  <c r="D796" i="4"/>
  <c r="J731" i="4"/>
  <c r="E732" i="4"/>
  <c r="AA732" i="4" s="1"/>
  <c r="D731" i="4"/>
  <c r="R796" i="4" l="1"/>
  <c r="S796" i="4" s="1"/>
  <c r="R862" i="4"/>
  <c r="S862" i="4" s="1"/>
  <c r="R255" i="4"/>
  <c r="S255" i="4" s="1"/>
  <c r="R731" i="4"/>
  <c r="S731" i="4" s="1"/>
  <c r="R1011" i="4"/>
  <c r="S1011" i="4" s="1"/>
  <c r="AB254" i="4"/>
  <c r="AC254" i="4" s="1"/>
  <c r="T254" i="4"/>
  <c r="AB730" i="4"/>
  <c r="T730" i="4"/>
  <c r="AB442" i="4"/>
  <c r="T442" i="4"/>
  <c r="AB1010" i="4"/>
  <c r="T1010" i="4"/>
  <c r="AB795" i="4"/>
  <c r="T795" i="4"/>
  <c r="AB861" i="4"/>
  <c r="T861" i="4"/>
  <c r="I732" i="4"/>
  <c r="Q732" i="4" s="1"/>
  <c r="I256" i="4"/>
  <c r="Q256" i="4" s="1"/>
  <c r="I863" i="4"/>
  <c r="Q863" i="4" s="1"/>
  <c r="I797" i="4"/>
  <c r="Q797" i="4" s="1"/>
  <c r="I1012" i="4"/>
  <c r="Q1012" i="4" s="1"/>
  <c r="Y440" i="4"/>
  <c r="Z440" i="4"/>
  <c r="Y253" i="4"/>
  <c r="Z253" i="4"/>
  <c r="Y860" i="4"/>
  <c r="Z860" i="4"/>
  <c r="Y794" i="4"/>
  <c r="Z794" i="4"/>
  <c r="Y1009" i="4"/>
  <c r="Z1009" i="4"/>
  <c r="Y729" i="4"/>
  <c r="Z729" i="4"/>
  <c r="X795" i="4"/>
  <c r="X1010" i="4"/>
  <c r="X254" i="4"/>
  <c r="X441" i="4"/>
  <c r="X730" i="4"/>
  <c r="X861" i="4"/>
  <c r="R443" i="4"/>
  <c r="S443" i="4" s="1"/>
  <c r="P796" i="4"/>
  <c r="P1011" i="4"/>
  <c r="P862" i="4"/>
  <c r="P443" i="4"/>
  <c r="P731" i="4"/>
  <c r="P255" i="4"/>
  <c r="F256" i="4"/>
  <c r="I444" i="4"/>
  <c r="Q444" i="4" s="1"/>
  <c r="E445" i="4"/>
  <c r="AA445" i="4" s="1"/>
  <c r="J444" i="4"/>
  <c r="D444" i="4"/>
  <c r="J732" i="4"/>
  <c r="D732" i="4"/>
  <c r="E733" i="4"/>
  <c r="AA733" i="4" s="1"/>
  <c r="J797" i="4"/>
  <c r="D797" i="4"/>
  <c r="E798" i="4"/>
  <c r="AA798" i="4" s="1"/>
  <c r="J256" i="4"/>
  <c r="R256" i="4" s="1"/>
  <c r="S256" i="4" s="1"/>
  <c r="D256" i="4"/>
  <c r="E257" i="4"/>
  <c r="AA257" i="4" s="1"/>
  <c r="E864" i="4"/>
  <c r="AA864" i="4" s="1"/>
  <c r="J863" i="4"/>
  <c r="D863" i="4"/>
  <c r="J1012" i="4"/>
  <c r="D1012" i="4"/>
  <c r="E1013" i="4"/>
  <c r="AA1013" i="4" s="1"/>
  <c r="R863" i="4" l="1"/>
  <c r="S863" i="4" s="1"/>
  <c r="R1012" i="4"/>
  <c r="S1012" i="4" s="1"/>
  <c r="R797" i="4"/>
  <c r="S797" i="4" s="1"/>
  <c r="R732" i="4"/>
  <c r="S732" i="4" s="1"/>
  <c r="AB255" i="4"/>
  <c r="AC255" i="4" s="1"/>
  <c r="T255" i="4"/>
  <c r="AB1011" i="4"/>
  <c r="T1011" i="4"/>
  <c r="AB731" i="4"/>
  <c r="T731" i="4"/>
  <c r="AB796" i="4"/>
  <c r="T796" i="4"/>
  <c r="AB443" i="4"/>
  <c r="T443" i="4"/>
  <c r="AB862" i="4"/>
  <c r="T862" i="4"/>
  <c r="I864" i="4"/>
  <c r="Q864" i="4" s="1"/>
  <c r="I257" i="4"/>
  <c r="Q257" i="4" s="1"/>
  <c r="I1013" i="4"/>
  <c r="Q1013" i="4" s="1"/>
  <c r="I733" i="4"/>
  <c r="Q733" i="4" s="1"/>
  <c r="Y861" i="4"/>
  <c r="Z861" i="4"/>
  <c r="Y730" i="4"/>
  <c r="Z730" i="4"/>
  <c r="Y441" i="4"/>
  <c r="Z441" i="4"/>
  <c r="Y795" i="4"/>
  <c r="Z795" i="4"/>
  <c r="Y254" i="4"/>
  <c r="Z254" i="4"/>
  <c r="Y1010" i="4"/>
  <c r="Z1010" i="4"/>
  <c r="X731" i="4"/>
  <c r="X1011" i="4"/>
  <c r="X862" i="4"/>
  <c r="X442" i="4"/>
  <c r="X796" i="4"/>
  <c r="X255" i="4"/>
  <c r="R444" i="4"/>
  <c r="S444" i="4" s="1"/>
  <c r="P863" i="4"/>
  <c r="P256" i="4"/>
  <c r="P444" i="4"/>
  <c r="P1012" i="4"/>
  <c r="P732" i="4"/>
  <c r="P797" i="4"/>
  <c r="F257" i="4"/>
  <c r="I799" i="4"/>
  <c r="Q799" i="4" s="1"/>
  <c r="I798" i="4"/>
  <c r="Q798" i="4" s="1"/>
  <c r="I445" i="4"/>
  <c r="Q445" i="4" s="1"/>
  <c r="J445" i="4"/>
  <c r="E446" i="4"/>
  <c r="AA446" i="4" s="1"/>
  <c r="D445" i="4"/>
  <c r="J733" i="4"/>
  <c r="D733" i="4"/>
  <c r="E734" i="4"/>
  <c r="AA734" i="4" s="1"/>
  <c r="J1013" i="4"/>
  <c r="D1013" i="4"/>
  <c r="E1014" i="4"/>
  <c r="AA1014" i="4" s="1"/>
  <c r="E865" i="4"/>
  <c r="AA865" i="4" s="1"/>
  <c r="J864" i="4"/>
  <c r="D864" i="4"/>
  <c r="D798" i="4"/>
  <c r="J798" i="4"/>
  <c r="E258" i="4"/>
  <c r="AA258" i="4" s="1"/>
  <c r="J257" i="4"/>
  <c r="D257" i="4"/>
  <c r="R733" i="4" l="1"/>
  <c r="S733" i="4" s="1"/>
  <c r="R1013" i="4"/>
  <c r="S1013" i="4" s="1"/>
  <c r="R257" i="4"/>
  <c r="S257" i="4" s="1"/>
  <c r="R864" i="4"/>
  <c r="S864" i="4" s="1"/>
  <c r="AB444" i="4"/>
  <c r="T444" i="4"/>
  <c r="AB797" i="4"/>
  <c r="T797" i="4"/>
  <c r="AB256" i="4"/>
  <c r="AC256" i="4" s="1"/>
  <c r="T256" i="4"/>
  <c r="AB732" i="4"/>
  <c r="T732" i="4"/>
  <c r="AB863" i="4"/>
  <c r="T863" i="4"/>
  <c r="AB799" i="4"/>
  <c r="T799" i="4"/>
  <c r="AB1012" i="4"/>
  <c r="T1012" i="4"/>
  <c r="I1014" i="4"/>
  <c r="Q1014" i="4" s="1"/>
  <c r="I258" i="4"/>
  <c r="Q258" i="4" s="1"/>
  <c r="I865" i="4"/>
  <c r="Q865" i="4" s="1"/>
  <c r="I734" i="4"/>
  <c r="Q734" i="4" s="1"/>
  <c r="R799" i="4"/>
  <c r="S799" i="4" s="1"/>
  <c r="Y1011" i="4"/>
  <c r="Z1011" i="4"/>
  <c r="Y796" i="4"/>
  <c r="Z796" i="4"/>
  <c r="Y442" i="4"/>
  <c r="Z442" i="4"/>
  <c r="Y255" i="4"/>
  <c r="Z255" i="4"/>
  <c r="Y731" i="4"/>
  <c r="Z731" i="4"/>
  <c r="Y862" i="4"/>
  <c r="Z862" i="4"/>
  <c r="X797" i="4"/>
  <c r="X256" i="4"/>
  <c r="X732" i="4"/>
  <c r="X1012" i="4"/>
  <c r="X443" i="4"/>
  <c r="X863" i="4"/>
  <c r="R798" i="4"/>
  <c r="S798" i="4" s="1"/>
  <c r="R445" i="4"/>
  <c r="S445" i="4" s="1"/>
  <c r="P257" i="4"/>
  <c r="P733" i="4"/>
  <c r="P1013" i="4"/>
  <c r="P798" i="4"/>
  <c r="P864" i="4"/>
  <c r="P445" i="4"/>
  <c r="F258" i="4"/>
  <c r="I446" i="4"/>
  <c r="Q446" i="4" s="1"/>
  <c r="J446" i="4"/>
  <c r="D446" i="4"/>
  <c r="E447" i="4"/>
  <c r="AA447" i="4" s="1"/>
  <c r="J734" i="4"/>
  <c r="E735" i="4"/>
  <c r="AA735" i="4" s="1"/>
  <c r="D734" i="4"/>
  <c r="E866" i="4"/>
  <c r="AA866" i="4" s="1"/>
  <c r="J865" i="4"/>
  <c r="D865" i="4"/>
  <c r="J1014" i="4"/>
  <c r="D1014" i="4"/>
  <c r="E1015" i="4"/>
  <c r="AA1015" i="4" s="1"/>
  <c r="E259" i="4"/>
  <c r="AA259" i="4" s="1"/>
  <c r="J258" i="4"/>
  <c r="D258" i="4"/>
  <c r="R258" i="4" l="1"/>
  <c r="S258" i="4" s="1"/>
  <c r="R1014" i="4"/>
  <c r="S1014" i="4" s="1"/>
  <c r="R865" i="4"/>
  <c r="S865" i="4" s="1"/>
  <c r="R734" i="4"/>
  <c r="S734" i="4" s="1"/>
  <c r="AB445" i="4"/>
  <c r="T445" i="4"/>
  <c r="AB733" i="4"/>
  <c r="T733" i="4"/>
  <c r="AB864" i="4"/>
  <c r="T864" i="4"/>
  <c r="AB257" i="4"/>
  <c r="AC257" i="4" s="1"/>
  <c r="T257" i="4"/>
  <c r="AB798" i="4"/>
  <c r="T798" i="4"/>
  <c r="AB1013" i="4"/>
  <c r="T1013" i="4"/>
  <c r="I259" i="4"/>
  <c r="Q259" i="4" s="1"/>
  <c r="I735" i="4"/>
  <c r="Q735" i="4" s="1"/>
  <c r="I866" i="4"/>
  <c r="Q866" i="4" s="1"/>
  <c r="I1015" i="4"/>
  <c r="Q1015" i="4" s="1"/>
  <c r="Y443" i="4"/>
  <c r="Z443" i="4"/>
  <c r="Y1012" i="4"/>
  <c r="Z1012" i="4"/>
  <c r="Y863" i="4"/>
  <c r="Z863" i="4"/>
  <c r="Y732" i="4"/>
  <c r="Z732" i="4"/>
  <c r="Y256" i="4"/>
  <c r="Z256" i="4"/>
  <c r="Y797" i="4"/>
  <c r="Z797" i="4"/>
  <c r="X798" i="4"/>
  <c r="X864" i="4"/>
  <c r="X444" i="4"/>
  <c r="X257" i="4"/>
  <c r="X799" i="4"/>
  <c r="X733" i="4"/>
  <c r="X1013" i="4"/>
  <c r="R446" i="4"/>
  <c r="S446" i="4" s="1"/>
  <c r="P258" i="4"/>
  <c r="P1014" i="4"/>
  <c r="P446" i="4"/>
  <c r="P865" i="4"/>
  <c r="P734" i="4"/>
  <c r="F259" i="4"/>
  <c r="I447" i="4"/>
  <c r="Q447" i="4" s="1"/>
  <c r="J447" i="4"/>
  <c r="E448" i="4"/>
  <c r="AA448" i="4" s="1"/>
  <c r="D447" i="4"/>
  <c r="E867" i="4"/>
  <c r="AA867" i="4" s="1"/>
  <c r="J866" i="4"/>
  <c r="D866" i="4"/>
  <c r="J735" i="4"/>
  <c r="D735" i="4"/>
  <c r="E736" i="4"/>
  <c r="AA736" i="4" s="1"/>
  <c r="E260" i="4"/>
  <c r="AA260" i="4" s="1"/>
  <c r="J259" i="4"/>
  <c r="D259" i="4"/>
  <c r="D1015" i="4"/>
  <c r="J1015" i="4"/>
  <c r="E1016" i="4"/>
  <c r="AA1016" i="4" s="1"/>
  <c r="R259" i="4" l="1"/>
  <c r="S259" i="4" s="1"/>
  <c r="R1015" i="4"/>
  <c r="S1015" i="4" s="1"/>
  <c r="R735" i="4"/>
  <c r="S735" i="4" s="1"/>
  <c r="R866" i="4"/>
  <c r="S866" i="4" s="1"/>
  <c r="AB446" i="4"/>
  <c r="T446" i="4"/>
  <c r="AB734" i="4"/>
  <c r="T734" i="4"/>
  <c r="AB258" i="4"/>
  <c r="AC258" i="4" s="1"/>
  <c r="T258" i="4"/>
  <c r="AB1014" i="4"/>
  <c r="T1014" i="4"/>
  <c r="AB865" i="4"/>
  <c r="T865" i="4"/>
  <c r="I1016" i="4"/>
  <c r="Q1016" i="4" s="1"/>
  <c r="I867" i="4"/>
  <c r="Q867" i="4" s="1"/>
  <c r="I736" i="4"/>
  <c r="Q736" i="4" s="1"/>
  <c r="Z864" i="4"/>
  <c r="Y864" i="4"/>
  <c r="Z798" i="4"/>
  <c r="Y798" i="4"/>
  <c r="Z257" i="4"/>
  <c r="Y257" i="4"/>
  <c r="Z733" i="4"/>
  <c r="Y733" i="4"/>
  <c r="Z799" i="4"/>
  <c r="Y799" i="4"/>
  <c r="Z1013" i="4"/>
  <c r="Y1013" i="4"/>
  <c r="Z444" i="4"/>
  <c r="Y444" i="4"/>
  <c r="X258" i="4"/>
  <c r="X734" i="4"/>
  <c r="X445" i="4"/>
  <c r="X865" i="4"/>
  <c r="X1014" i="4"/>
  <c r="F260" i="4"/>
  <c r="R447" i="4"/>
  <c r="S447" i="4" s="1"/>
  <c r="P259" i="4"/>
  <c r="P1015" i="4"/>
  <c r="P735" i="4"/>
  <c r="P866" i="4"/>
  <c r="P447" i="4"/>
  <c r="I448" i="4"/>
  <c r="Q448" i="4" s="1"/>
  <c r="J448" i="4"/>
  <c r="E449" i="4"/>
  <c r="AA449" i="4" s="1"/>
  <c r="D448" i="4"/>
  <c r="I260" i="4"/>
  <c r="Q260" i="4" s="1"/>
  <c r="D736" i="4"/>
  <c r="J736" i="4"/>
  <c r="E737" i="4"/>
  <c r="AA737" i="4" s="1"/>
  <c r="J1016" i="4"/>
  <c r="E1017" i="4"/>
  <c r="AA1017" i="4" s="1"/>
  <c r="D1016" i="4"/>
  <c r="E261" i="4"/>
  <c r="AA261" i="4" s="1"/>
  <c r="J260" i="4"/>
  <c r="D260" i="4"/>
  <c r="E868" i="4"/>
  <c r="AA868" i="4" s="1"/>
  <c r="J867" i="4"/>
  <c r="D867" i="4"/>
  <c r="R1016" i="4" l="1"/>
  <c r="S1016" i="4" s="1"/>
  <c r="R867" i="4"/>
  <c r="S867" i="4" s="1"/>
  <c r="R736" i="4"/>
  <c r="S736" i="4" s="1"/>
  <c r="R260" i="4"/>
  <c r="S260" i="4" s="1"/>
  <c r="AB447" i="4"/>
  <c r="T447" i="4"/>
  <c r="AB259" i="4"/>
  <c r="AC259" i="4" s="1"/>
  <c r="T259" i="4"/>
  <c r="AB866" i="4"/>
  <c r="T866" i="4"/>
  <c r="AB735" i="4"/>
  <c r="T735" i="4"/>
  <c r="AB1015" i="4"/>
  <c r="T1015" i="4"/>
  <c r="I1017" i="4"/>
  <c r="Q1017" i="4" s="1"/>
  <c r="I868" i="4"/>
  <c r="Q868" i="4" s="1"/>
  <c r="I261" i="4"/>
  <c r="Q261" i="4" s="1"/>
  <c r="I737" i="4"/>
  <c r="Q737" i="4" s="1"/>
  <c r="Y865" i="4"/>
  <c r="Z865" i="4"/>
  <c r="Z445" i="4"/>
  <c r="Y445" i="4"/>
  <c r="Z734" i="4"/>
  <c r="Y734" i="4"/>
  <c r="Y1014" i="4"/>
  <c r="Z1014" i="4"/>
  <c r="Y258" i="4"/>
  <c r="Z258" i="4"/>
  <c r="X866" i="4"/>
  <c r="X1015" i="4"/>
  <c r="X259" i="4"/>
  <c r="X735" i="4"/>
  <c r="X446" i="4"/>
  <c r="R448" i="4"/>
  <c r="S448" i="4" s="1"/>
  <c r="P1016" i="4"/>
  <c r="P867" i="4"/>
  <c r="F261" i="4"/>
  <c r="P736" i="4"/>
  <c r="P260" i="4"/>
  <c r="P448" i="4"/>
  <c r="I449" i="4"/>
  <c r="Q449" i="4" s="1"/>
  <c r="D449" i="4"/>
  <c r="J449" i="4"/>
  <c r="E450" i="4"/>
  <c r="AA450" i="4" s="1"/>
  <c r="E262" i="4"/>
  <c r="AA262" i="4" s="1"/>
  <c r="J261" i="4"/>
  <c r="D261" i="4"/>
  <c r="J737" i="4"/>
  <c r="E738" i="4"/>
  <c r="AA738" i="4" s="1"/>
  <c r="D737" i="4"/>
  <c r="E869" i="4"/>
  <c r="AA869" i="4" s="1"/>
  <c r="J868" i="4"/>
  <c r="D868" i="4"/>
  <c r="E1018" i="4"/>
  <c r="AA1018" i="4" s="1"/>
  <c r="J1017" i="4"/>
  <c r="R1017" i="4" s="1"/>
  <c r="S1017" i="4" s="1"/>
  <c r="D1017" i="4"/>
  <c r="R261" i="4" l="1"/>
  <c r="S261" i="4" s="1"/>
  <c r="R868" i="4"/>
  <c r="S868" i="4" s="1"/>
  <c r="R737" i="4"/>
  <c r="S737" i="4" s="1"/>
  <c r="AB736" i="4"/>
  <c r="T736" i="4"/>
  <c r="AB448" i="4"/>
  <c r="T448" i="4"/>
  <c r="AB867" i="4"/>
  <c r="T867" i="4"/>
  <c r="AB260" i="4"/>
  <c r="AC260" i="4" s="1"/>
  <c r="T260" i="4"/>
  <c r="AB1016" i="4"/>
  <c r="T1016" i="4"/>
  <c r="I738" i="4"/>
  <c r="Q738" i="4" s="1"/>
  <c r="I262" i="4"/>
  <c r="Q262" i="4" s="1"/>
  <c r="I869" i="4"/>
  <c r="Q869" i="4" s="1"/>
  <c r="I1018" i="4"/>
  <c r="Q1018" i="4" s="1"/>
  <c r="Z735" i="4"/>
  <c r="Y735" i="4"/>
  <c r="Z259" i="4"/>
  <c r="Y259" i="4"/>
  <c r="Z1015" i="4"/>
  <c r="Y1015" i="4"/>
  <c r="Z446" i="4"/>
  <c r="Y446" i="4"/>
  <c r="Z866" i="4"/>
  <c r="Y866" i="4"/>
  <c r="X1016" i="4"/>
  <c r="X260" i="4"/>
  <c r="X736" i="4"/>
  <c r="X867" i="4"/>
  <c r="X447" i="4"/>
  <c r="R449" i="4"/>
  <c r="S449" i="4" s="1"/>
  <c r="P868" i="4"/>
  <c r="P737" i="4"/>
  <c r="P1017" i="4"/>
  <c r="P449" i="4"/>
  <c r="P261" i="4"/>
  <c r="F262" i="4"/>
  <c r="I450" i="4"/>
  <c r="Q450" i="4" s="1"/>
  <c r="E451" i="4"/>
  <c r="AA451" i="4" s="1"/>
  <c r="D450" i="4"/>
  <c r="J450" i="4"/>
  <c r="E739" i="4"/>
  <c r="AA739" i="4" s="1"/>
  <c r="J738" i="4"/>
  <c r="D738" i="4"/>
  <c r="E263" i="4"/>
  <c r="AA263" i="4" s="1"/>
  <c r="J262" i="4"/>
  <c r="D262" i="4"/>
  <c r="E870" i="4"/>
  <c r="AA870" i="4" s="1"/>
  <c r="J869" i="4"/>
  <c r="D869" i="4"/>
  <c r="J1018" i="4"/>
  <c r="E1019" i="4"/>
  <c r="AA1019" i="4" s="1"/>
  <c r="D1018" i="4"/>
  <c r="R869" i="4" l="1"/>
  <c r="S869" i="4" s="1"/>
  <c r="R738" i="4"/>
  <c r="S738" i="4" s="1"/>
  <c r="R262" i="4"/>
  <c r="S262" i="4" s="1"/>
  <c r="AB449" i="4"/>
  <c r="T449" i="4"/>
  <c r="AB1017" i="4"/>
  <c r="T1017" i="4"/>
  <c r="AB737" i="4"/>
  <c r="T737" i="4"/>
  <c r="AB261" i="4"/>
  <c r="AC261" i="4" s="1"/>
  <c r="T261" i="4"/>
  <c r="AB868" i="4"/>
  <c r="T868" i="4"/>
  <c r="R1018" i="4"/>
  <c r="S1018" i="4" s="1"/>
  <c r="I870" i="4"/>
  <c r="Q870" i="4" s="1"/>
  <c r="I263" i="4"/>
  <c r="Q263" i="4" s="1"/>
  <c r="I1019" i="4"/>
  <c r="Q1019" i="4" s="1"/>
  <c r="I739" i="4"/>
  <c r="Q739" i="4" s="1"/>
  <c r="Z260" i="4"/>
  <c r="Y260" i="4"/>
  <c r="Z1016" i="4"/>
  <c r="Y1016" i="4"/>
  <c r="Z867" i="4"/>
  <c r="Y867" i="4"/>
  <c r="Z447" i="4"/>
  <c r="Y447" i="4"/>
  <c r="Z736" i="4"/>
  <c r="Y736" i="4"/>
  <c r="X448" i="4"/>
  <c r="X868" i="4"/>
  <c r="X261" i="4"/>
  <c r="X449" i="4"/>
  <c r="X1017" i="4"/>
  <c r="X737" i="4"/>
  <c r="R450" i="4"/>
  <c r="P450" i="4"/>
  <c r="F263" i="4"/>
  <c r="P262" i="4"/>
  <c r="P869" i="4"/>
  <c r="P1018" i="4"/>
  <c r="P738" i="4"/>
  <c r="I451" i="4"/>
  <c r="Q451" i="4" s="1"/>
  <c r="J451" i="4"/>
  <c r="E452" i="4"/>
  <c r="AA452" i="4" s="1"/>
  <c r="D451" i="4"/>
  <c r="E871" i="4"/>
  <c r="AA871" i="4" s="1"/>
  <c r="J870" i="4"/>
  <c r="R870" i="4" s="1"/>
  <c r="S870" i="4" s="1"/>
  <c r="D870" i="4"/>
  <c r="J739" i="4"/>
  <c r="D739" i="4"/>
  <c r="E740" i="4"/>
  <c r="AA740" i="4" s="1"/>
  <c r="J1019" i="4"/>
  <c r="D1019" i="4"/>
  <c r="E1020" i="4"/>
  <c r="AA1020" i="4" s="1"/>
  <c r="E264" i="4"/>
  <c r="AA264" i="4" s="1"/>
  <c r="J263" i="4"/>
  <c r="D263" i="4"/>
  <c r="R739" i="4" l="1"/>
  <c r="S739" i="4" s="1"/>
  <c r="AB262" i="4"/>
  <c r="AC262" i="4" s="1"/>
  <c r="T262" i="4"/>
  <c r="AB869" i="4"/>
  <c r="T869" i="4"/>
  <c r="AB738" i="4"/>
  <c r="T738" i="4"/>
  <c r="AB1018" i="4"/>
  <c r="T1018" i="4"/>
  <c r="AB450" i="4"/>
  <c r="T450" i="4"/>
  <c r="I1020" i="4"/>
  <c r="Q1020" i="4" s="1"/>
  <c r="R263" i="4"/>
  <c r="S263" i="4" s="1"/>
  <c r="R1019" i="4"/>
  <c r="S1019" i="4" s="1"/>
  <c r="I871" i="4"/>
  <c r="Q871" i="4" s="1"/>
  <c r="I264" i="4"/>
  <c r="Q264" i="4" s="1"/>
  <c r="I740" i="4"/>
  <c r="Q740" i="4" s="1"/>
  <c r="Z868" i="4"/>
  <c r="Y868" i="4"/>
  <c r="Z448" i="4"/>
  <c r="Y448" i="4"/>
  <c r="Y737" i="4"/>
  <c r="Z737" i="4"/>
  <c r="Y449" i="4"/>
  <c r="Z449" i="4"/>
  <c r="Z1017" i="4"/>
  <c r="Y1017" i="4"/>
  <c r="Y261" i="4"/>
  <c r="Z261" i="4"/>
  <c r="X738" i="4"/>
  <c r="X869" i="4"/>
  <c r="X262" i="4"/>
  <c r="X1018" i="4"/>
  <c r="R451" i="4"/>
  <c r="S451" i="4" s="1"/>
  <c r="S450" i="4"/>
  <c r="P739" i="4"/>
  <c r="F264" i="4"/>
  <c r="P263" i="4"/>
  <c r="P1019" i="4"/>
  <c r="P870" i="4"/>
  <c r="P451" i="4"/>
  <c r="I452" i="4"/>
  <c r="Q452" i="4" s="1"/>
  <c r="D452" i="4"/>
  <c r="E453" i="4"/>
  <c r="AA453" i="4" s="1"/>
  <c r="J452" i="4"/>
  <c r="J740" i="4"/>
  <c r="D740" i="4"/>
  <c r="E741" i="4"/>
  <c r="AA741" i="4" s="1"/>
  <c r="E265" i="4"/>
  <c r="AA265" i="4" s="1"/>
  <c r="J264" i="4"/>
  <c r="D264" i="4"/>
  <c r="J1020" i="4"/>
  <c r="D1020" i="4"/>
  <c r="E1021" i="4"/>
  <c r="AA1021" i="4" s="1"/>
  <c r="E872" i="4"/>
  <c r="AA872" i="4" s="1"/>
  <c r="J871" i="4"/>
  <c r="D871" i="4"/>
  <c r="R871" i="4" l="1"/>
  <c r="S871" i="4" s="1"/>
  <c r="R740" i="4"/>
  <c r="S740" i="4" s="1"/>
  <c r="R264" i="4"/>
  <c r="S264" i="4" s="1"/>
  <c r="R1020" i="4"/>
  <c r="S1020" i="4" s="1"/>
  <c r="AB870" i="4"/>
  <c r="T870" i="4"/>
  <c r="AB739" i="4"/>
  <c r="T739" i="4"/>
  <c r="AB1019" i="4"/>
  <c r="T1019" i="4"/>
  <c r="AB263" i="4"/>
  <c r="AC263" i="4" s="1"/>
  <c r="T263" i="4"/>
  <c r="AB451" i="4"/>
  <c r="T451" i="4"/>
  <c r="I265" i="4"/>
  <c r="Q265" i="4" s="1"/>
  <c r="I1021" i="4"/>
  <c r="Q1021" i="4" s="1"/>
  <c r="I741" i="4"/>
  <c r="Q741" i="4" s="1"/>
  <c r="I872" i="4"/>
  <c r="Q872" i="4" s="1"/>
  <c r="Z1018" i="4"/>
  <c r="Y1018" i="4"/>
  <c r="Z262" i="4"/>
  <c r="Y262" i="4"/>
  <c r="Z869" i="4"/>
  <c r="Y869" i="4"/>
  <c r="Z738" i="4"/>
  <c r="Y738" i="4"/>
  <c r="X739" i="4"/>
  <c r="X870" i="4"/>
  <c r="X450" i="4"/>
  <c r="X1019" i="4"/>
  <c r="X263" i="4"/>
  <c r="R452" i="4"/>
  <c r="P264" i="4"/>
  <c r="P740" i="4"/>
  <c r="P452" i="4"/>
  <c r="F265" i="4"/>
  <c r="P871" i="4"/>
  <c r="P1020" i="4"/>
  <c r="I453" i="4"/>
  <c r="Q453" i="4" s="1"/>
  <c r="E454" i="4"/>
  <c r="AA454" i="4" s="1"/>
  <c r="J453" i="4"/>
  <c r="D453" i="4"/>
  <c r="E266" i="4"/>
  <c r="AA266" i="4" s="1"/>
  <c r="J265" i="4"/>
  <c r="D265" i="4"/>
  <c r="J741" i="4"/>
  <c r="E742" i="4"/>
  <c r="AA742" i="4" s="1"/>
  <c r="D741" i="4"/>
  <c r="E873" i="4"/>
  <c r="AA873" i="4" s="1"/>
  <c r="J872" i="4"/>
  <c r="D872" i="4"/>
  <c r="D1021" i="4"/>
  <c r="J1021" i="4"/>
  <c r="E1022" i="4"/>
  <c r="AA1022" i="4" s="1"/>
  <c r="R1021" i="4" l="1"/>
  <c r="S1021" i="4" s="1"/>
  <c r="R872" i="4"/>
  <c r="S872" i="4" s="1"/>
  <c r="R741" i="4"/>
  <c r="S741" i="4" s="1"/>
  <c r="X740" i="4"/>
  <c r="AB452" i="4"/>
  <c r="T452" i="4"/>
  <c r="AB871" i="4"/>
  <c r="T871" i="4"/>
  <c r="AB264" i="4"/>
  <c r="AC264" i="4" s="1"/>
  <c r="T264" i="4"/>
  <c r="AB1020" i="4"/>
  <c r="T1020" i="4"/>
  <c r="AB740" i="4"/>
  <c r="T740" i="4"/>
  <c r="I1022" i="4"/>
  <c r="Q1022" i="4" s="1"/>
  <c r="R265" i="4"/>
  <c r="S265" i="4" s="1"/>
  <c r="I873" i="4"/>
  <c r="Q873" i="4" s="1"/>
  <c r="I742" i="4"/>
  <c r="Q742" i="4" s="1"/>
  <c r="I266" i="4"/>
  <c r="Q266" i="4" s="1"/>
  <c r="Y1019" i="4"/>
  <c r="Z1019" i="4"/>
  <c r="Y450" i="4"/>
  <c r="Z450" i="4"/>
  <c r="Z870" i="4"/>
  <c r="Y870" i="4"/>
  <c r="Z263" i="4"/>
  <c r="Y263" i="4"/>
  <c r="Z739" i="4"/>
  <c r="Y739" i="4"/>
  <c r="X264" i="4"/>
  <c r="X451" i="4"/>
  <c r="X871" i="4"/>
  <c r="X1020" i="4"/>
  <c r="S452" i="4"/>
  <c r="R453" i="4"/>
  <c r="S453" i="4" s="1"/>
  <c r="P872" i="4"/>
  <c r="P741" i="4"/>
  <c r="F266" i="4"/>
  <c r="P1021" i="4"/>
  <c r="P453" i="4"/>
  <c r="P265" i="4"/>
  <c r="I454" i="4"/>
  <c r="Q454" i="4" s="1"/>
  <c r="J454" i="4"/>
  <c r="D454" i="4"/>
  <c r="E455" i="4"/>
  <c r="AA455" i="4" s="1"/>
  <c r="J1022" i="4"/>
  <c r="E1023" i="4"/>
  <c r="AA1023" i="4" s="1"/>
  <c r="D1022" i="4"/>
  <c r="J742" i="4"/>
  <c r="D742" i="4"/>
  <c r="E743" i="4"/>
  <c r="AA743" i="4" s="1"/>
  <c r="E874" i="4"/>
  <c r="AA874" i="4" s="1"/>
  <c r="J873" i="4"/>
  <c r="D873" i="4"/>
  <c r="E267" i="4"/>
  <c r="AA267" i="4" s="1"/>
  <c r="J266" i="4"/>
  <c r="D266" i="4"/>
  <c r="R1022" i="4" l="1"/>
  <c r="S1022" i="4" s="1"/>
  <c r="R742" i="4"/>
  <c r="S742" i="4" s="1"/>
  <c r="X872" i="4"/>
  <c r="X741" i="4"/>
  <c r="AB1021" i="4"/>
  <c r="T1021" i="4"/>
  <c r="AB265" i="4"/>
  <c r="AC265" i="4" s="1"/>
  <c r="T265" i="4"/>
  <c r="AB741" i="4"/>
  <c r="T741" i="4"/>
  <c r="AB453" i="4"/>
  <c r="T453" i="4"/>
  <c r="AB872" i="4"/>
  <c r="T872" i="4"/>
  <c r="X453" i="4"/>
  <c r="I1023" i="4"/>
  <c r="Q1023" i="4" s="1"/>
  <c r="I267" i="4"/>
  <c r="Q267" i="4" s="1"/>
  <c r="I743" i="4"/>
  <c r="Q743" i="4" s="1"/>
  <c r="R873" i="4"/>
  <c r="S873" i="4" s="1"/>
  <c r="R266" i="4"/>
  <c r="S266" i="4" s="1"/>
  <c r="I874" i="4"/>
  <c r="Q874" i="4" s="1"/>
  <c r="Z264" i="4"/>
  <c r="Y264" i="4"/>
  <c r="Z740" i="4"/>
  <c r="Y740" i="4"/>
  <c r="Z1020" i="4"/>
  <c r="Y1020" i="4"/>
  <c r="Z871" i="4"/>
  <c r="Y871" i="4"/>
  <c r="Z451" i="4"/>
  <c r="Y451" i="4"/>
  <c r="X1021" i="4"/>
  <c r="X452" i="4"/>
  <c r="X265" i="4"/>
  <c r="R454" i="4"/>
  <c r="S454" i="4" s="1"/>
  <c r="P1022" i="4"/>
  <c r="P873" i="4"/>
  <c r="P742" i="4"/>
  <c r="P266" i="4"/>
  <c r="P454" i="4"/>
  <c r="F267" i="4"/>
  <c r="I455" i="4"/>
  <c r="Q455" i="4" s="1"/>
  <c r="D455" i="4"/>
  <c r="E456" i="4"/>
  <c r="AA456" i="4" s="1"/>
  <c r="J455" i="4"/>
  <c r="E875" i="4"/>
  <c r="AA875" i="4" s="1"/>
  <c r="J874" i="4"/>
  <c r="D874" i="4"/>
  <c r="E1024" i="4"/>
  <c r="AA1024" i="4" s="1"/>
  <c r="J1023" i="4"/>
  <c r="D1023" i="4"/>
  <c r="D743" i="4"/>
  <c r="J743" i="4"/>
  <c r="E744" i="4"/>
  <c r="AA744" i="4" s="1"/>
  <c r="E268" i="4"/>
  <c r="AA268" i="4" s="1"/>
  <c r="J267" i="4"/>
  <c r="D267" i="4"/>
  <c r="R1023" i="4" l="1"/>
  <c r="S1023" i="4" s="1"/>
  <c r="R267" i="4"/>
  <c r="S267" i="4" s="1"/>
  <c r="R874" i="4"/>
  <c r="S874" i="4" s="1"/>
  <c r="AB266" i="4"/>
  <c r="AC266" i="4" s="1"/>
  <c r="T266" i="4"/>
  <c r="AB742" i="4"/>
  <c r="T742" i="4"/>
  <c r="R743" i="4"/>
  <c r="S743" i="4" s="1"/>
  <c r="AB873" i="4"/>
  <c r="T873" i="4"/>
  <c r="AB454" i="4"/>
  <c r="T454" i="4"/>
  <c r="AB1022" i="4"/>
  <c r="T1022" i="4"/>
  <c r="X873" i="4"/>
  <c r="I268" i="4"/>
  <c r="Q268" i="4" s="1"/>
  <c r="X266" i="4"/>
  <c r="I1024" i="4"/>
  <c r="Q1024" i="4" s="1"/>
  <c r="I744" i="4"/>
  <c r="Q744" i="4" s="1"/>
  <c r="Z453" i="4"/>
  <c r="Y453" i="4"/>
  <c r="Z741" i="4"/>
  <c r="Y741" i="4"/>
  <c r="Z1021" i="4"/>
  <c r="Y1021" i="4"/>
  <c r="Z265" i="4"/>
  <c r="Y265" i="4"/>
  <c r="Z872" i="4"/>
  <c r="Y872" i="4"/>
  <c r="Z452" i="4"/>
  <c r="Y452" i="4"/>
  <c r="X1022" i="4"/>
  <c r="X742" i="4"/>
  <c r="R455" i="4"/>
  <c r="S455" i="4" s="1"/>
  <c r="P1023" i="4"/>
  <c r="P455" i="4"/>
  <c r="F268" i="4"/>
  <c r="F269" i="4" s="1"/>
  <c r="F270" i="4" s="1"/>
  <c r="F271" i="4" s="1"/>
  <c r="F272" i="4" s="1"/>
  <c r="P743" i="4"/>
  <c r="P267" i="4"/>
  <c r="P874" i="4"/>
  <c r="I456" i="4"/>
  <c r="Q456" i="4" s="1"/>
  <c r="J456" i="4"/>
  <c r="E457" i="4"/>
  <c r="AA457" i="4" s="1"/>
  <c r="D456" i="4"/>
  <c r="I875" i="4"/>
  <c r="Q875" i="4" s="1"/>
  <c r="I876" i="4"/>
  <c r="Q876" i="4" s="1"/>
  <c r="J1024" i="4"/>
  <c r="D1024" i="4"/>
  <c r="E1025" i="4"/>
  <c r="AA1025" i="4" s="1"/>
  <c r="I269" i="4"/>
  <c r="Q269" i="4" s="1"/>
  <c r="J268" i="4"/>
  <c r="D268" i="4"/>
  <c r="D744" i="4"/>
  <c r="J744" i="4"/>
  <c r="E745" i="4"/>
  <c r="AA745" i="4" s="1"/>
  <c r="J875" i="4"/>
  <c r="D875" i="4"/>
  <c r="R268" i="4" l="1"/>
  <c r="S268" i="4" s="1"/>
  <c r="R744" i="4"/>
  <c r="S744" i="4" s="1"/>
  <c r="AB876" i="4"/>
  <c r="T876" i="4"/>
  <c r="AB874" i="4"/>
  <c r="T874" i="4"/>
  <c r="AB455" i="4"/>
  <c r="T455" i="4"/>
  <c r="AB267" i="4"/>
  <c r="AC267" i="4" s="1"/>
  <c r="T267" i="4"/>
  <c r="AB1023" i="4"/>
  <c r="T1023" i="4"/>
  <c r="AB743" i="4"/>
  <c r="T743" i="4"/>
  <c r="I1025" i="4"/>
  <c r="Q1025" i="4" s="1"/>
  <c r="R1024" i="4"/>
  <c r="S1024" i="4" s="1"/>
  <c r="R876" i="4"/>
  <c r="S876" i="4" s="1"/>
  <c r="Z873" i="4"/>
  <c r="Y873" i="4"/>
  <c r="Z742" i="4"/>
  <c r="Y742" i="4"/>
  <c r="Z266" i="4"/>
  <c r="Y266" i="4"/>
  <c r="Z1022" i="4"/>
  <c r="Y1022" i="4"/>
  <c r="X267" i="4"/>
  <c r="X743" i="4"/>
  <c r="X454" i="4"/>
  <c r="X1023" i="4"/>
  <c r="X874" i="4"/>
  <c r="R875" i="4"/>
  <c r="S875" i="4" s="1"/>
  <c r="R456" i="4"/>
  <c r="S456" i="4" s="1"/>
  <c r="P744" i="4"/>
  <c r="P875" i="4"/>
  <c r="P268" i="4"/>
  <c r="P1024" i="4"/>
  <c r="P456" i="4"/>
  <c r="I457" i="4"/>
  <c r="Q457" i="4" s="1"/>
  <c r="J457" i="4"/>
  <c r="E458" i="4"/>
  <c r="AA458" i="4" s="1"/>
  <c r="D457" i="4"/>
  <c r="I745" i="4"/>
  <c r="Q745" i="4" s="1"/>
  <c r="I746" i="4"/>
  <c r="Q746" i="4" s="1"/>
  <c r="I270" i="4"/>
  <c r="Q270" i="4" s="1"/>
  <c r="J269" i="4"/>
  <c r="R269" i="4" s="1"/>
  <c r="S269" i="4" s="1"/>
  <c r="D269" i="4"/>
  <c r="J1025" i="4"/>
  <c r="R1025" i="4" s="1"/>
  <c r="S1025" i="4" s="1"/>
  <c r="D1025" i="4"/>
  <c r="E1026" i="4"/>
  <c r="AA1026" i="4" s="1"/>
  <c r="J745" i="4"/>
  <c r="D745" i="4"/>
  <c r="AB875" i="4" l="1"/>
  <c r="T875" i="4"/>
  <c r="AB456" i="4"/>
  <c r="T456" i="4"/>
  <c r="AB744" i="4"/>
  <c r="T744" i="4"/>
  <c r="AB1024" i="4"/>
  <c r="T1024" i="4"/>
  <c r="AB746" i="4"/>
  <c r="T746" i="4"/>
  <c r="AB268" i="4"/>
  <c r="AC268" i="4" s="1"/>
  <c r="T268" i="4"/>
  <c r="R745" i="4"/>
  <c r="S745" i="4" s="1"/>
  <c r="R746" i="4"/>
  <c r="S746" i="4" s="1"/>
  <c r="I1026" i="4"/>
  <c r="Q1026" i="4" s="1"/>
  <c r="X876" i="4"/>
  <c r="Z1023" i="4"/>
  <c r="Y1023" i="4"/>
  <c r="Z454" i="4"/>
  <c r="Y454" i="4"/>
  <c r="Z743" i="4"/>
  <c r="Y743" i="4"/>
  <c r="Z874" i="4"/>
  <c r="Y874" i="4"/>
  <c r="Z267" i="4"/>
  <c r="Y267" i="4"/>
  <c r="X268" i="4"/>
  <c r="X744" i="4"/>
  <c r="X455" i="4"/>
  <c r="X1024" i="4"/>
  <c r="R457" i="4"/>
  <c r="S457" i="4" s="1"/>
  <c r="P269" i="4"/>
  <c r="P745" i="4"/>
  <c r="P1025" i="4"/>
  <c r="P457" i="4"/>
  <c r="I458" i="4"/>
  <c r="Q458" i="4" s="1"/>
  <c r="J458" i="4"/>
  <c r="D458" i="4"/>
  <c r="E459" i="4"/>
  <c r="AA459" i="4" s="1"/>
  <c r="J1026" i="4"/>
  <c r="E1027" i="4"/>
  <c r="AA1027" i="4" s="1"/>
  <c r="D1026" i="4"/>
  <c r="I271" i="4"/>
  <c r="Q271" i="4" s="1"/>
  <c r="J270" i="4"/>
  <c r="R270" i="4" s="1"/>
  <c r="S270" i="4" s="1"/>
  <c r="D270" i="4"/>
  <c r="R1026" i="4" l="1"/>
  <c r="S1026" i="4" s="1"/>
  <c r="AB457" i="4"/>
  <c r="T457" i="4"/>
  <c r="AB1025" i="4"/>
  <c r="T1025" i="4"/>
  <c r="AB745" i="4"/>
  <c r="T745" i="4"/>
  <c r="AB269" i="4"/>
  <c r="AC269" i="4" s="1"/>
  <c r="T269" i="4"/>
  <c r="X746" i="4"/>
  <c r="I1027" i="4"/>
  <c r="Q1027" i="4" s="1"/>
  <c r="Z876" i="4"/>
  <c r="Y876" i="4"/>
  <c r="Z1024" i="4"/>
  <c r="Y1024" i="4"/>
  <c r="Y455" i="4"/>
  <c r="Z455" i="4"/>
  <c r="Y268" i="4"/>
  <c r="Z268" i="4"/>
  <c r="Z744" i="4"/>
  <c r="Y744" i="4"/>
  <c r="X875" i="4"/>
  <c r="X745" i="4"/>
  <c r="X269" i="4"/>
  <c r="X1025" i="4"/>
  <c r="X456" i="4"/>
  <c r="R458" i="4"/>
  <c r="P458" i="4"/>
  <c r="P270" i="4"/>
  <c r="P1026" i="4"/>
  <c r="I459" i="4"/>
  <c r="Q459" i="4" s="1"/>
  <c r="D459" i="4"/>
  <c r="J459" i="4"/>
  <c r="E460" i="4"/>
  <c r="AA460" i="4" s="1"/>
  <c r="J1027" i="4"/>
  <c r="D1027" i="4"/>
  <c r="E1028" i="4"/>
  <c r="AA1028" i="4" s="1"/>
  <c r="I272" i="4"/>
  <c r="Q272" i="4" s="1"/>
  <c r="J271" i="4"/>
  <c r="R271" i="4" s="1"/>
  <c r="S271" i="4" s="1"/>
  <c r="D271" i="4"/>
  <c r="AB270" i="4" l="1"/>
  <c r="AC270" i="4" s="1"/>
  <c r="T270" i="4"/>
  <c r="AB458" i="4"/>
  <c r="T458" i="4"/>
  <c r="AB1026" i="4"/>
  <c r="T1026" i="4"/>
  <c r="R1027" i="4"/>
  <c r="S1027" i="4" s="1"/>
  <c r="I1028" i="4"/>
  <c r="Q1028" i="4" s="1"/>
  <c r="Z875" i="4"/>
  <c r="Y875" i="4"/>
  <c r="Z1025" i="4"/>
  <c r="Y1025" i="4"/>
  <c r="Z269" i="4"/>
  <c r="Y269" i="4"/>
  <c r="Z746" i="4"/>
  <c r="Y746" i="4"/>
  <c r="Z456" i="4"/>
  <c r="Y456" i="4"/>
  <c r="Z745" i="4"/>
  <c r="Y745" i="4"/>
  <c r="X1026" i="4"/>
  <c r="X457" i="4"/>
  <c r="X270" i="4"/>
  <c r="S458" i="4"/>
  <c r="R459" i="4"/>
  <c r="S459" i="4" s="1"/>
  <c r="P271" i="4"/>
  <c r="P1027" i="4"/>
  <c r="P459" i="4"/>
  <c r="I460" i="4"/>
  <c r="Q460" i="4" s="1"/>
  <c r="D460" i="4"/>
  <c r="J460" i="4"/>
  <c r="E461" i="4"/>
  <c r="AA461" i="4" s="1"/>
  <c r="E273" i="4"/>
  <c r="AA273" i="4" s="1"/>
  <c r="J272" i="4"/>
  <c r="R272" i="4" s="1"/>
  <c r="S272" i="4" s="1"/>
  <c r="D272" i="4"/>
  <c r="J1028" i="4"/>
  <c r="R1028" i="4" s="1"/>
  <c r="S1028" i="4" s="1"/>
  <c r="D1028" i="4"/>
  <c r="E1029" i="4"/>
  <c r="AA1029" i="4" s="1"/>
  <c r="AB459" i="4" l="1"/>
  <c r="T459" i="4"/>
  <c r="AB1027" i="4"/>
  <c r="T1027" i="4"/>
  <c r="AB271" i="4"/>
  <c r="AC271" i="4" s="1"/>
  <c r="T271" i="4"/>
  <c r="I1029" i="4"/>
  <c r="Q1029" i="4" s="1"/>
  <c r="Z457" i="4"/>
  <c r="Y457" i="4"/>
  <c r="Z270" i="4"/>
  <c r="Y270" i="4"/>
  <c r="Z1026" i="4"/>
  <c r="Y1026" i="4"/>
  <c r="X1027" i="4"/>
  <c r="X458" i="4"/>
  <c r="X271" i="4"/>
  <c r="R460" i="4"/>
  <c r="P272" i="4"/>
  <c r="P1028" i="4"/>
  <c r="I273" i="4"/>
  <c r="Q273" i="4" s="1"/>
  <c r="F273" i="4"/>
  <c r="P460" i="4"/>
  <c r="I461" i="4"/>
  <c r="Q461" i="4" s="1"/>
  <c r="D461" i="4"/>
  <c r="E462" i="4"/>
  <c r="AA462" i="4" s="1"/>
  <c r="J461" i="4"/>
  <c r="J1029" i="4"/>
  <c r="E1030" i="4"/>
  <c r="AA1030" i="4" s="1"/>
  <c r="D1029" i="4"/>
  <c r="E274" i="4"/>
  <c r="AA274" i="4" s="1"/>
  <c r="J273" i="4"/>
  <c r="D273" i="4"/>
  <c r="R1029" i="4" l="1"/>
  <c r="S1029" i="4" s="1"/>
  <c r="AB1028" i="4"/>
  <c r="T1028" i="4"/>
  <c r="AB460" i="4"/>
  <c r="T460" i="4"/>
  <c r="AB272" i="4"/>
  <c r="AC272" i="4" s="1"/>
  <c r="T272" i="4"/>
  <c r="I274" i="4"/>
  <c r="Q274" i="4" s="1"/>
  <c r="I1030" i="4"/>
  <c r="Q1030" i="4" s="1"/>
  <c r="Z1027" i="4"/>
  <c r="Y1027" i="4"/>
  <c r="Z458" i="4"/>
  <c r="Y458" i="4"/>
  <c r="Z271" i="4"/>
  <c r="Y271" i="4"/>
  <c r="X272" i="4"/>
  <c r="X1028" i="4"/>
  <c r="X459" i="4"/>
  <c r="S460" i="4"/>
  <c r="R273" i="4"/>
  <c r="S273" i="4" s="1"/>
  <c r="R461" i="4"/>
  <c r="S461" i="4" s="1"/>
  <c r="P461" i="4"/>
  <c r="F274" i="4"/>
  <c r="P273" i="4"/>
  <c r="P1029" i="4"/>
  <c r="I462" i="4"/>
  <c r="Q462" i="4" s="1"/>
  <c r="D462" i="4"/>
  <c r="E463" i="4"/>
  <c r="AA463" i="4" s="1"/>
  <c r="J462" i="4"/>
  <c r="J1030" i="4"/>
  <c r="E1031" i="4"/>
  <c r="AA1031" i="4" s="1"/>
  <c r="D1030" i="4"/>
  <c r="E275" i="4"/>
  <c r="AA275" i="4" s="1"/>
  <c r="J274" i="4"/>
  <c r="D274" i="4"/>
  <c r="R274" i="4" l="1"/>
  <c r="S274" i="4" s="1"/>
  <c r="R1030" i="4"/>
  <c r="S1030" i="4" s="1"/>
  <c r="AB461" i="4"/>
  <c r="T461" i="4"/>
  <c r="AB1029" i="4"/>
  <c r="T1029" i="4"/>
  <c r="AB273" i="4"/>
  <c r="AC273" i="4" s="1"/>
  <c r="T273" i="4"/>
  <c r="I275" i="4"/>
  <c r="Q275" i="4" s="1"/>
  <c r="I1031" i="4"/>
  <c r="Q1031" i="4" s="1"/>
  <c r="Z272" i="4"/>
  <c r="Y272" i="4"/>
  <c r="Z1028" i="4"/>
  <c r="Y1028" i="4"/>
  <c r="Z459" i="4"/>
  <c r="Y459" i="4"/>
  <c r="X1029" i="4"/>
  <c r="X460" i="4"/>
  <c r="R462" i="4"/>
  <c r="S462" i="4" s="1"/>
  <c r="P462" i="4"/>
  <c r="F275" i="4"/>
  <c r="P274" i="4"/>
  <c r="P1030" i="4"/>
  <c r="I463" i="4"/>
  <c r="Q463" i="4" s="1"/>
  <c r="D463" i="4"/>
  <c r="E464" i="4"/>
  <c r="AA464" i="4" s="1"/>
  <c r="J463" i="4"/>
  <c r="E276" i="4"/>
  <c r="AA276" i="4" s="1"/>
  <c r="J275" i="4"/>
  <c r="R275" i="4" s="1"/>
  <c r="S275" i="4" s="1"/>
  <c r="D275" i="4"/>
  <c r="J1031" i="4"/>
  <c r="D1031" i="4"/>
  <c r="E1032" i="4"/>
  <c r="AA1032" i="4" s="1"/>
  <c r="R1031" i="4" l="1"/>
  <c r="S1031" i="4" s="1"/>
  <c r="AB274" i="4"/>
  <c r="AC274" i="4" s="1"/>
  <c r="T274" i="4"/>
  <c r="AB462" i="4"/>
  <c r="T462" i="4"/>
  <c r="AB1030" i="4"/>
  <c r="T1030" i="4"/>
  <c r="I1032" i="4"/>
  <c r="Q1032" i="4" s="1"/>
  <c r="I276" i="4"/>
  <c r="Q276" i="4" s="1"/>
  <c r="Z460" i="4"/>
  <c r="Y460" i="4"/>
  <c r="Z1029" i="4"/>
  <c r="Y1029" i="4"/>
  <c r="X273" i="4"/>
  <c r="X1030" i="4"/>
  <c r="X461" i="4"/>
  <c r="X274" i="4"/>
  <c r="R463" i="4"/>
  <c r="S463" i="4" s="1"/>
  <c r="P463" i="4"/>
  <c r="F276" i="4"/>
  <c r="P1031" i="4"/>
  <c r="P275" i="4"/>
  <c r="I464" i="4"/>
  <c r="Q464" i="4" s="1"/>
  <c r="E465" i="4"/>
  <c r="AA465" i="4" s="1"/>
  <c r="D464" i="4"/>
  <c r="J464" i="4"/>
  <c r="J1032" i="4"/>
  <c r="D1032" i="4"/>
  <c r="E1033" i="4"/>
  <c r="AA1033" i="4" s="1"/>
  <c r="E277" i="4"/>
  <c r="AA277" i="4" s="1"/>
  <c r="J276" i="4"/>
  <c r="D276" i="4"/>
  <c r="R1032" i="4" l="1"/>
  <c r="S1032" i="4" s="1"/>
  <c r="R276" i="4"/>
  <c r="S276" i="4" s="1"/>
  <c r="AB1031" i="4"/>
  <c r="T1031" i="4"/>
  <c r="AB463" i="4"/>
  <c r="T463" i="4"/>
  <c r="AB275" i="4"/>
  <c r="AC275" i="4" s="1"/>
  <c r="T275" i="4"/>
  <c r="I277" i="4"/>
  <c r="Q277" i="4" s="1"/>
  <c r="I1033" i="4"/>
  <c r="Q1033" i="4" s="1"/>
  <c r="Z461" i="4"/>
  <c r="Y461" i="4"/>
  <c r="Z1030" i="4"/>
  <c r="Y1030" i="4"/>
  <c r="Z274" i="4"/>
  <c r="Y274" i="4"/>
  <c r="Z273" i="4"/>
  <c r="Y273" i="4"/>
  <c r="X275" i="4"/>
  <c r="X1031" i="4"/>
  <c r="X462" i="4"/>
  <c r="R464" i="4"/>
  <c r="S464" i="4" s="1"/>
  <c r="F277" i="4"/>
  <c r="P276" i="4"/>
  <c r="P464" i="4"/>
  <c r="P1032" i="4"/>
  <c r="I465" i="4"/>
  <c r="Q465" i="4" s="1"/>
  <c r="E466" i="4"/>
  <c r="AA466" i="4" s="1"/>
  <c r="D465" i="4"/>
  <c r="J465" i="4"/>
  <c r="J1033" i="4"/>
  <c r="E1034" i="4"/>
  <c r="AA1034" i="4" s="1"/>
  <c r="D1033" i="4"/>
  <c r="E278" i="4"/>
  <c r="AA278" i="4" s="1"/>
  <c r="J277" i="4"/>
  <c r="D277" i="4"/>
  <c r="R277" i="4" l="1"/>
  <c r="S277" i="4" s="1"/>
  <c r="R1033" i="4"/>
  <c r="S1033" i="4" s="1"/>
  <c r="AB1032" i="4"/>
  <c r="T1032" i="4"/>
  <c r="AB464" i="4"/>
  <c r="T464" i="4"/>
  <c r="AB276" i="4"/>
  <c r="AC276" i="4" s="1"/>
  <c r="T276" i="4"/>
  <c r="I278" i="4"/>
  <c r="Q278" i="4" s="1"/>
  <c r="I1034" i="4"/>
  <c r="Q1034" i="4" s="1"/>
  <c r="Y462" i="4"/>
  <c r="Z462" i="4"/>
  <c r="Z1031" i="4"/>
  <c r="Y1031" i="4"/>
  <c r="Y275" i="4"/>
  <c r="Z275" i="4"/>
  <c r="X1032" i="4"/>
  <c r="X276" i="4"/>
  <c r="X463" i="4"/>
  <c r="Y463" i="4" s="1"/>
  <c r="R465" i="4"/>
  <c r="S465" i="4" s="1"/>
  <c r="P277" i="4"/>
  <c r="P1033" i="4"/>
  <c r="P465" i="4"/>
  <c r="F278" i="4"/>
  <c r="I466" i="4"/>
  <c r="Q466" i="4" s="1"/>
  <c r="E467" i="4"/>
  <c r="AA467" i="4" s="1"/>
  <c r="J466" i="4"/>
  <c r="D466" i="4"/>
  <c r="E279" i="4"/>
  <c r="AA279" i="4" s="1"/>
  <c r="J278" i="4"/>
  <c r="D278" i="4"/>
  <c r="J1034" i="4"/>
  <c r="E1035" i="4"/>
  <c r="AA1035" i="4" s="1"/>
  <c r="D1034" i="4"/>
  <c r="R278" i="4" l="1"/>
  <c r="S278" i="4" s="1"/>
  <c r="AB1033" i="4"/>
  <c r="T1033" i="4"/>
  <c r="AB277" i="4"/>
  <c r="T277" i="4"/>
  <c r="AB465" i="4"/>
  <c r="T465" i="4"/>
  <c r="AC277" i="4"/>
  <c r="R1034" i="4"/>
  <c r="S1034" i="4" s="1"/>
  <c r="I1035" i="4"/>
  <c r="Q1035" i="4" s="1"/>
  <c r="I279" i="4"/>
  <c r="Q279" i="4" s="1"/>
  <c r="Z1032" i="4"/>
  <c r="Y1032" i="4"/>
  <c r="Z276" i="4"/>
  <c r="Y276" i="4"/>
  <c r="Z463" i="4"/>
  <c r="X1033" i="4"/>
  <c r="X277" i="4"/>
  <c r="X464" i="4"/>
  <c r="Y464" i="4" s="1"/>
  <c r="R466" i="4"/>
  <c r="S466" i="4" s="1"/>
  <c r="P1034" i="4"/>
  <c r="F279" i="4"/>
  <c r="P466" i="4"/>
  <c r="P278" i="4"/>
  <c r="I467" i="4"/>
  <c r="Q467" i="4" s="1"/>
  <c r="J467" i="4"/>
  <c r="D467" i="4"/>
  <c r="E468" i="4"/>
  <c r="AA468" i="4" s="1"/>
  <c r="D1035" i="4"/>
  <c r="J1035" i="4"/>
  <c r="E1036" i="4"/>
  <c r="AA1036" i="4" s="1"/>
  <c r="E280" i="4"/>
  <c r="AA280" i="4" s="1"/>
  <c r="J279" i="4"/>
  <c r="D279" i="4"/>
  <c r="R279" i="4" l="1"/>
  <c r="S279" i="4" s="1"/>
  <c r="AB1034" i="4"/>
  <c r="T1034" i="4"/>
  <c r="AB278" i="4"/>
  <c r="T278" i="4"/>
  <c r="AB466" i="4"/>
  <c r="T466" i="4"/>
  <c r="AC278" i="4"/>
  <c r="R1035" i="4"/>
  <c r="S1035" i="4" s="1"/>
  <c r="I280" i="4"/>
  <c r="Q280" i="4" s="1"/>
  <c r="I1036" i="4"/>
  <c r="Q1036" i="4" s="1"/>
  <c r="Y1033" i="4"/>
  <c r="Z1033" i="4"/>
  <c r="Z277" i="4"/>
  <c r="Y277" i="4"/>
  <c r="X1034" i="4"/>
  <c r="Z464" i="4"/>
  <c r="X465" i="4"/>
  <c r="X278" i="4"/>
  <c r="Z278" i="4" s="1"/>
  <c r="R467" i="4"/>
  <c r="S467" i="4" s="1"/>
  <c r="P279" i="4"/>
  <c r="F280" i="4"/>
  <c r="P1035" i="4"/>
  <c r="P467" i="4"/>
  <c r="I468" i="4"/>
  <c r="Q468" i="4" s="1"/>
  <c r="D468" i="4"/>
  <c r="E469" i="4"/>
  <c r="AA469" i="4" s="1"/>
  <c r="J468" i="4"/>
  <c r="J1036" i="4"/>
  <c r="D1036" i="4"/>
  <c r="E1037" i="4"/>
  <c r="AA1037" i="4" s="1"/>
  <c r="E281" i="4"/>
  <c r="AA281" i="4" s="1"/>
  <c r="J280" i="4"/>
  <c r="D280" i="4"/>
  <c r="X279" i="4" l="1"/>
  <c r="AB279" i="4"/>
  <c r="AC279" i="4" s="1"/>
  <c r="T279" i="4"/>
  <c r="AB1035" i="4"/>
  <c r="T1035" i="4"/>
  <c r="AB467" i="4"/>
  <c r="T467" i="4"/>
  <c r="R280" i="4"/>
  <c r="S280" i="4" s="1"/>
  <c r="R1036" i="4"/>
  <c r="S1036" i="4" s="1"/>
  <c r="I1037" i="4"/>
  <c r="Q1037" i="4" s="1"/>
  <c r="I281" i="4"/>
  <c r="Q281" i="4" s="1"/>
  <c r="Y278" i="4"/>
  <c r="Z1034" i="4"/>
  <c r="Y1034" i="4"/>
  <c r="Z465" i="4"/>
  <c r="Y465" i="4"/>
  <c r="X1035" i="4"/>
  <c r="X466" i="4"/>
  <c r="R468" i="4"/>
  <c r="S468" i="4" s="1"/>
  <c r="P1036" i="4"/>
  <c r="F281" i="4"/>
  <c r="P280" i="4"/>
  <c r="P468" i="4"/>
  <c r="I469" i="4"/>
  <c r="Q469" i="4" s="1"/>
  <c r="E470" i="4"/>
  <c r="AA470" i="4" s="1"/>
  <c r="D469" i="4"/>
  <c r="J469" i="4"/>
  <c r="E1038" i="4"/>
  <c r="AA1038" i="4" s="1"/>
  <c r="J1037" i="4"/>
  <c r="D1037" i="4"/>
  <c r="E282" i="4"/>
  <c r="AA282" i="4" s="1"/>
  <c r="J281" i="4"/>
  <c r="D281" i="4"/>
  <c r="AB1036" i="4" l="1"/>
  <c r="T1036" i="4"/>
  <c r="AB468" i="4"/>
  <c r="T468" i="4"/>
  <c r="AB280" i="4"/>
  <c r="AC280" i="4" s="1"/>
  <c r="T280" i="4"/>
  <c r="R1037" i="4"/>
  <c r="S1037" i="4" s="1"/>
  <c r="R281" i="4"/>
  <c r="S281" i="4" s="1"/>
  <c r="I1038" i="4"/>
  <c r="Q1038" i="4" s="1"/>
  <c r="I282" i="4"/>
  <c r="Q282" i="4" s="1"/>
  <c r="Z466" i="4"/>
  <c r="Y466" i="4"/>
  <c r="Y279" i="4"/>
  <c r="Z279" i="4"/>
  <c r="Y1035" i="4"/>
  <c r="Z1035" i="4"/>
  <c r="X280" i="4"/>
  <c r="X467" i="4"/>
  <c r="X1036" i="4"/>
  <c r="R469" i="4"/>
  <c r="S469" i="4" s="1"/>
  <c r="F282" i="4"/>
  <c r="P281" i="4"/>
  <c r="P469" i="4"/>
  <c r="P1037" i="4"/>
  <c r="I470" i="4"/>
  <c r="Q470" i="4" s="1"/>
  <c r="J470" i="4"/>
  <c r="D470" i="4"/>
  <c r="E471" i="4"/>
  <c r="AA471" i="4" s="1"/>
  <c r="E283" i="4"/>
  <c r="AA283" i="4" s="1"/>
  <c r="J282" i="4"/>
  <c r="D282" i="4"/>
  <c r="J1038" i="4"/>
  <c r="E1039" i="4"/>
  <c r="AA1039" i="4" s="1"/>
  <c r="D1038" i="4"/>
  <c r="R282" i="4" l="1"/>
  <c r="S282" i="4" s="1"/>
  <c r="AB1037" i="4"/>
  <c r="T1037" i="4"/>
  <c r="AB469" i="4"/>
  <c r="T469" i="4"/>
  <c r="AB281" i="4"/>
  <c r="AC281" i="4" s="1"/>
  <c r="T281" i="4"/>
  <c r="R1038" i="4"/>
  <c r="S1038" i="4" s="1"/>
  <c r="I1039" i="4"/>
  <c r="Q1039" i="4" s="1"/>
  <c r="I283" i="4"/>
  <c r="Q283" i="4" s="1"/>
  <c r="Z280" i="4"/>
  <c r="Y280" i="4"/>
  <c r="Z467" i="4"/>
  <c r="Y467" i="4"/>
  <c r="Y1036" i="4"/>
  <c r="Z1036" i="4"/>
  <c r="X1037" i="4"/>
  <c r="X281" i="4"/>
  <c r="X468" i="4"/>
  <c r="R470" i="4"/>
  <c r="S470" i="4" s="1"/>
  <c r="P1038" i="4"/>
  <c r="P282" i="4"/>
  <c r="P470" i="4"/>
  <c r="F283" i="4"/>
  <c r="I471" i="4"/>
  <c r="Q471" i="4" s="1"/>
  <c r="E472" i="4"/>
  <c r="AA472" i="4" s="1"/>
  <c r="J471" i="4"/>
  <c r="D471" i="4"/>
  <c r="E1040" i="4"/>
  <c r="AA1040" i="4" s="1"/>
  <c r="J1039" i="4"/>
  <c r="D1039" i="4"/>
  <c r="E284" i="4"/>
  <c r="AA284" i="4" s="1"/>
  <c r="J283" i="4"/>
  <c r="D283" i="4"/>
  <c r="R1039" i="4" l="1"/>
  <c r="S1039" i="4" s="1"/>
  <c r="AB1038" i="4"/>
  <c r="T1038" i="4"/>
  <c r="AB470" i="4"/>
  <c r="T470" i="4"/>
  <c r="AB282" i="4"/>
  <c r="AC282" i="4" s="1"/>
  <c r="T282" i="4"/>
  <c r="R283" i="4"/>
  <c r="S283" i="4" s="1"/>
  <c r="I1040" i="4"/>
  <c r="Q1040" i="4" s="1"/>
  <c r="I284" i="4"/>
  <c r="Q284" i="4" s="1"/>
  <c r="Y1037" i="4"/>
  <c r="Z1037" i="4"/>
  <c r="Z281" i="4"/>
  <c r="Y281" i="4"/>
  <c r="Z468" i="4"/>
  <c r="Y468" i="4"/>
  <c r="X282" i="4"/>
  <c r="X469" i="4"/>
  <c r="X1038" i="4"/>
  <c r="R471" i="4"/>
  <c r="S471" i="4" s="1"/>
  <c r="F284" i="4"/>
  <c r="P283" i="4"/>
  <c r="P471" i="4"/>
  <c r="P1039" i="4"/>
  <c r="I472" i="4"/>
  <c r="Q472" i="4" s="1"/>
  <c r="J472" i="4"/>
  <c r="E473" i="4"/>
  <c r="AA473" i="4" s="1"/>
  <c r="D472" i="4"/>
  <c r="E285" i="4"/>
  <c r="AA285" i="4" s="1"/>
  <c r="J284" i="4"/>
  <c r="D284" i="4"/>
  <c r="E1041" i="4"/>
  <c r="AA1041" i="4" s="1"/>
  <c r="J1040" i="4"/>
  <c r="D1040" i="4"/>
  <c r="R284" i="4" l="1"/>
  <c r="S284" i="4" s="1"/>
  <c r="AB283" i="4"/>
  <c r="T283" i="4"/>
  <c r="AB471" i="4"/>
  <c r="T471" i="4"/>
  <c r="AB1039" i="4"/>
  <c r="T1039" i="4"/>
  <c r="R1040" i="4"/>
  <c r="S1040" i="4" s="1"/>
  <c r="AC283" i="4"/>
  <c r="I285" i="4"/>
  <c r="Q285" i="4" s="1"/>
  <c r="I1041" i="4"/>
  <c r="Q1041" i="4" s="1"/>
  <c r="Z282" i="4"/>
  <c r="Y282" i="4"/>
  <c r="Z469" i="4"/>
  <c r="Y469" i="4"/>
  <c r="Z1038" i="4"/>
  <c r="Y1038" i="4"/>
  <c r="X1039" i="4"/>
  <c r="X470" i="4"/>
  <c r="X283" i="4"/>
  <c r="R472" i="4"/>
  <c r="S472" i="4" s="1"/>
  <c r="P1040" i="4"/>
  <c r="P284" i="4"/>
  <c r="P472" i="4"/>
  <c r="F285" i="4"/>
  <c r="I473" i="4"/>
  <c r="Q473" i="4" s="1"/>
  <c r="J473" i="4"/>
  <c r="E474" i="4"/>
  <c r="AA474" i="4" s="1"/>
  <c r="D473" i="4"/>
  <c r="E1042" i="4"/>
  <c r="AA1042" i="4" s="1"/>
  <c r="J1041" i="4"/>
  <c r="D1041" i="4"/>
  <c r="E286" i="4"/>
  <c r="AA286" i="4" s="1"/>
  <c r="J285" i="4"/>
  <c r="D285" i="4"/>
  <c r="R285" i="4" l="1"/>
  <c r="S285" i="4" s="1"/>
  <c r="AB1040" i="4"/>
  <c r="T1040" i="4"/>
  <c r="AB472" i="4"/>
  <c r="T472" i="4"/>
  <c r="AB284" i="4"/>
  <c r="AC284" i="4" s="1"/>
  <c r="T284" i="4"/>
  <c r="R1041" i="4"/>
  <c r="S1041" i="4" s="1"/>
  <c r="I1042" i="4"/>
  <c r="Q1042" i="4" s="1"/>
  <c r="I286" i="4"/>
  <c r="Q286" i="4" s="1"/>
  <c r="Z470" i="4"/>
  <c r="Y470" i="4"/>
  <c r="Z1039" i="4"/>
  <c r="Y1039" i="4"/>
  <c r="Y283" i="4"/>
  <c r="Z283" i="4"/>
  <c r="X1040" i="4"/>
  <c r="X471" i="4"/>
  <c r="X284" i="4"/>
  <c r="R473" i="4"/>
  <c r="F286" i="4"/>
  <c r="F287" i="4" s="1"/>
  <c r="F288" i="4" s="1"/>
  <c r="F289" i="4" s="1"/>
  <c r="F290" i="4" s="1"/>
  <c r="P285" i="4"/>
  <c r="P1041" i="4"/>
  <c r="P473" i="4"/>
  <c r="I474" i="4"/>
  <c r="Q474" i="4" s="1"/>
  <c r="E475" i="4"/>
  <c r="AA475" i="4" s="1"/>
  <c r="D474" i="4"/>
  <c r="J474" i="4"/>
  <c r="I287" i="4"/>
  <c r="Q287" i="4" s="1"/>
  <c r="J286" i="4"/>
  <c r="D286" i="4"/>
  <c r="E1043" i="4"/>
  <c r="AA1043" i="4" s="1"/>
  <c r="J1042" i="4"/>
  <c r="R1042" i="4" s="1"/>
  <c r="S1042" i="4" s="1"/>
  <c r="D1042" i="4"/>
  <c r="R286" i="4" l="1"/>
  <c r="S286" i="4" s="1"/>
  <c r="AB285" i="4"/>
  <c r="AC285" i="4" s="1"/>
  <c r="T285" i="4"/>
  <c r="AB1041" i="4"/>
  <c r="T1041" i="4"/>
  <c r="AB473" i="4"/>
  <c r="T473" i="4"/>
  <c r="I1043" i="4"/>
  <c r="Q1043" i="4" s="1"/>
  <c r="Y471" i="4"/>
  <c r="Z471" i="4"/>
  <c r="Y1040" i="4"/>
  <c r="Z1040" i="4"/>
  <c r="Z284" i="4"/>
  <c r="Y284" i="4"/>
  <c r="X472" i="4"/>
  <c r="X285" i="4"/>
  <c r="X1041" i="4"/>
  <c r="S473" i="4"/>
  <c r="R474" i="4"/>
  <c r="P1042" i="4"/>
  <c r="P474" i="4"/>
  <c r="P286" i="4"/>
  <c r="I475" i="4"/>
  <c r="Q475" i="4" s="1"/>
  <c r="E476" i="4"/>
  <c r="AA476" i="4" s="1"/>
  <c r="J475" i="4"/>
  <c r="D475" i="4"/>
  <c r="E1044" i="4"/>
  <c r="AA1044" i="4" s="1"/>
  <c r="J1043" i="4"/>
  <c r="D1043" i="4"/>
  <c r="I288" i="4"/>
  <c r="Q288" i="4" s="1"/>
  <c r="J287" i="4"/>
  <c r="R287" i="4" s="1"/>
  <c r="S287" i="4" s="1"/>
  <c r="D287" i="4"/>
  <c r="R1043" i="4" l="1"/>
  <c r="S1043" i="4" s="1"/>
  <c r="AB474" i="4"/>
  <c r="T474" i="4"/>
  <c r="AB1042" i="4"/>
  <c r="T1042" i="4"/>
  <c r="AB286" i="4"/>
  <c r="AC286" i="4" s="1"/>
  <c r="T286" i="4"/>
  <c r="I1044" i="4"/>
  <c r="Q1044" i="4" s="1"/>
  <c r="Y472" i="4"/>
  <c r="Z472" i="4"/>
  <c r="Z285" i="4"/>
  <c r="Y285" i="4"/>
  <c r="Z1041" i="4"/>
  <c r="Y1041" i="4"/>
  <c r="X1042" i="4"/>
  <c r="X473" i="4"/>
  <c r="X286" i="4"/>
  <c r="S474" i="4"/>
  <c r="R475" i="4"/>
  <c r="S475" i="4" s="1"/>
  <c r="P287" i="4"/>
  <c r="P475" i="4"/>
  <c r="P1043" i="4"/>
  <c r="I476" i="4"/>
  <c r="Q476" i="4" s="1"/>
  <c r="J476" i="4"/>
  <c r="D476" i="4"/>
  <c r="E477" i="4"/>
  <c r="AA477" i="4" s="1"/>
  <c r="E1045" i="4"/>
  <c r="AA1045" i="4" s="1"/>
  <c r="J1044" i="4"/>
  <c r="D1044" i="4"/>
  <c r="I289" i="4"/>
  <c r="Q289" i="4" s="1"/>
  <c r="J288" i="4"/>
  <c r="R288" i="4" s="1"/>
  <c r="S288" i="4" s="1"/>
  <c r="D288" i="4"/>
  <c r="R1044" i="4" l="1"/>
  <c r="S1044" i="4" s="1"/>
  <c r="AB1043" i="4"/>
  <c r="T1043" i="4"/>
  <c r="AB475" i="4"/>
  <c r="T475" i="4"/>
  <c r="AB287" i="4"/>
  <c r="AC287" i="4" s="1"/>
  <c r="T287" i="4"/>
  <c r="I1045" i="4"/>
  <c r="Q1045" i="4" s="1"/>
  <c r="Z473" i="4"/>
  <c r="Y473" i="4"/>
  <c r="Z1042" i="4"/>
  <c r="Y1042" i="4"/>
  <c r="Z286" i="4"/>
  <c r="Y286" i="4"/>
  <c r="X1043" i="4"/>
  <c r="X474" i="4"/>
  <c r="X287" i="4"/>
  <c r="R476" i="4"/>
  <c r="P1044" i="4"/>
  <c r="P476" i="4"/>
  <c r="P288" i="4"/>
  <c r="I477" i="4"/>
  <c r="Q477" i="4" s="1"/>
  <c r="E478" i="4"/>
  <c r="AA478" i="4" s="1"/>
  <c r="J477" i="4"/>
  <c r="D477" i="4"/>
  <c r="I290" i="4"/>
  <c r="Q290" i="4" s="1"/>
  <c r="J289" i="4"/>
  <c r="R289" i="4" s="1"/>
  <c r="S289" i="4" s="1"/>
  <c r="D289" i="4"/>
  <c r="E1046" i="4"/>
  <c r="AA1046" i="4" s="1"/>
  <c r="J1045" i="4"/>
  <c r="D1045" i="4"/>
  <c r="R1045" i="4" l="1"/>
  <c r="S1045" i="4" s="1"/>
  <c r="AB288" i="4"/>
  <c r="AC288" i="4" s="1"/>
  <c r="T288" i="4"/>
  <c r="AB476" i="4"/>
  <c r="T476" i="4"/>
  <c r="AB1044" i="4"/>
  <c r="T1044" i="4"/>
  <c r="I1046" i="4"/>
  <c r="Q1046" i="4" s="1"/>
  <c r="Z474" i="4"/>
  <c r="Y474" i="4"/>
  <c r="Z1043" i="4"/>
  <c r="Y1043" i="4"/>
  <c r="Z287" i="4"/>
  <c r="Y287" i="4"/>
  <c r="X1044" i="4"/>
  <c r="X475" i="4"/>
  <c r="X288" i="4"/>
  <c r="S476" i="4"/>
  <c r="R477" i="4"/>
  <c r="S477" i="4" s="1"/>
  <c r="P1045" i="4"/>
  <c r="P289" i="4"/>
  <c r="P477" i="4"/>
  <c r="I478" i="4"/>
  <c r="Q478" i="4" s="1"/>
  <c r="D478" i="4"/>
  <c r="E479" i="4"/>
  <c r="AA479" i="4" s="1"/>
  <c r="J478" i="4"/>
  <c r="J1046" i="4"/>
  <c r="D1046" i="4"/>
  <c r="E1047" i="4"/>
  <c r="AA1047" i="4" s="1"/>
  <c r="E291" i="4"/>
  <c r="AA291" i="4" s="1"/>
  <c r="J290" i="4"/>
  <c r="R290" i="4" s="1"/>
  <c r="S290" i="4" s="1"/>
  <c r="D290" i="4"/>
  <c r="AB289" i="4" l="1"/>
  <c r="AC289" i="4" s="1"/>
  <c r="T289" i="4"/>
  <c r="AB1045" i="4"/>
  <c r="T1045" i="4"/>
  <c r="AB477" i="4"/>
  <c r="T477" i="4"/>
  <c r="R1046" i="4"/>
  <c r="S1046" i="4" s="1"/>
  <c r="I1047" i="4"/>
  <c r="Q1047" i="4" s="1"/>
  <c r="Z1044" i="4"/>
  <c r="Y1044" i="4"/>
  <c r="Z475" i="4"/>
  <c r="Y475" i="4"/>
  <c r="Z288" i="4"/>
  <c r="Y288" i="4"/>
  <c r="X289" i="4"/>
  <c r="X476" i="4"/>
  <c r="X1045" i="4"/>
  <c r="R478" i="4"/>
  <c r="S478" i="4" s="1"/>
  <c r="P290" i="4"/>
  <c r="P1046" i="4"/>
  <c r="P478" i="4"/>
  <c r="I291" i="4"/>
  <c r="Q291" i="4" s="1"/>
  <c r="F291" i="4"/>
  <c r="I479" i="4"/>
  <c r="Q479" i="4" s="1"/>
  <c r="J479" i="4"/>
  <c r="E480" i="4"/>
  <c r="AA480" i="4" s="1"/>
  <c r="D479" i="4"/>
  <c r="J1047" i="4"/>
  <c r="E1048" i="4"/>
  <c r="AA1048" i="4" s="1"/>
  <c r="D1047" i="4"/>
  <c r="E292" i="4"/>
  <c r="AA292" i="4" s="1"/>
  <c r="J291" i="4"/>
  <c r="D291" i="4"/>
  <c r="R1047" i="4" l="1"/>
  <c r="S1047" i="4" s="1"/>
  <c r="AB1046" i="4"/>
  <c r="T1046" i="4"/>
  <c r="AB290" i="4"/>
  <c r="T290" i="4"/>
  <c r="AB478" i="4"/>
  <c r="T478" i="4"/>
  <c r="AC290" i="4"/>
  <c r="I292" i="4"/>
  <c r="Q292" i="4" s="1"/>
  <c r="I1048" i="4"/>
  <c r="Q1048" i="4" s="1"/>
  <c r="Z476" i="4"/>
  <c r="Y476" i="4"/>
  <c r="Z289" i="4"/>
  <c r="Y289" i="4"/>
  <c r="Z1045" i="4"/>
  <c r="Y1045" i="4"/>
  <c r="X477" i="4"/>
  <c r="X1046" i="4"/>
  <c r="X290" i="4"/>
  <c r="R291" i="4"/>
  <c r="S291" i="4" s="1"/>
  <c r="R479" i="4"/>
  <c r="F292" i="4"/>
  <c r="P479" i="4"/>
  <c r="P291" i="4"/>
  <c r="P1047" i="4"/>
  <c r="I480" i="4"/>
  <c r="Q480" i="4" s="1"/>
  <c r="J480" i="4"/>
  <c r="D480" i="4"/>
  <c r="E481" i="4"/>
  <c r="AA481" i="4" s="1"/>
  <c r="E293" i="4"/>
  <c r="AA293" i="4" s="1"/>
  <c r="J292" i="4"/>
  <c r="D292" i="4"/>
  <c r="J1048" i="4"/>
  <c r="D1048" i="4"/>
  <c r="E1049" i="4"/>
  <c r="AA1049" i="4" s="1"/>
  <c r="R292" i="4" l="1"/>
  <c r="S292" i="4" s="1"/>
  <c r="R1048" i="4"/>
  <c r="S1048" i="4" s="1"/>
  <c r="AB479" i="4"/>
  <c r="T479" i="4"/>
  <c r="AB1047" i="4"/>
  <c r="T1047" i="4"/>
  <c r="AB291" i="4"/>
  <c r="AC291" i="4" s="1"/>
  <c r="T291" i="4"/>
  <c r="I293" i="4"/>
  <c r="Q293" i="4" s="1"/>
  <c r="I1049" i="4"/>
  <c r="Q1049" i="4" s="1"/>
  <c r="Z1046" i="4"/>
  <c r="Y1046" i="4"/>
  <c r="Z477" i="4"/>
  <c r="Y477" i="4"/>
  <c r="Z290" i="4"/>
  <c r="Y290" i="4"/>
  <c r="X478" i="4"/>
  <c r="X1047" i="4"/>
  <c r="R480" i="4"/>
  <c r="S480" i="4" s="1"/>
  <c r="S479" i="4"/>
  <c r="P1048" i="4"/>
  <c r="P292" i="4"/>
  <c r="P480" i="4"/>
  <c r="F293" i="4"/>
  <c r="I481" i="4"/>
  <c r="Q481" i="4" s="1"/>
  <c r="J481" i="4"/>
  <c r="E482" i="4"/>
  <c r="AA482" i="4" s="1"/>
  <c r="D481" i="4"/>
  <c r="J1049" i="4"/>
  <c r="E1050" i="4"/>
  <c r="AA1050" i="4" s="1"/>
  <c r="D1049" i="4"/>
  <c r="E294" i="4"/>
  <c r="AA294" i="4" s="1"/>
  <c r="J293" i="4"/>
  <c r="R293" i="4" s="1"/>
  <c r="S293" i="4" s="1"/>
  <c r="D293" i="4"/>
  <c r="AB292" i="4" l="1"/>
  <c r="T292" i="4"/>
  <c r="AB1048" i="4"/>
  <c r="T1048" i="4"/>
  <c r="AB480" i="4"/>
  <c r="T480" i="4"/>
  <c r="AC292" i="4"/>
  <c r="I1050" i="4"/>
  <c r="Q1050" i="4" s="1"/>
  <c r="R1049" i="4"/>
  <c r="S1049" i="4" s="1"/>
  <c r="I294" i="4"/>
  <c r="Q294" i="4" s="1"/>
  <c r="Z1047" i="4"/>
  <c r="Y1047" i="4"/>
  <c r="Y478" i="4"/>
  <c r="Z478" i="4"/>
  <c r="X479" i="4"/>
  <c r="X292" i="4"/>
  <c r="X291" i="4"/>
  <c r="X1048" i="4"/>
  <c r="R481" i="4"/>
  <c r="S481" i="4" s="1"/>
  <c r="F294" i="4"/>
  <c r="P293" i="4"/>
  <c r="P1049" i="4"/>
  <c r="P481" i="4"/>
  <c r="I482" i="4"/>
  <c r="Q482" i="4" s="1"/>
  <c r="J482" i="4"/>
  <c r="E483" i="4"/>
  <c r="AA483" i="4" s="1"/>
  <c r="D482" i="4"/>
  <c r="E295" i="4"/>
  <c r="AA295" i="4" s="1"/>
  <c r="J294" i="4"/>
  <c r="D294" i="4"/>
  <c r="J1050" i="4"/>
  <c r="D1050" i="4"/>
  <c r="E1051" i="4"/>
  <c r="AA1051" i="4" s="1"/>
  <c r="AB293" i="4" l="1"/>
  <c r="AC293" i="4" s="1"/>
  <c r="T293" i="4"/>
  <c r="R1050" i="4"/>
  <c r="S1050" i="4" s="1"/>
  <c r="AB481" i="4"/>
  <c r="T481" i="4"/>
  <c r="AB1049" i="4"/>
  <c r="T1049" i="4"/>
  <c r="I1051" i="4"/>
  <c r="Q1051" i="4" s="1"/>
  <c r="R294" i="4"/>
  <c r="S294" i="4" s="1"/>
  <c r="I295" i="4"/>
  <c r="Q295" i="4" s="1"/>
  <c r="Z292" i="4"/>
  <c r="Y292" i="4"/>
  <c r="Z1048" i="4"/>
  <c r="Y1048" i="4"/>
  <c r="Y291" i="4"/>
  <c r="Z291" i="4"/>
  <c r="Z479" i="4"/>
  <c r="Y479" i="4"/>
  <c r="X1049" i="4"/>
  <c r="X293" i="4"/>
  <c r="X480" i="4"/>
  <c r="R482" i="4"/>
  <c r="S482" i="4" s="1"/>
  <c r="P1050" i="4"/>
  <c r="P294" i="4"/>
  <c r="P482" i="4"/>
  <c r="F295" i="4"/>
  <c r="I483" i="4"/>
  <c r="Q483" i="4" s="1"/>
  <c r="J483" i="4"/>
  <c r="D483" i="4"/>
  <c r="E484" i="4"/>
  <c r="AA484" i="4" s="1"/>
  <c r="E296" i="4"/>
  <c r="AA296" i="4" s="1"/>
  <c r="J295" i="4"/>
  <c r="D295" i="4"/>
  <c r="J1051" i="4"/>
  <c r="D1051" i="4"/>
  <c r="E1052" i="4"/>
  <c r="AA1052" i="4" s="1"/>
  <c r="R1051" i="4" l="1"/>
  <c r="S1051" i="4" s="1"/>
  <c r="AB482" i="4"/>
  <c r="T482" i="4"/>
  <c r="AB294" i="4"/>
  <c r="AC294" i="4" s="1"/>
  <c r="T294" i="4"/>
  <c r="AB1050" i="4"/>
  <c r="T1050" i="4"/>
  <c r="R295" i="4"/>
  <c r="S295" i="4" s="1"/>
  <c r="I1052" i="4"/>
  <c r="Q1052" i="4" s="1"/>
  <c r="I296" i="4"/>
  <c r="Q296" i="4" s="1"/>
  <c r="Z480" i="4"/>
  <c r="Y480" i="4"/>
  <c r="Z293" i="4"/>
  <c r="Y293" i="4"/>
  <c r="Z1049" i="4"/>
  <c r="Y1049" i="4"/>
  <c r="X481" i="4"/>
  <c r="X294" i="4"/>
  <c r="X1050" i="4"/>
  <c r="R483" i="4"/>
  <c r="P1051" i="4"/>
  <c r="F296" i="4"/>
  <c r="P295" i="4"/>
  <c r="P483" i="4"/>
  <c r="I484" i="4"/>
  <c r="Q484" i="4" s="1"/>
  <c r="J484" i="4"/>
  <c r="E485" i="4"/>
  <c r="AA485" i="4" s="1"/>
  <c r="D484" i="4"/>
  <c r="D1052" i="4"/>
  <c r="J1052" i="4"/>
  <c r="E1053" i="4"/>
  <c r="AA1053" i="4" s="1"/>
  <c r="E297" i="4"/>
  <c r="AA297" i="4" s="1"/>
  <c r="J296" i="4"/>
  <c r="D296" i="4"/>
  <c r="AB295" i="4" l="1"/>
  <c r="T295" i="4"/>
  <c r="R1052" i="4"/>
  <c r="S1052" i="4" s="1"/>
  <c r="AB1051" i="4"/>
  <c r="T1051" i="4"/>
  <c r="AB483" i="4"/>
  <c r="T483" i="4"/>
  <c r="X295" i="4"/>
  <c r="AC295" i="4"/>
  <c r="R296" i="4"/>
  <c r="S296" i="4" s="1"/>
  <c r="I297" i="4"/>
  <c r="Q297" i="4" s="1"/>
  <c r="I1053" i="4"/>
  <c r="Q1053" i="4" s="1"/>
  <c r="Z294" i="4"/>
  <c r="Y294" i="4"/>
  <c r="Z481" i="4"/>
  <c r="Y481" i="4"/>
  <c r="Y1050" i="4"/>
  <c r="Z1050" i="4"/>
  <c r="X1051" i="4"/>
  <c r="X482" i="4"/>
  <c r="R484" i="4"/>
  <c r="S484" i="4" s="1"/>
  <c r="S483" i="4"/>
  <c r="P296" i="4"/>
  <c r="F297" i="4"/>
  <c r="P1052" i="4"/>
  <c r="P484" i="4"/>
  <c r="I485" i="4"/>
  <c r="Q485" i="4" s="1"/>
  <c r="J485" i="4"/>
  <c r="E486" i="4"/>
  <c r="AA486" i="4" s="1"/>
  <c r="D485" i="4"/>
  <c r="J297" i="4"/>
  <c r="D297" i="4"/>
  <c r="E298" i="4"/>
  <c r="AA298" i="4" s="1"/>
  <c r="D1053" i="4"/>
  <c r="J1053" i="4"/>
  <c r="E1054" i="4"/>
  <c r="AA1054" i="4" s="1"/>
  <c r="R297" i="4" l="1"/>
  <c r="S297" i="4" s="1"/>
  <c r="AB484" i="4"/>
  <c r="T484" i="4"/>
  <c r="AB1052" i="4"/>
  <c r="T1052" i="4"/>
  <c r="AB296" i="4"/>
  <c r="T296" i="4"/>
  <c r="X296" i="4"/>
  <c r="R1053" i="4"/>
  <c r="S1053" i="4" s="1"/>
  <c r="AC296" i="4"/>
  <c r="I1054" i="4"/>
  <c r="Q1054" i="4" s="1"/>
  <c r="I298" i="4"/>
  <c r="Q298" i="4" s="1"/>
  <c r="Z1051" i="4"/>
  <c r="Y1051" i="4"/>
  <c r="Y482" i="4"/>
  <c r="Z482" i="4"/>
  <c r="Z295" i="4"/>
  <c r="Y295" i="4"/>
  <c r="X483" i="4"/>
  <c r="X1052" i="4"/>
  <c r="R485" i="4"/>
  <c r="S485" i="4" s="1"/>
  <c r="P1053" i="4"/>
  <c r="F298" i="4"/>
  <c r="P297" i="4"/>
  <c r="P485" i="4"/>
  <c r="I486" i="4"/>
  <c r="Q486" i="4" s="1"/>
  <c r="J486" i="4"/>
  <c r="E487" i="4"/>
  <c r="AA487" i="4" s="1"/>
  <c r="D486" i="4"/>
  <c r="J298" i="4"/>
  <c r="E299" i="4"/>
  <c r="AA299" i="4" s="1"/>
  <c r="D298" i="4"/>
  <c r="E1055" i="4"/>
  <c r="AA1055" i="4" s="1"/>
  <c r="J1054" i="4"/>
  <c r="D1054" i="4"/>
  <c r="AB485" i="4" l="1"/>
  <c r="T485" i="4"/>
  <c r="AB297" i="4"/>
  <c r="T297" i="4"/>
  <c r="AB1053" i="4"/>
  <c r="T1053" i="4"/>
  <c r="AC297" i="4"/>
  <c r="R1054" i="4"/>
  <c r="S1054" i="4" s="1"/>
  <c r="R298" i="4"/>
  <c r="S298" i="4" s="1"/>
  <c r="I1055" i="4"/>
  <c r="Q1055" i="4" s="1"/>
  <c r="Z483" i="4"/>
  <c r="Y483" i="4"/>
  <c r="Z1052" i="4"/>
  <c r="Y1052" i="4"/>
  <c r="Z296" i="4"/>
  <c r="Y296" i="4"/>
  <c r="X297" i="4"/>
  <c r="X1053" i="4"/>
  <c r="X484" i="4"/>
  <c r="R486" i="4"/>
  <c r="S486" i="4" s="1"/>
  <c r="P298" i="4"/>
  <c r="F299" i="4"/>
  <c r="P1054" i="4"/>
  <c r="P486" i="4"/>
  <c r="I299" i="4"/>
  <c r="Q299" i="4" s="1"/>
  <c r="I487" i="4"/>
  <c r="Q487" i="4" s="1"/>
  <c r="E488" i="4"/>
  <c r="AA488" i="4" s="1"/>
  <c r="J487" i="4"/>
  <c r="D487" i="4"/>
  <c r="E300" i="4"/>
  <c r="AA300" i="4" s="1"/>
  <c r="J299" i="4"/>
  <c r="D299" i="4"/>
  <c r="J1055" i="4"/>
  <c r="E1056" i="4"/>
  <c r="AA1056" i="4" s="1"/>
  <c r="D1055" i="4"/>
  <c r="AB298" i="4" l="1"/>
  <c r="AC298" i="4" s="1"/>
  <c r="T298" i="4"/>
  <c r="AB1054" i="4"/>
  <c r="T1054" i="4"/>
  <c r="AB486" i="4"/>
  <c r="T486" i="4"/>
  <c r="I1056" i="4"/>
  <c r="Q1056" i="4" s="1"/>
  <c r="R1055" i="4"/>
  <c r="S1055" i="4" s="1"/>
  <c r="I300" i="4"/>
  <c r="Q300" i="4" s="1"/>
  <c r="Y297" i="4"/>
  <c r="Z297" i="4"/>
  <c r="Z1053" i="4"/>
  <c r="Y1053" i="4"/>
  <c r="Y484" i="4"/>
  <c r="Z484" i="4"/>
  <c r="X1054" i="4"/>
  <c r="X298" i="4"/>
  <c r="X485" i="4"/>
  <c r="R487" i="4"/>
  <c r="R299" i="4"/>
  <c r="P487" i="4"/>
  <c r="F300" i="4"/>
  <c r="P1055" i="4"/>
  <c r="P299" i="4"/>
  <c r="I488" i="4"/>
  <c r="Q488" i="4" s="1"/>
  <c r="J488" i="4"/>
  <c r="D488" i="4"/>
  <c r="E489" i="4"/>
  <c r="AA489" i="4" s="1"/>
  <c r="J1056" i="4"/>
  <c r="E1057" i="4"/>
  <c r="AA1057" i="4" s="1"/>
  <c r="D1056" i="4"/>
  <c r="E301" i="4"/>
  <c r="AA301" i="4" s="1"/>
  <c r="J300" i="4"/>
  <c r="D300" i="4"/>
  <c r="AB299" i="4" l="1"/>
  <c r="AC299" i="4" s="1"/>
  <c r="T299" i="4"/>
  <c r="AB1055" i="4"/>
  <c r="T1055" i="4"/>
  <c r="AB487" i="4"/>
  <c r="T487" i="4"/>
  <c r="R300" i="4"/>
  <c r="S300" i="4" s="1"/>
  <c r="I301" i="4"/>
  <c r="Q301" i="4" s="1"/>
  <c r="I1057" i="4"/>
  <c r="Q1057" i="4" s="1"/>
  <c r="R1056" i="4"/>
  <c r="S1056" i="4" s="1"/>
  <c r="Y1054" i="4"/>
  <c r="Z1054" i="4"/>
  <c r="Z298" i="4"/>
  <c r="Y298" i="4"/>
  <c r="Z485" i="4"/>
  <c r="Y485" i="4"/>
  <c r="X486" i="4"/>
  <c r="X1055" i="4"/>
  <c r="S299" i="4"/>
  <c r="S487" i="4"/>
  <c r="R488" i="4"/>
  <c r="S488" i="4" s="1"/>
  <c r="P1056" i="4"/>
  <c r="F301" i="4"/>
  <c r="P300" i="4"/>
  <c r="P488" i="4"/>
  <c r="I489" i="4"/>
  <c r="Q489" i="4" s="1"/>
  <c r="D489" i="4"/>
  <c r="J489" i="4"/>
  <c r="E490" i="4"/>
  <c r="AA490" i="4" s="1"/>
  <c r="E302" i="4"/>
  <c r="AA302" i="4" s="1"/>
  <c r="J301" i="4"/>
  <c r="D301" i="4"/>
  <c r="J1057" i="4"/>
  <c r="E1058" i="4"/>
  <c r="AA1058" i="4" s="1"/>
  <c r="D1057" i="4"/>
  <c r="R301" i="4" l="1"/>
  <c r="S301" i="4" s="1"/>
  <c r="R1057" i="4"/>
  <c r="S1057" i="4" s="1"/>
  <c r="AB1056" i="4"/>
  <c r="T1056" i="4"/>
  <c r="AB488" i="4"/>
  <c r="T488" i="4"/>
  <c r="AB300" i="4"/>
  <c r="AC300" i="4" s="1"/>
  <c r="T300" i="4"/>
  <c r="X300" i="4"/>
  <c r="I1058" i="4"/>
  <c r="Q1058" i="4" s="1"/>
  <c r="I302" i="4"/>
  <c r="Q302" i="4" s="1"/>
  <c r="X1056" i="4"/>
  <c r="Z1055" i="4"/>
  <c r="Y1055" i="4"/>
  <c r="Z486" i="4"/>
  <c r="Y486" i="4"/>
  <c r="X299" i="4"/>
  <c r="X487" i="4"/>
  <c r="R489" i="4"/>
  <c r="S489" i="4" s="1"/>
  <c r="F302" i="4"/>
  <c r="P489" i="4"/>
  <c r="P1057" i="4"/>
  <c r="P301" i="4"/>
  <c r="I490" i="4"/>
  <c r="Q490" i="4" s="1"/>
  <c r="J490" i="4"/>
  <c r="E491" i="4"/>
  <c r="AA491" i="4" s="1"/>
  <c r="D490" i="4"/>
  <c r="J1058" i="4"/>
  <c r="E1059" i="4"/>
  <c r="AA1059" i="4" s="1"/>
  <c r="D1058" i="4"/>
  <c r="J302" i="4"/>
  <c r="E303" i="4"/>
  <c r="AA303" i="4" s="1"/>
  <c r="D302" i="4"/>
  <c r="R1058" i="4" l="1"/>
  <c r="S1058" i="4" s="1"/>
  <c r="R302" i="4"/>
  <c r="S302" i="4" s="1"/>
  <c r="X1057" i="4"/>
  <c r="AB1057" i="4"/>
  <c r="T1057" i="4"/>
  <c r="AB489" i="4"/>
  <c r="T489" i="4"/>
  <c r="AB301" i="4"/>
  <c r="AC301" i="4" s="1"/>
  <c r="T301" i="4"/>
  <c r="I303" i="4"/>
  <c r="Q303" i="4" s="1"/>
  <c r="I1059" i="4"/>
  <c r="Q1059" i="4" s="1"/>
  <c r="R490" i="4"/>
  <c r="S490" i="4" s="1"/>
  <c r="Z300" i="4"/>
  <c r="Y300" i="4"/>
  <c r="Z1056" i="4"/>
  <c r="Y1056" i="4"/>
  <c r="Y487" i="4"/>
  <c r="Z487" i="4"/>
  <c r="Y299" i="4"/>
  <c r="Z299" i="4"/>
  <c r="X488" i="4"/>
  <c r="X301" i="4"/>
  <c r="P1058" i="4"/>
  <c r="P302" i="4"/>
  <c r="P490" i="4"/>
  <c r="F303" i="4"/>
  <c r="I491" i="4"/>
  <c r="Q491" i="4" s="1"/>
  <c r="J491" i="4"/>
  <c r="E492" i="4"/>
  <c r="AA492" i="4" s="1"/>
  <c r="D491" i="4"/>
  <c r="J303" i="4"/>
  <c r="E304" i="4"/>
  <c r="AA304" i="4" s="1"/>
  <c r="D303" i="4"/>
  <c r="J1059" i="4"/>
  <c r="E1060" i="4"/>
  <c r="AA1060" i="4" s="1"/>
  <c r="D1059" i="4"/>
  <c r="R1059" i="4" l="1"/>
  <c r="S1059" i="4" s="1"/>
  <c r="R303" i="4"/>
  <c r="S303" i="4" s="1"/>
  <c r="AB490" i="4"/>
  <c r="T490" i="4"/>
  <c r="AB302" i="4"/>
  <c r="AC302" i="4" s="1"/>
  <c r="T302" i="4"/>
  <c r="AB1058" i="4"/>
  <c r="T1058" i="4"/>
  <c r="I304" i="4"/>
  <c r="Q304" i="4" s="1"/>
  <c r="I1060" i="4"/>
  <c r="Q1060" i="4" s="1"/>
  <c r="Z1057" i="4"/>
  <c r="Y1057" i="4"/>
  <c r="Z301" i="4"/>
  <c r="Y301" i="4"/>
  <c r="Z488" i="4"/>
  <c r="Y488" i="4"/>
  <c r="X1058" i="4"/>
  <c r="X490" i="4"/>
  <c r="X302" i="4"/>
  <c r="X489" i="4"/>
  <c r="R491" i="4"/>
  <c r="F304" i="4"/>
  <c r="P303" i="4"/>
  <c r="P1059" i="4"/>
  <c r="P491" i="4"/>
  <c r="I492" i="4"/>
  <c r="Q492" i="4" s="1"/>
  <c r="D492" i="4"/>
  <c r="J492" i="4"/>
  <c r="E493" i="4"/>
  <c r="AA493" i="4" s="1"/>
  <c r="E305" i="4"/>
  <c r="AA305" i="4" s="1"/>
  <c r="J304" i="4"/>
  <c r="D304" i="4"/>
  <c r="D1060" i="4"/>
  <c r="J1060" i="4"/>
  <c r="E1061" i="4"/>
  <c r="AA1061" i="4" s="1"/>
  <c r="R304" i="4" l="1"/>
  <c r="S304" i="4" s="1"/>
  <c r="AB1059" i="4"/>
  <c r="T1059" i="4"/>
  <c r="AB303" i="4"/>
  <c r="AC303" i="4" s="1"/>
  <c r="T303" i="4"/>
  <c r="AB491" i="4"/>
  <c r="T491" i="4"/>
  <c r="I1061" i="4"/>
  <c r="Q1061" i="4" s="1"/>
  <c r="R1060" i="4"/>
  <c r="S1060" i="4" s="1"/>
  <c r="I305" i="4"/>
  <c r="Q305" i="4" s="1"/>
  <c r="Z489" i="4"/>
  <c r="Y489" i="4"/>
  <c r="Z490" i="4"/>
  <c r="Y490" i="4"/>
  <c r="Z1058" i="4"/>
  <c r="Y1058" i="4"/>
  <c r="Z302" i="4"/>
  <c r="Y302" i="4"/>
  <c r="X303" i="4"/>
  <c r="X1059" i="4"/>
  <c r="S491" i="4"/>
  <c r="R492" i="4"/>
  <c r="S492" i="4" s="1"/>
  <c r="P1060" i="4"/>
  <c r="P492" i="4"/>
  <c r="P304" i="4"/>
  <c r="F305" i="4"/>
  <c r="I493" i="4"/>
  <c r="Q493" i="4" s="1"/>
  <c r="J493" i="4"/>
  <c r="E494" i="4"/>
  <c r="AA494" i="4" s="1"/>
  <c r="D493" i="4"/>
  <c r="J305" i="4"/>
  <c r="E306" i="4"/>
  <c r="AA306" i="4" s="1"/>
  <c r="D305" i="4"/>
  <c r="J1061" i="4"/>
  <c r="E1062" i="4"/>
  <c r="AA1062" i="4" s="1"/>
  <c r="D1061" i="4"/>
  <c r="AB304" i="4" l="1"/>
  <c r="AC304" i="4" s="1"/>
  <c r="T304" i="4"/>
  <c r="AB492" i="4"/>
  <c r="T492" i="4"/>
  <c r="AB1060" i="4"/>
  <c r="T1060" i="4"/>
  <c r="R305" i="4"/>
  <c r="S305" i="4" s="1"/>
  <c r="I1062" i="4"/>
  <c r="Q1062" i="4" s="1"/>
  <c r="R1061" i="4"/>
  <c r="S1061" i="4" s="1"/>
  <c r="I306" i="4"/>
  <c r="Q306" i="4" s="1"/>
  <c r="Z1059" i="4"/>
  <c r="Y1059" i="4"/>
  <c r="Z303" i="4"/>
  <c r="Y303" i="4"/>
  <c r="X1060" i="4"/>
  <c r="X304" i="4"/>
  <c r="X491" i="4"/>
  <c r="R493" i="4"/>
  <c r="S493" i="4" s="1"/>
  <c r="F306" i="4"/>
  <c r="P305" i="4"/>
  <c r="P1061" i="4"/>
  <c r="P493" i="4"/>
  <c r="I494" i="4"/>
  <c r="Q494" i="4" s="1"/>
  <c r="J494" i="4"/>
  <c r="E495" i="4"/>
  <c r="AA495" i="4" s="1"/>
  <c r="D494" i="4"/>
  <c r="E1063" i="4"/>
  <c r="AA1063" i="4" s="1"/>
  <c r="J1062" i="4"/>
  <c r="D1062" i="4"/>
  <c r="J306" i="4"/>
  <c r="E307" i="4"/>
  <c r="AA307" i="4" s="1"/>
  <c r="D306" i="4"/>
  <c r="R306" i="4" l="1"/>
  <c r="S306" i="4" s="1"/>
  <c r="AB493" i="4"/>
  <c r="T493" i="4"/>
  <c r="AB1061" i="4"/>
  <c r="T1061" i="4"/>
  <c r="AB305" i="4"/>
  <c r="AC305" i="4" s="1"/>
  <c r="T305" i="4"/>
  <c r="I307" i="4"/>
  <c r="Q307" i="4" s="1"/>
  <c r="I1063" i="4"/>
  <c r="Q1063" i="4" s="1"/>
  <c r="X1061" i="4"/>
  <c r="R1062" i="4"/>
  <c r="S1062" i="4" s="1"/>
  <c r="Z491" i="4"/>
  <c r="Y491" i="4"/>
  <c r="Z304" i="4"/>
  <c r="Y304" i="4"/>
  <c r="Z1060" i="4"/>
  <c r="Y1060" i="4"/>
  <c r="X305" i="4"/>
  <c r="X492" i="4"/>
  <c r="R494" i="4"/>
  <c r="S494" i="4" s="1"/>
  <c r="P306" i="4"/>
  <c r="P1062" i="4"/>
  <c r="P494" i="4"/>
  <c r="F307" i="4"/>
  <c r="I495" i="4"/>
  <c r="Q495" i="4" s="1"/>
  <c r="J495" i="4"/>
  <c r="D495" i="4"/>
  <c r="E496" i="4"/>
  <c r="AA496" i="4" s="1"/>
  <c r="J307" i="4"/>
  <c r="E308" i="4"/>
  <c r="AA308" i="4" s="1"/>
  <c r="D307" i="4"/>
  <c r="J1063" i="4"/>
  <c r="D1063" i="4"/>
  <c r="E1064" i="4"/>
  <c r="AA1064" i="4" s="1"/>
  <c r="AB1062" i="4" l="1"/>
  <c r="T1062" i="4"/>
  <c r="AB306" i="4"/>
  <c r="T306" i="4"/>
  <c r="AB494" i="4"/>
  <c r="T494" i="4"/>
  <c r="R307" i="4"/>
  <c r="S307" i="4" s="1"/>
  <c r="AC306" i="4"/>
  <c r="X494" i="4"/>
  <c r="R1063" i="4"/>
  <c r="S1063" i="4" s="1"/>
  <c r="I1064" i="4"/>
  <c r="Q1064" i="4" s="1"/>
  <c r="I308" i="4"/>
  <c r="Q308" i="4" s="1"/>
  <c r="Z305" i="4"/>
  <c r="Y305" i="4"/>
  <c r="Z1061" i="4"/>
  <c r="Y1061" i="4"/>
  <c r="Z492" i="4"/>
  <c r="Y492" i="4"/>
  <c r="X306" i="4"/>
  <c r="X1062" i="4"/>
  <c r="X493" i="4"/>
  <c r="R495" i="4"/>
  <c r="S495" i="4" s="1"/>
  <c r="P307" i="4"/>
  <c r="P1063" i="4"/>
  <c r="F308" i="4"/>
  <c r="P495" i="4"/>
  <c r="I496" i="4"/>
  <c r="Q496" i="4" s="1"/>
  <c r="E497" i="4"/>
  <c r="AA497" i="4" s="1"/>
  <c r="J496" i="4"/>
  <c r="D496" i="4"/>
  <c r="E309" i="4"/>
  <c r="AA309" i="4" s="1"/>
  <c r="J308" i="4"/>
  <c r="D308" i="4"/>
  <c r="J1064" i="4"/>
  <c r="D1064" i="4"/>
  <c r="E1065" i="4"/>
  <c r="AA1065" i="4" s="1"/>
  <c r="R308" i="4" l="1"/>
  <c r="S308" i="4" s="1"/>
  <c r="AB495" i="4"/>
  <c r="T495" i="4"/>
  <c r="AB1063" i="4"/>
  <c r="T1063" i="4"/>
  <c r="AB307" i="4"/>
  <c r="T307" i="4"/>
  <c r="AC307" i="4"/>
  <c r="R1064" i="4"/>
  <c r="S1064" i="4" s="1"/>
  <c r="I1065" i="4"/>
  <c r="Q1065" i="4" s="1"/>
  <c r="I309" i="4"/>
  <c r="Q309" i="4" s="1"/>
  <c r="X1063" i="4"/>
  <c r="Z494" i="4"/>
  <c r="Y494" i="4"/>
  <c r="Z306" i="4"/>
  <c r="Y306" i="4"/>
  <c r="Z493" i="4"/>
  <c r="Y493" i="4"/>
  <c r="Z1062" i="4"/>
  <c r="Y1062" i="4"/>
  <c r="X307" i="4"/>
  <c r="R496" i="4"/>
  <c r="S496" i="4" s="1"/>
  <c r="P1064" i="4"/>
  <c r="P496" i="4"/>
  <c r="P308" i="4"/>
  <c r="F309" i="4"/>
  <c r="I497" i="4"/>
  <c r="Q497" i="4" s="1"/>
  <c r="J497" i="4"/>
  <c r="E498" i="4"/>
  <c r="AA498" i="4" s="1"/>
  <c r="D497" i="4"/>
  <c r="J309" i="4"/>
  <c r="E310" i="4"/>
  <c r="AA310" i="4" s="1"/>
  <c r="D309" i="4"/>
  <c r="J1065" i="4"/>
  <c r="E1066" i="4"/>
  <c r="AA1066" i="4" s="1"/>
  <c r="D1065" i="4"/>
  <c r="R1065" i="4" l="1"/>
  <c r="S1065" i="4" s="1"/>
  <c r="AB1064" i="4"/>
  <c r="T1064" i="4"/>
  <c r="AB308" i="4"/>
  <c r="AC308" i="4" s="1"/>
  <c r="T308" i="4"/>
  <c r="AB496" i="4"/>
  <c r="T496" i="4"/>
  <c r="X1064" i="4"/>
  <c r="I1066" i="4"/>
  <c r="Q1066" i="4" s="1"/>
  <c r="R309" i="4"/>
  <c r="S309" i="4" s="1"/>
  <c r="Z1063" i="4"/>
  <c r="Y1063" i="4"/>
  <c r="Z307" i="4"/>
  <c r="Y307" i="4"/>
  <c r="X308" i="4"/>
  <c r="X495" i="4"/>
  <c r="R497" i="4"/>
  <c r="S497" i="4" s="1"/>
  <c r="F310" i="4"/>
  <c r="P1065" i="4"/>
  <c r="P309" i="4"/>
  <c r="P497" i="4"/>
  <c r="I310" i="4"/>
  <c r="Q310" i="4" s="1"/>
  <c r="I498" i="4"/>
  <c r="Q498" i="4" s="1"/>
  <c r="J498" i="4"/>
  <c r="E499" i="4"/>
  <c r="AA499" i="4" s="1"/>
  <c r="D498" i="4"/>
  <c r="J310" i="4"/>
  <c r="D310" i="4"/>
  <c r="E311" i="4"/>
  <c r="AA311" i="4" s="1"/>
  <c r="J1066" i="4"/>
  <c r="E1067" i="4"/>
  <c r="AA1067" i="4" s="1"/>
  <c r="D1066" i="4"/>
  <c r="AB497" i="4" l="1"/>
  <c r="T497" i="4"/>
  <c r="AB1065" i="4"/>
  <c r="T1065" i="4"/>
  <c r="AB309" i="4"/>
  <c r="AC309" i="4" s="1"/>
  <c r="T309" i="4"/>
  <c r="R1066" i="4"/>
  <c r="S1066" i="4" s="1"/>
  <c r="I1067" i="4"/>
  <c r="Q1067" i="4" s="1"/>
  <c r="I311" i="4"/>
  <c r="Q311" i="4" s="1"/>
  <c r="Z308" i="4"/>
  <c r="Y308" i="4"/>
  <c r="Z495" i="4"/>
  <c r="Y495" i="4"/>
  <c r="Z1064" i="4"/>
  <c r="Y1064" i="4"/>
  <c r="X1065" i="4"/>
  <c r="X496" i="4"/>
  <c r="X309" i="4"/>
  <c r="R498" i="4"/>
  <c r="R310" i="4"/>
  <c r="S310" i="4" s="1"/>
  <c r="P1066" i="4"/>
  <c r="F311" i="4"/>
  <c r="P498" i="4"/>
  <c r="P310" i="4"/>
  <c r="I499" i="4"/>
  <c r="Q499" i="4" s="1"/>
  <c r="J499" i="4"/>
  <c r="D499" i="4"/>
  <c r="E500" i="4"/>
  <c r="AA500" i="4" s="1"/>
  <c r="J311" i="4"/>
  <c r="E312" i="4"/>
  <c r="AA312" i="4" s="1"/>
  <c r="D311" i="4"/>
  <c r="J1067" i="4"/>
  <c r="R1067" i="4" s="1"/>
  <c r="S1067" i="4" s="1"/>
  <c r="E1068" i="4"/>
  <c r="AA1068" i="4" s="1"/>
  <c r="D1067" i="4"/>
  <c r="AB498" i="4" l="1"/>
  <c r="T498" i="4"/>
  <c r="AB1066" i="4"/>
  <c r="T1066" i="4"/>
  <c r="AB310" i="4"/>
  <c r="AC310" i="4" s="1"/>
  <c r="T310" i="4"/>
  <c r="I312" i="4"/>
  <c r="Q312" i="4" s="1"/>
  <c r="I1068" i="4"/>
  <c r="Q1068" i="4" s="1"/>
  <c r="R311" i="4"/>
  <c r="S311" i="4" s="1"/>
  <c r="Z1065" i="4"/>
  <c r="Y1065" i="4"/>
  <c r="Z496" i="4"/>
  <c r="Y496" i="4"/>
  <c r="Z309" i="4"/>
  <c r="Y309" i="4"/>
  <c r="X1066" i="4"/>
  <c r="X497" i="4"/>
  <c r="S498" i="4"/>
  <c r="R499" i="4"/>
  <c r="P311" i="4"/>
  <c r="P1067" i="4"/>
  <c r="F312" i="4"/>
  <c r="P499" i="4"/>
  <c r="I500" i="4"/>
  <c r="Q500" i="4" s="1"/>
  <c r="E501" i="4"/>
  <c r="AA501" i="4" s="1"/>
  <c r="J500" i="4"/>
  <c r="D500" i="4"/>
  <c r="J1068" i="4"/>
  <c r="D1068" i="4"/>
  <c r="E1069" i="4"/>
  <c r="AA1069" i="4" s="1"/>
  <c r="J312" i="4"/>
  <c r="R312" i="4" s="1"/>
  <c r="S312" i="4" s="1"/>
  <c r="D312" i="4"/>
  <c r="E313" i="4"/>
  <c r="AA313" i="4" s="1"/>
  <c r="R1068" i="4" l="1"/>
  <c r="S1068" i="4" s="1"/>
  <c r="AB1067" i="4"/>
  <c r="T1067" i="4"/>
  <c r="AB311" i="4"/>
  <c r="AC311" i="4" s="1"/>
  <c r="T311" i="4"/>
  <c r="AB499" i="4"/>
  <c r="T499" i="4"/>
  <c r="I313" i="4"/>
  <c r="Q313" i="4" s="1"/>
  <c r="X311" i="4"/>
  <c r="I1069" i="4"/>
  <c r="Q1069" i="4" s="1"/>
  <c r="Z1066" i="4"/>
  <c r="Y1066" i="4"/>
  <c r="Z497" i="4"/>
  <c r="Y497" i="4"/>
  <c r="X310" i="4"/>
  <c r="X498" i="4"/>
  <c r="X1067" i="4"/>
  <c r="S499" i="4"/>
  <c r="R500" i="4"/>
  <c r="S500" i="4" s="1"/>
  <c r="P312" i="4"/>
  <c r="P1068" i="4"/>
  <c r="P500" i="4"/>
  <c r="F313" i="4"/>
  <c r="I501" i="4"/>
  <c r="Q501" i="4" s="1"/>
  <c r="J501" i="4"/>
  <c r="E502" i="4"/>
  <c r="AA502" i="4" s="1"/>
  <c r="D501" i="4"/>
  <c r="J313" i="4"/>
  <c r="D313" i="4"/>
  <c r="E314" i="4"/>
  <c r="AA314" i="4" s="1"/>
  <c r="J1069" i="4"/>
  <c r="E1070" i="4"/>
  <c r="AA1070" i="4" s="1"/>
  <c r="D1069" i="4"/>
  <c r="R1069" i="4" l="1"/>
  <c r="S1069" i="4" s="1"/>
  <c r="AB500" i="4"/>
  <c r="T500" i="4"/>
  <c r="AB312" i="4"/>
  <c r="T312" i="4"/>
  <c r="AB1068" i="4"/>
  <c r="T1068" i="4"/>
  <c r="AC312" i="4"/>
  <c r="R313" i="4"/>
  <c r="S313" i="4" s="1"/>
  <c r="I314" i="4"/>
  <c r="Q314" i="4" s="1"/>
  <c r="I1070" i="4"/>
  <c r="Q1070" i="4" s="1"/>
  <c r="X500" i="4"/>
  <c r="Z1067" i="4"/>
  <c r="Y1067" i="4"/>
  <c r="Z498" i="4"/>
  <c r="Y498" i="4"/>
  <c r="Z310" i="4"/>
  <c r="Y310" i="4"/>
  <c r="Z311" i="4"/>
  <c r="Y311" i="4"/>
  <c r="X312" i="4"/>
  <c r="X1068" i="4"/>
  <c r="X499" i="4"/>
  <c r="R501" i="4"/>
  <c r="P1069" i="4"/>
  <c r="F314" i="4"/>
  <c r="P313" i="4"/>
  <c r="P501" i="4"/>
  <c r="I502" i="4"/>
  <c r="Q502" i="4" s="1"/>
  <c r="J502" i="4"/>
  <c r="E503" i="4"/>
  <c r="AA503" i="4" s="1"/>
  <c r="D502" i="4"/>
  <c r="D314" i="4"/>
  <c r="J314" i="4"/>
  <c r="R314" i="4" s="1"/>
  <c r="S314" i="4" s="1"/>
  <c r="E315" i="4"/>
  <c r="AA315" i="4" s="1"/>
  <c r="D1070" i="4"/>
  <c r="J1070" i="4"/>
  <c r="E1071" i="4"/>
  <c r="AA1071" i="4" s="1"/>
  <c r="R1070" i="4" l="1"/>
  <c r="S1070" i="4" s="1"/>
  <c r="AB313" i="4"/>
  <c r="AC313" i="4" s="1"/>
  <c r="T313" i="4"/>
  <c r="AB1069" i="4"/>
  <c r="T1069" i="4"/>
  <c r="AB501" i="4"/>
  <c r="T501" i="4"/>
  <c r="I315" i="4"/>
  <c r="Q315" i="4" s="1"/>
  <c r="I1071" i="4"/>
  <c r="Q1071" i="4" s="1"/>
  <c r="Z499" i="4"/>
  <c r="Y499" i="4"/>
  <c r="Z1068" i="4"/>
  <c r="Y1068" i="4"/>
  <c r="Y312" i="4"/>
  <c r="Z312" i="4"/>
  <c r="Z500" i="4"/>
  <c r="Y500" i="4"/>
  <c r="X1069" i="4"/>
  <c r="X313" i="4"/>
  <c r="R502" i="4"/>
  <c r="S502" i="4" s="1"/>
  <c r="S501" i="4"/>
  <c r="P1070" i="4"/>
  <c r="F315" i="4"/>
  <c r="P314" i="4"/>
  <c r="P502" i="4"/>
  <c r="I503" i="4"/>
  <c r="Q503" i="4" s="1"/>
  <c r="E504" i="4"/>
  <c r="AA504" i="4" s="1"/>
  <c r="D503" i="4"/>
  <c r="J503" i="4"/>
  <c r="J315" i="4"/>
  <c r="D315" i="4"/>
  <c r="E316" i="4"/>
  <c r="AA316" i="4" s="1"/>
  <c r="E1072" i="4"/>
  <c r="AA1072" i="4" s="1"/>
  <c r="J1071" i="4"/>
  <c r="R1071" i="4" s="1"/>
  <c r="S1071" i="4" s="1"/>
  <c r="D1071" i="4"/>
  <c r="R315" i="4" l="1"/>
  <c r="S315" i="4" s="1"/>
  <c r="AB1070" i="4"/>
  <c r="T1070" i="4"/>
  <c r="AB502" i="4"/>
  <c r="T502" i="4"/>
  <c r="AB314" i="4"/>
  <c r="AC314" i="4" s="1"/>
  <c r="T314" i="4"/>
  <c r="I1072" i="4"/>
  <c r="Q1072" i="4" s="1"/>
  <c r="I316" i="4"/>
  <c r="Q316" i="4" s="1"/>
  <c r="Z313" i="4"/>
  <c r="Y313" i="4"/>
  <c r="Z1069" i="4"/>
  <c r="Y1069" i="4"/>
  <c r="X314" i="4"/>
  <c r="X501" i="4"/>
  <c r="X1070" i="4"/>
  <c r="R503" i="4"/>
  <c r="P1071" i="4"/>
  <c r="P503" i="4"/>
  <c r="F316" i="4"/>
  <c r="P315" i="4"/>
  <c r="I504" i="4"/>
  <c r="Q504" i="4" s="1"/>
  <c r="E505" i="4"/>
  <c r="AA505" i="4" s="1"/>
  <c r="D504" i="4"/>
  <c r="J504" i="4"/>
  <c r="J316" i="4"/>
  <c r="E317" i="4"/>
  <c r="AA317" i="4" s="1"/>
  <c r="D316" i="4"/>
  <c r="E1073" i="4"/>
  <c r="AA1073" i="4" s="1"/>
  <c r="J1072" i="4"/>
  <c r="D1072" i="4"/>
  <c r="R316" i="4" l="1"/>
  <c r="S316" i="4" s="1"/>
  <c r="AB315" i="4"/>
  <c r="AC315" i="4" s="1"/>
  <c r="T315" i="4"/>
  <c r="AB503" i="4"/>
  <c r="T503" i="4"/>
  <c r="AB1071" i="4"/>
  <c r="T1071" i="4"/>
  <c r="R1072" i="4"/>
  <c r="S1072" i="4" s="1"/>
  <c r="I317" i="4"/>
  <c r="Q317" i="4" s="1"/>
  <c r="Z501" i="4"/>
  <c r="Y501" i="4"/>
  <c r="Z1070" i="4"/>
  <c r="Y1070" i="4"/>
  <c r="Z314" i="4"/>
  <c r="Y314" i="4"/>
  <c r="X502" i="4"/>
  <c r="X315" i="4"/>
  <c r="X1071" i="4"/>
  <c r="S503" i="4"/>
  <c r="R504" i="4"/>
  <c r="S504" i="4" s="1"/>
  <c r="P1072" i="4"/>
  <c r="P504" i="4"/>
  <c r="P316" i="4"/>
  <c r="F317" i="4"/>
  <c r="I1073" i="4"/>
  <c r="Q1073" i="4" s="1"/>
  <c r="I1074" i="4"/>
  <c r="Q1074" i="4" s="1"/>
  <c r="I505" i="4"/>
  <c r="Q505" i="4" s="1"/>
  <c r="J505" i="4"/>
  <c r="D505" i="4"/>
  <c r="E506" i="4"/>
  <c r="AA506" i="4" s="1"/>
  <c r="D1073" i="4"/>
  <c r="J1073" i="4"/>
  <c r="J317" i="4"/>
  <c r="E318" i="4"/>
  <c r="AA318" i="4" s="1"/>
  <c r="D317" i="4"/>
  <c r="R317" i="4" l="1"/>
  <c r="S317" i="4" s="1"/>
  <c r="AB1072" i="4"/>
  <c r="T1072" i="4"/>
  <c r="AB316" i="4"/>
  <c r="AC316" i="4" s="1"/>
  <c r="T316" i="4"/>
  <c r="AB1074" i="4"/>
  <c r="T1074" i="4"/>
  <c r="AB504" i="4"/>
  <c r="T504" i="4"/>
  <c r="I318" i="4"/>
  <c r="Q318" i="4" s="1"/>
  <c r="R1074" i="4"/>
  <c r="S1074" i="4" s="1"/>
  <c r="Z315" i="4"/>
  <c r="Y315" i="4"/>
  <c r="Z502" i="4"/>
  <c r="Y502" i="4"/>
  <c r="Z1071" i="4"/>
  <c r="Y1071" i="4"/>
  <c r="X1072" i="4"/>
  <c r="X503" i="4"/>
  <c r="X316" i="4"/>
  <c r="R505" i="4"/>
  <c r="S505" i="4" s="1"/>
  <c r="R1073" i="4"/>
  <c r="S1073" i="4" s="1"/>
  <c r="P317" i="4"/>
  <c r="P1073" i="4"/>
  <c r="P505" i="4"/>
  <c r="F318" i="4"/>
  <c r="I506" i="4"/>
  <c r="Q506" i="4" s="1"/>
  <c r="D506" i="4"/>
  <c r="J506" i="4"/>
  <c r="E507" i="4"/>
  <c r="AA507" i="4" s="1"/>
  <c r="J318" i="4"/>
  <c r="D318" i="4"/>
  <c r="E319" i="4"/>
  <c r="AA319" i="4" s="1"/>
  <c r="R318" i="4" l="1"/>
  <c r="S318" i="4" s="1"/>
  <c r="X317" i="4"/>
  <c r="AB505" i="4"/>
  <c r="T505" i="4"/>
  <c r="AB1073" i="4"/>
  <c r="T1073" i="4"/>
  <c r="AB317" i="4"/>
  <c r="AC317" i="4" s="1"/>
  <c r="T317" i="4"/>
  <c r="I319" i="4"/>
  <c r="Q319" i="4" s="1"/>
  <c r="Z1072" i="4"/>
  <c r="Y1072" i="4"/>
  <c r="Z503" i="4"/>
  <c r="Y503" i="4"/>
  <c r="Z316" i="4"/>
  <c r="Y316" i="4"/>
  <c r="X504" i="4"/>
  <c r="X1074" i="4"/>
  <c r="R506" i="4"/>
  <c r="P318" i="4"/>
  <c r="F319" i="4"/>
  <c r="P506" i="4"/>
  <c r="I507" i="4"/>
  <c r="Q507" i="4" s="1"/>
  <c r="E508" i="4"/>
  <c r="AA508" i="4" s="1"/>
  <c r="J507" i="4"/>
  <c r="D507" i="4"/>
  <c r="E320" i="4"/>
  <c r="AA320" i="4" s="1"/>
  <c r="J319" i="4"/>
  <c r="D319" i="4"/>
  <c r="R319" i="4" l="1"/>
  <c r="S319" i="4" s="1"/>
  <c r="AB318" i="4"/>
  <c r="AC318" i="4" s="1"/>
  <c r="T318" i="4"/>
  <c r="AB506" i="4"/>
  <c r="T506" i="4"/>
  <c r="I320" i="4"/>
  <c r="Q320" i="4" s="1"/>
  <c r="Z317" i="4"/>
  <c r="Y317" i="4"/>
  <c r="Z504" i="4"/>
  <c r="Y504" i="4"/>
  <c r="Z1074" i="4"/>
  <c r="Y1074" i="4"/>
  <c r="X505" i="4"/>
  <c r="X1073" i="4"/>
  <c r="X318" i="4"/>
  <c r="S506" i="4"/>
  <c r="R507" i="4"/>
  <c r="P507" i="4"/>
  <c r="P319" i="4"/>
  <c r="F320" i="4"/>
  <c r="I508" i="4"/>
  <c r="Q508" i="4" s="1"/>
  <c r="J508" i="4"/>
  <c r="D508" i="4"/>
  <c r="E509" i="4"/>
  <c r="AA509" i="4" s="1"/>
  <c r="J320" i="4"/>
  <c r="D320" i="4"/>
  <c r="E321" i="4"/>
  <c r="AA321" i="4" s="1"/>
  <c r="R320" i="4" l="1"/>
  <c r="S320" i="4" s="1"/>
  <c r="AB507" i="4"/>
  <c r="T507" i="4"/>
  <c r="AB319" i="4"/>
  <c r="AC319" i="4" s="1"/>
  <c r="T319" i="4"/>
  <c r="I321" i="4"/>
  <c r="Q321" i="4" s="1"/>
  <c r="Z505" i="4"/>
  <c r="Y505" i="4"/>
  <c r="Z1073" i="4"/>
  <c r="Y1073" i="4"/>
  <c r="Z318" i="4"/>
  <c r="Y318" i="4"/>
  <c r="X506" i="4"/>
  <c r="X319" i="4"/>
  <c r="S507" i="4"/>
  <c r="R508" i="4"/>
  <c r="S508" i="4" s="1"/>
  <c r="P508" i="4"/>
  <c r="P320" i="4"/>
  <c r="F321" i="4"/>
  <c r="I509" i="4"/>
  <c r="Q509" i="4" s="1"/>
  <c r="J509" i="4"/>
  <c r="E510" i="4"/>
  <c r="AA510" i="4" s="1"/>
  <c r="D509" i="4"/>
  <c r="J321" i="4"/>
  <c r="D321" i="4"/>
  <c r="E322" i="4"/>
  <c r="AA322" i="4" s="1"/>
  <c r="R321" i="4" l="1"/>
  <c r="S321" i="4" s="1"/>
  <c r="AB320" i="4"/>
  <c r="AC320" i="4" s="1"/>
  <c r="T320" i="4"/>
  <c r="AB508" i="4"/>
  <c r="T508" i="4"/>
  <c r="I322" i="4"/>
  <c r="Q322" i="4" s="1"/>
  <c r="Z506" i="4"/>
  <c r="Y506" i="4"/>
  <c r="Z319" i="4"/>
  <c r="Y319" i="4"/>
  <c r="X507" i="4"/>
  <c r="X320" i="4"/>
  <c r="R509" i="4"/>
  <c r="S509" i="4" s="1"/>
  <c r="P509" i="4"/>
  <c r="P321" i="4"/>
  <c r="F322" i="4"/>
  <c r="I510" i="4"/>
  <c r="Q510" i="4" s="1"/>
  <c r="E511" i="4"/>
  <c r="AA511" i="4" s="1"/>
  <c r="J510" i="4"/>
  <c r="D510" i="4"/>
  <c r="D322" i="4"/>
  <c r="J322" i="4"/>
  <c r="E323" i="4"/>
  <c r="AA323" i="4" s="1"/>
  <c r="R322" i="4" l="1"/>
  <c r="S322" i="4" s="1"/>
  <c r="AB321" i="4"/>
  <c r="T321" i="4"/>
  <c r="AB509" i="4"/>
  <c r="T509" i="4"/>
  <c r="AC321" i="4"/>
  <c r="I323" i="4"/>
  <c r="Q323" i="4" s="1"/>
  <c r="Z320" i="4"/>
  <c r="Y320" i="4"/>
  <c r="Z507" i="4"/>
  <c r="Y507" i="4"/>
  <c r="X321" i="4"/>
  <c r="X508" i="4"/>
  <c r="R510" i="4"/>
  <c r="P510" i="4"/>
  <c r="P322" i="4"/>
  <c r="F323" i="4"/>
  <c r="I511" i="4"/>
  <c r="Q511" i="4" s="1"/>
  <c r="J511" i="4"/>
  <c r="D511" i="4"/>
  <c r="E512" i="4"/>
  <c r="AA512" i="4" s="1"/>
  <c r="E324" i="4"/>
  <c r="AA324" i="4" s="1"/>
  <c r="J323" i="4"/>
  <c r="D323" i="4"/>
  <c r="AB510" i="4" l="1"/>
  <c r="T510" i="4"/>
  <c r="AB322" i="4"/>
  <c r="AC322" i="4" s="1"/>
  <c r="T322" i="4"/>
  <c r="R323" i="4"/>
  <c r="S323" i="4" s="1"/>
  <c r="I324" i="4"/>
  <c r="Q324" i="4" s="1"/>
  <c r="Z508" i="4"/>
  <c r="Y508" i="4"/>
  <c r="Z321" i="4"/>
  <c r="Y321" i="4"/>
  <c r="X509" i="4"/>
  <c r="X322" i="4"/>
  <c r="S510" i="4"/>
  <c r="R511" i="4"/>
  <c r="S511" i="4" s="1"/>
  <c r="P323" i="4"/>
  <c r="P511" i="4"/>
  <c r="F324" i="4"/>
  <c r="I512" i="4"/>
  <c r="Q512" i="4" s="1"/>
  <c r="J512" i="4"/>
  <c r="E513" i="4"/>
  <c r="AA513" i="4" s="1"/>
  <c r="D512" i="4"/>
  <c r="D324" i="4"/>
  <c r="J324" i="4"/>
  <c r="E325" i="4"/>
  <c r="AA325" i="4" s="1"/>
  <c r="AB511" i="4" l="1"/>
  <c r="T511" i="4"/>
  <c r="AB323" i="4"/>
  <c r="AC323" i="4" s="1"/>
  <c r="T323" i="4"/>
  <c r="R324" i="4"/>
  <c r="S324" i="4" s="1"/>
  <c r="I325" i="4"/>
  <c r="Q325" i="4" s="1"/>
  <c r="Z322" i="4"/>
  <c r="Y322" i="4"/>
  <c r="Z509" i="4"/>
  <c r="Y509" i="4"/>
  <c r="X510" i="4"/>
  <c r="X323" i="4"/>
  <c r="R512" i="4"/>
  <c r="S512" i="4" s="1"/>
  <c r="P324" i="4"/>
  <c r="P512" i="4"/>
  <c r="F325" i="4"/>
  <c r="I513" i="4"/>
  <c r="Q513" i="4" s="1"/>
  <c r="E514" i="4"/>
  <c r="AA514" i="4" s="1"/>
  <c r="J513" i="4"/>
  <c r="D513" i="4"/>
  <c r="J325" i="4"/>
  <c r="E326" i="4"/>
  <c r="AA326" i="4" s="1"/>
  <c r="D325" i="4"/>
  <c r="R325" i="4" l="1"/>
  <c r="S325" i="4" s="1"/>
  <c r="AB512" i="4"/>
  <c r="T512" i="4"/>
  <c r="AB324" i="4"/>
  <c r="AC324" i="4" s="1"/>
  <c r="T324" i="4"/>
  <c r="I326" i="4"/>
  <c r="Q326" i="4" s="1"/>
  <c r="Z323" i="4"/>
  <c r="Y323" i="4"/>
  <c r="Z510" i="4"/>
  <c r="Y510" i="4"/>
  <c r="X511" i="4"/>
  <c r="X324" i="4"/>
  <c r="R513" i="4"/>
  <c r="P325" i="4"/>
  <c r="P513" i="4"/>
  <c r="F326" i="4"/>
  <c r="I514" i="4"/>
  <c r="Q514" i="4" s="1"/>
  <c r="J514" i="4"/>
  <c r="E515" i="4"/>
  <c r="AA515" i="4" s="1"/>
  <c r="D514" i="4"/>
  <c r="E327" i="4"/>
  <c r="AA327" i="4" s="1"/>
  <c r="J326" i="4"/>
  <c r="D326" i="4"/>
  <c r="AB513" i="4" l="1"/>
  <c r="T513" i="4"/>
  <c r="R326" i="4"/>
  <c r="S326" i="4" s="1"/>
  <c r="AB325" i="4"/>
  <c r="AC325" i="4" s="1"/>
  <c r="T325" i="4"/>
  <c r="I327" i="4"/>
  <c r="Q327" i="4" s="1"/>
  <c r="Z324" i="4"/>
  <c r="Y324" i="4"/>
  <c r="Y511" i="4"/>
  <c r="Z511" i="4"/>
  <c r="X325" i="4"/>
  <c r="X512" i="4"/>
  <c r="S513" i="4"/>
  <c r="R514" i="4"/>
  <c r="S514" i="4" s="1"/>
  <c r="P326" i="4"/>
  <c r="P514" i="4"/>
  <c r="F327" i="4"/>
  <c r="I515" i="4"/>
  <c r="Q515" i="4" s="1"/>
  <c r="E516" i="4"/>
  <c r="AA516" i="4" s="1"/>
  <c r="J515" i="4"/>
  <c r="D515" i="4"/>
  <c r="J327" i="4"/>
  <c r="D327" i="4"/>
  <c r="E328" i="4"/>
  <c r="AA328" i="4" s="1"/>
  <c r="R327" i="4" l="1"/>
  <c r="S327" i="4" s="1"/>
  <c r="AB514" i="4"/>
  <c r="T514" i="4"/>
  <c r="AB326" i="4"/>
  <c r="AC326" i="4" s="1"/>
  <c r="T326" i="4"/>
  <c r="I328" i="4"/>
  <c r="Q328" i="4" s="1"/>
  <c r="Z325" i="4"/>
  <c r="Y325" i="4"/>
  <c r="Z512" i="4"/>
  <c r="Y512" i="4"/>
  <c r="X326" i="4"/>
  <c r="X513" i="4"/>
  <c r="R515" i="4"/>
  <c r="S515" i="4" s="1"/>
  <c r="P515" i="4"/>
  <c r="P327" i="4"/>
  <c r="F328" i="4"/>
  <c r="I516" i="4"/>
  <c r="Q516" i="4" s="1"/>
  <c r="J516" i="4"/>
  <c r="E517" i="4"/>
  <c r="AA517" i="4" s="1"/>
  <c r="D516" i="4"/>
  <c r="D328" i="4"/>
  <c r="J328" i="4"/>
  <c r="E329" i="4"/>
  <c r="AA329" i="4" s="1"/>
  <c r="R328" i="4" l="1"/>
  <c r="S328" i="4" s="1"/>
  <c r="AB515" i="4"/>
  <c r="T515" i="4"/>
  <c r="AB327" i="4"/>
  <c r="AC327" i="4" s="1"/>
  <c r="T327" i="4"/>
  <c r="I329" i="4"/>
  <c r="Q329" i="4" s="1"/>
  <c r="Z326" i="4"/>
  <c r="Y326" i="4"/>
  <c r="Z513" i="4"/>
  <c r="Y513" i="4"/>
  <c r="X514" i="4"/>
  <c r="X327" i="4"/>
  <c r="R516" i="4"/>
  <c r="S516" i="4" s="1"/>
  <c r="P328" i="4"/>
  <c r="P516" i="4"/>
  <c r="F329" i="4"/>
  <c r="I517" i="4"/>
  <c r="Q517" i="4" s="1"/>
  <c r="J517" i="4"/>
  <c r="D517" i="4"/>
  <c r="E518" i="4"/>
  <c r="AA518" i="4" s="1"/>
  <c r="J329" i="4"/>
  <c r="E330" i="4"/>
  <c r="AA330" i="4" s="1"/>
  <c r="D329" i="4"/>
  <c r="R329" i="4" l="1"/>
  <c r="S329" i="4" s="1"/>
  <c r="AB516" i="4"/>
  <c r="T516" i="4"/>
  <c r="AB328" i="4"/>
  <c r="AC328" i="4" s="1"/>
  <c r="T328" i="4"/>
  <c r="I330" i="4"/>
  <c r="Q330" i="4" s="1"/>
  <c r="Z327" i="4"/>
  <c r="Y327" i="4"/>
  <c r="Z514" i="4"/>
  <c r="Y514" i="4"/>
  <c r="X515" i="4"/>
  <c r="X328" i="4"/>
  <c r="R517" i="4"/>
  <c r="S517" i="4" s="1"/>
  <c r="P517" i="4"/>
  <c r="P329" i="4"/>
  <c r="F330" i="4"/>
  <c r="I518" i="4"/>
  <c r="Q518" i="4" s="1"/>
  <c r="D518" i="4"/>
  <c r="E519" i="4"/>
  <c r="AA519" i="4" s="1"/>
  <c r="J518" i="4"/>
  <c r="J330" i="4"/>
  <c r="E331" i="4"/>
  <c r="AA331" i="4" s="1"/>
  <c r="D330" i="4"/>
  <c r="R330" i="4" l="1"/>
  <c r="S330" i="4" s="1"/>
  <c r="AB329" i="4"/>
  <c r="T329" i="4"/>
  <c r="AB517" i="4"/>
  <c r="T517" i="4"/>
  <c r="AC329" i="4"/>
  <c r="I331" i="4"/>
  <c r="Q331" i="4" s="1"/>
  <c r="Z328" i="4"/>
  <c r="Y328" i="4"/>
  <c r="Z515" i="4"/>
  <c r="Y515" i="4"/>
  <c r="X329" i="4"/>
  <c r="X516" i="4"/>
  <c r="R518" i="4"/>
  <c r="S518" i="4" s="1"/>
  <c r="P330" i="4"/>
  <c r="P518" i="4"/>
  <c r="F331" i="4"/>
  <c r="I519" i="4"/>
  <c r="Q519" i="4" s="1"/>
  <c r="D519" i="4"/>
  <c r="E520" i="4"/>
  <c r="AA520" i="4" s="1"/>
  <c r="J519" i="4"/>
  <c r="J331" i="4"/>
  <c r="E332" i="4"/>
  <c r="AA332" i="4" s="1"/>
  <c r="D331" i="4"/>
  <c r="R331" i="4" l="1"/>
  <c r="S331" i="4" s="1"/>
  <c r="AB330" i="4"/>
  <c r="AC330" i="4" s="1"/>
  <c r="T330" i="4"/>
  <c r="AB518" i="4"/>
  <c r="T518" i="4"/>
  <c r="I332" i="4"/>
  <c r="Q332" i="4" s="1"/>
  <c r="Z516" i="4"/>
  <c r="Y516" i="4"/>
  <c r="Z329" i="4"/>
  <c r="Y329" i="4"/>
  <c r="X517" i="4"/>
  <c r="X330" i="4"/>
  <c r="R519" i="4"/>
  <c r="S519" i="4" s="1"/>
  <c r="P331" i="4"/>
  <c r="P519" i="4"/>
  <c r="F332" i="4"/>
  <c r="I520" i="4"/>
  <c r="Q520" i="4" s="1"/>
  <c r="J520" i="4"/>
  <c r="D520" i="4"/>
  <c r="E521" i="4"/>
  <c r="AA521" i="4" s="1"/>
  <c r="J332" i="4"/>
  <c r="D332" i="4"/>
  <c r="E333" i="4"/>
  <c r="AA333" i="4" s="1"/>
  <c r="R332" i="4" l="1"/>
  <c r="S332" i="4" s="1"/>
  <c r="AB519" i="4"/>
  <c r="T519" i="4"/>
  <c r="AB331" i="4"/>
  <c r="AC331" i="4" s="1"/>
  <c r="T331" i="4"/>
  <c r="Y330" i="4"/>
  <c r="Z330" i="4"/>
  <c r="Z517" i="4"/>
  <c r="Y517" i="4"/>
  <c r="X331" i="4"/>
  <c r="X518" i="4"/>
  <c r="R520" i="4"/>
  <c r="P520" i="4"/>
  <c r="P332" i="4"/>
  <c r="F333" i="4"/>
  <c r="I521" i="4"/>
  <c r="Q521" i="4" s="1"/>
  <c r="J521" i="4"/>
  <c r="E522" i="4"/>
  <c r="AA522" i="4" s="1"/>
  <c r="D521" i="4"/>
  <c r="I333" i="4"/>
  <c r="Q333" i="4" s="1"/>
  <c r="J333" i="4"/>
  <c r="D333" i="4"/>
  <c r="E334" i="4"/>
  <c r="AA334" i="4" s="1"/>
  <c r="AB332" i="4" l="1"/>
  <c r="AC332" i="4" s="1"/>
  <c r="T332" i="4"/>
  <c r="AB520" i="4"/>
  <c r="T520" i="4"/>
  <c r="I334" i="4"/>
  <c r="Q334" i="4" s="1"/>
  <c r="Z518" i="4"/>
  <c r="Y518" i="4"/>
  <c r="Y331" i="4"/>
  <c r="Z331" i="4"/>
  <c r="X519" i="4"/>
  <c r="X332" i="4"/>
  <c r="S520" i="4"/>
  <c r="R333" i="4"/>
  <c r="S333" i="4" s="1"/>
  <c r="R521" i="4"/>
  <c r="S521" i="4" s="1"/>
  <c r="P333" i="4"/>
  <c r="P521" i="4"/>
  <c r="F334" i="4"/>
  <c r="I522" i="4"/>
  <c r="Q522" i="4" s="1"/>
  <c r="J522" i="4"/>
  <c r="E523" i="4"/>
  <c r="AA523" i="4" s="1"/>
  <c r="D522" i="4"/>
  <c r="E335" i="4"/>
  <c r="AA335" i="4" s="1"/>
  <c r="J334" i="4"/>
  <c r="D334" i="4"/>
  <c r="R334" i="4" l="1"/>
  <c r="S334" i="4" s="1"/>
  <c r="AB521" i="4"/>
  <c r="T521" i="4"/>
  <c r="AB333" i="4"/>
  <c r="AC333" i="4" s="1"/>
  <c r="T333" i="4"/>
  <c r="I335" i="4"/>
  <c r="Q335" i="4" s="1"/>
  <c r="Z332" i="4"/>
  <c r="Y332" i="4"/>
  <c r="Z519" i="4"/>
  <c r="Y519" i="4"/>
  <c r="X520" i="4"/>
  <c r="R522" i="4"/>
  <c r="S522" i="4" s="1"/>
  <c r="P334" i="4"/>
  <c r="P522" i="4"/>
  <c r="F335" i="4"/>
  <c r="I523" i="4"/>
  <c r="Q523" i="4" s="1"/>
  <c r="E524" i="4"/>
  <c r="AA524" i="4" s="1"/>
  <c r="D523" i="4"/>
  <c r="J523" i="4"/>
  <c r="J335" i="4"/>
  <c r="D335" i="4"/>
  <c r="E336" i="4"/>
  <c r="AA336" i="4" s="1"/>
  <c r="R335" i="4" l="1"/>
  <c r="S335" i="4" s="1"/>
  <c r="AB522" i="4"/>
  <c r="T522" i="4"/>
  <c r="AB334" i="4"/>
  <c r="AC334" i="4" s="1"/>
  <c r="T334" i="4"/>
  <c r="I336" i="4"/>
  <c r="Q336" i="4" s="1"/>
  <c r="Z520" i="4"/>
  <c r="Y520" i="4"/>
  <c r="X333" i="4"/>
  <c r="X334" i="4"/>
  <c r="X521" i="4"/>
  <c r="R523" i="4"/>
  <c r="S523" i="4" s="1"/>
  <c r="P335" i="4"/>
  <c r="P523" i="4"/>
  <c r="F336" i="4"/>
  <c r="I524" i="4"/>
  <c r="Q524" i="4" s="1"/>
  <c r="J524" i="4"/>
  <c r="D524" i="4"/>
  <c r="E525" i="4"/>
  <c r="AA525" i="4" s="1"/>
  <c r="D336" i="4"/>
  <c r="J336" i="4"/>
  <c r="E337" i="4"/>
  <c r="AA337" i="4" s="1"/>
  <c r="AB523" i="4" l="1"/>
  <c r="T523" i="4"/>
  <c r="AB335" i="4"/>
  <c r="AC335" i="4" s="1"/>
  <c r="T335" i="4"/>
  <c r="R336" i="4"/>
  <c r="S336" i="4" s="1"/>
  <c r="I337" i="4"/>
  <c r="Q337" i="4" s="1"/>
  <c r="Z521" i="4"/>
  <c r="Y521" i="4"/>
  <c r="Z334" i="4"/>
  <c r="Y334" i="4"/>
  <c r="Y333" i="4"/>
  <c r="Z333" i="4"/>
  <c r="X335" i="4"/>
  <c r="X522" i="4"/>
  <c r="R524" i="4"/>
  <c r="S524" i="4" s="1"/>
  <c r="P336" i="4"/>
  <c r="P524" i="4"/>
  <c r="F337" i="4"/>
  <c r="I525" i="4"/>
  <c r="Q525" i="4" s="1"/>
  <c r="D525" i="4"/>
  <c r="E526" i="4"/>
  <c r="AA526" i="4" s="1"/>
  <c r="J525" i="4"/>
  <c r="E338" i="4"/>
  <c r="AA338" i="4" s="1"/>
  <c r="J337" i="4"/>
  <c r="D337" i="4"/>
  <c r="R337" i="4" l="1"/>
  <c r="S337" i="4" s="1"/>
  <c r="AB524" i="4"/>
  <c r="T524" i="4"/>
  <c r="AB336" i="4"/>
  <c r="AC336" i="4" s="1"/>
  <c r="T336" i="4"/>
  <c r="I338" i="4"/>
  <c r="Q338" i="4" s="1"/>
  <c r="Z522" i="4"/>
  <c r="Y522" i="4"/>
  <c r="Y335" i="4"/>
  <c r="Z335" i="4"/>
  <c r="X336" i="4"/>
  <c r="X523" i="4"/>
  <c r="R525" i="4"/>
  <c r="P337" i="4"/>
  <c r="P525" i="4"/>
  <c r="F338" i="4"/>
  <c r="I526" i="4"/>
  <c r="Q526" i="4" s="1"/>
  <c r="D526" i="4"/>
  <c r="E527" i="4"/>
  <c r="AA527" i="4" s="1"/>
  <c r="J526" i="4"/>
  <c r="J338" i="4"/>
  <c r="E339" i="4"/>
  <c r="AA339" i="4" s="1"/>
  <c r="D338" i="4"/>
  <c r="R338" i="4" l="1"/>
  <c r="S338" i="4" s="1"/>
  <c r="AB525" i="4"/>
  <c r="T525" i="4"/>
  <c r="AB337" i="4"/>
  <c r="AC337" i="4" s="1"/>
  <c r="T337" i="4"/>
  <c r="I339" i="4"/>
  <c r="Q339" i="4" s="1"/>
  <c r="Z336" i="4"/>
  <c r="Y336" i="4"/>
  <c r="Z523" i="4"/>
  <c r="Y523" i="4"/>
  <c r="X524" i="4"/>
  <c r="X337" i="4"/>
  <c r="S525" i="4"/>
  <c r="R526" i="4"/>
  <c r="S526" i="4" s="1"/>
  <c r="P338" i="4"/>
  <c r="P526" i="4"/>
  <c r="F339" i="4"/>
  <c r="I527" i="4"/>
  <c r="Q527" i="4" s="1"/>
  <c r="J527" i="4"/>
  <c r="D527" i="4"/>
  <c r="E528" i="4"/>
  <c r="AA528" i="4" s="1"/>
  <c r="J339" i="4"/>
  <c r="R339" i="4" s="1"/>
  <c r="S339" i="4" s="1"/>
  <c r="E340" i="4"/>
  <c r="AA340" i="4" s="1"/>
  <c r="D339" i="4"/>
  <c r="AB338" i="4" l="1"/>
  <c r="AC338" i="4" s="1"/>
  <c r="T338" i="4"/>
  <c r="AB526" i="4"/>
  <c r="T526" i="4"/>
  <c r="I340" i="4"/>
  <c r="Q340" i="4" s="1"/>
  <c r="Z524" i="4"/>
  <c r="Y524" i="4"/>
  <c r="Z337" i="4"/>
  <c r="Y337" i="4"/>
  <c r="X525" i="4"/>
  <c r="X338" i="4"/>
  <c r="R527" i="4"/>
  <c r="S527" i="4" s="1"/>
  <c r="P527" i="4"/>
  <c r="P339" i="4"/>
  <c r="F340" i="4"/>
  <c r="I528" i="4"/>
  <c r="Q528" i="4" s="1"/>
  <c r="D528" i="4"/>
  <c r="J528" i="4"/>
  <c r="E529" i="4"/>
  <c r="AA529" i="4" s="1"/>
  <c r="D340" i="4"/>
  <c r="J340" i="4"/>
  <c r="E341" i="4"/>
  <c r="AA341" i="4" s="1"/>
  <c r="R340" i="4" l="1"/>
  <c r="S340" i="4" s="1"/>
  <c r="AB339" i="4"/>
  <c r="AC339" i="4" s="1"/>
  <c r="T339" i="4"/>
  <c r="AB527" i="4"/>
  <c r="T527" i="4"/>
  <c r="I341" i="4"/>
  <c r="Q341" i="4" s="1"/>
  <c r="Z525" i="4"/>
  <c r="Y525" i="4"/>
  <c r="Z338" i="4"/>
  <c r="Y338" i="4"/>
  <c r="X526" i="4"/>
  <c r="X339" i="4"/>
  <c r="R528" i="4"/>
  <c r="P340" i="4"/>
  <c r="P528" i="4"/>
  <c r="F341" i="4"/>
  <c r="I529" i="4"/>
  <c r="Q529" i="4" s="1"/>
  <c r="J529" i="4"/>
  <c r="D529" i="4"/>
  <c r="E530" i="4"/>
  <c r="AA530" i="4" s="1"/>
  <c r="D341" i="4"/>
  <c r="J341" i="4"/>
  <c r="E342" i="4"/>
  <c r="AA342" i="4" s="1"/>
  <c r="AB528" i="4" l="1"/>
  <c r="T528" i="4"/>
  <c r="AB340" i="4"/>
  <c r="AC340" i="4" s="1"/>
  <c r="T340" i="4"/>
  <c r="R341" i="4"/>
  <c r="S341" i="4" s="1"/>
  <c r="I342" i="4"/>
  <c r="Q342" i="4" s="1"/>
  <c r="Z526" i="4"/>
  <c r="Y526" i="4"/>
  <c r="Z339" i="4"/>
  <c r="Y339" i="4"/>
  <c r="X527" i="4"/>
  <c r="X340" i="4"/>
  <c r="S528" i="4"/>
  <c r="R529" i="4"/>
  <c r="S529" i="4" s="1"/>
  <c r="P341" i="4"/>
  <c r="P529" i="4"/>
  <c r="F342" i="4"/>
  <c r="I530" i="4"/>
  <c r="Q530" i="4" s="1"/>
  <c r="E531" i="4"/>
  <c r="AA531" i="4" s="1"/>
  <c r="J530" i="4"/>
  <c r="D530" i="4"/>
  <c r="E343" i="4"/>
  <c r="AA343" i="4" s="1"/>
  <c r="J342" i="4"/>
  <c r="D342" i="4"/>
  <c r="R342" i="4" l="1"/>
  <c r="S342" i="4" s="1"/>
  <c r="AB529" i="4"/>
  <c r="T529" i="4"/>
  <c r="AB341" i="4"/>
  <c r="AC341" i="4" s="1"/>
  <c r="T341" i="4"/>
  <c r="I343" i="4"/>
  <c r="Q343" i="4" s="1"/>
  <c r="Z527" i="4"/>
  <c r="Y527" i="4"/>
  <c r="Z340" i="4"/>
  <c r="Y340" i="4"/>
  <c r="X341" i="4"/>
  <c r="X528" i="4"/>
  <c r="R530" i="4"/>
  <c r="P530" i="4"/>
  <c r="P342" i="4"/>
  <c r="F343" i="4"/>
  <c r="I531" i="4"/>
  <c r="Q531" i="4" s="1"/>
  <c r="E532" i="4"/>
  <c r="AA532" i="4" s="1"/>
  <c r="D531" i="4"/>
  <c r="J531" i="4"/>
  <c r="J343" i="4"/>
  <c r="D343" i="4"/>
  <c r="E344" i="4"/>
  <c r="AA344" i="4" s="1"/>
  <c r="R343" i="4" l="1"/>
  <c r="S343" i="4" s="1"/>
  <c r="AB342" i="4"/>
  <c r="AC342" i="4" s="1"/>
  <c r="T342" i="4"/>
  <c r="AB530" i="4"/>
  <c r="T530" i="4"/>
  <c r="I344" i="4"/>
  <c r="Q344" i="4" s="1"/>
  <c r="Y341" i="4"/>
  <c r="Z341" i="4"/>
  <c r="Z528" i="4"/>
  <c r="Y528" i="4"/>
  <c r="X529" i="4"/>
  <c r="X342" i="4"/>
  <c r="S530" i="4"/>
  <c r="R531" i="4"/>
  <c r="S531" i="4" s="1"/>
  <c r="P343" i="4"/>
  <c r="P531" i="4"/>
  <c r="F344" i="4"/>
  <c r="I532" i="4"/>
  <c r="Q532" i="4" s="1"/>
  <c r="J532" i="4"/>
  <c r="E533" i="4"/>
  <c r="AA533" i="4" s="1"/>
  <c r="D532" i="4"/>
  <c r="D344" i="4"/>
  <c r="J344" i="4"/>
  <c r="E345" i="4"/>
  <c r="AA345" i="4" s="1"/>
  <c r="R344" i="4" l="1"/>
  <c r="S344" i="4" s="1"/>
  <c r="AB343" i="4"/>
  <c r="AC343" i="4" s="1"/>
  <c r="T343" i="4"/>
  <c r="AB531" i="4"/>
  <c r="T531" i="4"/>
  <c r="I345" i="4"/>
  <c r="Q345" i="4" s="1"/>
  <c r="Y529" i="4"/>
  <c r="Z529" i="4"/>
  <c r="Y342" i="4"/>
  <c r="Z342" i="4"/>
  <c r="X530" i="4"/>
  <c r="X343" i="4"/>
  <c r="Y343" i="4" s="1"/>
  <c r="R532" i="4"/>
  <c r="S532" i="4" s="1"/>
  <c r="P344" i="4"/>
  <c r="P532" i="4"/>
  <c r="F345" i="4"/>
  <c r="I533" i="4"/>
  <c r="Q533" i="4" s="1"/>
  <c r="J533" i="4"/>
  <c r="D533" i="4"/>
  <c r="E534" i="4"/>
  <c r="AA534" i="4" s="1"/>
  <c r="J345" i="4"/>
  <c r="D345" i="4"/>
  <c r="E346" i="4"/>
  <c r="AA346" i="4" s="1"/>
  <c r="R345" i="4" l="1"/>
  <c r="S345" i="4" s="1"/>
  <c r="X344" i="4"/>
  <c r="AB532" i="4"/>
  <c r="T532" i="4"/>
  <c r="AB344" i="4"/>
  <c r="AC344" i="4" s="1"/>
  <c r="T344" i="4"/>
  <c r="Y530" i="4"/>
  <c r="Z530" i="4"/>
  <c r="I346" i="4"/>
  <c r="Q346" i="4" s="1"/>
  <c r="Z343" i="4"/>
  <c r="X531" i="4"/>
  <c r="R533" i="4"/>
  <c r="P533" i="4"/>
  <c r="P345" i="4"/>
  <c r="F346" i="4"/>
  <c r="I534" i="4"/>
  <c r="Q534" i="4" s="1"/>
  <c r="J534" i="4"/>
  <c r="E535" i="4"/>
  <c r="AA535" i="4" s="1"/>
  <c r="D534" i="4"/>
  <c r="E347" i="4"/>
  <c r="AA347" i="4" s="1"/>
  <c r="J346" i="4"/>
  <c r="D346" i="4"/>
  <c r="AB345" i="4" l="1"/>
  <c r="AC345" i="4" s="1"/>
  <c r="T345" i="4"/>
  <c r="AB533" i="4"/>
  <c r="T533" i="4"/>
  <c r="R346" i="4"/>
  <c r="S346" i="4" s="1"/>
  <c r="I347" i="4"/>
  <c r="Q347" i="4" s="1"/>
  <c r="Z531" i="4"/>
  <c r="Y531" i="4"/>
  <c r="Z344" i="4"/>
  <c r="Y344" i="4"/>
  <c r="X532" i="4"/>
  <c r="X345" i="4"/>
  <c r="S533" i="4"/>
  <c r="R534" i="4"/>
  <c r="P346" i="4"/>
  <c r="P534" i="4"/>
  <c r="F347" i="4"/>
  <c r="I535" i="4"/>
  <c r="Q535" i="4" s="1"/>
  <c r="E536" i="4"/>
  <c r="AA536" i="4" s="1"/>
  <c r="D535" i="4"/>
  <c r="J535" i="4"/>
  <c r="J347" i="4"/>
  <c r="E348" i="4"/>
  <c r="AA348" i="4" s="1"/>
  <c r="D347" i="4"/>
  <c r="X346" i="4" l="1"/>
  <c r="R347" i="4"/>
  <c r="S347" i="4" s="1"/>
  <c r="AB346" i="4"/>
  <c r="AC346" i="4" s="1"/>
  <c r="T346" i="4"/>
  <c r="AB534" i="4"/>
  <c r="T534" i="4"/>
  <c r="I348" i="4"/>
  <c r="Q348" i="4" s="1"/>
  <c r="Z345" i="4"/>
  <c r="Y345" i="4"/>
  <c r="Z532" i="4"/>
  <c r="Y532" i="4"/>
  <c r="X533" i="4"/>
  <c r="S534" i="4"/>
  <c r="R535" i="4"/>
  <c r="S535" i="4" s="1"/>
  <c r="P347" i="4"/>
  <c r="P535" i="4"/>
  <c r="F348" i="4"/>
  <c r="I536" i="4"/>
  <c r="Q536" i="4" s="1"/>
  <c r="E537" i="4"/>
  <c r="AA537" i="4" s="1"/>
  <c r="D536" i="4"/>
  <c r="J536" i="4"/>
  <c r="J348" i="4"/>
  <c r="D348" i="4"/>
  <c r="E349" i="4"/>
  <c r="AA349" i="4" s="1"/>
  <c r="X347" i="4" l="1"/>
  <c r="AB347" i="4"/>
  <c r="AC347" i="4" s="1"/>
  <c r="T347" i="4"/>
  <c r="AB535" i="4"/>
  <c r="T535" i="4"/>
  <c r="R348" i="4"/>
  <c r="S348" i="4" s="1"/>
  <c r="I349" i="4"/>
  <c r="Q349" i="4" s="1"/>
  <c r="Z346" i="4"/>
  <c r="Y346" i="4"/>
  <c r="Z533" i="4"/>
  <c r="Y533" i="4"/>
  <c r="X534" i="4"/>
  <c r="R536" i="4"/>
  <c r="S536" i="4" s="1"/>
  <c r="P348" i="4"/>
  <c r="P536" i="4"/>
  <c r="F349" i="4"/>
  <c r="I537" i="4"/>
  <c r="Q537" i="4" s="1"/>
  <c r="D537" i="4"/>
  <c r="J537" i="4"/>
  <c r="E538" i="4"/>
  <c r="AA538" i="4" s="1"/>
  <c r="J349" i="4"/>
  <c r="E350" i="4"/>
  <c r="AA350" i="4" s="1"/>
  <c r="D349" i="4"/>
  <c r="R349" i="4" l="1"/>
  <c r="S349" i="4" s="1"/>
  <c r="AB536" i="4"/>
  <c r="T536" i="4"/>
  <c r="AB348" i="4"/>
  <c r="AC348" i="4" s="1"/>
  <c r="T348" i="4"/>
  <c r="X348" i="4"/>
  <c r="I350" i="4"/>
  <c r="Q350" i="4" s="1"/>
  <c r="Y534" i="4"/>
  <c r="Z534" i="4"/>
  <c r="Z347" i="4"/>
  <c r="Y347" i="4"/>
  <c r="X535" i="4"/>
  <c r="R537" i="4"/>
  <c r="S537" i="4" s="1"/>
  <c r="P537" i="4"/>
  <c r="P349" i="4"/>
  <c r="F350" i="4"/>
  <c r="I538" i="4"/>
  <c r="Q538" i="4" s="1"/>
  <c r="J538" i="4"/>
  <c r="E539" i="4"/>
  <c r="AA539" i="4" s="1"/>
  <c r="D538" i="4"/>
  <c r="D350" i="4"/>
  <c r="J350" i="4"/>
  <c r="E351" i="4"/>
  <c r="AA351" i="4" s="1"/>
  <c r="R350" i="4" l="1"/>
  <c r="S350" i="4" s="1"/>
  <c r="AB537" i="4"/>
  <c r="T537" i="4"/>
  <c r="AB349" i="4"/>
  <c r="AC349" i="4" s="1"/>
  <c r="T349" i="4"/>
  <c r="I351" i="4"/>
  <c r="Q351" i="4" s="1"/>
  <c r="Z535" i="4"/>
  <c r="Y535" i="4"/>
  <c r="Z348" i="4"/>
  <c r="Y348" i="4"/>
  <c r="X536" i="4"/>
  <c r="X349" i="4"/>
  <c r="R538" i="4"/>
  <c r="S538" i="4" s="1"/>
  <c r="P350" i="4"/>
  <c r="P538" i="4"/>
  <c r="F351" i="4"/>
  <c r="I539" i="4"/>
  <c r="Q539" i="4" s="1"/>
  <c r="J539" i="4"/>
  <c r="E540" i="4"/>
  <c r="AA540" i="4" s="1"/>
  <c r="D539" i="4"/>
  <c r="J351" i="4"/>
  <c r="E352" i="4"/>
  <c r="AA352" i="4" s="1"/>
  <c r="D351" i="4"/>
  <c r="R351" i="4" l="1"/>
  <c r="S351" i="4" s="1"/>
  <c r="AB538" i="4"/>
  <c r="T538" i="4"/>
  <c r="AB350" i="4"/>
  <c r="AC350" i="4" s="1"/>
  <c r="T350" i="4"/>
  <c r="Z536" i="4"/>
  <c r="Y536" i="4"/>
  <c r="Z349" i="4"/>
  <c r="Y349" i="4"/>
  <c r="X537" i="4"/>
  <c r="X350" i="4"/>
  <c r="R539" i="4"/>
  <c r="P539" i="4"/>
  <c r="P351" i="4"/>
  <c r="F352" i="4"/>
  <c r="I540" i="4"/>
  <c r="Q540" i="4" s="1"/>
  <c r="J540" i="4"/>
  <c r="D540" i="4"/>
  <c r="E541" i="4"/>
  <c r="AA541" i="4" s="1"/>
  <c r="I352" i="4"/>
  <c r="Q352" i="4" s="1"/>
  <c r="E353" i="4"/>
  <c r="AA353" i="4" s="1"/>
  <c r="J352" i="4"/>
  <c r="D352" i="4"/>
  <c r="AB351" i="4" l="1"/>
  <c r="AC351" i="4" s="1"/>
  <c r="T351" i="4"/>
  <c r="AB539" i="4"/>
  <c r="T539" i="4"/>
  <c r="Y350" i="4"/>
  <c r="Z350" i="4"/>
  <c r="Y537" i="4"/>
  <c r="Z537" i="4"/>
  <c r="X351" i="4"/>
  <c r="X538" i="4"/>
  <c r="S539" i="4"/>
  <c r="R352" i="4"/>
  <c r="S352" i="4" s="1"/>
  <c r="R540" i="4"/>
  <c r="S540" i="4" s="1"/>
  <c r="P352" i="4"/>
  <c r="P540" i="4"/>
  <c r="F353" i="4"/>
  <c r="I541" i="4"/>
  <c r="Q541" i="4" s="1"/>
  <c r="E542" i="4"/>
  <c r="AA542" i="4" s="1"/>
  <c r="J541" i="4"/>
  <c r="D541" i="4"/>
  <c r="I353" i="4"/>
  <c r="Q353" i="4" s="1"/>
  <c r="J353" i="4"/>
  <c r="E354" i="4"/>
  <c r="AA354" i="4" s="1"/>
  <c r="D353" i="4"/>
  <c r="AB540" i="4" l="1"/>
  <c r="T540" i="4"/>
  <c r="AB352" i="4"/>
  <c r="AC352" i="4" s="1"/>
  <c r="T352" i="4"/>
  <c r="I354" i="4"/>
  <c r="Q354" i="4" s="1"/>
  <c r="Z351" i="4"/>
  <c r="Y351" i="4"/>
  <c r="Z538" i="4"/>
  <c r="Y538" i="4"/>
  <c r="X539" i="4"/>
  <c r="R541" i="4"/>
  <c r="S541" i="4" s="1"/>
  <c r="R353" i="4"/>
  <c r="S353" i="4" s="1"/>
  <c r="P541" i="4"/>
  <c r="P353" i="4"/>
  <c r="F354" i="4"/>
  <c r="I542" i="4"/>
  <c r="Q542" i="4" s="1"/>
  <c r="E543" i="4"/>
  <c r="AA543" i="4" s="1"/>
  <c r="D542" i="4"/>
  <c r="J542" i="4"/>
  <c r="J354" i="4"/>
  <c r="D354" i="4"/>
  <c r="E355" i="4"/>
  <c r="AA355" i="4" s="1"/>
  <c r="R354" i="4" l="1"/>
  <c r="S354" i="4" s="1"/>
  <c r="AB353" i="4"/>
  <c r="AC353" i="4" s="1"/>
  <c r="T353" i="4"/>
  <c r="AB541" i="4"/>
  <c r="T541" i="4"/>
  <c r="I355" i="4"/>
  <c r="Q355" i="4" s="1"/>
  <c r="Z539" i="4"/>
  <c r="Y539" i="4"/>
  <c r="X352" i="4"/>
  <c r="X540" i="4"/>
  <c r="R542" i="4"/>
  <c r="P354" i="4"/>
  <c r="P542" i="4"/>
  <c r="F355" i="4"/>
  <c r="I543" i="4"/>
  <c r="Q543" i="4" s="1"/>
  <c r="E544" i="4"/>
  <c r="AA544" i="4" s="1"/>
  <c r="D543" i="4"/>
  <c r="J543" i="4"/>
  <c r="J355" i="4"/>
  <c r="E356" i="4"/>
  <c r="AA356" i="4" s="1"/>
  <c r="D355" i="4"/>
  <c r="R355" i="4" l="1"/>
  <c r="S355" i="4" s="1"/>
  <c r="AB542" i="4"/>
  <c r="T542" i="4"/>
  <c r="AB354" i="4"/>
  <c r="AC354" i="4" s="1"/>
  <c r="T354" i="4"/>
  <c r="I356" i="4"/>
  <c r="Q356" i="4" s="1"/>
  <c r="Y540" i="4"/>
  <c r="Z540" i="4"/>
  <c r="Z352" i="4"/>
  <c r="Y352" i="4"/>
  <c r="X354" i="4"/>
  <c r="X353" i="4"/>
  <c r="X541" i="4"/>
  <c r="S542" i="4"/>
  <c r="R543" i="4"/>
  <c r="S543" i="4" s="1"/>
  <c r="P355" i="4"/>
  <c r="P543" i="4"/>
  <c r="F356" i="4"/>
  <c r="I544" i="4"/>
  <c r="Q544" i="4" s="1"/>
  <c r="J544" i="4"/>
  <c r="E545" i="4"/>
  <c r="AA545" i="4" s="1"/>
  <c r="D544" i="4"/>
  <c r="D356" i="4"/>
  <c r="J356" i="4"/>
  <c r="E357" i="4"/>
  <c r="AA357" i="4" s="1"/>
  <c r="AB543" i="4" l="1"/>
  <c r="T543" i="4"/>
  <c r="AB355" i="4"/>
  <c r="AC355" i="4" s="1"/>
  <c r="T355" i="4"/>
  <c r="R356" i="4"/>
  <c r="S356" i="4" s="1"/>
  <c r="I357" i="4"/>
  <c r="Q357" i="4" s="1"/>
  <c r="Z353" i="4"/>
  <c r="Y353" i="4"/>
  <c r="Z354" i="4"/>
  <c r="Y354" i="4"/>
  <c r="Z541" i="4"/>
  <c r="Y541" i="4"/>
  <c r="X542" i="4"/>
  <c r="X355" i="4"/>
  <c r="R544" i="4"/>
  <c r="S544" i="4" s="1"/>
  <c r="P356" i="4"/>
  <c r="P544" i="4"/>
  <c r="F357" i="4"/>
  <c r="I545" i="4"/>
  <c r="Q545" i="4" s="1"/>
  <c r="D545" i="4"/>
  <c r="J545" i="4"/>
  <c r="E546" i="4"/>
  <c r="AA546" i="4" s="1"/>
  <c r="J357" i="4"/>
  <c r="R357" i="4" s="1"/>
  <c r="S357" i="4" s="1"/>
  <c r="D357" i="4"/>
  <c r="E358" i="4"/>
  <c r="AA358" i="4" s="1"/>
  <c r="AB544" i="4" l="1"/>
  <c r="T544" i="4"/>
  <c r="AB356" i="4"/>
  <c r="AC356" i="4" s="1"/>
  <c r="T356" i="4"/>
  <c r="I358" i="4"/>
  <c r="Q358" i="4" s="1"/>
  <c r="Z355" i="4"/>
  <c r="Y355" i="4"/>
  <c r="Z542" i="4"/>
  <c r="Y542" i="4"/>
  <c r="X543" i="4"/>
  <c r="X356" i="4"/>
  <c r="R545" i="4"/>
  <c r="P545" i="4"/>
  <c r="P357" i="4"/>
  <c r="F358" i="4"/>
  <c r="I546" i="4"/>
  <c r="Q546" i="4" s="1"/>
  <c r="J546" i="4"/>
  <c r="D546" i="4"/>
  <c r="E547" i="4"/>
  <c r="AA547" i="4" s="1"/>
  <c r="E359" i="4"/>
  <c r="AA359" i="4" s="1"/>
  <c r="J358" i="4"/>
  <c r="R358" i="4" s="1"/>
  <c r="S358" i="4" s="1"/>
  <c r="D358" i="4"/>
  <c r="AB357" i="4" l="1"/>
  <c r="AC357" i="4" s="1"/>
  <c r="T357" i="4"/>
  <c r="AB545" i="4"/>
  <c r="T545" i="4"/>
  <c r="I359" i="4"/>
  <c r="Q359" i="4" s="1"/>
  <c r="Z543" i="4"/>
  <c r="Y543" i="4"/>
  <c r="Z356" i="4"/>
  <c r="Y356" i="4"/>
  <c r="X544" i="4"/>
  <c r="X357" i="4"/>
  <c r="S545" i="4"/>
  <c r="R546" i="4"/>
  <c r="S546" i="4" s="1"/>
  <c r="P358" i="4"/>
  <c r="P546" i="4"/>
  <c r="F359" i="4"/>
  <c r="I547" i="4"/>
  <c r="Q547" i="4" s="1"/>
  <c r="D547" i="4"/>
  <c r="E548" i="4"/>
  <c r="AA548" i="4" s="1"/>
  <c r="J547" i="4"/>
  <c r="J359" i="4"/>
  <c r="D359" i="4"/>
  <c r="E360" i="4"/>
  <c r="AA360" i="4" s="1"/>
  <c r="AB358" i="4" l="1"/>
  <c r="AC358" i="4" s="1"/>
  <c r="T358" i="4"/>
  <c r="AB546" i="4"/>
  <c r="T546" i="4"/>
  <c r="R359" i="4"/>
  <c r="S359" i="4" s="1"/>
  <c r="I360" i="4"/>
  <c r="Q360" i="4" s="1"/>
  <c r="Z357" i="4"/>
  <c r="Y357" i="4"/>
  <c r="Z544" i="4"/>
  <c r="Y544" i="4"/>
  <c r="X358" i="4"/>
  <c r="X545" i="4"/>
  <c r="R547" i="4"/>
  <c r="P359" i="4"/>
  <c r="P547" i="4"/>
  <c r="F360" i="4"/>
  <c r="I548" i="4"/>
  <c r="Q548" i="4" s="1"/>
  <c r="E549" i="4"/>
  <c r="AA549" i="4" s="1"/>
  <c r="D548" i="4"/>
  <c r="J548" i="4"/>
  <c r="D360" i="4"/>
  <c r="J360" i="4"/>
  <c r="E361" i="4"/>
  <c r="AA361" i="4" s="1"/>
  <c r="R360" i="4" l="1"/>
  <c r="S360" i="4" s="1"/>
  <c r="AB547" i="4"/>
  <c r="T547" i="4"/>
  <c r="AB359" i="4"/>
  <c r="AC359" i="4" s="1"/>
  <c r="T359" i="4"/>
  <c r="X359" i="4"/>
  <c r="I361" i="4"/>
  <c r="Q361" i="4" s="1"/>
  <c r="Y545" i="4"/>
  <c r="Z545" i="4"/>
  <c r="Y358" i="4"/>
  <c r="Z358" i="4"/>
  <c r="X546" i="4"/>
  <c r="S547" i="4"/>
  <c r="R548" i="4"/>
  <c r="S548" i="4" s="1"/>
  <c r="P360" i="4"/>
  <c r="P548" i="4"/>
  <c r="F361" i="4"/>
  <c r="I549" i="4"/>
  <c r="Q549" i="4" s="1"/>
  <c r="J549" i="4"/>
  <c r="D549" i="4"/>
  <c r="E550" i="4"/>
  <c r="AA550" i="4" s="1"/>
  <c r="J361" i="4"/>
  <c r="E362" i="4"/>
  <c r="AA362" i="4" s="1"/>
  <c r="D361" i="4"/>
  <c r="R361" i="4" l="1"/>
  <c r="S361" i="4" s="1"/>
  <c r="AB360" i="4"/>
  <c r="AC360" i="4" s="1"/>
  <c r="T360" i="4"/>
  <c r="AB548" i="4"/>
  <c r="T548" i="4"/>
  <c r="I362" i="4"/>
  <c r="Q362" i="4" s="1"/>
  <c r="Z359" i="4"/>
  <c r="Y359" i="4"/>
  <c r="Z546" i="4"/>
  <c r="Y546" i="4"/>
  <c r="X360" i="4"/>
  <c r="X547" i="4"/>
  <c r="R549" i="4"/>
  <c r="S549" i="4" s="1"/>
  <c r="P549" i="4"/>
  <c r="P361" i="4"/>
  <c r="F362" i="4"/>
  <c r="I550" i="4"/>
  <c r="Q550" i="4" s="1"/>
  <c r="J550" i="4"/>
  <c r="E551" i="4"/>
  <c r="AA551" i="4" s="1"/>
  <c r="D550" i="4"/>
  <c r="J362" i="4"/>
  <c r="E363" i="4"/>
  <c r="AA363" i="4" s="1"/>
  <c r="D362" i="4"/>
  <c r="R362" i="4" l="1"/>
  <c r="S362" i="4" s="1"/>
  <c r="AB361" i="4"/>
  <c r="AC361" i="4" s="1"/>
  <c r="T361" i="4"/>
  <c r="AB549" i="4"/>
  <c r="T549" i="4"/>
  <c r="I363" i="4"/>
  <c r="Q363" i="4" s="1"/>
  <c r="Z547" i="4"/>
  <c r="Y547" i="4"/>
  <c r="Z360" i="4"/>
  <c r="Y360" i="4"/>
  <c r="X361" i="4"/>
  <c r="X548" i="4"/>
  <c r="R550" i="4"/>
  <c r="S550" i="4" s="1"/>
  <c r="P550" i="4"/>
  <c r="P362" i="4"/>
  <c r="F363" i="4"/>
  <c r="I551" i="4"/>
  <c r="Q551" i="4" s="1"/>
  <c r="E552" i="4"/>
  <c r="AA552" i="4" s="1"/>
  <c r="D551" i="4"/>
  <c r="J551" i="4"/>
  <c r="J363" i="4"/>
  <c r="E364" i="4"/>
  <c r="AA364" i="4" s="1"/>
  <c r="D363" i="4"/>
  <c r="R363" i="4" l="1"/>
  <c r="S363" i="4" s="1"/>
  <c r="AB362" i="4"/>
  <c r="AC362" i="4" s="1"/>
  <c r="T362" i="4"/>
  <c r="AB550" i="4"/>
  <c r="T550" i="4"/>
  <c r="Z548" i="4"/>
  <c r="Y548" i="4"/>
  <c r="Z361" i="4"/>
  <c r="Y361" i="4"/>
  <c r="X549" i="4"/>
  <c r="X362" i="4"/>
  <c r="R551" i="4"/>
  <c r="S551" i="4" s="1"/>
  <c r="P363" i="4"/>
  <c r="P551" i="4"/>
  <c r="F364" i="4"/>
  <c r="I364" i="4"/>
  <c r="Q364" i="4" s="1"/>
  <c r="I552" i="4"/>
  <c r="Q552" i="4" s="1"/>
  <c r="E553" i="4"/>
  <c r="AA553" i="4" s="1"/>
  <c r="D552" i="4"/>
  <c r="J552" i="4"/>
  <c r="E365" i="4"/>
  <c r="AA365" i="4" s="1"/>
  <c r="J364" i="4"/>
  <c r="D364" i="4"/>
  <c r="AB551" i="4" l="1"/>
  <c r="T551" i="4"/>
  <c r="AB363" i="4"/>
  <c r="AC363" i="4" s="1"/>
  <c r="T363" i="4"/>
  <c r="I365" i="4"/>
  <c r="Q365" i="4" s="1"/>
  <c r="Z362" i="4"/>
  <c r="Y362" i="4"/>
  <c r="Z549" i="4"/>
  <c r="Y549" i="4"/>
  <c r="X550" i="4"/>
  <c r="X363" i="4"/>
  <c r="R552" i="4"/>
  <c r="S552" i="4" s="1"/>
  <c r="R364" i="4"/>
  <c r="S364" i="4" s="1"/>
  <c r="P364" i="4"/>
  <c r="P552" i="4"/>
  <c r="F365" i="4"/>
  <c r="I553" i="4"/>
  <c r="Q553" i="4" s="1"/>
  <c r="E554" i="4"/>
  <c r="AA554" i="4" s="1"/>
  <c r="D553" i="4"/>
  <c r="J553" i="4"/>
  <c r="J365" i="4"/>
  <c r="R365" i="4" s="1"/>
  <c r="S365" i="4" s="1"/>
  <c r="D365" i="4"/>
  <c r="E366" i="4"/>
  <c r="AA366" i="4" s="1"/>
  <c r="AB364" i="4" l="1"/>
  <c r="AC364" i="4" s="1"/>
  <c r="T364" i="4"/>
  <c r="AB552" i="4"/>
  <c r="T552" i="4"/>
  <c r="I366" i="4"/>
  <c r="Q366" i="4" s="1"/>
  <c r="Z363" i="4"/>
  <c r="Y363" i="4"/>
  <c r="Z550" i="4"/>
  <c r="Y550" i="4"/>
  <c r="X551" i="4"/>
  <c r="R553" i="4"/>
  <c r="P365" i="4"/>
  <c r="P553" i="4"/>
  <c r="F366" i="4"/>
  <c r="I554" i="4"/>
  <c r="Q554" i="4" s="1"/>
  <c r="D554" i="4"/>
  <c r="E555" i="4"/>
  <c r="AA555" i="4" s="1"/>
  <c r="J554" i="4"/>
  <c r="J366" i="4"/>
  <c r="E367" i="4"/>
  <c r="AA367" i="4" s="1"/>
  <c r="D366" i="4"/>
  <c r="R366" i="4" l="1"/>
  <c r="S366" i="4" s="1"/>
  <c r="AB553" i="4"/>
  <c r="T553" i="4"/>
  <c r="AB365" i="4"/>
  <c r="AC365" i="4" s="1"/>
  <c r="T365" i="4"/>
  <c r="I367" i="4"/>
  <c r="Q367" i="4" s="1"/>
  <c r="Z551" i="4"/>
  <c r="Y551" i="4"/>
  <c r="X365" i="4"/>
  <c r="X552" i="4"/>
  <c r="X364" i="4"/>
  <c r="S553" i="4"/>
  <c r="R554" i="4"/>
  <c r="S554" i="4" s="1"/>
  <c r="P366" i="4"/>
  <c r="P554" i="4"/>
  <c r="F367" i="4"/>
  <c r="I555" i="4"/>
  <c r="Q555" i="4" s="1"/>
  <c r="D555" i="4"/>
  <c r="J555" i="4"/>
  <c r="E556" i="4"/>
  <c r="AA556" i="4" s="1"/>
  <c r="J367" i="4"/>
  <c r="E368" i="4"/>
  <c r="AA368" i="4" s="1"/>
  <c r="D367" i="4"/>
  <c r="R367" i="4" l="1"/>
  <c r="S367" i="4" s="1"/>
  <c r="AB554" i="4"/>
  <c r="T554" i="4"/>
  <c r="AB366" i="4"/>
  <c r="AC366" i="4" s="1"/>
  <c r="T366" i="4"/>
  <c r="I368" i="4"/>
  <c r="Q368" i="4" s="1"/>
  <c r="Z552" i="4"/>
  <c r="Y552" i="4"/>
  <c r="Z365" i="4"/>
  <c r="Y365" i="4"/>
  <c r="Z364" i="4"/>
  <c r="Y364" i="4"/>
  <c r="X553" i="4"/>
  <c r="X366" i="4"/>
  <c r="R555" i="4"/>
  <c r="S555" i="4" s="1"/>
  <c r="P555" i="4"/>
  <c r="P367" i="4"/>
  <c r="F368" i="4"/>
  <c r="I556" i="4"/>
  <c r="Q556" i="4" s="1"/>
  <c r="E557" i="4"/>
  <c r="AA557" i="4" s="1"/>
  <c r="J556" i="4"/>
  <c r="D556" i="4"/>
  <c r="J368" i="4"/>
  <c r="E369" i="4"/>
  <c r="AA369" i="4" s="1"/>
  <c r="D368" i="4"/>
  <c r="R368" i="4" l="1"/>
  <c r="S368" i="4" s="1"/>
  <c r="AB367" i="4"/>
  <c r="AC367" i="4" s="1"/>
  <c r="T367" i="4"/>
  <c r="AB555" i="4"/>
  <c r="T555" i="4"/>
  <c r="Z366" i="4"/>
  <c r="Y366" i="4"/>
  <c r="Z553" i="4"/>
  <c r="Y553" i="4"/>
  <c r="X367" i="4"/>
  <c r="X554" i="4"/>
  <c r="R556" i="4"/>
  <c r="P556" i="4"/>
  <c r="P368" i="4"/>
  <c r="F369" i="4"/>
  <c r="I557" i="4"/>
  <c r="Q557" i="4" s="1"/>
  <c r="D557" i="4"/>
  <c r="E558" i="4"/>
  <c r="AA558" i="4" s="1"/>
  <c r="J557" i="4"/>
  <c r="I369" i="4"/>
  <c r="Q369" i="4" s="1"/>
  <c r="E370" i="4"/>
  <c r="AA370" i="4" s="1"/>
  <c r="J369" i="4"/>
  <c r="D369" i="4"/>
  <c r="AB368" i="4" l="1"/>
  <c r="AC368" i="4" s="1"/>
  <c r="T368" i="4"/>
  <c r="AB556" i="4"/>
  <c r="T556" i="4"/>
  <c r="I370" i="4"/>
  <c r="Q370" i="4" s="1"/>
  <c r="Z367" i="4"/>
  <c r="Y367" i="4"/>
  <c r="Z554" i="4"/>
  <c r="Y554" i="4"/>
  <c r="X555" i="4"/>
  <c r="X368" i="4"/>
  <c r="S556" i="4"/>
  <c r="R369" i="4"/>
  <c r="S369" i="4" s="1"/>
  <c r="R557" i="4"/>
  <c r="S557" i="4" s="1"/>
  <c r="P369" i="4"/>
  <c r="P557" i="4"/>
  <c r="F370" i="4"/>
  <c r="I558" i="4"/>
  <c r="Q558" i="4" s="1"/>
  <c r="J558" i="4"/>
  <c r="E559" i="4"/>
  <c r="AA559" i="4" s="1"/>
  <c r="D558" i="4"/>
  <c r="E371" i="4"/>
  <c r="AA371" i="4" s="1"/>
  <c r="J370" i="4"/>
  <c r="D370" i="4"/>
  <c r="AB557" i="4" l="1"/>
  <c r="T557" i="4"/>
  <c r="R370" i="4"/>
  <c r="S370" i="4" s="1"/>
  <c r="AB369" i="4"/>
  <c r="AC369" i="4" s="1"/>
  <c r="T369" i="4"/>
  <c r="I371" i="4"/>
  <c r="Q371" i="4" s="1"/>
  <c r="Y368" i="4"/>
  <c r="Z368" i="4"/>
  <c r="Y555" i="4"/>
  <c r="Z555" i="4"/>
  <c r="X556" i="4"/>
  <c r="R558" i="4"/>
  <c r="S558" i="4" s="1"/>
  <c r="P370" i="4"/>
  <c r="P558" i="4"/>
  <c r="F371" i="4"/>
  <c r="I559" i="4"/>
  <c r="Q559" i="4" s="1"/>
  <c r="D559" i="4"/>
  <c r="J559" i="4"/>
  <c r="E560" i="4"/>
  <c r="AA560" i="4" s="1"/>
  <c r="E372" i="4"/>
  <c r="AA372" i="4" s="1"/>
  <c r="J371" i="4"/>
  <c r="D371" i="4"/>
  <c r="R371" i="4" l="1"/>
  <c r="S371" i="4" s="1"/>
  <c r="AB370" i="4"/>
  <c r="AC370" i="4" s="1"/>
  <c r="T370" i="4"/>
  <c r="AB558" i="4"/>
  <c r="T558" i="4"/>
  <c r="I372" i="4"/>
  <c r="Q372" i="4" s="1"/>
  <c r="Y556" i="4"/>
  <c r="Z556" i="4"/>
  <c r="X369" i="4"/>
  <c r="X370" i="4"/>
  <c r="X557" i="4"/>
  <c r="R559" i="4"/>
  <c r="S559" i="4" s="1"/>
  <c r="P559" i="4"/>
  <c r="P371" i="4"/>
  <c r="F372" i="4"/>
  <c r="I560" i="4"/>
  <c r="Q560" i="4" s="1"/>
  <c r="E561" i="4"/>
  <c r="AA561" i="4" s="1"/>
  <c r="J560" i="4"/>
  <c r="D560" i="4"/>
  <c r="J372" i="4"/>
  <c r="D372" i="4"/>
  <c r="E373" i="4"/>
  <c r="AA373" i="4" s="1"/>
  <c r="R372" i="4" l="1"/>
  <c r="S372" i="4" s="1"/>
  <c r="AB371" i="4"/>
  <c r="AC371" i="4" s="1"/>
  <c r="T371" i="4"/>
  <c r="AB559" i="4"/>
  <c r="T559" i="4"/>
  <c r="I373" i="4"/>
  <c r="Q373" i="4" s="1"/>
  <c r="Z370" i="4"/>
  <c r="Y370" i="4"/>
  <c r="Z557" i="4"/>
  <c r="Y557" i="4"/>
  <c r="Y369" i="4"/>
  <c r="Z369" i="4"/>
  <c r="X371" i="4"/>
  <c r="X558" i="4"/>
  <c r="Z558" i="4" s="1"/>
  <c r="R560" i="4"/>
  <c r="S560" i="4" s="1"/>
  <c r="P560" i="4"/>
  <c r="P372" i="4"/>
  <c r="F373" i="4"/>
  <c r="I561" i="4"/>
  <c r="Q561" i="4" s="1"/>
  <c r="E562" i="4"/>
  <c r="AA562" i="4" s="1"/>
  <c r="J561" i="4"/>
  <c r="D561" i="4"/>
  <c r="J373" i="4"/>
  <c r="D373" i="4"/>
  <c r="E374" i="4"/>
  <c r="AA374" i="4" s="1"/>
  <c r="R373" i="4" l="1"/>
  <c r="S373" i="4" s="1"/>
  <c r="AB372" i="4"/>
  <c r="AC372" i="4" s="1"/>
  <c r="T372" i="4"/>
  <c r="AB560" i="4"/>
  <c r="T560" i="4"/>
  <c r="I374" i="4"/>
  <c r="Q374" i="4" s="1"/>
  <c r="Y371" i="4"/>
  <c r="Z371" i="4"/>
  <c r="X559" i="4"/>
  <c r="X372" i="4"/>
  <c r="Y558" i="4"/>
  <c r="R561" i="4"/>
  <c r="P561" i="4"/>
  <c r="P373" i="4"/>
  <c r="F374" i="4"/>
  <c r="I562" i="4"/>
  <c r="Q562" i="4" s="1"/>
  <c r="D562" i="4"/>
  <c r="E563" i="4"/>
  <c r="AA563" i="4" s="1"/>
  <c r="J562" i="4"/>
  <c r="J374" i="4"/>
  <c r="D374" i="4"/>
  <c r="E375" i="4"/>
  <c r="AA375" i="4" s="1"/>
  <c r="R374" i="4" l="1"/>
  <c r="S374" i="4" s="1"/>
  <c r="AB373" i="4"/>
  <c r="AC373" i="4" s="1"/>
  <c r="T373" i="4"/>
  <c r="AB561" i="4"/>
  <c r="T561" i="4"/>
  <c r="I375" i="4"/>
  <c r="Q375" i="4" s="1"/>
  <c r="Y372" i="4"/>
  <c r="Z372" i="4"/>
  <c r="Z559" i="4"/>
  <c r="Y559" i="4"/>
  <c r="X373" i="4"/>
  <c r="X560" i="4"/>
  <c r="S561" i="4"/>
  <c r="R562" i="4"/>
  <c r="P374" i="4"/>
  <c r="P562" i="4"/>
  <c r="F375" i="4"/>
  <c r="I563" i="4"/>
  <c r="Q563" i="4" s="1"/>
  <c r="J563" i="4"/>
  <c r="D563" i="4"/>
  <c r="E564" i="4"/>
  <c r="AA564" i="4" s="1"/>
  <c r="J375" i="4"/>
  <c r="E376" i="4"/>
  <c r="AA376" i="4" s="1"/>
  <c r="D375" i="4"/>
  <c r="R375" i="4" l="1"/>
  <c r="S375" i="4" s="1"/>
  <c r="AB562" i="4"/>
  <c r="T562" i="4"/>
  <c r="AB374" i="4"/>
  <c r="AC374" i="4" s="1"/>
  <c r="T374" i="4"/>
  <c r="I376" i="4"/>
  <c r="Q376" i="4" s="1"/>
  <c r="Z560" i="4"/>
  <c r="Y560" i="4"/>
  <c r="Z373" i="4"/>
  <c r="Y373" i="4"/>
  <c r="X374" i="4"/>
  <c r="X561" i="4"/>
  <c r="S562" i="4"/>
  <c r="R563" i="4"/>
  <c r="S563" i="4" s="1"/>
  <c r="P563" i="4"/>
  <c r="P375" i="4"/>
  <c r="F376" i="4"/>
  <c r="I564" i="4"/>
  <c r="Q564" i="4" s="1"/>
  <c r="E565" i="4"/>
  <c r="AA565" i="4" s="1"/>
  <c r="J564" i="4"/>
  <c r="D564" i="4"/>
  <c r="J376" i="4"/>
  <c r="D376" i="4"/>
  <c r="E377" i="4"/>
  <c r="AA377" i="4" s="1"/>
  <c r="R376" i="4" l="1"/>
  <c r="S376" i="4" s="1"/>
  <c r="AB563" i="4"/>
  <c r="T563" i="4"/>
  <c r="AB375" i="4"/>
  <c r="AC375" i="4" s="1"/>
  <c r="T375" i="4"/>
  <c r="I377" i="4"/>
  <c r="Q377" i="4" s="1"/>
  <c r="Z561" i="4"/>
  <c r="Y561" i="4"/>
  <c r="Z374" i="4"/>
  <c r="Y374" i="4"/>
  <c r="X375" i="4"/>
  <c r="X562" i="4"/>
  <c r="R564" i="4"/>
  <c r="S564" i="4" s="1"/>
  <c r="P564" i="4"/>
  <c r="P376" i="4"/>
  <c r="F377" i="4"/>
  <c r="I565" i="4"/>
  <c r="Q565" i="4" s="1"/>
  <c r="E566" i="4"/>
  <c r="AA566" i="4" s="1"/>
  <c r="J565" i="4"/>
  <c r="D565" i="4"/>
  <c r="J377" i="4"/>
  <c r="E378" i="4"/>
  <c r="AA378" i="4" s="1"/>
  <c r="D377" i="4"/>
  <c r="R377" i="4" l="1"/>
  <c r="S377" i="4" s="1"/>
  <c r="AB376" i="4"/>
  <c r="AC376" i="4" s="1"/>
  <c r="T376" i="4"/>
  <c r="AB564" i="4"/>
  <c r="T564" i="4"/>
  <c r="I378" i="4"/>
  <c r="Q378" i="4" s="1"/>
  <c r="Z562" i="4"/>
  <c r="Y562" i="4"/>
  <c r="Z375" i="4"/>
  <c r="Y375" i="4"/>
  <c r="X376" i="4"/>
  <c r="X563" i="4"/>
  <c r="R565" i="4"/>
  <c r="S565" i="4" s="1"/>
  <c r="P377" i="4"/>
  <c r="P565" i="4"/>
  <c r="F378" i="4"/>
  <c r="I566" i="4"/>
  <c r="Q566" i="4" s="1"/>
  <c r="J566" i="4"/>
  <c r="D566" i="4"/>
  <c r="E567" i="4"/>
  <c r="AA567" i="4" s="1"/>
  <c r="J378" i="4"/>
  <c r="D378" i="4"/>
  <c r="E379" i="4"/>
  <c r="AA379" i="4" s="1"/>
  <c r="R378" i="4" l="1"/>
  <c r="S378" i="4" s="1"/>
  <c r="AB565" i="4"/>
  <c r="T565" i="4"/>
  <c r="AB377" i="4"/>
  <c r="AC377" i="4" s="1"/>
  <c r="T377" i="4"/>
  <c r="I379" i="4"/>
  <c r="Q379" i="4" s="1"/>
  <c r="Y376" i="4"/>
  <c r="Z376" i="4"/>
  <c r="Y563" i="4"/>
  <c r="Z563" i="4"/>
  <c r="X377" i="4"/>
  <c r="X564" i="4"/>
  <c r="R566" i="4"/>
  <c r="S566" i="4" s="1"/>
  <c r="P566" i="4"/>
  <c r="P378" i="4"/>
  <c r="F379" i="4"/>
  <c r="I567" i="4"/>
  <c r="Q567" i="4" s="1"/>
  <c r="J567" i="4"/>
  <c r="D567" i="4"/>
  <c r="E568" i="4"/>
  <c r="AA568" i="4" s="1"/>
  <c r="J379" i="4"/>
  <c r="E380" i="4"/>
  <c r="AA380" i="4" s="1"/>
  <c r="D379" i="4"/>
  <c r="R379" i="4" l="1"/>
  <c r="S379" i="4" s="1"/>
  <c r="AB378" i="4"/>
  <c r="AC378" i="4" s="1"/>
  <c r="T378" i="4"/>
  <c r="AB566" i="4"/>
  <c r="T566" i="4"/>
  <c r="I380" i="4"/>
  <c r="Q380" i="4" s="1"/>
  <c r="Z564" i="4"/>
  <c r="Y564" i="4"/>
  <c r="Z377" i="4"/>
  <c r="Y377" i="4"/>
  <c r="X565" i="4"/>
  <c r="X378" i="4"/>
  <c r="Y378" i="4" s="1"/>
  <c r="R567" i="4"/>
  <c r="P567" i="4"/>
  <c r="P379" i="4"/>
  <c r="F380" i="4"/>
  <c r="I568" i="4"/>
  <c r="Q568" i="4" s="1"/>
  <c r="D568" i="4"/>
  <c r="J568" i="4"/>
  <c r="E569" i="4"/>
  <c r="AA569" i="4" s="1"/>
  <c r="J380" i="4"/>
  <c r="D380" i="4"/>
  <c r="E381" i="4"/>
  <c r="AA381" i="4" s="1"/>
  <c r="R380" i="4" l="1"/>
  <c r="S380" i="4" s="1"/>
  <c r="AB379" i="4"/>
  <c r="AC379" i="4" s="1"/>
  <c r="T379" i="4"/>
  <c r="AB567" i="4"/>
  <c r="T567" i="4"/>
  <c r="I381" i="4"/>
  <c r="Q381" i="4" s="1"/>
  <c r="Y565" i="4"/>
  <c r="Z565" i="4"/>
  <c r="Z378" i="4"/>
  <c r="X566" i="4"/>
  <c r="X379" i="4"/>
  <c r="S567" i="4"/>
  <c r="R568" i="4"/>
  <c r="S568" i="4" s="1"/>
  <c r="P568" i="4"/>
  <c r="P380" i="4"/>
  <c r="F381" i="4"/>
  <c r="I569" i="4"/>
  <c r="Q569" i="4" s="1"/>
  <c r="E570" i="4"/>
  <c r="AA570" i="4" s="1"/>
  <c r="J569" i="4"/>
  <c r="D569" i="4"/>
  <c r="J381" i="4"/>
  <c r="E382" i="4"/>
  <c r="AA382" i="4" s="1"/>
  <c r="D381" i="4"/>
  <c r="R381" i="4" l="1"/>
  <c r="S381" i="4" s="1"/>
  <c r="AB380" i="4"/>
  <c r="AC380" i="4" s="1"/>
  <c r="T380" i="4"/>
  <c r="AB568" i="4"/>
  <c r="T568" i="4"/>
  <c r="I382" i="4"/>
  <c r="Q382" i="4" s="1"/>
  <c r="Z379" i="4"/>
  <c r="Y379" i="4"/>
  <c r="Z566" i="4"/>
  <c r="Y566" i="4"/>
  <c r="X380" i="4"/>
  <c r="X567" i="4"/>
  <c r="R569" i="4"/>
  <c r="S569" i="4" s="1"/>
  <c r="P569" i="4"/>
  <c r="P381" i="4"/>
  <c r="F382" i="4"/>
  <c r="I570" i="4"/>
  <c r="Q570" i="4" s="1"/>
  <c r="J570" i="4"/>
  <c r="D570" i="4"/>
  <c r="E571" i="4"/>
  <c r="AA571" i="4" s="1"/>
  <c r="D382" i="4"/>
  <c r="J382" i="4"/>
  <c r="E383" i="4"/>
  <c r="AA383" i="4" s="1"/>
  <c r="R382" i="4" l="1"/>
  <c r="S382" i="4" s="1"/>
  <c r="AB381" i="4"/>
  <c r="AC381" i="4" s="1"/>
  <c r="T381" i="4"/>
  <c r="AB569" i="4"/>
  <c r="T569" i="4"/>
  <c r="I383" i="4"/>
  <c r="Q383" i="4" s="1"/>
  <c r="Z567" i="4"/>
  <c r="Y567" i="4"/>
  <c r="Z380" i="4"/>
  <c r="Y380" i="4"/>
  <c r="X381" i="4"/>
  <c r="X568" i="4"/>
  <c r="R570" i="4"/>
  <c r="P382" i="4"/>
  <c r="P570" i="4"/>
  <c r="F383" i="4"/>
  <c r="I571" i="4"/>
  <c r="Q571" i="4" s="1"/>
  <c r="E572" i="4"/>
  <c r="AA572" i="4" s="1"/>
  <c r="D571" i="4"/>
  <c r="J571" i="4"/>
  <c r="J383" i="4"/>
  <c r="E384" i="4"/>
  <c r="AA384" i="4" s="1"/>
  <c r="D383" i="4"/>
  <c r="R383" i="4" l="1"/>
  <c r="S383" i="4" s="1"/>
  <c r="AB382" i="4"/>
  <c r="AC382" i="4" s="1"/>
  <c r="T382" i="4"/>
  <c r="AB570" i="4"/>
  <c r="T570" i="4"/>
  <c r="I384" i="4"/>
  <c r="Q384" i="4" s="1"/>
  <c r="Z568" i="4"/>
  <c r="Y568" i="4"/>
  <c r="Z381" i="4"/>
  <c r="Y381" i="4"/>
  <c r="X569" i="4"/>
  <c r="Y569" i="4" s="1"/>
  <c r="X382" i="4"/>
  <c r="S570" i="4"/>
  <c r="R571" i="4"/>
  <c r="S571" i="4" s="1"/>
  <c r="P383" i="4"/>
  <c r="P571" i="4"/>
  <c r="F384" i="4"/>
  <c r="I572" i="4"/>
  <c r="Q572" i="4" s="1"/>
  <c r="D572" i="4"/>
  <c r="E573" i="4"/>
  <c r="AA573" i="4" s="1"/>
  <c r="J572" i="4"/>
  <c r="E385" i="4"/>
  <c r="AA385" i="4" s="1"/>
  <c r="J384" i="4"/>
  <c r="D384" i="4"/>
  <c r="AB571" i="4" l="1"/>
  <c r="T571" i="4"/>
  <c r="R384" i="4"/>
  <c r="S384" i="4" s="1"/>
  <c r="AB383" i="4"/>
  <c r="AC383" i="4" s="1"/>
  <c r="T383" i="4"/>
  <c r="I385" i="4"/>
  <c r="Q385" i="4" s="1"/>
  <c r="Y382" i="4"/>
  <c r="Z382" i="4"/>
  <c r="Z569" i="4"/>
  <c r="X383" i="4"/>
  <c r="X570" i="4"/>
  <c r="R572" i="4"/>
  <c r="S572" i="4" s="1"/>
  <c r="P384" i="4"/>
  <c r="P572" i="4"/>
  <c r="F385" i="4"/>
  <c r="I573" i="4"/>
  <c r="Q573" i="4" s="1"/>
  <c r="E574" i="4"/>
  <c r="AA574" i="4" s="1"/>
  <c r="D573" i="4"/>
  <c r="J573" i="4"/>
  <c r="J385" i="4"/>
  <c r="R385" i="4" s="1"/>
  <c r="S385" i="4" s="1"/>
  <c r="E386" i="4"/>
  <c r="AA386" i="4" s="1"/>
  <c r="D385" i="4"/>
  <c r="AB572" i="4" l="1"/>
  <c r="T572" i="4"/>
  <c r="AB384" i="4"/>
  <c r="AC384" i="4" s="1"/>
  <c r="T384" i="4"/>
  <c r="I386" i="4"/>
  <c r="Q386" i="4" s="1"/>
  <c r="Y570" i="4"/>
  <c r="Z570" i="4"/>
  <c r="Z383" i="4"/>
  <c r="Y383" i="4"/>
  <c r="X384" i="4"/>
  <c r="X571" i="4"/>
  <c r="R573" i="4"/>
  <c r="S573" i="4" s="1"/>
  <c r="P385" i="4"/>
  <c r="P573" i="4"/>
  <c r="F386" i="4"/>
  <c r="I574" i="4"/>
  <c r="Q574" i="4" s="1"/>
  <c r="J574" i="4"/>
  <c r="E575" i="4"/>
  <c r="AA575" i="4" s="1"/>
  <c r="D574" i="4"/>
  <c r="J386" i="4"/>
  <c r="D386" i="4"/>
  <c r="E387" i="4"/>
  <c r="AA387" i="4" s="1"/>
  <c r="R386" i="4" l="1"/>
  <c r="S386" i="4" s="1"/>
  <c r="AB385" i="4"/>
  <c r="AC385" i="4" s="1"/>
  <c r="T385" i="4"/>
  <c r="AB573" i="4"/>
  <c r="T573" i="4"/>
  <c r="I387" i="4"/>
  <c r="Q387" i="4" s="1"/>
  <c r="Y384" i="4"/>
  <c r="Z384" i="4"/>
  <c r="Z571" i="4"/>
  <c r="Y571" i="4"/>
  <c r="X385" i="4"/>
  <c r="X572" i="4"/>
  <c r="R574" i="4"/>
  <c r="P574" i="4"/>
  <c r="P386" i="4"/>
  <c r="F387" i="4"/>
  <c r="I575" i="4"/>
  <c r="Q575" i="4" s="1"/>
  <c r="J575" i="4"/>
  <c r="D575" i="4"/>
  <c r="E576" i="4"/>
  <c r="AA576" i="4" s="1"/>
  <c r="J387" i="4"/>
  <c r="E388" i="4"/>
  <c r="AA388" i="4" s="1"/>
  <c r="D387" i="4"/>
  <c r="R387" i="4" l="1"/>
  <c r="S387" i="4" s="1"/>
  <c r="AB386" i="4"/>
  <c r="AC386" i="4" s="1"/>
  <c r="T386" i="4"/>
  <c r="AB574" i="4"/>
  <c r="T574" i="4"/>
  <c r="I388" i="4"/>
  <c r="Q388" i="4" s="1"/>
  <c r="Z572" i="4"/>
  <c r="Y572" i="4"/>
  <c r="Z385" i="4"/>
  <c r="Y385" i="4"/>
  <c r="X386" i="4"/>
  <c r="X573" i="4"/>
  <c r="S574" i="4"/>
  <c r="R575" i="4"/>
  <c r="S575" i="4" s="1"/>
  <c r="P575" i="4"/>
  <c r="P387" i="4"/>
  <c r="F388" i="4"/>
  <c r="I576" i="4"/>
  <c r="Q576" i="4" s="1"/>
  <c r="E577" i="4"/>
  <c r="AA577" i="4" s="1"/>
  <c r="J576" i="4"/>
  <c r="D576" i="4"/>
  <c r="J388" i="4"/>
  <c r="E389" i="4"/>
  <c r="AA389" i="4" s="1"/>
  <c r="D388" i="4"/>
  <c r="R388" i="4" l="1"/>
  <c r="S388" i="4" s="1"/>
  <c r="AB387" i="4"/>
  <c r="AC387" i="4" s="1"/>
  <c r="T387" i="4"/>
  <c r="AB575" i="4"/>
  <c r="T575" i="4"/>
  <c r="I389" i="4"/>
  <c r="Q389" i="4" s="1"/>
  <c r="Z573" i="4"/>
  <c r="Y573" i="4"/>
  <c r="Z386" i="4"/>
  <c r="Y386" i="4"/>
  <c r="X387" i="4"/>
  <c r="X574" i="4"/>
  <c r="R576" i="4"/>
  <c r="S576" i="4" s="1"/>
  <c r="P576" i="4"/>
  <c r="P388" i="4"/>
  <c r="F389" i="4"/>
  <c r="I577" i="4"/>
  <c r="Q577" i="4" s="1"/>
  <c r="E578" i="4"/>
  <c r="AA578" i="4" s="1"/>
  <c r="J577" i="4"/>
  <c r="D577" i="4"/>
  <c r="J389" i="4"/>
  <c r="D389" i="4"/>
  <c r="E390" i="4"/>
  <c r="AA390" i="4" s="1"/>
  <c r="AB388" i="4" l="1"/>
  <c r="AC388" i="4" s="1"/>
  <c r="T388" i="4"/>
  <c r="AB576" i="4"/>
  <c r="T576" i="4"/>
  <c r="I390" i="4"/>
  <c r="Q390" i="4" s="1"/>
  <c r="R389" i="4"/>
  <c r="S389" i="4" s="1"/>
  <c r="Z574" i="4"/>
  <c r="Y574" i="4"/>
  <c r="Z387" i="4"/>
  <c r="Y387" i="4"/>
  <c r="X388" i="4"/>
  <c r="X575" i="4"/>
  <c r="R577" i="4"/>
  <c r="P577" i="4"/>
  <c r="P389" i="4"/>
  <c r="F390" i="4"/>
  <c r="I578" i="4"/>
  <c r="Q578" i="4" s="1"/>
  <c r="D578" i="4"/>
  <c r="J578" i="4"/>
  <c r="E579" i="4"/>
  <c r="AA579" i="4" s="1"/>
  <c r="J390" i="4"/>
  <c r="D390" i="4"/>
  <c r="E391" i="4"/>
  <c r="AA391" i="4" s="1"/>
  <c r="R390" i="4" l="1"/>
  <c r="S390" i="4" s="1"/>
  <c r="AB577" i="4"/>
  <c r="T577" i="4"/>
  <c r="AB389" i="4"/>
  <c r="AC389" i="4" s="1"/>
  <c r="T389" i="4"/>
  <c r="I391" i="4"/>
  <c r="Q391" i="4" s="1"/>
  <c r="Z575" i="4"/>
  <c r="Y575" i="4"/>
  <c r="Z388" i="4"/>
  <c r="Y388" i="4"/>
  <c r="X576" i="4"/>
  <c r="X389" i="4"/>
  <c r="S577" i="4"/>
  <c r="R578" i="4"/>
  <c r="S578" i="4" s="1"/>
  <c r="P578" i="4"/>
  <c r="P390" i="4"/>
  <c r="F391" i="4"/>
  <c r="I579" i="4"/>
  <c r="Q579" i="4" s="1"/>
  <c r="E580" i="4"/>
  <c r="AA580" i="4" s="1"/>
  <c r="D579" i="4"/>
  <c r="J579" i="4"/>
  <c r="J391" i="4"/>
  <c r="R391" i="4" s="1"/>
  <c r="S391" i="4" s="1"/>
  <c r="E392" i="4"/>
  <c r="AA392" i="4" s="1"/>
  <c r="D391" i="4"/>
  <c r="AB578" i="4" l="1"/>
  <c r="T578" i="4"/>
  <c r="AB390" i="4"/>
  <c r="AC390" i="4" s="1"/>
  <c r="T390" i="4"/>
  <c r="I392" i="4"/>
  <c r="Q392" i="4" s="1"/>
  <c r="Z389" i="4"/>
  <c r="Y389" i="4"/>
  <c r="Z576" i="4"/>
  <c r="Y576" i="4"/>
  <c r="X390" i="4"/>
  <c r="X577" i="4"/>
  <c r="R579" i="4"/>
  <c r="S579" i="4" s="1"/>
  <c r="P391" i="4"/>
  <c r="P579" i="4"/>
  <c r="F392" i="4"/>
  <c r="I580" i="4"/>
  <c r="Q580" i="4" s="1"/>
  <c r="D580" i="4"/>
  <c r="E581" i="4"/>
  <c r="AA581" i="4" s="1"/>
  <c r="J580" i="4"/>
  <c r="D392" i="4"/>
  <c r="J392" i="4"/>
  <c r="R392" i="4" s="1"/>
  <c r="S392" i="4" s="1"/>
  <c r="E393" i="4"/>
  <c r="AA393" i="4" s="1"/>
  <c r="AB579" i="4" l="1"/>
  <c r="T579" i="4"/>
  <c r="AB391" i="4"/>
  <c r="AC391" i="4" s="1"/>
  <c r="T391" i="4"/>
  <c r="Z390" i="4"/>
  <c r="Y390" i="4"/>
  <c r="Z577" i="4"/>
  <c r="Y577" i="4"/>
  <c r="X578" i="4"/>
  <c r="X391" i="4"/>
  <c r="R580" i="4"/>
  <c r="S580" i="4" s="1"/>
  <c r="P392" i="4"/>
  <c r="P580" i="4"/>
  <c r="F393" i="4"/>
  <c r="I581" i="4"/>
  <c r="Q581" i="4" s="1"/>
  <c r="E582" i="4"/>
  <c r="AA582" i="4" s="1"/>
  <c r="D581" i="4"/>
  <c r="J581" i="4"/>
  <c r="I393" i="4"/>
  <c r="Q393" i="4" s="1"/>
  <c r="D393" i="4"/>
  <c r="J393" i="4"/>
  <c r="E394" i="4"/>
  <c r="AA394" i="4" s="1"/>
  <c r="AB580" i="4" l="1"/>
  <c r="T580" i="4"/>
  <c r="AB392" i="4"/>
  <c r="AC392" i="4" s="1"/>
  <c r="T392" i="4"/>
  <c r="Z391" i="4"/>
  <c r="Y391" i="4"/>
  <c r="Z578" i="4"/>
  <c r="Y578" i="4"/>
  <c r="X392" i="4"/>
  <c r="X579" i="4"/>
  <c r="R581" i="4"/>
  <c r="S581" i="4" s="1"/>
  <c r="R393" i="4"/>
  <c r="S393" i="4" s="1"/>
  <c r="P393" i="4"/>
  <c r="P581" i="4"/>
  <c r="F394" i="4"/>
  <c r="I394" i="4"/>
  <c r="Q394" i="4" s="1"/>
  <c r="I582" i="4"/>
  <c r="Q582" i="4" s="1"/>
  <c r="E583" i="4"/>
  <c r="AA583" i="4" s="1"/>
  <c r="D582" i="4"/>
  <c r="J582" i="4"/>
  <c r="E395" i="4"/>
  <c r="AA395" i="4" s="1"/>
  <c r="J394" i="4"/>
  <c r="D394" i="4"/>
  <c r="AB393" i="4" l="1"/>
  <c r="AC393" i="4" s="1"/>
  <c r="T393" i="4"/>
  <c r="AB581" i="4"/>
  <c r="T581" i="4"/>
  <c r="I395" i="4"/>
  <c r="Q395" i="4" s="1"/>
  <c r="Z392" i="4"/>
  <c r="Y392" i="4"/>
  <c r="Z579" i="4"/>
  <c r="Y579" i="4"/>
  <c r="X580" i="4"/>
  <c r="R582" i="4"/>
  <c r="S582" i="4" s="1"/>
  <c r="R394" i="4"/>
  <c r="S394" i="4" s="1"/>
  <c r="P394" i="4"/>
  <c r="P582" i="4"/>
  <c r="F395" i="4"/>
  <c r="I583" i="4"/>
  <c r="Q583" i="4" s="1"/>
  <c r="E584" i="4"/>
  <c r="AA584" i="4" s="1"/>
  <c r="D583" i="4"/>
  <c r="J583" i="4"/>
  <c r="J395" i="4"/>
  <c r="D395" i="4"/>
  <c r="E396" i="4"/>
  <c r="AA396" i="4" s="1"/>
  <c r="R395" i="4" l="1"/>
  <c r="S395" i="4" s="1"/>
  <c r="AB582" i="4"/>
  <c r="T582" i="4"/>
  <c r="AB394" i="4"/>
  <c r="AC394" i="4" s="1"/>
  <c r="T394" i="4"/>
  <c r="I396" i="4"/>
  <c r="Q396" i="4" s="1"/>
  <c r="Z580" i="4"/>
  <c r="Y580" i="4"/>
  <c r="X393" i="4"/>
  <c r="X581" i="4"/>
  <c r="R583" i="4"/>
  <c r="S583" i="4" s="1"/>
  <c r="P395" i="4"/>
  <c r="P583" i="4"/>
  <c r="F396" i="4"/>
  <c r="I584" i="4"/>
  <c r="Q584" i="4" s="1"/>
  <c r="J584" i="4"/>
  <c r="E585" i="4"/>
  <c r="AA585" i="4" s="1"/>
  <c r="D584" i="4"/>
  <c r="J396" i="4"/>
  <c r="E397" i="4"/>
  <c r="AA397" i="4" s="1"/>
  <c r="D396" i="4"/>
  <c r="R396" i="4" l="1"/>
  <c r="S396" i="4" s="1"/>
  <c r="AB583" i="4"/>
  <c r="T583" i="4"/>
  <c r="AB395" i="4"/>
  <c r="AC395" i="4" s="1"/>
  <c r="T395" i="4"/>
  <c r="I397" i="4"/>
  <c r="Q397" i="4" s="1"/>
  <c r="Z581" i="4"/>
  <c r="Y581" i="4"/>
  <c r="Z393" i="4"/>
  <c r="Y393" i="4"/>
  <c r="X395" i="4"/>
  <c r="X582" i="4"/>
  <c r="X394" i="4"/>
  <c r="R584" i="4"/>
  <c r="P584" i="4"/>
  <c r="P396" i="4"/>
  <c r="F397" i="4"/>
  <c r="I585" i="4"/>
  <c r="Q585" i="4" s="1"/>
  <c r="D585" i="4"/>
  <c r="J585" i="4"/>
  <c r="E586" i="4"/>
  <c r="AA586" i="4" s="1"/>
  <c r="D397" i="4"/>
  <c r="J397" i="4"/>
  <c r="E398" i="4"/>
  <c r="AA398" i="4" s="1"/>
  <c r="R397" i="4" l="1"/>
  <c r="S397" i="4" s="1"/>
  <c r="AB584" i="4"/>
  <c r="T584" i="4"/>
  <c r="AB396" i="4"/>
  <c r="AC396" i="4" s="1"/>
  <c r="T396" i="4"/>
  <c r="I398" i="4"/>
  <c r="Q398" i="4" s="1"/>
  <c r="Z582" i="4"/>
  <c r="Y582" i="4"/>
  <c r="Y394" i="4"/>
  <c r="Z394" i="4"/>
  <c r="Z395" i="4"/>
  <c r="Y395" i="4"/>
  <c r="X396" i="4"/>
  <c r="X583" i="4"/>
  <c r="S584" i="4"/>
  <c r="R585" i="4"/>
  <c r="S585" i="4" s="1"/>
  <c r="P397" i="4"/>
  <c r="P585" i="4"/>
  <c r="F398" i="4"/>
  <c r="I586" i="4"/>
  <c r="Q586" i="4" s="1"/>
  <c r="J586" i="4"/>
  <c r="E587" i="4"/>
  <c r="AA587" i="4" s="1"/>
  <c r="D586" i="4"/>
  <c r="D398" i="4"/>
  <c r="J398" i="4"/>
  <c r="E399" i="4"/>
  <c r="AA399" i="4" s="1"/>
  <c r="R398" i="4" l="1"/>
  <c r="S398" i="4" s="1"/>
  <c r="AB585" i="4"/>
  <c r="T585" i="4"/>
  <c r="AB397" i="4"/>
  <c r="AC397" i="4" s="1"/>
  <c r="T397" i="4"/>
  <c r="I399" i="4"/>
  <c r="Q399" i="4" s="1"/>
  <c r="Y583" i="4"/>
  <c r="Z583" i="4"/>
  <c r="Y396" i="4"/>
  <c r="Z396" i="4"/>
  <c r="X584" i="4"/>
  <c r="X397" i="4"/>
  <c r="R586" i="4"/>
  <c r="S586" i="4" s="1"/>
  <c r="P398" i="4"/>
  <c r="P586" i="4"/>
  <c r="F399" i="4"/>
  <c r="I587" i="4"/>
  <c r="Q587" i="4" s="1"/>
  <c r="E588" i="4"/>
  <c r="AA588" i="4" s="1"/>
  <c r="J587" i="4"/>
  <c r="D587" i="4"/>
  <c r="E400" i="4"/>
  <c r="AA400" i="4" s="1"/>
  <c r="J399" i="4"/>
  <c r="R399" i="4" s="1"/>
  <c r="S399" i="4" s="1"/>
  <c r="D399" i="4"/>
  <c r="AB586" i="4" l="1"/>
  <c r="T586" i="4"/>
  <c r="AB398" i="4"/>
  <c r="AC398" i="4" s="1"/>
  <c r="T398" i="4"/>
  <c r="I400" i="4"/>
  <c r="Q400" i="4" s="1"/>
  <c r="Y584" i="4"/>
  <c r="Z584" i="4"/>
  <c r="Z397" i="4"/>
  <c r="Y397" i="4"/>
  <c r="X398" i="4"/>
  <c r="X585" i="4"/>
  <c r="R587" i="4"/>
  <c r="P587" i="4"/>
  <c r="P399" i="4"/>
  <c r="F400" i="4"/>
  <c r="I588" i="4"/>
  <c r="Q588" i="4" s="1"/>
  <c r="J588" i="4"/>
  <c r="E589" i="4"/>
  <c r="AA589" i="4" s="1"/>
  <c r="D588" i="4"/>
  <c r="J400" i="4"/>
  <c r="D400" i="4"/>
  <c r="E401" i="4"/>
  <c r="AA401" i="4" s="1"/>
  <c r="R400" i="4" l="1"/>
  <c r="S400" i="4" s="1"/>
  <c r="AB587" i="4"/>
  <c r="T587" i="4"/>
  <c r="AB399" i="4"/>
  <c r="AC399" i="4" s="1"/>
  <c r="T399" i="4"/>
  <c r="I401" i="4"/>
  <c r="Q401" i="4" s="1"/>
  <c r="Y585" i="4"/>
  <c r="Z585" i="4"/>
  <c r="Y398" i="4"/>
  <c r="Z398" i="4"/>
  <c r="X586" i="4"/>
  <c r="X399" i="4"/>
  <c r="S587" i="4"/>
  <c r="R588" i="4"/>
  <c r="S588" i="4" s="1"/>
  <c r="P588" i="4"/>
  <c r="P400" i="4"/>
  <c r="F401" i="4"/>
  <c r="I589" i="4"/>
  <c r="Q589" i="4" s="1"/>
  <c r="E590" i="4"/>
  <c r="AA590" i="4" s="1"/>
  <c r="D589" i="4"/>
  <c r="J589" i="4"/>
  <c r="J401" i="4"/>
  <c r="D401" i="4"/>
  <c r="E402" i="4"/>
  <c r="AA402" i="4" s="1"/>
  <c r="R401" i="4" l="1"/>
  <c r="S401" i="4" s="1"/>
  <c r="AB588" i="4"/>
  <c r="T588" i="4"/>
  <c r="AB400" i="4"/>
  <c r="AC400" i="4" s="1"/>
  <c r="T400" i="4"/>
  <c r="I402" i="4"/>
  <c r="Q402" i="4" s="1"/>
  <c r="Z586" i="4"/>
  <c r="Y586" i="4"/>
  <c r="Z399" i="4"/>
  <c r="Y399" i="4"/>
  <c r="X400" i="4"/>
  <c r="X587" i="4"/>
  <c r="R589" i="4"/>
  <c r="S589" i="4" s="1"/>
  <c r="P401" i="4"/>
  <c r="P589" i="4"/>
  <c r="F402" i="4"/>
  <c r="I590" i="4"/>
  <c r="Q590" i="4" s="1"/>
  <c r="J590" i="4"/>
  <c r="D590" i="4"/>
  <c r="E591" i="4"/>
  <c r="AA591" i="4" s="1"/>
  <c r="D402" i="4"/>
  <c r="J402" i="4"/>
  <c r="R402" i="4" s="1"/>
  <c r="S402" i="4" s="1"/>
  <c r="E403" i="4"/>
  <c r="AA403" i="4" s="1"/>
  <c r="AB589" i="4" l="1"/>
  <c r="T589" i="4"/>
  <c r="AB401" i="4"/>
  <c r="AC401" i="4" s="1"/>
  <c r="T401" i="4"/>
  <c r="Z400" i="4"/>
  <c r="Y400" i="4"/>
  <c r="Z587" i="4"/>
  <c r="Y587" i="4"/>
  <c r="X401" i="4"/>
  <c r="X588" i="4"/>
  <c r="R590" i="4"/>
  <c r="P402" i="4"/>
  <c r="P590" i="4"/>
  <c r="F403" i="4"/>
  <c r="F404" i="4" s="1"/>
  <c r="F405" i="4" s="1"/>
  <c r="F406" i="4" s="1"/>
  <c r="F407" i="4" s="1"/>
  <c r="F408" i="4" s="1"/>
  <c r="F409" i="4" s="1"/>
  <c r="F410" i="4" s="1"/>
  <c r="F411" i="4" s="1"/>
  <c r="F412" i="4" s="1"/>
  <c r="F413" i="4" s="1"/>
  <c r="F414" i="4" s="1"/>
  <c r="F415" i="4" s="1"/>
  <c r="F416" i="4" s="1"/>
  <c r="F417" i="4" s="1"/>
  <c r="F418" i="4" s="1"/>
  <c r="F419" i="4" s="1"/>
  <c r="F420" i="4" s="1"/>
  <c r="F421" i="4" s="1"/>
  <c r="F422" i="4" s="1"/>
  <c r="F423" i="4" s="1"/>
  <c r="F424" i="4" s="1"/>
  <c r="F425" i="4" s="1"/>
  <c r="F426" i="4" s="1"/>
  <c r="F427" i="4" s="1"/>
  <c r="F428" i="4" s="1"/>
  <c r="F429" i="4" s="1"/>
  <c r="F430" i="4" s="1"/>
  <c r="F431" i="4" s="1"/>
  <c r="F432" i="4" s="1"/>
  <c r="F433" i="4" s="1"/>
  <c r="F434" i="4" s="1"/>
  <c r="F435" i="4" s="1"/>
  <c r="F436" i="4" s="1"/>
  <c r="F437" i="4" s="1"/>
  <c r="F438" i="4" s="1"/>
  <c r="F439" i="4" s="1"/>
  <c r="F440" i="4" s="1"/>
  <c r="F441" i="4" s="1"/>
  <c r="F442" i="4" s="1"/>
  <c r="F443" i="4" s="1"/>
  <c r="F444" i="4" s="1"/>
  <c r="F445" i="4" s="1"/>
  <c r="F446" i="4" s="1"/>
  <c r="F447" i="4" s="1"/>
  <c r="F448" i="4" s="1"/>
  <c r="F449" i="4" s="1"/>
  <c r="F450" i="4" s="1"/>
  <c r="F451" i="4" s="1"/>
  <c r="F452" i="4" s="1"/>
  <c r="F453" i="4" s="1"/>
  <c r="F454" i="4" s="1"/>
  <c r="F455" i="4" s="1"/>
  <c r="F456" i="4" s="1"/>
  <c r="F457" i="4" s="1"/>
  <c r="F458" i="4" s="1"/>
  <c r="F459" i="4" s="1"/>
  <c r="F460" i="4" s="1"/>
  <c r="F461" i="4" s="1"/>
  <c r="F462" i="4" s="1"/>
  <c r="F463" i="4" s="1"/>
  <c r="F464" i="4" s="1"/>
  <c r="F465" i="4" s="1"/>
  <c r="F466" i="4" s="1"/>
  <c r="F467" i="4" s="1"/>
  <c r="F468" i="4" s="1"/>
  <c r="F469" i="4" s="1"/>
  <c r="F470" i="4" s="1"/>
  <c r="F471" i="4" s="1"/>
  <c r="F472" i="4" s="1"/>
  <c r="F473" i="4" s="1"/>
  <c r="F474" i="4" s="1"/>
  <c r="F475" i="4" s="1"/>
  <c r="F476" i="4" s="1"/>
  <c r="F477" i="4" s="1"/>
  <c r="F478" i="4" s="1"/>
  <c r="F479" i="4" s="1"/>
  <c r="F480" i="4" s="1"/>
  <c r="F481" i="4" s="1"/>
  <c r="F482" i="4" s="1"/>
  <c r="F483" i="4" s="1"/>
  <c r="F484" i="4" s="1"/>
  <c r="F485" i="4" s="1"/>
  <c r="F486" i="4" s="1"/>
  <c r="F487" i="4" s="1"/>
  <c r="F488" i="4" s="1"/>
  <c r="F489" i="4" s="1"/>
  <c r="F490" i="4" s="1"/>
  <c r="F491" i="4" s="1"/>
  <c r="F492" i="4" s="1"/>
  <c r="F493" i="4" s="1"/>
  <c r="F494" i="4" s="1"/>
  <c r="F495" i="4" s="1"/>
  <c r="F496" i="4" s="1"/>
  <c r="F497" i="4" s="1"/>
  <c r="F498" i="4" s="1"/>
  <c r="F499" i="4" s="1"/>
  <c r="F500" i="4" s="1"/>
  <c r="F501" i="4" s="1"/>
  <c r="F502" i="4" s="1"/>
  <c r="F503" i="4" s="1"/>
  <c r="F504" i="4" s="1"/>
  <c r="F505" i="4" s="1"/>
  <c r="F506" i="4" s="1"/>
  <c r="F507" i="4" s="1"/>
  <c r="F508" i="4" s="1"/>
  <c r="F509" i="4" s="1"/>
  <c r="F510" i="4" s="1"/>
  <c r="F511" i="4" s="1"/>
  <c r="F512" i="4" s="1"/>
  <c r="F513" i="4" s="1"/>
  <c r="F514" i="4" s="1"/>
  <c r="F515" i="4" s="1"/>
  <c r="F516" i="4" s="1"/>
  <c r="F517" i="4" s="1"/>
  <c r="F518" i="4" s="1"/>
  <c r="F519" i="4" s="1"/>
  <c r="F520" i="4" s="1"/>
  <c r="F521" i="4" s="1"/>
  <c r="F522" i="4" s="1"/>
  <c r="F523" i="4" s="1"/>
  <c r="F524" i="4" s="1"/>
  <c r="F525" i="4" s="1"/>
  <c r="F526" i="4" s="1"/>
  <c r="F527" i="4" s="1"/>
  <c r="F528" i="4" s="1"/>
  <c r="F529" i="4" s="1"/>
  <c r="F530" i="4" s="1"/>
  <c r="F531" i="4" s="1"/>
  <c r="F532" i="4" s="1"/>
  <c r="F533" i="4" s="1"/>
  <c r="F534" i="4" s="1"/>
  <c r="F535" i="4" s="1"/>
  <c r="F536" i="4" s="1"/>
  <c r="F537" i="4" s="1"/>
  <c r="F538" i="4" s="1"/>
  <c r="F539" i="4" s="1"/>
  <c r="F540" i="4" s="1"/>
  <c r="F541" i="4" s="1"/>
  <c r="F542" i="4" s="1"/>
  <c r="F543" i="4" s="1"/>
  <c r="F544" i="4" s="1"/>
  <c r="F545" i="4" s="1"/>
  <c r="F546" i="4" s="1"/>
  <c r="F547" i="4" s="1"/>
  <c r="F548" i="4" s="1"/>
  <c r="F549" i="4" s="1"/>
  <c r="F550" i="4" s="1"/>
  <c r="F551" i="4" s="1"/>
  <c r="F552" i="4" s="1"/>
  <c r="F553" i="4" s="1"/>
  <c r="F554" i="4" s="1"/>
  <c r="F555" i="4" s="1"/>
  <c r="F556" i="4" s="1"/>
  <c r="F557" i="4" s="1"/>
  <c r="F558" i="4" s="1"/>
  <c r="F559" i="4" s="1"/>
  <c r="F560" i="4" s="1"/>
  <c r="F561" i="4" s="1"/>
  <c r="F562" i="4" s="1"/>
  <c r="F563" i="4" s="1"/>
  <c r="F564" i="4" s="1"/>
  <c r="F565" i="4" s="1"/>
  <c r="F566" i="4" s="1"/>
  <c r="F567" i="4" s="1"/>
  <c r="F568" i="4" s="1"/>
  <c r="F569" i="4" s="1"/>
  <c r="F570" i="4" s="1"/>
  <c r="F571" i="4" s="1"/>
  <c r="F572" i="4" s="1"/>
  <c r="F573" i="4" s="1"/>
  <c r="F574" i="4" s="1"/>
  <c r="F575" i="4" s="1"/>
  <c r="F576" i="4" s="1"/>
  <c r="F577" i="4" s="1"/>
  <c r="F578" i="4" s="1"/>
  <c r="F579" i="4" s="1"/>
  <c r="F580" i="4" s="1"/>
  <c r="F581" i="4" s="1"/>
  <c r="F582" i="4" s="1"/>
  <c r="F583" i="4" s="1"/>
  <c r="F584" i="4" s="1"/>
  <c r="F585" i="4" s="1"/>
  <c r="F586" i="4" s="1"/>
  <c r="F587" i="4" s="1"/>
  <c r="F588" i="4" s="1"/>
  <c r="F589" i="4" s="1"/>
  <c r="F590" i="4" s="1"/>
  <c r="F591" i="4" s="1"/>
  <c r="F592" i="4" s="1"/>
  <c r="I591" i="4"/>
  <c r="Q591" i="4" s="1"/>
  <c r="D591" i="4"/>
  <c r="E592" i="4"/>
  <c r="AA592" i="4" s="1"/>
  <c r="J591" i="4"/>
  <c r="I404" i="4"/>
  <c r="Q404" i="4" s="1"/>
  <c r="I403" i="4"/>
  <c r="Q403" i="4" s="1"/>
  <c r="J403" i="4"/>
  <c r="D403" i="4"/>
  <c r="AB590" i="4" l="1"/>
  <c r="T590" i="4"/>
  <c r="AB402" i="4"/>
  <c r="AC402" i="4" s="1"/>
  <c r="T402" i="4"/>
  <c r="AB404" i="4"/>
  <c r="T404" i="4"/>
  <c r="R404" i="4"/>
  <c r="S404" i="4" s="1"/>
  <c r="Y401" i="4"/>
  <c r="Z401" i="4"/>
  <c r="Y588" i="4"/>
  <c r="Z588" i="4"/>
  <c r="X589" i="4"/>
  <c r="X402" i="4"/>
  <c r="R403" i="4"/>
  <c r="S403" i="4" s="1"/>
  <c r="S590" i="4"/>
  <c r="R591" i="4"/>
  <c r="S591" i="4" s="1"/>
  <c r="P591" i="4"/>
  <c r="P403" i="4"/>
  <c r="I592" i="4"/>
  <c r="Q592" i="4" s="1"/>
  <c r="J592" i="4"/>
  <c r="E593" i="4"/>
  <c r="AA593" i="4" s="1"/>
  <c r="D592" i="4"/>
  <c r="AB403" i="4" l="1"/>
  <c r="AC403" i="4" s="1"/>
  <c r="T403" i="4"/>
  <c r="AB591" i="4"/>
  <c r="T591" i="4"/>
  <c r="AC583" i="4"/>
  <c r="AC579" i="4"/>
  <c r="AC563" i="4"/>
  <c r="AC559" i="4"/>
  <c r="AC547" i="4"/>
  <c r="AC543" i="4"/>
  <c r="AC531" i="4"/>
  <c r="AC527" i="4"/>
  <c r="AC514" i="4"/>
  <c r="AC512" i="4"/>
  <c r="AC499" i="4"/>
  <c r="AC495" i="4"/>
  <c r="AC491" i="4"/>
  <c r="AC487" i="4"/>
  <c r="AC484" i="4"/>
  <c r="AC479" i="4"/>
  <c r="AC475" i="4"/>
  <c r="AC471" i="4"/>
  <c r="AC466" i="4"/>
  <c r="AC460" i="4"/>
  <c r="AC459" i="4"/>
  <c r="AC455" i="4"/>
  <c r="AC451" i="4"/>
  <c r="AC447" i="4"/>
  <c r="AC443" i="4"/>
  <c r="AC439" i="4"/>
  <c r="AC435" i="4"/>
  <c r="AC431" i="4"/>
  <c r="AC427" i="4"/>
  <c r="AC421" i="4"/>
  <c r="AC420" i="4"/>
  <c r="AC414" i="4"/>
  <c r="AC405" i="4"/>
  <c r="AC409" i="4"/>
  <c r="AC587" i="4"/>
  <c r="AC589" i="4"/>
  <c r="AC582" i="4"/>
  <c r="AC578" i="4"/>
  <c r="AC574" i="4"/>
  <c r="AC570" i="4"/>
  <c r="AC566" i="4"/>
  <c r="AC562" i="4"/>
  <c r="AC558" i="4"/>
  <c r="AC554" i="4"/>
  <c r="AC550" i="4"/>
  <c r="AC546" i="4"/>
  <c r="AC542" i="4"/>
  <c r="AC538" i="4"/>
  <c r="AC534" i="4"/>
  <c r="AC530" i="4"/>
  <c r="AC526" i="4"/>
  <c r="AC522" i="4"/>
  <c r="AC518" i="4"/>
  <c r="AC515" i="4"/>
  <c r="AC510" i="4"/>
  <c r="AC506" i="4"/>
  <c r="AC502" i="4"/>
  <c r="AC498" i="4"/>
  <c r="AC494" i="4"/>
  <c r="AC490" i="4"/>
  <c r="AC486" i="4"/>
  <c r="AC482" i="4"/>
  <c r="AC478" i="4"/>
  <c r="AC474" i="4"/>
  <c r="AC469" i="4"/>
  <c r="AC465" i="4"/>
  <c r="AC462" i="4"/>
  <c r="AC458" i="4"/>
  <c r="AC454" i="4"/>
  <c r="AC450" i="4"/>
  <c r="AC446" i="4"/>
  <c r="AC442" i="4"/>
  <c r="AC438" i="4"/>
  <c r="AC434" i="4"/>
  <c r="AC430" i="4"/>
  <c r="AC426" i="4"/>
  <c r="AC423" i="4"/>
  <c r="AC418" i="4"/>
  <c r="AC415" i="4"/>
  <c r="AC408" i="4"/>
  <c r="AC407" i="4"/>
  <c r="AC590" i="4"/>
  <c r="AC585" i="4"/>
  <c r="AC581" i="4"/>
  <c r="AC577" i="4"/>
  <c r="AC573" i="4"/>
  <c r="AC569" i="4"/>
  <c r="AC565" i="4"/>
  <c r="AC561" i="4"/>
  <c r="AC557" i="4"/>
  <c r="AC553" i="4"/>
  <c r="AC549" i="4"/>
  <c r="AC545" i="4"/>
  <c r="AC541" i="4"/>
  <c r="AC537" i="4"/>
  <c r="AC533" i="4"/>
  <c r="AC529" i="4"/>
  <c r="AC525" i="4"/>
  <c r="AC521" i="4"/>
  <c r="AC517" i="4"/>
  <c r="AC513" i="4"/>
  <c r="AC509" i="4"/>
  <c r="AC505" i="4"/>
  <c r="AC500" i="4"/>
  <c r="AC497" i="4"/>
  <c r="AC492" i="4"/>
  <c r="AC489" i="4"/>
  <c r="AC485" i="4"/>
  <c r="AC480" i="4"/>
  <c r="AC477" i="4"/>
  <c r="AC473" i="4"/>
  <c r="AC470" i="4"/>
  <c r="AC467" i="4"/>
  <c r="AC463" i="4"/>
  <c r="AC457" i="4"/>
  <c r="AC453" i="4"/>
  <c r="AC449" i="4"/>
  <c r="AC445" i="4"/>
  <c r="AC441" i="4"/>
  <c r="AC437" i="4"/>
  <c r="AC433" i="4"/>
  <c r="AC428" i="4"/>
  <c r="AC425" i="4"/>
  <c r="AC422" i="4"/>
  <c r="AC417" i="4"/>
  <c r="AC413" i="4"/>
  <c r="AC404" i="4"/>
  <c r="AC411" i="4"/>
  <c r="AC588" i="4"/>
  <c r="AC584" i="4"/>
  <c r="AC580" i="4"/>
  <c r="AC576" i="4"/>
  <c r="AC572" i="4"/>
  <c r="AC568" i="4"/>
  <c r="AC564" i="4"/>
  <c r="AC560" i="4"/>
  <c r="AC556" i="4"/>
  <c r="AC552" i="4"/>
  <c r="AC548" i="4"/>
  <c r="AC544" i="4"/>
  <c r="AC540" i="4"/>
  <c r="AC536" i="4"/>
  <c r="AC532" i="4"/>
  <c r="AC528" i="4"/>
  <c r="AC524" i="4"/>
  <c r="AC520" i="4"/>
  <c r="AC516" i="4"/>
  <c r="AC511" i="4"/>
  <c r="AC508" i="4"/>
  <c r="AC504" i="4"/>
  <c r="AC501" i="4"/>
  <c r="AC496" i="4"/>
  <c r="AC493" i="4"/>
  <c r="AC488" i="4"/>
  <c r="AC483" i="4"/>
  <c r="AC481" i="4"/>
  <c r="AC476" i="4"/>
  <c r="AC472" i="4"/>
  <c r="AC468" i="4"/>
  <c r="AC464" i="4"/>
  <c r="AC461" i="4"/>
  <c r="AC456" i="4"/>
  <c r="AC452" i="4"/>
  <c r="AC448" i="4"/>
  <c r="AC444" i="4"/>
  <c r="AC440" i="4"/>
  <c r="AC436" i="4"/>
  <c r="AC432" i="4"/>
  <c r="AC429" i="4"/>
  <c r="AC424" i="4"/>
  <c r="AC419" i="4"/>
  <c r="AC416" i="4"/>
  <c r="AC412" i="4"/>
  <c r="AC406" i="4"/>
  <c r="AC410" i="4"/>
  <c r="AC586" i="4"/>
  <c r="F593" i="4"/>
  <c r="Z589" i="4"/>
  <c r="Y589" i="4"/>
  <c r="Z402" i="4"/>
  <c r="Y402" i="4"/>
  <c r="X590" i="4"/>
  <c r="X404" i="4"/>
  <c r="R592" i="4"/>
  <c r="S592" i="4" s="1"/>
  <c r="P592" i="4"/>
  <c r="I593" i="4"/>
  <c r="Q593" i="4" s="1"/>
  <c r="D593" i="4"/>
  <c r="E594" i="4"/>
  <c r="AA594" i="4" s="1"/>
  <c r="J593" i="4"/>
  <c r="AC503" i="4" l="1"/>
  <c r="AC519" i="4"/>
  <c r="AC535" i="4"/>
  <c r="AC551" i="4"/>
  <c r="AC567" i="4"/>
  <c r="AC507" i="4"/>
  <c r="AC523" i="4"/>
  <c r="AC539" i="4"/>
  <c r="AC555" i="4"/>
  <c r="AC575" i="4"/>
  <c r="AC571" i="4"/>
  <c r="AC591" i="4"/>
  <c r="AB592" i="4"/>
  <c r="AC592" i="4" s="1"/>
  <c r="T592" i="4"/>
  <c r="F594" i="4"/>
  <c r="Y404" i="4"/>
  <c r="Z404" i="4"/>
  <c r="Z590" i="4"/>
  <c r="Y590" i="4"/>
  <c r="X591" i="4"/>
  <c r="X403" i="4"/>
  <c r="R593" i="4"/>
  <c r="S593" i="4" s="1"/>
  <c r="P593" i="4"/>
  <c r="I594" i="4"/>
  <c r="Q594" i="4" s="1"/>
  <c r="D594" i="4"/>
  <c r="J594" i="4"/>
  <c r="E595" i="4"/>
  <c r="AA595" i="4" s="1"/>
  <c r="AB593" i="4" l="1"/>
  <c r="AC593" i="4" s="1"/>
  <c r="T593" i="4"/>
  <c r="F595" i="4"/>
  <c r="Z403" i="4"/>
  <c r="Y403" i="4"/>
  <c r="Y591" i="4"/>
  <c r="Z591" i="4"/>
  <c r="X592" i="4"/>
  <c r="R594" i="4"/>
  <c r="S594" i="4" s="1"/>
  <c r="P594" i="4"/>
  <c r="I595" i="4"/>
  <c r="Q595" i="4" s="1"/>
  <c r="E596" i="4"/>
  <c r="AA596" i="4" s="1"/>
  <c r="J595" i="4"/>
  <c r="D595" i="4"/>
  <c r="AB594" i="4" l="1"/>
  <c r="AC594" i="4" s="1"/>
  <c r="T594" i="4"/>
  <c r="F596" i="4"/>
  <c r="Z592" i="4"/>
  <c r="Y592" i="4"/>
  <c r="X593" i="4"/>
  <c r="R595" i="4"/>
  <c r="S595" i="4" s="1"/>
  <c r="P595" i="4"/>
  <c r="I596" i="4"/>
  <c r="Q596" i="4" s="1"/>
  <c r="J596" i="4"/>
  <c r="D596" i="4"/>
  <c r="E597" i="4"/>
  <c r="AA597" i="4" s="1"/>
  <c r="AB595" i="4" l="1"/>
  <c r="AC595" i="4" s="1"/>
  <c r="T595" i="4"/>
  <c r="F597" i="4"/>
  <c r="Z593" i="4"/>
  <c r="Y593" i="4"/>
  <c r="X594" i="4"/>
  <c r="R596" i="4"/>
  <c r="S596" i="4" s="1"/>
  <c r="P596" i="4"/>
  <c r="I597" i="4"/>
  <c r="Q597" i="4" s="1"/>
  <c r="J597" i="4"/>
  <c r="D597" i="4"/>
  <c r="E598" i="4"/>
  <c r="AA598" i="4" s="1"/>
  <c r="AB596" i="4" l="1"/>
  <c r="AC596" i="4" s="1"/>
  <c r="T596" i="4"/>
  <c r="F598" i="4"/>
  <c r="Y594" i="4"/>
  <c r="Z594" i="4"/>
  <c r="X595" i="4"/>
  <c r="R597" i="4"/>
  <c r="P597" i="4"/>
  <c r="I598" i="4"/>
  <c r="Q598" i="4" s="1"/>
  <c r="D598" i="4"/>
  <c r="J598" i="4"/>
  <c r="E599" i="4"/>
  <c r="AA599" i="4" s="1"/>
  <c r="AB597" i="4" l="1"/>
  <c r="AC597" i="4" s="1"/>
  <c r="T597" i="4"/>
  <c r="F599" i="4"/>
  <c r="Z595" i="4"/>
  <c r="Y595" i="4"/>
  <c r="X596" i="4"/>
  <c r="R598" i="4"/>
  <c r="S598" i="4" s="1"/>
  <c r="S597" i="4"/>
  <c r="P598" i="4"/>
  <c r="I599" i="4"/>
  <c r="Q599" i="4" s="1"/>
  <c r="J599" i="4"/>
  <c r="E600" i="4"/>
  <c r="AA600" i="4" s="1"/>
  <c r="D599" i="4"/>
  <c r="AB598" i="4" l="1"/>
  <c r="AC598" i="4" s="1"/>
  <c r="T598" i="4"/>
  <c r="F600" i="4"/>
  <c r="Z596" i="4"/>
  <c r="Y596" i="4"/>
  <c r="X597" i="4"/>
  <c r="R599" i="4"/>
  <c r="S599" i="4" s="1"/>
  <c r="P599" i="4"/>
  <c r="I600" i="4"/>
  <c r="Q600" i="4" s="1"/>
  <c r="J600" i="4"/>
  <c r="E601" i="4"/>
  <c r="AA601" i="4" s="1"/>
  <c r="D600" i="4"/>
  <c r="AB599" i="4" l="1"/>
  <c r="AC599" i="4" s="1"/>
  <c r="T599" i="4"/>
  <c r="F601" i="4"/>
  <c r="Z597" i="4"/>
  <c r="Y597" i="4"/>
  <c r="X598" i="4"/>
  <c r="R600" i="4"/>
  <c r="S600" i="4" s="1"/>
  <c r="P600" i="4"/>
  <c r="I601" i="4"/>
  <c r="Q601" i="4" s="1"/>
  <c r="E602" i="4"/>
  <c r="AA602" i="4" s="1"/>
  <c r="J601" i="4"/>
  <c r="D601" i="4"/>
  <c r="AB600" i="4" l="1"/>
  <c r="AC600" i="4" s="1"/>
  <c r="T600" i="4"/>
  <c r="F602" i="4"/>
  <c r="Y598" i="4"/>
  <c r="Z598" i="4"/>
  <c r="X599" i="4"/>
  <c r="R601" i="4"/>
  <c r="S601" i="4" s="1"/>
  <c r="P601" i="4"/>
  <c r="I602" i="4"/>
  <c r="Q602" i="4" s="1"/>
  <c r="D602" i="4"/>
  <c r="J602" i="4"/>
  <c r="E603" i="4"/>
  <c r="AA603" i="4" s="1"/>
  <c r="AB601" i="4" l="1"/>
  <c r="AC601" i="4" s="1"/>
  <c r="T601" i="4"/>
  <c r="F603" i="4"/>
  <c r="F604" i="4" s="1"/>
  <c r="F605" i="4" s="1"/>
  <c r="F606" i="4" s="1"/>
  <c r="F607" i="4" s="1"/>
  <c r="F608" i="4" s="1"/>
  <c r="F609" i="4" s="1"/>
  <c r="F610" i="4" s="1"/>
  <c r="F611" i="4" s="1"/>
  <c r="F612" i="4" s="1"/>
  <c r="F613" i="4" s="1"/>
  <c r="F614" i="4" s="1"/>
  <c r="F615" i="4" s="1"/>
  <c r="F616" i="4" s="1"/>
  <c r="F617" i="4" s="1"/>
  <c r="F618" i="4" s="1"/>
  <c r="F619" i="4" s="1"/>
  <c r="F620" i="4" s="1"/>
  <c r="F621" i="4" s="1"/>
  <c r="F622" i="4" s="1"/>
  <c r="F623" i="4" s="1"/>
  <c r="F624" i="4" s="1"/>
  <c r="F625" i="4" s="1"/>
  <c r="F626" i="4" s="1"/>
  <c r="F627" i="4" s="1"/>
  <c r="F628" i="4" s="1"/>
  <c r="F629" i="4" s="1"/>
  <c r="F630" i="4" s="1"/>
  <c r="F631" i="4" s="1"/>
  <c r="F632" i="4" s="1"/>
  <c r="F633" i="4" s="1"/>
  <c r="F634" i="4" s="1"/>
  <c r="F635" i="4" s="1"/>
  <c r="F636" i="4" s="1"/>
  <c r="F637" i="4" s="1"/>
  <c r="F638" i="4" s="1"/>
  <c r="F639" i="4" s="1"/>
  <c r="F640" i="4" s="1"/>
  <c r="F641" i="4" s="1"/>
  <c r="F642" i="4" s="1"/>
  <c r="F643" i="4" s="1"/>
  <c r="F644" i="4" s="1"/>
  <c r="F645" i="4" s="1"/>
  <c r="F646" i="4" s="1"/>
  <c r="F647" i="4" s="1"/>
  <c r="F648" i="4" s="1"/>
  <c r="F649" i="4" s="1"/>
  <c r="F650" i="4" s="1"/>
  <c r="F651" i="4" s="1"/>
  <c r="F652" i="4" s="1"/>
  <c r="F653" i="4" s="1"/>
  <c r="F654" i="4" s="1"/>
  <c r="F655" i="4" s="1"/>
  <c r="F656" i="4" s="1"/>
  <c r="F657" i="4" s="1"/>
  <c r="F658" i="4" s="1"/>
  <c r="F659" i="4" s="1"/>
  <c r="F660" i="4" s="1"/>
  <c r="F661" i="4" s="1"/>
  <c r="F662" i="4" s="1"/>
  <c r="F663" i="4" s="1"/>
  <c r="F664" i="4" s="1"/>
  <c r="F665" i="4" s="1"/>
  <c r="F666" i="4" s="1"/>
  <c r="F667" i="4" s="1"/>
  <c r="F668" i="4" s="1"/>
  <c r="F669" i="4" s="1"/>
  <c r="F670" i="4" s="1"/>
  <c r="F671" i="4" s="1"/>
  <c r="F672" i="4" s="1"/>
  <c r="F673" i="4" s="1"/>
  <c r="F674" i="4" s="1"/>
  <c r="F675" i="4" s="1"/>
  <c r="F676" i="4" s="1"/>
  <c r="F677" i="4" s="1"/>
  <c r="F678" i="4" s="1"/>
  <c r="F679" i="4" s="1"/>
  <c r="F680" i="4" s="1"/>
  <c r="F681" i="4" s="1"/>
  <c r="F682" i="4" s="1"/>
  <c r="F683" i="4" s="1"/>
  <c r="F684" i="4" s="1"/>
  <c r="F685" i="4" s="1"/>
  <c r="F686" i="4" s="1"/>
  <c r="F687" i="4" s="1"/>
  <c r="F688" i="4" s="1"/>
  <c r="F689" i="4" s="1"/>
  <c r="F690" i="4" s="1"/>
  <c r="F691" i="4" s="1"/>
  <c r="F692" i="4" s="1"/>
  <c r="F693" i="4" s="1"/>
  <c r="F694" i="4" s="1"/>
  <c r="F695" i="4" s="1"/>
  <c r="F696" i="4" s="1"/>
  <c r="F697" i="4" s="1"/>
  <c r="F698" i="4" s="1"/>
  <c r="F699" i="4" s="1"/>
  <c r="F700" i="4" s="1"/>
  <c r="F701" i="4" s="1"/>
  <c r="F702" i="4" s="1"/>
  <c r="F703" i="4" s="1"/>
  <c r="F704" i="4" s="1"/>
  <c r="F705" i="4" s="1"/>
  <c r="F706" i="4" s="1"/>
  <c r="F707" i="4" s="1"/>
  <c r="F708" i="4" s="1"/>
  <c r="F709" i="4" s="1"/>
  <c r="F710" i="4" s="1"/>
  <c r="F711" i="4" s="1"/>
  <c r="F712" i="4" s="1"/>
  <c r="F713" i="4" s="1"/>
  <c r="F714" i="4" s="1"/>
  <c r="F715" i="4" s="1"/>
  <c r="F716" i="4" s="1"/>
  <c r="F717" i="4" s="1"/>
  <c r="F718" i="4" s="1"/>
  <c r="F719" i="4" s="1"/>
  <c r="F720" i="4" s="1"/>
  <c r="F721" i="4" s="1"/>
  <c r="F722" i="4" s="1"/>
  <c r="F723" i="4" s="1"/>
  <c r="F724" i="4" s="1"/>
  <c r="F725" i="4" s="1"/>
  <c r="F726" i="4" s="1"/>
  <c r="F727" i="4" s="1"/>
  <c r="F728" i="4" s="1"/>
  <c r="F729" i="4" s="1"/>
  <c r="F730" i="4" s="1"/>
  <c r="F731" i="4" s="1"/>
  <c r="F732" i="4" s="1"/>
  <c r="F733" i="4" s="1"/>
  <c r="F734" i="4" s="1"/>
  <c r="F735" i="4" s="1"/>
  <c r="F736" i="4" s="1"/>
  <c r="F737" i="4" s="1"/>
  <c r="F738" i="4" s="1"/>
  <c r="F739" i="4" s="1"/>
  <c r="F740" i="4" s="1"/>
  <c r="F741" i="4" s="1"/>
  <c r="F742" i="4" s="1"/>
  <c r="F743" i="4" s="1"/>
  <c r="F744" i="4" s="1"/>
  <c r="F745" i="4" s="1"/>
  <c r="F746" i="4" s="1"/>
  <c r="F747" i="4" s="1"/>
  <c r="F748" i="4" s="1"/>
  <c r="F749" i="4" s="1"/>
  <c r="F750" i="4" s="1"/>
  <c r="F751" i="4" s="1"/>
  <c r="F752" i="4" s="1"/>
  <c r="F753" i="4" s="1"/>
  <c r="F754" i="4" s="1"/>
  <c r="F755" i="4" s="1"/>
  <c r="F756" i="4" s="1"/>
  <c r="F757" i="4" s="1"/>
  <c r="F758" i="4" s="1"/>
  <c r="F759" i="4" s="1"/>
  <c r="F760" i="4" s="1"/>
  <c r="F761" i="4" s="1"/>
  <c r="F762" i="4" s="1"/>
  <c r="F763" i="4" s="1"/>
  <c r="F764" i="4" s="1"/>
  <c r="F765" i="4" s="1"/>
  <c r="F766" i="4" s="1"/>
  <c r="F767" i="4" s="1"/>
  <c r="F768" i="4" s="1"/>
  <c r="F769" i="4" s="1"/>
  <c r="F770" i="4" s="1"/>
  <c r="F771" i="4" s="1"/>
  <c r="F772" i="4" s="1"/>
  <c r="F773" i="4" s="1"/>
  <c r="F774" i="4" s="1"/>
  <c r="F775" i="4" s="1"/>
  <c r="F776" i="4" s="1"/>
  <c r="F777" i="4" s="1"/>
  <c r="F778" i="4" s="1"/>
  <c r="F779" i="4" s="1"/>
  <c r="F780" i="4" s="1"/>
  <c r="F781" i="4" s="1"/>
  <c r="F782" i="4" s="1"/>
  <c r="F783" i="4" s="1"/>
  <c r="F784" i="4" s="1"/>
  <c r="F785" i="4" s="1"/>
  <c r="F786" i="4" s="1"/>
  <c r="F787" i="4" s="1"/>
  <c r="F788" i="4" s="1"/>
  <c r="F789" i="4" s="1"/>
  <c r="F790" i="4" s="1"/>
  <c r="F791" i="4" s="1"/>
  <c r="F792" i="4" s="1"/>
  <c r="F793" i="4" s="1"/>
  <c r="F794" i="4" s="1"/>
  <c r="F795" i="4" s="1"/>
  <c r="F796" i="4" s="1"/>
  <c r="F797" i="4" s="1"/>
  <c r="F798" i="4" s="1"/>
  <c r="F799" i="4" s="1"/>
  <c r="F800" i="4" s="1"/>
  <c r="F801" i="4" s="1"/>
  <c r="F802" i="4" s="1"/>
  <c r="F803" i="4" s="1"/>
  <c r="F804" i="4" s="1"/>
  <c r="F805" i="4" s="1"/>
  <c r="F806" i="4" s="1"/>
  <c r="F807" i="4" s="1"/>
  <c r="F808" i="4" s="1"/>
  <c r="F809" i="4" s="1"/>
  <c r="F810" i="4" s="1"/>
  <c r="F811" i="4" s="1"/>
  <c r="F812" i="4" s="1"/>
  <c r="F813" i="4" s="1"/>
  <c r="F814" i="4" s="1"/>
  <c r="F815" i="4" s="1"/>
  <c r="F816" i="4" s="1"/>
  <c r="F817" i="4" s="1"/>
  <c r="F818" i="4" s="1"/>
  <c r="F819" i="4" s="1"/>
  <c r="F820" i="4" s="1"/>
  <c r="F821" i="4" s="1"/>
  <c r="F822" i="4" s="1"/>
  <c r="F823" i="4" s="1"/>
  <c r="F824" i="4" s="1"/>
  <c r="F825" i="4" s="1"/>
  <c r="F826" i="4" s="1"/>
  <c r="F827" i="4" s="1"/>
  <c r="F828" i="4" s="1"/>
  <c r="F829" i="4" s="1"/>
  <c r="F830" i="4" s="1"/>
  <c r="F831" i="4" s="1"/>
  <c r="F832" i="4" s="1"/>
  <c r="F833" i="4" s="1"/>
  <c r="F834" i="4" s="1"/>
  <c r="F835" i="4" s="1"/>
  <c r="F836" i="4" s="1"/>
  <c r="F837" i="4" s="1"/>
  <c r="F838" i="4" s="1"/>
  <c r="F839" i="4" s="1"/>
  <c r="F840" i="4" s="1"/>
  <c r="F841" i="4" s="1"/>
  <c r="F842" i="4" s="1"/>
  <c r="F843" i="4" s="1"/>
  <c r="F844" i="4" s="1"/>
  <c r="F845" i="4" s="1"/>
  <c r="F846" i="4" s="1"/>
  <c r="F847" i="4" s="1"/>
  <c r="F848" i="4" s="1"/>
  <c r="F849" i="4" s="1"/>
  <c r="F850" i="4" s="1"/>
  <c r="F851" i="4" s="1"/>
  <c r="F852" i="4" s="1"/>
  <c r="F853" i="4" s="1"/>
  <c r="F854" i="4" s="1"/>
  <c r="F855" i="4" s="1"/>
  <c r="F856" i="4" s="1"/>
  <c r="F857" i="4" s="1"/>
  <c r="F858" i="4" s="1"/>
  <c r="F859" i="4" s="1"/>
  <c r="F860" i="4" s="1"/>
  <c r="F861" i="4" s="1"/>
  <c r="F862" i="4" s="1"/>
  <c r="F863" i="4" s="1"/>
  <c r="F864" i="4" s="1"/>
  <c r="F865" i="4" s="1"/>
  <c r="F866" i="4" s="1"/>
  <c r="F867" i="4" s="1"/>
  <c r="F868" i="4" s="1"/>
  <c r="F869" i="4" s="1"/>
  <c r="F870" i="4" s="1"/>
  <c r="F871" i="4" s="1"/>
  <c r="F872" i="4" s="1"/>
  <c r="F873" i="4" s="1"/>
  <c r="F874" i="4" s="1"/>
  <c r="F875" i="4" s="1"/>
  <c r="F876" i="4" s="1"/>
  <c r="F877" i="4" s="1"/>
  <c r="F878" i="4" s="1"/>
  <c r="F879" i="4" s="1"/>
  <c r="F880" i="4" s="1"/>
  <c r="F881" i="4" s="1"/>
  <c r="F882" i="4" s="1"/>
  <c r="F883" i="4" s="1"/>
  <c r="F884" i="4" s="1"/>
  <c r="F885" i="4" s="1"/>
  <c r="F886" i="4" s="1"/>
  <c r="F887" i="4" s="1"/>
  <c r="F888" i="4" s="1"/>
  <c r="F889" i="4" s="1"/>
  <c r="F890" i="4" s="1"/>
  <c r="F891" i="4" s="1"/>
  <c r="F892" i="4" s="1"/>
  <c r="F893" i="4" s="1"/>
  <c r="F894" i="4" s="1"/>
  <c r="F895" i="4" s="1"/>
  <c r="F896" i="4" s="1"/>
  <c r="F897" i="4" s="1"/>
  <c r="F898" i="4" s="1"/>
  <c r="F899" i="4" s="1"/>
  <c r="F900" i="4" s="1"/>
  <c r="F901" i="4" s="1"/>
  <c r="F902" i="4" s="1"/>
  <c r="F903" i="4" s="1"/>
  <c r="F904" i="4" s="1"/>
  <c r="F905" i="4" s="1"/>
  <c r="F906" i="4" s="1"/>
  <c r="F907" i="4" s="1"/>
  <c r="F908" i="4" s="1"/>
  <c r="F909" i="4" s="1"/>
  <c r="F910" i="4" s="1"/>
  <c r="F911" i="4" s="1"/>
  <c r="F912" i="4" s="1"/>
  <c r="F913" i="4" s="1"/>
  <c r="F914" i="4" s="1"/>
  <c r="F915" i="4" s="1"/>
  <c r="F916" i="4" s="1"/>
  <c r="F917" i="4" s="1"/>
  <c r="F918" i="4" s="1"/>
  <c r="F919" i="4" s="1"/>
  <c r="F920" i="4" s="1"/>
  <c r="F921" i="4" s="1"/>
  <c r="F922" i="4" s="1"/>
  <c r="F923" i="4" s="1"/>
  <c r="F924" i="4" s="1"/>
  <c r="F925" i="4" s="1"/>
  <c r="F926" i="4" s="1"/>
  <c r="F927" i="4" s="1"/>
  <c r="F928" i="4" s="1"/>
  <c r="F929" i="4" s="1"/>
  <c r="F930" i="4" s="1"/>
  <c r="F931" i="4" s="1"/>
  <c r="F932" i="4" s="1"/>
  <c r="F933" i="4" s="1"/>
  <c r="F934" i="4" s="1"/>
  <c r="F935" i="4" s="1"/>
  <c r="F936" i="4" s="1"/>
  <c r="F937" i="4" s="1"/>
  <c r="F938" i="4" s="1"/>
  <c r="F939" i="4" s="1"/>
  <c r="F940" i="4" s="1"/>
  <c r="F941" i="4" s="1"/>
  <c r="F942" i="4" s="1"/>
  <c r="F943" i="4" s="1"/>
  <c r="F944" i="4" s="1"/>
  <c r="F945" i="4" s="1"/>
  <c r="F946" i="4" s="1"/>
  <c r="F947" i="4" s="1"/>
  <c r="F948" i="4" s="1"/>
  <c r="F949" i="4" s="1"/>
  <c r="F950" i="4" s="1"/>
  <c r="F951" i="4" s="1"/>
  <c r="F952" i="4" s="1"/>
  <c r="F953" i="4" s="1"/>
  <c r="F954" i="4" s="1"/>
  <c r="F955" i="4" s="1"/>
  <c r="F956" i="4" s="1"/>
  <c r="F957" i="4" s="1"/>
  <c r="F958" i="4" s="1"/>
  <c r="F959" i="4" s="1"/>
  <c r="F960" i="4" s="1"/>
  <c r="F961" i="4" s="1"/>
  <c r="F962" i="4" s="1"/>
  <c r="F963" i="4" s="1"/>
  <c r="F964" i="4" s="1"/>
  <c r="F965" i="4" s="1"/>
  <c r="F966" i="4" s="1"/>
  <c r="F967" i="4" s="1"/>
  <c r="F968" i="4" s="1"/>
  <c r="F969" i="4" s="1"/>
  <c r="F970" i="4" s="1"/>
  <c r="F971" i="4" s="1"/>
  <c r="F972" i="4" s="1"/>
  <c r="F973" i="4" s="1"/>
  <c r="F974" i="4" s="1"/>
  <c r="F975" i="4" s="1"/>
  <c r="F976" i="4" s="1"/>
  <c r="F977" i="4" s="1"/>
  <c r="F978" i="4" s="1"/>
  <c r="F979" i="4" s="1"/>
  <c r="F980" i="4" s="1"/>
  <c r="F981" i="4" s="1"/>
  <c r="F982" i="4" s="1"/>
  <c r="F983" i="4" s="1"/>
  <c r="F984" i="4" s="1"/>
  <c r="F985" i="4" s="1"/>
  <c r="F986" i="4" s="1"/>
  <c r="F987" i="4" s="1"/>
  <c r="F988" i="4" s="1"/>
  <c r="F989" i="4" s="1"/>
  <c r="F990" i="4" s="1"/>
  <c r="F991" i="4" s="1"/>
  <c r="F992" i="4" s="1"/>
  <c r="F993" i="4" s="1"/>
  <c r="F994" i="4" s="1"/>
  <c r="F995" i="4" s="1"/>
  <c r="F996" i="4" s="1"/>
  <c r="F997" i="4" s="1"/>
  <c r="F998" i="4" s="1"/>
  <c r="F999" i="4" s="1"/>
  <c r="F1000" i="4" s="1"/>
  <c r="F1001" i="4" s="1"/>
  <c r="F1002" i="4" s="1"/>
  <c r="F1003" i="4" s="1"/>
  <c r="F1004" i="4" s="1"/>
  <c r="F1005" i="4" s="1"/>
  <c r="F1006" i="4" s="1"/>
  <c r="F1007" i="4" s="1"/>
  <c r="F1008" i="4" s="1"/>
  <c r="F1009" i="4" s="1"/>
  <c r="F1010" i="4" s="1"/>
  <c r="F1011" i="4" s="1"/>
  <c r="F1012" i="4" s="1"/>
  <c r="F1013" i="4" s="1"/>
  <c r="F1014" i="4" s="1"/>
  <c r="F1015" i="4" s="1"/>
  <c r="F1016" i="4" s="1"/>
  <c r="F1017" i="4" s="1"/>
  <c r="F1018" i="4" s="1"/>
  <c r="F1019" i="4" s="1"/>
  <c r="F1020" i="4" s="1"/>
  <c r="F1021" i="4" s="1"/>
  <c r="F1022" i="4" s="1"/>
  <c r="F1023" i="4" s="1"/>
  <c r="F1024" i="4" s="1"/>
  <c r="F1025" i="4" s="1"/>
  <c r="F1026" i="4" s="1"/>
  <c r="F1027" i="4" s="1"/>
  <c r="F1028" i="4" s="1"/>
  <c r="F1029" i="4" s="1"/>
  <c r="F1030" i="4" s="1"/>
  <c r="F1031" i="4" s="1"/>
  <c r="F1032" i="4" s="1"/>
  <c r="F1033" i="4" s="1"/>
  <c r="F1034" i="4" s="1"/>
  <c r="F1035" i="4" s="1"/>
  <c r="F1036" i="4" s="1"/>
  <c r="F1037" i="4" s="1"/>
  <c r="F1038" i="4" s="1"/>
  <c r="F1039" i="4" s="1"/>
  <c r="F1040" i="4" s="1"/>
  <c r="F1041" i="4" s="1"/>
  <c r="F1042" i="4" s="1"/>
  <c r="F1043" i="4" s="1"/>
  <c r="F1044" i="4" s="1"/>
  <c r="F1045" i="4" s="1"/>
  <c r="F1046" i="4" s="1"/>
  <c r="F1047" i="4" s="1"/>
  <c r="F1048" i="4" s="1"/>
  <c r="F1049" i="4" s="1"/>
  <c r="F1050" i="4" s="1"/>
  <c r="F1051" i="4" s="1"/>
  <c r="F1052" i="4" s="1"/>
  <c r="F1053" i="4" s="1"/>
  <c r="F1054" i="4" s="1"/>
  <c r="F1055" i="4" s="1"/>
  <c r="F1056" i="4" s="1"/>
  <c r="F1057" i="4" s="1"/>
  <c r="F1058" i="4" s="1"/>
  <c r="F1059" i="4" s="1"/>
  <c r="F1060" i="4" s="1"/>
  <c r="F1061" i="4" s="1"/>
  <c r="F1062" i="4" s="1"/>
  <c r="F1063" i="4" s="1"/>
  <c r="F1064" i="4" s="1"/>
  <c r="F1065" i="4" s="1"/>
  <c r="F1066" i="4" s="1"/>
  <c r="F1067" i="4" s="1"/>
  <c r="F1068" i="4" s="1"/>
  <c r="F1069" i="4" s="1"/>
  <c r="F1070" i="4" s="1"/>
  <c r="F1071" i="4" s="1"/>
  <c r="F1072" i="4" s="1"/>
  <c r="F1073" i="4" s="1"/>
  <c r="F1074" i="4" s="1"/>
  <c r="F1075" i="4" s="1"/>
  <c r="F1076" i="4" s="1"/>
  <c r="F1077" i="4" s="1"/>
  <c r="F1078" i="4" s="1"/>
  <c r="F1079" i="4" s="1"/>
  <c r="F1080" i="4" s="1"/>
  <c r="F1081" i="4" s="1"/>
  <c r="F1082" i="4" s="1"/>
  <c r="F1083" i="4" s="1"/>
  <c r="F1084" i="4" s="1"/>
  <c r="F1085" i="4" s="1"/>
  <c r="F1086" i="4" s="1"/>
  <c r="F1087" i="4" s="1"/>
  <c r="F1088" i="4" s="1"/>
  <c r="F1089" i="4" s="1"/>
  <c r="F1090" i="4" s="1"/>
  <c r="F1091" i="4" s="1"/>
  <c r="F1092" i="4" s="1"/>
  <c r="F1093" i="4" s="1"/>
  <c r="F1094" i="4" s="1"/>
  <c r="F1095" i="4" s="1"/>
  <c r="F1096" i="4" s="1"/>
  <c r="F1097" i="4" s="1"/>
  <c r="F1098" i="4" s="1"/>
  <c r="F1099" i="4" s="1"/>
  <c r="F1100" i="4" s="1"/>
  <c r="F1101" i="4" s="1"/>
  <c r="F1102" i="4" s="1"/>
  <c r="F1103" i="4" s="1"/>
  <c r="F1104" i="4" s="1"/>
  <c r="F1105" i="4" s="1"/>
  <c r="F1106" i="4" s="1"/>
  <c r="F1107" i="4" s="1"/>
  <c r="F1108" i="4" s="1"/>
  <c r="F1109" i="4" s="1"/>
  <c r="F1110" i="4" s="1"/>
  <c r="Z599" i="4"/>
  <c r="Y599" i="4"/>
  <c r="X600" i="4"/>
  <c r="R602" i="4"/>
  <c r="S602" i="4" s="1"/>
  <c r="P602" i="4"/>
  <c r="I603" i="4"/>
  <c r="Q603" i="4" s="1"/>
  <c r="I604" i="4"/>
  <c r="Q604" i="4" s="1"/>
  <c r="D603" i="4"/>
  <c r="J603" i="4"/>
  <c r="AB604" i="4" l="1"/>
  <c r="T604" i="4"/>
  <c r="AB602" i="4"/>
  <c r="AC602" i="4" s="1"/>
  <c r="T602" i="4"/>
  <c r="R604" i="4"/>
  <c r="S604" i="4" s="1"/>
  <c r="Z600" i="4"/>
  <c r="Y600" i="4"/>
  <c r="X601" i="4"/>
  <c r="R603" i="4"/>
  <c r="S603" i="4" s="1"/>
  <c r="P603" i="4"/>
  <c r="AB603" i="4" l="1"/>
  <c r="AC603" i="4" s="1"/>
  <c r="T603" i="4"/>
  <c r="AF2" i="4" s="1"/>
  <c r="AC1067" i="4"/>
  <c r="AC1031" i="4"/>
  <c r="AC801" i="4"/>
  <c r="AC790" i="4"/>
  <c r="AC793" i="4"/>
  <c r="AC834" i="4"/>
  <c r="AC791" i="4"/>
  <c r="AC788" i="4"/>
  <c r="AC825" i="4"/>
  <c r="AC844" i="4"/>
  <c r="AC831" i="4"/>
  <c r="AC1020" i="4"/>
  <c r="AC750" i="4"/>
  <c r="AC784" i="4"/>
  <c r="AC777" i="4"/>
  <c r="AC772" i="4"/>
  <c r="AC764" i="4"/>
  <c r="AC867" i="4"/>
  <c r="AC773" i="4"/>
  <c r="AC786" i="4"/>
  <c r="AC986" i="4"/>
  <c r="AC932" i="4"/>
  <c r="AC943" i="4"/>
  <c r="AC953" i="4"/>
  <c r="AC919" i="4"/>
  <c r="AC988" i="4"/>
  <c r="AC942" i="4"/>
  <c r="AC984" i="4"/>
  <c r="AC924" i="4"/>
  <c r="AC978" i="4"/>
  <c r="AC1015" i="4"/>
  <c r="AC886" i="4"/>
  <c r="AC999" i="4"/>
  <c r="AC1019" i="4"/>
  <c r="AC947" i="4"/>
  <c r="AC884" i="4"/>
  <c r="AC1014" i="4"/>
  <c r="AC946" i="4"/>
  <c r="AC905" i="4"/>
  <c r="AC934" i="4"/>
  <c r="AC1005" i="4"/>
  <c r="AC975" i="4"/>
  <c r="AC982" i="4"/>
  <c r="AC955" i="4"/>
  <c r="AC960" i="4"/>
  <c r="AC882" i="4"/>
  <c r="AC921" i="4"/>
  <c r="AC902" i="4"/>
  <c r="AC903" i="4"/>
  <c r="AC910" i="4"/>
  <c r="AC891" i="4"/>
  <c r="AC917" i="4"/>
  <c r="AC874" i="4"/>
  <c r="AC873" i="4"/>
  <c r="AC739" i="4"/>
  <c r="AC735" i="4"/>
  <c r="AC731" i="4"/>
  <c r="AC727" i="4"/>
  <c r="AC723" i="4"/>
  <c r="AC719" i="4"/>
  <c r="AC717" i="4"/>
  <c r="AC711" i="4"/>
  <c r="AC706" i="4"/>
  <c r="AC703" i="4"/>
  <c r="AC642" i="4"/>
  <c r="AC681" i="4"/>
  <c r="AC693" i="4"/>
  <c r="AC629" i="4"/>
  <c r="AC619" i="4"/>
  <c r="AC684" i="4"/>
  <c r="AC692" i="4"/>
  <c r="AC654" i="4"/>
  <c r="AC625" i="4"/>
  <c r="AC691" i="4"/>
  <c r="AC682" i="4"/>
  <c r="AC658" i="4"/>
  <c r="AC616" i="4"/>
  <c r="AC640" i="4"/>
  <c r="AC670" i="4"/>
  <c r="AC676" i="4"/>
  <c r="AC633" i="4"/>
  <c r="AC639" i="4"/>
  <c r="AC688" i="4"/>
  <c r="AC618" i="4"/>
  <c r="AC652" i="4"/>
  <c r="AC672" i="4"/>
  <c r="AC678" i="4"/>
  <c r="AC664" i="4"/>
  <c r="AC1092" i="4"/>
  <c r="AC1105" i="4"/>
  <c r="AC1090" i="4"/>
  <c r="AC1095" i="4"/>
  <c r="AC1063" i="4"/>
  <c r="AC1049" i="4"/>
  <c r="AC1040" i="4"/>
  <c r="AC1027" i="4"/>
  <c r="AC752" i="4"/>
  <c r="X604" i="4"/>
  <c r="AC1075" i="4"/>
  <c r="AC1100" i="4"/>
  <c r="AC1085" i="4"/>
  <c r="AC1110" i="4"/>
  <c r="AC1084" i="4"/>
  <c r="AC1077" i="4"/>
  <c r="AC1087" i="4"/>
  <c r="AC1106" i="4"/>
  <c r="AC1070" i="4"/>
  <c r="AC1066" i="4"/>
  <c r="AC1061" i="4"/>
  <c r="AC1058" i="4"/>
  <c r="AC1053" i="4"/>
  <c r="AC1051" i="4"/>
  <c r="AC1046" i="4"/>
  <c r="AC1043" i="4"/>
  <c r="AC1038" i="4"/>
  <c r="AC1034" i="4"/>
  <c r="AC1029" i="4"/>
  <c r="AC1026" i="4"/>
  <c r="AC1021" i="4"/>
  <c r="AC838" i="4"/>
  <c r="AC937" i="4"/>
  <c r="AC803" i="4"/>
  <c r="AC855" i="4"/>
  <c r="AC1025" i="4"/>
  <c r="AC771" i="4"/>
  <c r="AC770" i="4"/>
  <c r="AC796" i="4"/>
  <c r="AC826" i="4"/>
  <c r="AC761" i="4"/>
  <c r="AC858" i="4"/>
  <c r="AC837" i="4"/>
  <c r="AC778" i="4"/>
  <c r="AC760" i="4"/>
  <c r="AC843" i="4"/>
  <c r="AC795" i="4"/>
  <c r="AC808" i="4"/>
  <c r="AC812" i="4"/>
  <c r="AC833" i="4"/>
  <c r="AC869" i="4"/>
  <c r="AC767" i="4"/>
  <c r="AC815" i="4"/>
  <c r="AC779" i="4"/>
  <c r="AC751" i="4"/>
  <c r="AC792" i="4"/>
  <c r="AC800" i="4"/>
  <c r="AC836" i="4"/>
  <c r="AC763" i="4"/>
  <c r="AC769" i="4"/>
  <c r="AC861" i="4"/>
  <c r="AC768" i="4"/>
  <c r="AC802" i="4"/>
  <c r="AC890" i="4"/>
  <c r="AC1024" i="4"/>
  <c r="AC1001" i="4"/>
  <c r="AC1010" i="4"/>
  <c r="AC877" i="4"/>
  <c r="AC998" i="4"/>
  <c r="AC962" i="4"/>
  <c r="AC966" i="4"/>
  <c r="AC875" i="4"/>
  <c r="AC933" i="4"/>
  <c r="AC944" i="4"/>
  <c r="AC923" i="4"/>
  <c r="AC920" i="4"/>
  <c r="AC951" i="4"/>
  <c r="AC1003" i="4"/>
  <c r="AC899" i="4"/>
  <c r="AC939" i="4"/>
  <c r="AC911" i="4"/>
  <c r="AC970" i="4"/>
  <c r="AC948" i="4"/>
  <c r="AC972" i="4"/>
  <c r="AC896" i="4"/>
  <c r="AC1016" i="4"/>
  <c r="AC881" i="4"/>
  <c r="AC938" i="4"/>
  <c r="AC981" i="4"/>
  <c r="AC885" i="4"/>
  <c r="AC913" i="4"/>
  <c r="AC906" i="4"/>
  <c r="AC904" i="4"/>
  <c r="AC985" i="4"/>
  <c r="AC980" i="4"/>
  <c r="AC914" i="4"/>
  <c r="AC895" i="4"/>
  <c r="AC940" i="4"/>
  <c r="AC952" i="4"/>
  <c r="AC1023" i="4"/>
  <c r="AC741" i="4"/>
  <c r="AC738" i="4"/>
  <c r="AC734" i="4"/>
  <c r="AC730" i="4"/>
  <c r="AC726" i="4"/>
  <c r="AC722" i="4"/>
  <c r="AC718" i="4"/>
  <c r="AC714" i="4"/>
  <c r="AC710" i="4"/>
  <c r="AC707" i="4"/>
  <c r="AC702" i="4"/>
  <c r="AC665" i="4"/>
  <c r="AC653" i="4"/>
  <c r="AC680" i="4"/>
  <c r="AC624" i="4"/>
  <c r="AC638" i="4"/>
  <c r="AC626" i="4"/>
  <c r="AC697" i="4"/>
  <c r="AC677" i="4"/>
  <c r="AC668" i="4"/>
  <c r="AC674" i="4"/>
  <c r="AC698" i="4"/>
  <c r="AC609" i="4"/>
  <c r="AC669" i="4"/>
  <c r="AC621" i="4"/>
  <c r="AC685" i="4"/>
  <c r="AC637" i="4"/>
  <c r="AC645" i="4"/>
  <c r="AC628" i="4"/>
  <c r="AC696" i="4"/>
  <c r="AC634" i="4"/>
  <c r="AC647" i="4"/>
  <c r="AC606" i="4"/>
  <c r="AC687" i="4"/>
  <c r="AC651" i="4"/>
  <c r="AC1089" i="4"/>
  <c r="AC1081" i="4"/>
  <c r="AC1098" i="4"/>
  <c r="AC1097" i="4"/>
  <c r="AC1059" i="4"/>
  <c r="AC1047" i="4"/>
  <c r="AC1035" i="4"/>
  <c r="AC872" i="4"/>
  <c r="AC1080" i="4"/>
  <c r="AC1093" i="4"/>
  <c r="AC1078" i="4"/>
  <c r="AC1076" i="4"/>
  <c r="AC1096" i="4"/>
  <c r="AC1079" i="4"/>
  <c r="AC1073" i="4"/>
  <c r="AC1091" i="4"/>
  <c r="AC1108" i="4"/>
  <c r="AC1103" i="4"/>
  <c r="AC1086" i="4"/>
  <c r="AC1071" i="4"/>
  <c r="AC1069" i="4"/>
  <c r="AC1064" i="4"/>
  <c r="AC1062" i="4"/>
  <c r="AC1057" i="4"/>
  <c r="AC1055" i="4"/>
  <c r="AC1048" i="4"/>
  <c r="AC1045" i="4"/>
  <c r="AC1041" i="4"/>
  <c r="AC1037" i="4"/>
  <c r="AC1032" i="4"/>
  <c r="AC1030" i="4"/>
  <c r="AC849" i="4"/>
  <c r="AC765" i="4"/>
  <c r="AC853" i="4"/>
  <c r="AC868" i="4"/>
  <c r="AC799" i="4"/>
  <c r="AC818" i="4"/>
  <c r="AC755" i="4"/>
  <c r="AC817" i="4"/>
  <c r="AC745" i="4"/>
  <c r="AC810" i="4"/>
  <c r="AC811" i="4"/>
  <c r="AC828" i="4"/>
  <c r="AC830" i="4"/>
  <c r="AC846" i="4"/>
  <c r="AC759" i="4"/>
  <c r="AC754" i="4"/>
  <c r="AC797" i="4"/>
  <c r="AC782" i="4"/>
  <c r="AC859" i="4"/>
  <c r="AC860" i="4"/>
  <c r="AC865" i="4"/>
  <c r="AC854" i="4"/>
  <c r="AC774" i="4"/>
  <c r="AC848" i="4"/>
  <c r="AC839" i="4"/>
  <c r="AC749" i="4"/>
  <c r="AC794" i="4"/>
  <c r="AC827" i="4"/>
  <c r="AC862" i="4"/>
  <c r="AC819" i="4"/>
  <c r="AC852" i="4"/>
  <c r="AC856" i="4"/>
  <c r="AC753" i="4"/>
  <c r="AC925" i="4"/>
  <c r="AC898" i="4"/>
  <c r="AC995" i="4"/>
  <c r="AC929" i="4"/>
  <c r="AC950" i="4"/>
  <c r="AC992" i="4"/>
  <c r="AC927" i="4"/>
  <c r="AC996" i="4"/>
  <c r="AC930" i="4"/>
  <c r="AC883" i="4"/>
  <c r="AC965" i="4"/>
  <c r="AC959" i="4"/>
  <c r="AC893" i="4"/>
  <c r="AC935" i="4"/>
  <c r="AC1017" i="4"/>
  <c r="AC973" i="4"/>
  <c r="AC963" i="4"/>
  <c r="AC983" i="4"/>
  <c r="AC1008" i="4"/>
  <c r="AC969" i="4"/>
  <c r="AC957" i="4"/>
  <c r="AC1011" i="4"/>
  <c r="AC954" i="4"/>
  <c r="AC887" i="4"/>
  <c r="AC968" i="4"/>
  <c r="AC945" i="4"/>
  <c r="AC1000" i="4"/>
  <c r="AC1006" i="4"/>
  <c r="AC918" i="4"/>
  <c r="AC993" i="4"/>
  <c r="AC915" i="4"/>
  <c r="AC901" i="4"/>
  <c r="AC916" i="4"/>
  <c r="AC879" i="4"/>
  <c r="AC1002" i="4"/>
  <c r="AC876" i="4"/>
  <c r="AC907" i="4"/>
  <c r="AC743" i="4"/>
  <c r="AC742" i="4"/>
  <c r="AC737" i="4"/>
  <c r="AC733" i="4"/>
  <c r="AC729" i="4"/>
  <c r="AC725" i="4"/>
  <c r="AC721" i="4"/>
  <c r="AC716" i="4"/>
  <c r="AC713" i="4"/>
  <c r="AC708" i="4"/>
  <c r="AC705" i="4"/>
  <c r="AC700" i="4"/>
  <c r="AC656" i="4"/>
  <c r="AC649" i="4"/>
  <c r="AC613" i="4"/>
  <c r="AC646" i="4"/>
  <c r="AC615" i="4"/>
  <c r="AC661" i="4"/>
  <c r="AC689" i="4"/>
  <c r="AC607" i="4"/>
  <c r="AC694" i="4"/>
  <c r="AC635" i="4"/>
  <c r="AC655" i="4"/>
  <c r="AC662" i="4"/>
  <c r="AC650" i="4"/>
  <c r="AC666" i="4"/>
  <c r="AC610" i="4"/>
  <c r="AC690" i="4"/>
  <c r="AC675" i="4"/>
  <c r="AC686" i="4"/>
  <c r="AC644" i="4"/>
  <c r="AC636" i="4"/>
  <c r="AC641" i="4"/>
  <c r="AC630" i="4"/>
  <c r="AC620" i="4"/>
  <c r="AC631" i="4"/>
  <c r="AC1109" i="4"/>
  <c r="AC1083" i="4"/>
  <c r="AC1102" i="4"/>
  <c r="AC1074" i="4"/>
  <c r="AC1099" i="4"/>
  <c r="AC1104" i="4"/>
  <c r="AC1107" i="4"/>
  <c r="AC1082" i="4"/>
  <c r="AC1072" i="4"/>
  <c r="AC1068" i="4"/>
  <c r="AC1065" i="4"/>
  <c r="AC1060" i="4"/>
  <c r="AC1056" i="4"/>
  <c r="AC1052" i="4"/>
  <c r="AC1050" i="4"/>
  <c r="AC1044" i="4"/>
  <c r="AC1039" i="4"/>
  <c r="AC1036" i="4"/>
  <c r="AC1033" i="4"/>
  <c r="AC1028" i="4"/>
  <c r="AC871" i="4"/>
  <c r="AC864" i="4"/>
  <c r="AC766" i="4"/>
  <c r="AC807" i="4"/>
  <c r="AC821" i="4"/>
  <c r="AC847" i="4"/>
  <c r="AC805" i="4"/>
  <c r="AC870" i="4"/>
  <c r="AC840" i="4"/>
  <c r="AC857" i="4"/>
  <c r="AC820" i="4"/>
  <c r="AC832" i="4"/>
  <c r="AC814" i="4"/>
  <c r="AC816" i="4"/>
  <c r="AC851" i="4"/>
  <c r="AC829" i="4"/>
  <c r="AC775" i="4"/>
  <c r="AC762" i="4"/>
  <c r="AC748" i="4"/>
  <c r="AC746" i="4"/>
  <c r="AC747" i="4"/>
  <c r="AC757" i="4"/>
  <c r="AC806" i="4"/>
  <c r="AC850" i="4"/>
  <c r="AC809" i="4"/>
  <c r="AC813" i="4"/>
  <c r="AC798" i="4"/>
  <c r="AC822" i="4"/>
  <c r="AC863" i="4"/>
  <c r="AC780" i="4"/>
  <c r="AC789" i="4"/>
  <c r="AC785" i="4"/>
  <c r="AC842" i="4"/>
  <c r="AC977" i="4"/>
  <c r="AC912" i="4"/>
  <c r="AC926" i="4"/>
  <c r="AC1009" i="4"/>
  <c r="AC958" i="4"/>
  <c r="AC997" i="4"/>
  <c r="AC956" i="4"/>
  <c r="AC889" i="4"/>
  <c r="AC941" i="4"/>
  <c r="AC928" i="4"/>
  <c r="AC744" i="4"/>
  <c r="AC976" i="4"/>
  <c r="AC1012" i="4"/>
  <c r="AC900" i="4"/>
  <c r="AC990" i="4"/>
  <c r="AC949" i="4"/>
  <c r="AC964" i="4"/>
  <c r="AC897" i="4"/>
  <c r="AC1013" i="4"/>
  <c r="AC961" i="4"/>
  <c r="AC922" i="4"/>
  <c r="AC1004" i="4"/>
  <c r="AC1007" i="4"/>
  <c r="AC994" i="4"/>
  <c r="AC936" i="4"/>
  <c r="AC987" i="4"/>
  <c r="AC892" i="4"/>
  <c r="AC974" i="4"/>
  <c r="AC989" i="4"/>
  <c r="AC908" i="4"/>
  <c r="AC967" i="4"/>
  <c r="AC1018" i="4"/>
  <c r="AC979" i="4"/>
  <c r="AC880" i="4"/>
  <c r="AC931" i="4"/>
  <c r="AC971" i="4"/>
  <c r="AC894" i="4"/>
  <c r="AC1022" i="4"/>
  <c r="AC740" i="4"/>
  <c r="AC736" i="4"/>
  <c r="AC732" i="4"/>
  <c r="AC728" i="4"/>
  <c r="AC724" i="4"/>
  <c r="AC720" i="4"/>
  <c r="AC715" i="4"/>
  <c r="AC712" i="4"/>
  <c r="AC709" i="4"/>
  <c r="AC704" i="4"/>
  <c r="AC701" i="4"/>
  <c r="AC667" i="4"/>
  <c r="AC632" i="4"/>
  <c r="AC612" i="4"/>
  <c r="AC699" i="4"/>
  <c r="AC673" i="4"/>
  <c r="AC648" i="4"/>
  <c r="AC663" i="4"/>
  <c r="AC617" i="4"/>
  <c r="AC679" i="4"/>
  <c r="AC683" i="4"/>
  <c r="AC611" i="4"/>
  <c r="AC604" i="4"/>
  <c r="AC695" i="4"/>
  <c r="AC622" i="4"/>
  <c r="AC643" i="4"/>
  <c r="AC659" i="4"/>
  <c r="AC660" i="4"/>
  <c r="AC627" i="4"/>
  <c r="AC671" i="4"/>
  <c r="AC657" i="4"/>
  <c r="AC608" i="4"/>
  <c r="AC623" i="4"/>
  <c r="AC605" i="4"/>
  <c r="AC614" i="4"/>
  <c r="Y601" i="4"/>
  <c r="Z601" i="4"/>
  <c r="X602" i="4"/>
  <c r="AC888" i="4" l="1"/>
  <c r="AC991" i="4"/>
  <c r="AC878" i="4"/>
  <c r="AC909" i="4"/>
  <c r="AC804" i="4"/>
  <c r="AC823" i="4"/>
  <c r="AC787" i="4"/>
  <c r="AC841" i="4"/>
  <c r="AC776" i="4"/>
  <c r="AC866" i="4"/>
  <c r="AC781" i="4"/>
  <c r="AC758" i="4"/>
  <c r="AC1094" i="4"/>
  <c r="AC845" i="4"/>
  <c r="AC824" i="4"/>
  <c r="AC783" i="4"/>
  <c r="AC756" i="4"/>
  <c r="AC835" i="4"/>
  <c r="AC1042" i="4"/>
  <c r="AC1088" i="4"/>
  <c r="AC1054" i="4"/>
  <c r="AC1101" i="4"/>
  <c r="AG2" i="4"/>
  <c r="Z602" i="4"/>
  <c r="Y602" i="4"/>
  <c r="Z604" i="4"/>
  <c r="Y604" i="4"/>
  <c r="X603" i="4"/>
  <c r="Y603" i="4" l="1"/>
  <c r="C31" i="1"/>
  <c r="C32" i="1" s="1"/>
  <c r="Z603" i="4"/>
  <c r="AE2" i="4" s="1"/>
  <c r="AD2" i="4"/>
</calcChain>
</file>

<file path=xl/sharedStrings.xml><?xml version="1.0" encoding="utf-8"?>
<sst xmlns="http://schemas.openxmlformats.org/spreadsheetml/2006/main" count="1360" uniqueCount="160">
  <si>
    <t>VEHICLE</t>
  </si>
  <si>
    <t>NAME</t>
  </si>
  <si>
    <t>ENGINE</t>
  </si>
  <si>
    <t>TRANSMISSION</t>
  </si>
  <si>
    <t>DRIVE</t>
  </si>
  <si>
    <t>DIFFERENTIAL</t>
  </si>
  <si>
    <t>Renegade DX10-C</t>
  </si>
  <si>
    <t>4-Stroke Petrol ICE</t>
  </si>
  <si>
    <t>Automatic CVT</t>
  </si>
  <si>
    <t>CVT Clutch</t>
  </si>
  <si>
    <t>Locked Rear Axle</t>
  </si>
  <si>
    <t>ENGINE SPECIFICATION</t>
  </si>
  <si>
    <t>VOLUME</t>
  </si>
  <si>
    <t>POWER</t>
  </si>
  <si>
    <t>TORQUE</t>
  </si>
  <si>
    <t>cc</t>
  </si>
  <si>
    <t>NM</t>
  </si>
  <si>
    <t>VEHICLE DIMENSIONS</t>
  </si>
  <si>
    <t>LENGTH</t>
  </si>
  <si>
    <t>WIDTH</t>
  </si>
  <si>
    <t>HEIGHT</t>
  </si>
  <si>
    <t>GROUND CLEARANCE</t>
  </si>
  <si>
    <t>FRONTAL AREA</t>
  </si>
  <si>
    <t>m</t>
  </si>
  <si>
    <t>m²</t>
  </si>
  <si>
    <t>VEHICLE CHARACTERISTICS</t>
  </si>
  <si>
    <t>MAX VELOCITY</t>
  </si>
  <si>
    <t>FRONTAL AERO AREA</t>
  </si>
  <si>
    <t>COEFFICIENT OF DRAG</t>
  </si>
  <si>
    <t>mph</t>
  </si>
  <si>
    <t>m/s</t>
  </si>
  <si>
    <t>WHEEL DIMENSIONS</t>
  </si>
  <si>
    <t>FRONT WHEEL SIZE</t>
  </si>
  <si>
    <t>FRONT TYRE SIDE WALL</t>
  </si>
  <si>
    <t>REAR WHEEL SIZE</t>
  </si>
  <si>
    <t>REAR TYRE SIDE WALL</t>
  </si>
  <si>
    <t>ROLLING RADIUS</t>
  </si>
  <si>
    <t>ROLLING CIRCUMFERENCE</t>
  </si>
  <si>
    <t>in</t>
  </si>
  <si>
    <t>WEIGHT</t>
  </si>
  <si>
    <t>CURB WEIGHT</t>
  </si>
  <si>
    <t>DRIVER</t>
  </si>
  <si>
    <t>PASSENGER</t>
  </si>
  <si>
    <t>DRIVER KIT</t>
  </si>
  <si>
    <t>PASSENGER KIT</t>
  </si>
  <si>
    <t>FUEL</t>
  </si>
  <si>
    <t>TOTAL</t>
  </si>
  <si>
    <t>FUEL TANK</t>
  </si>
  <si>
    <t>l</t>
  </si>
  <si>
    <t>kg</t>
  </si>
  <si>
    <t>RPM</t>
  </si>
  <si>
    <t>INERTIA AND REDUCED MASSES</t>
  </si>
  <si>
    <t>ENGINE INERTIA</t>
  </si>
  <si>
    <t>WHEEL INERTIA</t>
  </si>
  <si>
    <t>kgm²</t>
  </si>
  <si>
    <t>m/s²</t>
  </si>
  <si>
    <t>N</t>
  </si>
  <si>
    <t>Value Taken from Book</t>
  </si>
  <si>
    <t>Rolling Resistance (Gravel)</t>
  </si>
  <si>
    <t>Rolling Resistance (Dirt)</t>
  </si>
  <si>
    <t>Rolling Resistance (Grass)</t>
  </si>
  <si>
    <t>Rolling Resistance (Ashphalt)</t>
  </si>
  <si>
    <t>Total Resistant Forces (Gravel)</t>
  </si>
  <si>
    <t>Total Resistant Forces (Dirt)</t>
  </si>
  <si>
    <t>Total Resistant Forces (Grass)</t>
  </si>
  <si>
    <t>Total Resistant Forces (Ashphalt)</t>
  </si>
  <si>
    <t>Net Driving Force (Gravel)</t>
  </si>
  <si>
    <t>Net Driving Force (Dirt)</t>
  </si>
  <si>
    <t>Net Driving Force (Ashphalt)</t>
  </si>
  <si>
    <t>Available Engine Acceleration</t>
  </si>
  <si>
    <t>Traction Limited Acceleration (Gravel)</t>
  </si>
  <si>
    <t>Traction Limited Acceleration (Dirt)</t>
  </si>
  <si>
    <t>Traction Limited Acceleration (Grass)</t>
  </si>
  <si>
    <t>Traction Limited Acceleration (Ashphalt)</t>
  </si>
  <si>
    <t>C of G  Height, Didtance from Front Wheel Centre</t>
  </si>
  <si>
    <t>Surface</t>
  </si>
  <si>
    <t>Distance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</si>
  <si>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</si>
  <si>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</si>
  <si>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</si>
  <si>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</si>
  <si>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</si>
  <si>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</si>
  <si>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</si>
  <si>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</si>
  <si>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</si>
  <si>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</si>
  <si>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</si>
  <si>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</si>
  <si>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</si>
  <si>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</si>
  <si>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</si>
  <si>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</si>
  <si>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</si>
  <si>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</si>
  <si>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</si>
  <si>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</si>
  <si>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</si>
  <si>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</si>
  <si>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</si>
  <si>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</si>
  <si>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</si>
  <si>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</si>
  <si>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</si>
  <si>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</si>
  <si>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</si>
  <si>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</si>
  <si>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</si>
  <si>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Radius</t>
  </si>
  <si>
    <t>N/A</t>
  </si>
  <si>
    <t>S16</t>
  </si>
  <si>
    <t>T17</t>
  </si>
  <si>
    <t>Ashphalt</t>
  </si>
  <si>
    <t>Dirt</t>
  </si>
  <si>
    <t>Grass</t>
  </si>
  <si>
    <t>Gravel</t>
  </si>
  <si>
    <t>Total Distance</t>
  </si>
  <si>
    <t>Traction Limited Deceleration (Gravel)</t>
  </si>
  <si>
    <t>Traction Limited Deceleration (Dirt)</t>
  </si>
  <si>
    <t>Traction Limited Deceleration (Grass)</t>
  </si>
  <si>
    <t>Traction Limited Deceleration (Ashphalt)</t>
  </si>
  <si>
    <t>Speed (mph)</t>
  </si>
  <si>
    <t>Speed (m/s)</t>
  </si>
  <si>
    <t>Time (s)</t>
  </si>
  <si>
    <t>Aero Resistance (N)</t>
  </si>
  <si>
    <t>Rolling Resistance (N)</t>
  </si>
  <si>
    <t>Gradient (Degrees)</t>
  </si>
  <si>
    <t>Torque Demand (Nm)</t>
  </si>
  <si>
    <t>BSFC (g/Kwh)</t>
  </si>
  <si>
    <t>Road Surface</t>
  </si>
  <si>
    <t xml:space="preserve">Friction Co-Eff </t>
  </si>
  <si>
    <t>Fuel Consumption (g)</t>
  </si>
  <si>
    <t>Fuel Consumption (kg)</t>
  </si>
  <si>
    <t>Tractive Effort (N)</t>
  </si>
  <si>
    <t>Max Acceleration (m/s^2)</t>
  </si>
  <si>
    <t>KE (Kj)</t>
  </si>
  <si>
    <t>Resistive Power (kw)</t>
  </si>
  <si>
    <t>Average Power Required (Kw)</t>
  </si>
  <si>
    <t>Maximum Power Required (kw)</t>
  </si>
  <si>
    <t>Vehicle Acceleration (m/s^2)</t>
  </si>
  <si>
    <t>Elevation (m)</t>
  </si>
  <si>
    <t>Elevation Change (m)</t>
  </si>
  <si>
    <t>Gradient Resistance (N)</t>
  </si>
  <si>
    <t>Total Resistive Forces (N)</t>
  </si>
  <si>
    <t>Force From Acceleration (N)</t>
  </si>
  <si>
    <t>Power Required (W)</t>
  </si>
  <si>
    <t>Power Required Corrected (W)</t>
  </si>
  <si>
    <t>Fuel Used (g)</t>
  </si>
  <si>
    <t>Fuel Used 2 (g)</t>
  </si>
  <si>
    <t>Carbon Dioxide Emited (g)</t>
  </si>
  <si>
    <t>Work Done (j)</t>
  </si>
  <si>
    <t>Culmative Work Done (J)</t>
  </si>
  <si>
    <t>TOTAL Fuel Usage (g)</t>
  </si>
  <si>
    <t>CO2 Released (g)</t>
  </si>
  <si>
    <t>Series Hybrid System</t>
  </si>
  <si>
    <t>Kw</t>
  </si>
  <si>
    <t xml:space="preserve">BHP </t>
  </si>
  <si>
    <t xml:space="preserve">Air Density </t>
  </si>
  <si>
    <t>kg/m^3</t>
  </si>
  <si>
    <t>Fuel Usage Throughout Full Lap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</si>
</sst>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2" borderId="1" xfId="0" applyFill="1" applyBorder="1"/>
    <xf numFmtId="0" fontId="0" fillId="2" borderId="0" xfId="0" applyFill="1" applyBorder="1"/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8" borderId="1" xfId="0" applyFont="1" applyFill="1" applyBorder="1"/>
    <xf numFmtId="0" fontId="3" fillId="6" borderId="1" xfId="0" applyFont="1" applyFill="1" applyBorder="1"/>
    <xf numFmtId="0" fontId="3" fillId="7" borderId="1" xfId="0" applyFont="1" applyFill="1" applyBorder="1"/>
    <xf numFmtId="0" fontId="3" fillId="9" borderId="1" xfId="0" applyFont="1" applyFill="1" applyBorder="1"/>
    <xf numFmtId="0" fontId="3" fillId="10" borderId="1" xfId="0" applyFont="1" applyFill="1" applyBorder="1"/>
    <xf numFmtId="0" fontId="3" fillId="11" borderId="1" xfId="0" applyFont="1" applyFill="1" applyBorder="1"/>
    <xf numFmtId="0" fontId="3" fillId="12" borderId="1" xfId="0" applyFont="1" applyFill="1" applyBorder="1"/>
    <xf numFmtId="0" fontId="0" fillId="13" borderId="1" xfId="0" applyFill="1" applyBorder="1"/>
    <xf numFmtId="0" fontId="0" fillId="14" borderId="0" xfId="0" applyFill="1"/>
    <xf numFmtId="0" fontId="0" fillId="0" borderId="0" xfId="0" applyBorder="1"/>
    <xf numFmtId="0" fontId="3" fillId="6" borderId="0" xfId="0" applyFont="1" applyFill="1"/>
    <xf numFmtId="0" fontId="3" fillId="4" borderId="1" xfId="0" applyFont="1" applyFill="1" applyBorder="1"/>
    <xf numFmtId="0" fontId="0" fillId="9" borderId="1" xfId="0" applyFill="1" applyBorder="1"/>
    <xf numFmtId="0" fontId="0" fillId="0" borderId="1" xfId="0" applyBorder="1"/>
    <xf numFmtId="0" fontId="3" fillId="0" borderId="0" xfId="0" applyFont="1"/>
    <xf numFmtId="0" fontId="3" fillId="9" borderId="0" xfId="0" applyFont="1" applyFill="1"/>
    <xf numFmtId="0" fontId="3" fillId="15" borderId="0" xfId="0" applyFont="1" applyFill="1"/>
    <xf numFmtId="0" fontId="3" fillId="16" borderId="0" xfId="0" applyFont="1" applyFill="1"/>
    <xf numFmtId="0" fontId="3" fillId="10" borderId="0" xfId="0" applyFont="1" applyFill="1"/>
    <xf numFmtId="0" fontId="3" fillId="5" borderId="0" xfId="0" applyFont="1" applyFill="1"/>
    <xf numFmtId="0" fontId="3" fillId="17" borderId="0" xfId="0" applyFont="1" applyFill="1"/>
    <xf numFmtId="0" fontId="3" fillId="12" borderId="0" xfId="0" applyFont="1" applyFill="1"/>
    <xf numFmtId="0" fontId="0" fillId="18" borderId="0" xfId="0" applyFill="1"/>
    <xf numFmtId="0" fontId="3" fillId="18" borderId="7" xfId="0" applyFont="1" applyFill="1" applyBorder="1"/>
    <xf numFmtId="0" fontId="3" fillId="0" borderId="1" xfId="0" applyFont="1" applyBorder="1"/>
    <xf numFmtId="0" fontId="3" fillId="19" borderId="4" xfId="0" applyFont="1" applyFill="1" applyBorder="1" applyAlignment="1">
      <alignment horizontal="right"/>
    </xf>
    <xf numFmtId="0" fontId="3" fillId="19" borderId="1" xfId="0" applyFont="1" applyFill="1" applyBorder="1" applyAlignment="1">
      <alignment horizontal="right"/>
    </xf>
    <xf numFmtId="0" fontId="3" fillId="2" borderId="0" xfId="0" applyFont="1" applyFill="1" applyBorder="1" applyAlignment="1"/>
    <xf numFmtId="0" fontId="3" fillId="2" borderId="0" xfId="0" applyFont="1" applyFill="1"/>
    <xf numFmtId="0" fontId="3" fillId="20" borderId="1" xfId="0" applyFont="1" applyFill="1" applyBorder="1" applyAlignment="1">
      <alignment horizontal="right"/>
    </xf>
    <xf numFmtId="0" fontId="4" fillId="0" borderId="1" xfId="0" applyFont="1" applyBorder="1"/>
    <xf numFmtId="0" fontId="1" fillId="0" borderId="1" xfId="0" applyFont="1" applyBorder="1"/>
    <xf numFmtId="2" fontId="1" fillId="0" borderId="1" xfId="0" applyNumberFormat="1" applyFont="1" applyBorder="1"/>
    <xf numFmtId="0" fontId="3" fillId="15" borderId="0" xfId="0" applyFont="1" applyFill="1" applyBorder="1"/>
    <xf numFmtId="0" fontId="3" fillId="12" borderId="0" xfId="0" applyFont="1" applyFill="1" applyBorder="1"/>
    <xf numFmtId="0" fontId="3" fillId="17" borderId="0" xfId="0" applyFont="1" applyFill="1" applyBorder="1"/>
    <xf numFmtId="0" fontId="3" fillId="5" borderId="0" xfId="0" applyFont="1" applyFill="1" applyBorder="1"/>
    <xf numFmtId="0" fontId="3" fillId="16" borderId="0" xfId="0" applyFont="1" applyFill="1" applyBorder="1"/>
    <xf numFmtId="0" fontId="3" fillId="10" borderId="0" xfId="0" applyFont="1" applyFill="1" applyBorder="1"/>
    <xf numFmtId="0" fontId="3" fillId="6" borderId="0" xfId="0" applyFont="1" applyFill="1" applyBorder="1"/>
    <xf numFmtId="2" fontId="3" fillId="6" borderId="0" xfId="0" applyNumberFormat="1" applyFont="1" applyFill="1" applyBorder="1"/>
    <xf numFmtId="0" fontId="3" fillId="9" borderId="0" xfId="0" applyFont="1" applyFill="1" applyBorder="1"/>
    <xf numFmtId="0" fontId="5" fillId="2" borderId="0" xfId="0" applyFont="1" applyFill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19" borderId="2" xfId="0" applyFont="1" applyFill="1" applyBorder="1" applyAlignment="1">
      <alignment horizontal="center"/>
    </xf>
    <xf numFmtId="0" fontId="3" fillId="19" borderId="6" xfId="0" applyFont="1" applyFill="1" applyBorder="1" applyAlignment="1">
      <alignment horizontal="center"/>
    </xf>
    <xf numFmtId="0" fontId="3" fillId="19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0" fillId="5" borderId="1" xfId="0" applyFill="1" applyBorder="1"/>
    <xf numFmtId="0" fontId="3" fillId="21" borderId="1" xfId="0" applyFont="1" applyFill="1" applyBorder="1" applyAlignment="1">
      <alignment horizontal="right"/>
    </xf>
    <xf numFmtId="0" fontId="3" fillId="14" borderId="0" xfId="0" applyFont="1" applyFill="1" applyBorder="1"/>
    <xf numFmtId="0" fontId="3" fillId="14" borderId="0" xfId="0" applyFont="1" applyFill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right"/>
    </xf>
    <xf numFmtId="0" fontId="0" fillId="2" borderId="5" xfId="0" applyFill="1" applyBorder="1"/>
    <xf numFmtId="0" fontId="0" fillId="2" borderId="0" xfId="0" applyFill="1" applyBorder="1" applyAlignment="1"/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Border="1"/>
    <xf numFmtId="0" fontId="6" fillId="2" borderId="0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3" fillId="20" borderId="2" xfId="0" applyFont="1" applyFill="1" applyBorder="1" applyAlignment="1">
      <alignment horizontal="center"/>
    </xf>
    <xf numFmtId="0" fontId="3" fillId="20" borderId="6" xfId="0" applyFont="1" applyFill="1" applyBorder="1" applyAlignment="1">
      <alignment horizontal="center"/>
    </xf>
    <xf numFmtId="0" fontId="3" fillId="2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'Tractive Effort'!$B$3</c:f>
              <c:strCache>
                <c:ptCount val="1"/>
                <c:pt idx="0">
                  <c:v>Grass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'Tractive Effort'!$D$3</c:f>
              <c:numCache>
                <c:formatCode>0.00</c:formatCode>
                <c:ptCount val="1"/>
                <c:pt idx="0">
                  <c:v>1696.4261325000004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68-467D-B86B-4DDDEBD44EDD}"/>
            </c:ext>
          </c:extLst>
        </c:ser>
        <c:ser>
          <c:idx val="1"/>
          <c:order val="1"/>
          <c:tx>
            <c:strRef>
              <c:f>'Tractive Effort'!$B$4</c:f>
              <c:strCache>
                <c:ptCount val="1"/>
                <c:pt idx="0">
                  <c:v>Gravel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'Tractive Effort'!$D$4</c:f>
              <c:numCache>
                <c:formatCode>0.00</c:formatCode>
                <c:ptCount val="1"/>
                <c:pt idx="0">
                  <c:v>1850.64669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A68-467D-B86B-4DDDEBD44EDD}"/>
            </c:ext>
          </c:extLst>
        </c:ser>
        <c:ser>
          <c:idx val="2"/>
          <c:order val="2"/>
          <c:tx>
            <c:strRef>
              <c:f>'Tractive Effort'!$B$5</c:f>
              <c:strCache>
                <c:ptCount val="1"/>
                <c:pt idx="0">
                  <c:v>Dirt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'Tractive Effort'!$D$5</c:f>
              <c:numCache>
                <c:formatCode>0.00</c:formatCode>
                <c:ptCount val="1"/>
                <c:pt idx="0">
                  <c:v>2097.3995820000005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A68-467D-B86B-4DDDEBD44EDD}"/>
            </c:ext>
          </c:extLst>
        </c:ser>
        <c:ser>
          <c:idx val="3"/>
          <c:order val="3"/>
          <c:tx>
            <c:strRef>
              <c:f>'Tractive Effort'!$B$6</c:f>
              <c:strCache>
                <c:ptCount val="1"/>
                <c:pt idx="0">
                  <c:v>Ashphalt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'Tractive Effort'!$D$6</c:f>
              <c:numCache>
                <c:formatCode>0.00</c:formatCode>
                <c:ptCount val="1"/>
                <c:pt idx="0">
                  <c:v>2621.7494775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A68-467D-B86B-4DDDEBD44E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419085760"/>
        <c:axId val="1419093960"/>
      </c:barChart>
      <c:catAx>
        <c:axId val="1419085760"/>
        <c:scaling>
          <c:orientation val="minMax"/>
        </c:scaling>
        <c:delete val="1"/>
        <c:axPos val="b"/>
        <c:majorTickMark val="none"/>
        <c:minorTickMark val="none"/>
        <c:tickLblPos val="nextTo"/>
        <c:crossAx val="1419093960"/>
        <c:crosses val="autoZero"/>
        <c:auto val="1"/>
        <c:lblAlgn val="ctr"/>
        <c:lblOffset val="100"/>
        <c:noMultiLvlLbl val="0"/>
      </c:catAx>
      <c:valAx>
        <c:axId val="1419093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085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690879265091864"/>
          <c:y val="0.89409667541557303"/>
          <c:w val="0.72062685914260716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Elevation Against Distance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Elevation Change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Cycle'!$C$2:$C$1110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</c:numCache>
            </c:numRef>
          </c:xVal>
          <c:yVal>
            <c:numRef>
              <c:f>'Drive Cycle'!$L$2:$L$1110</c:f>
              <c:numCache>
                <c:formatCode>General</c:formatCode>
                <c:ptCount val="110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0.5</c:v>
                </c:pt>
                <c:pt idx="94">
                  <c:v>1</c:v>
                </c:pt>
                <c:pt idx="95">
                  <c:v>1.5</c:v>
                </c:pt>
                <c:pt idx="96">
                  <c:v>2</c:v>
                </c:pt>
                <c:pt idx="97">
                  <c:v>2.5</c:v>
                </c:pt>
                <c:pt idx="98">
                  <c:v>3</c:v>
                </c:pt>
                <c:pt idx="99">
                  <c:v>3.5</c:v>
                </c:pt>
                <c:pt idx="100">
                  <c:v>4</c:v>
                </c:pt>
                <c:pt idx="101">
                  <c:v>4.5</c:v>
                </c:pt>
                <c:pt idx="102">
                  <c:v>5</c:v>
                </c:pt>
                <c:pt idx="103">
                  <c:v>5.5</c:v>
                </c:pt>
                <c:pt idx="104">
                  <c:v>6</c:v>
                </c:pt>
                <c:pt idx="105">
                  <c:v>6.5</c:v>
                </c:pt>
                <c:pt idx="106">
                  <c:v>7</c:v>
                </c:pt>
                <c:pt idx="107">
                  <c:v>7.5</c:v>
                </c:pt>
                <c:pt idx="108">
                  <c:v>8</c:v>
                </c:pt>
                <c:pt idx="109">
                  <c:v>8.5</c:v>
                </c:pt>
                <c:pt idx="110">
                  <c:v>8.5</c:v>
                </c:pt>
                <c:pt idx="111">
                  <c:v>8.5</c:v>
                </c:pt>
                <c:pt idx="112">
                  <c:v>8.5</c:v>
                </c:pt>
                <c:pt idx="113">
                  <c:v>8.5</c:v>
                </c:pt>
                <c:pt idx="114">
                  <c:v>8.5</c:v>
                </c:pt>
                <c:pt idx="115">
                  <c:v>8.5</c:v>
                </c:pt>
                <c:pt idx="116">
                  <c:v>8.5</c:v>
                </c:pt>
                <c:pt idx="117">
                  <c:v>8.5</c:v>
                </c:pt>
                <c:pt idx="118">
                  <c:v>8.5</c:v>
                </c:pt>
                <c:pt idx="119">
                  <c:v>8.5</c:v>
                </c:pt>
                <c:pt idx="120">
                  <c:v>8.5</c:v>
                </c:pt>
                <c:pt idx="121">
                  <c:v>8.15</c:v>
                </c:pt>
                <c:pt idx="122">
                  <c:v>7.8000000000000007</c:v>
                </c:pt>
                <c:pt idx="123">
                  <c:v>7.4500000000000011</c:v>
                </c:pt>
                <c:pt idx="124">
                  <c:v>7.1000000000000014</c:v>
                </c:pt>
                <c:pt idx="125">
                  <c:v>6.7500000000000018</c:v>
                </c:pt>
                <c:pt idx="126">
                  <c:v>6.4000000000000021</c:v>
                </c:pt>
                <c:pt idx="127">
                  <c:v>6.0500000000000025</c:v>
                </c:pt>
                <c:pt idx="128">
                  <c:v>5.7000000000000028</c:v>
                </c:pt>
                <c:pt idx="129">
                  <c:v>5.3500000000000032</c:v>
                </c:pt>
                <c:pt idx="130">
                  <c:v>5.0000000000000036</c:v>
                </c:pt>
                <c:pt idx="131">
                  <c:v>4.6500000000000039</c:v>
                </c:pt>
                <c:pt idx="132">
                  <c:v>4.3000000000000043</c:v>
                </c:pt>
                <c:pt idx="133">
                  <c:v>3.9500000000000042</c:v>
                </c:pt>
                <c:pt idx="134">
                  <c:v>3.6000000000000041</c:v>
                </c:pt>
                <c:pt idx="135">
                  <c:v>3.250000000000004</c:v>
                </c:pt>
                <c:pt idx="136">
                  <c:v>2.9000000000000039</c:v>
                </c:pt>
                <c:pt idx="137">
                  <c:v>2.5500000000000038</c:v>
                </c:pt>
                <c:pt idx="138">
                  <c:v>2.2000000000000037</c:v>
                </c:pt>
                <c:pt idx="139">
                  <c:v>1.8500000000000036</c:v>
                </c:pt>
                <c:pt idx="140">
                  <c:v>1.5000000000000036</c:v>
                </c:pt>
                <c:pt idx="141">
                  <c:v>1.1500000000000035</c:v>
                </c:pt>
                <c:pt idx="142">
                  <c:v>0.80000000000000349</c:v>
                </c:pt>
                <c:pt idx="143">
                  <c:v>0.45000000000000351</c:v>
                </c:pt>
                <c:pt idx="144">
                  <c:v>0.10000000000000353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0.35</c:v>
                </c:pt>
                <c:pt idx="268">
                  <c:v>0.7</c:v>
                </c:pt>
                <c:pt idx="269">
                  <c:v>1.0499999999999998</c:v>
                </c:pt>
                <c:pt idx="270">
                  <c:v>1.4</c:v>
                </c:pt>
                <c:pt idx="271">
                  <c:v>1.75</c:v>
                </c:pt>
                <c:pt idx="272">
                  <c:v>2.1</c:v>
                </c:pt>
                <c:pt idx="273">
                  <c:v>2.4500000000000002</c:v>
                </c:pt>
                <c:pt idx="274">
                  <c:v>2.8000000000000003</c:v>
                </c:pt>
                <c:pt idx="275">
                  <c:v>3.1500000000000004</c:v>
                </c:pt>
                <c:pt idx="276">
                  <c:v>3.5000000000000004</c:v>
                </c:pt>
                <c:pt idx="277">
                  <c:v>3.8500000000000005</c:v>
                </c:pt>
                <c:pt idx="278">
                  <c:v>4.2</c:v>
                </c:pt>
                <c:pt idx="279">
                  <c:v>4.55</c:v>
                </c:pt>
                <c:pt idx="280">
                  <c:v>4.8999999999999995</c:v>
                </c:pt>
                <c:pt idx="281">
                  <c:v>5.2499999999999991</c:v>
                </c:pt>
                <c:pt idx="282">
                  <c:v>5.5999999999999988</c:v>
                </c:pt>
                <c:pt idx="283">
                  <c:v>5.9499999999999984</c:v>
                </c:pt>
                <c:pt idx="284">
                  <c:v>6.299999999999998</c:v>
                </c:pt>
                <c:pt idx="285">
                  <c:v>6.5</c:v>
                </c:pt>
                <c:pt idx="286">
                  <c:v>6.5</c:v>
                </c:pt>
                <c:pt idx="287">
                  <c:v>6.5</c:v>
                </c:pt>
                <c:pt idx="288">
                  <c:v>6.5</c:v>
                </c:pt>
                <c:pt idx="289">
                  <c:v>6.5</c:v>
                </c:pt>
                <c:pt idx="290">
                  <c:v>6.5</c:v>
                </c:pt>
                <c:pt idx="291">
                  <c:v>6.5</c:v>
                </c:pt>
                <c:pt idx="292">
                  <c:v>6.5</c:v>
                </c:pt>
                <c:pt idx="293">
                  <c:v>6.5</c:v>
                </c:pt>
                <c:pt idx="294">
                  <c:v>6.5</c:v>
                </c:pt>
                <c:pt idx="295">
                  <c:v>6.5</c:v>
                </c:pt>
                <c:pt idx="296">
                  <c:v>6.5</c:v>
                </c:pt>
                <c:pt idx="297">
                  <c:v>6.5</c:v>
                </c:pt>
                <c:pt idx="298">
                  <c:v>6.5</c:v>
                </c:pt>
                <c:pt idx="299">
                  <c:v>6.5</c:v>
                </c:pt>
                <c:pt idx="300">
                  <c:v>6.5</c:v>
                </c:pt>
                <c:pt idx="301">
                  <c:v>6.5</c:v>
                </c:pt>
                <c:pt idx="302">
                  <c:v>6.5</c:v>
                </c:pt>
                <c:pt idx="303">
                  <c:v>6.5</c:v>
                </c:pt>
                <c:pt idx="304">
                  <c:v>6.5</c:v>
                </c:pt>
                <c:pt idx="305">
                  <c:v>6.5</c:v>
                </c:pt>
                <c:pt idx="306">
                  <c:v>6.5</c:v>
                </c:pt>
                <c:pt idx="307">
                  <c:v>6.5</c:v>
                </c:pt>
                <c:pt idx="308">
                  <c:v>6.5</c:v>
                </c:pt>
                <c:pt idx="309">
                  <c:v>6.5</c:v>
                </c:pt>
                <c:pt idx="310">
                  <c:v>6.5</c:v>
                </c:pt>
                <c:pt idx="311">
                  <c:v>6.5</c:v>
                </c:pt>
                <c:pt idx="312">
                  <c:v>6.5</c:v>
                </c:pt>
                <c:pt idx="313">
                  <c:v>6.5</c:v>
                </c:pt>
                <c:pt idx="314">
                  <c:v>6.5</c:v>
                </c:pt>
                <c:pt idx="315">
                  <c:v>6.5</c:v>
                </c:pt>
                <c:pt idx="316">
                  <c:v>6.5</c:v>
                </c:pt>
                <c:pt idx="317">
                  <c:v>6.5</c:v>
                </c:pt>
                <c:pt idx="318">
                  <c:v>6.5</c:v>
                </c:pt>
                <c:pt idx="319">
                  <c:v>6.5</c:v>
                </c:pt>
                <c:pt idx="320">
                  <c:v>6.5</c:v>
                </c:pt>
                <c:pt idx="321">
                  <c:v>6.5</c:v>
                </c:pt>
                <c:pt idx="322">
                  <c:v>6.5</c:v>
                </c:pt>
                <c:pt idx="323">
                  <c:v>6</c:v>
                </c:pt>
                <c:pt idx="324">
                  <c:v>5.5</c:v>
                </c:pt>
                <c:pt idx="325">
                  <c:v>5</c:v>
                </c:pt>
                <c:pt idx="326">
                  <c:v>4.5</c:v>
                </c:pt>
                <c:pt idx="327">
                  <c:v>4</c:v>
                </c:pt>
                <c:pt idx="328">
                  <c:v>3.5</c:v>
                </c:pt>
                <c:pt idx="329">
                  <c:v>3</c:v>
                </c:pt>
                <c:pt idx="330">
                  <c:v>2.5</c:v>
                </c:pt>
                <c:pt idx="331">
                  <c:v>2</c:v>
                </c:pt>
                <c:pt idx="332">
                  <c:v>1.5</c:v>
                </c:pt>
                <c:pt idx="333">
                  <c:v>1</c:v>
                </c:pt>
                <c:pt idx="334">
                  <c:v>0.5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0.5</c:v>
                </c:pt>
                <c:pt idx="609">
                  <c:v>1</c:v>
                </c:pt>
                <c:pt idx="610">
                  <c:v>1.5</c:v>
                </c:pt>
                <c:pt idx="611">
                  <c:v>2</c:v>
                </c:pt>
                <c:pt idx="612">
                  <c:v>2.5</c:v>
                </c:pt>
                <c:pt idx="613">
                  <c:v>3</c:v>
                </c:pt>
                <c:pt idx="614">
                  <c:v>3.5</c:v>
                </c:pt>
                <c:pt idx="615">
                  <c:v>3.5</c:v>
                </c:pt>
                <c:pt idx="616">
                  <c:v>3.5</c:v>
                </c:pt>
                <c:pt idx="617">
                  <c:v>3.5</c:v>
                </c:pt>
                <c:pt idx="618">
                  <c:v>3.5</c:v>
                </c:pt>
                <c:pt idx="619">
                  <c:v>3.5</c:v>
                </c:pt>
                <c:pt idx="620">
                  <c:v>3.5</c:v>
                </c:pt>
                <c:pt idx="621">
                  <c:v>3.5</c:v>
                </c:pt>
                <c:pt idx="622">
                  <c:v>3.5</c:v>
                </c:pt>
                <c:pt idx="623">
                  <c:v>3.5</c:v>
                </c:pt>
                <c:pt idx="624">
                  <c:v>3.5</c:v>
                </c:pt>
                <c:pt idx="625">
                  <c:v>3.5</c:v>
                </c:pt>
                <c:pt idx="626">
                  <c:v>3.5</c:v>
                </c:pt>
                <c:pt idx="627">
                  <c:v>3.15</c:v>
                </c:pt>
                <c:pt idx="628">
                  <c:v>2.8</c:v>
                </c:pt>
                <c:pt idx="629">
                  <c:v>2.4499999999999997</c:v>
                </c:pt>
                <c:pt idx="630">
                  <c:v>2.0999999999999996</c:v>
                </c:pt>
                <c:pt idx="631">
                  <c:v>1.7499999999999996</c:v>
                </c:pt>
                <c:pt idx="632">
                  <c:v>1.3999999999999995</c:v>
                </c:pt>
                <c:pt idx="633">
                  <c:v>1.0499999999999994</c:v>
                </c:pt>
                <c:pt idx="634">
                  <c:v>0.6999999999999994</c:v>
                </c:pt>
                <c:pt idx="635">
                  <c:v>0.34999999999999942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0.5</c:v>
                </c:pt>
                <c:pt idx="738">
                  <c:v>1</c:v>
                </c:pt>
                <c:pt idx="739">
                  <c:v>1.5</c:v>
                </c:pt>
                <c:pt idx="740">
                  <c:v>2</c:v>
                </c:pt>
                <c:pt idx="741">
                  <c:v>2.5</c:v>
                </c:pt>
                <c:pt idx="742">
                  <c:v>2.5</c:v>
                </c:pt>
                <c:pt idx="743">
                  <c:v>2.5</c:v>
                </c:pt>
                <c:pt idx="744">
                  <c:v>2.5</c:v>
                </c:pt>
                <c:pt idx="745">
                  <c:v>2.5</c:v>
                </c:pt>
                <c:pt idx="746">
                  <c:v>2.5</c:v>
                </c:pt>
                <c:pt idx="747">
                  <c:v>2.5</c:v>
                </c:pt>
                <c:pt idx="748">
                  <c:v>2.5</c:v>
                </c:pt>
                <c:pt idx="749">
                  <c:v>2.5</c:v>
                </c:pt>
                <c:pt idx="750">
                  <c:v>2.5</c:v>
                </c:pt>
                <c:pt idx="751">
                  <c:v>2.5</c:v>
                </c:pt>
                <c:pt idx="752">
                  <c:v>2.5</c:v>
                </c:pt>
                <c:pt idx="753">
                  <c:v>2.5</c:v>
                </c:pt>
                <c:pt idx="754">
                  <c:v>2.5</c:v>
                </c:pt>
                <c:pt idx="755">
                  <c:v>2.5</c:v>
                </c:pt>
                <c:pt idx="756">
                  <c:v>2.5</c:v>
                </c:pt>
                <c:pt idx="757">
                  <c:v>2.5</c:v>
                </c:pt>
                <c:pt idx="758">
                  <c:v>2.5</c:v>
                </c:pt>
                <c:pt idx="759">
                  <c:v>2.5</c:v>
                </c:pt>
                <c:pt idx="760">
                  <c:v>2.5</c:v>
                </c:pt>
                <c:pt idx="761">
                  <c:v>2.5</c:v>
                </c:pt>
                <c:pt idx="762">
                  <c:v>2.5</c:v>
                </c:pt>
                <c:pt idx="763">
                  <c:v>2.5</c:v>
                </c:pt>
                <c:pt idx="764">
                  <c:v>2.5</c:v>
                </c:pt>
                <c:pt idx="765">
                  <c:v>2.5</c:v>
                </c:pt>
                <c:pt idx="766">
                  <c:v>2.5</c:v>
                </c:pt>
                <c:pt idx="767">
                  <c:v>2.5</c:v>
                </c:pt>
                <c:pt idx="768">
                  <c:v>2.5</c:v>
                </c:pt>
                <c:pt idx="769">
                  <c:v>2.5</c:v>
                </c:pt>
                <c:pt idx="770">
                  <c:v>2.5</c:v>
                </c:pt>
                <c:pt idx="771">
                  <c:v>2.5</c:v>
                </c:pt>
                <c:pt idx="772">
                  <c:v>2.5</c:v>
                </c:pt>
                <c:pt idx="773">
                  <c:v>2.5</c:v>
                </c:pt>
                <c:pt idx="774">
                  <c:v>2.5</c:v>
                </c:pt>
                <c:pt idx="775">
                  <c:v>2.5</c:v>
                </c:pt>
                <c:pt idx="776">
                  <c:v>2.5</c:v>
                </c:pt>
                <c:pt idx="777">
                  <c:v>2.5</c:v>
                </c:pt>
                <c:pt idx="778">
                  <c:v>2.5</c:v>
                </c:pt>
                <c:pt idx="779">
                  <c:v>2.5</c:v>
                </c:pt>
                <c:pt idx="780">
                  <c:v>2.5</c:v>
                </c:pt>
                <c:pt idx="781">
                  <c:v>2.5</c:v>
                </c:pt>
                <c:pt idx="782">
                  <c:v>2.5</c:v>
                </c:pt>
                <c:pt idx="783">
                  <c:v>2.5</c:v>
                </c:pt>
                <c:pt idx="784">
                  <c:v>2.5</c:v>
                </c:pt>
                <c:pt idx="785">
                  <c:v>2.5</c:v>
                </c:pt>
                <c:pt idx="786">
                  <c:v>2.5</c:v>
                </c:pt>
                <c:pt idx="787">
                  <c:v>2.5</c:v>
                </c:pt>
                <c:pt idx="788">
                  <c:v>2.5</c:v>
                </c:pt>
                <c:pt idx="789">
                  <c:v>2.5</c:v>
                </c:pt>
                <c:pt idx="790">
                  <c:v>2.5</c:v>
                </c:pt>
                <c:pt idx="791">
                  <c:v>2.5</c:v>
                </c:pt>
                <c:pt idx="792">
                  <c:v>2.5</c:v>
                </c:pt>
                <c:pt idx="793">
                  <c:v>2.5</c:v>
                </c:pt>
                <c:pt idx="794">
                  <c:v>2.5</c:v>
                </c:pt>
                <c:pt idx="795">
                  <c:v>2.5</c:v>
                </c:pt>
                <c:pt idx="796">
                  <c:v>2.2000000000000002</c:v>
                </c:pt>
                <c:pt idx="797">
                  <c:v>1.9000000000000001</c:v>
                </c:pt>
                <c:pt idx="798">
                  <c:v>1.6</c:v>
                </c:pt>
                <c:pt idx="799">
                  <c:v>1.3</c:v>
                </c:pt>
                <c:pt idx="800">
                  <c:v>1</c:v>
                </c:pt>
                <c:pt idx="801">
                  <c:v>0.7</c:v>
                </c:pt>
                <c:pt idx="802">
                  <c:v>0.39999999999999997</c:v>
                </c:pt>
                <c:pt idx="803">
                  <c:v>9.9999999999999978E-2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66-45FC-8DFC-CA8C3D81F5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1795712"/>
        <c:axId val="1461799648"/>
      </c:scatterChart>
      <c:valAx>
        <c:axId val="1461795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 (m))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1799648"/>
        <c:crosses val="autoZero"/>
        <c:crossBetween val="midCat"/>
      </c:valAx>
      <c:valAx>
        <c:axId val="146179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Elevetion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1795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Elevation Change Against Distance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Cycle'!$C$2:$C$1110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</c:numCache>
            </c:numRef>
          </c:xVal>
          <c:yVal>
            <c:numRef>
              <c:f>'Drive Cycle'!$M$2:$M$1110</c:f>
              <c:numCache>
                <c:formatCode>General</c:formatCode>
                <c:ptCount val="110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0.5</c:v>
                </c:pt>
                <c:pt idx="94">
                  <c:v>0.5</c:v>
                </c:pt>
                <c:pt idx="95">
                  <c:v>0.5</c:v>
                </c:pt>
                <c:pt idx="96">
                  <c:v>0.5</c:v>
                </c:pt>
                <c:pt idx="97">
                  <c:v>0.5</c:v>
                </c:pt>
                <c:pt idx="98">
                  <c:v>0.5</c:v>
                </c:pt>
                <c:pt idx="99">
                  <c:v>0.5</c:v>
                </c:pt>
                <c:pt idx="100">
                  <c:v>0.5</c:v>
                </c:pt>
                <c:pt idx="101">
                  <c:v>0.5</c:v>
                </c:pt>
                <c:pt idx="102">
                  <c:v>0.5</c:v>
                </c:pt>
                <c:pt idx="103">
                  <c:v>0.5</c:v>
                </c:pt>
                <c:pt idx="104">
                  <c:v>0.5</c:v>
                </c:pt>
                <c:pt idx="105">
                  <c:v>0.5</c:v>
                </c:pt>
                <c:pt idx="106">
                  <c:v>0.5</c:v>
                </c:pt>
                <c:pt idx="107">
                  <c:v>0.5</c:v>
                </c:pt>
                <c:pt idx="108">
                  <c:v>0.5</c:v>
                </c:pt>
                <c:pt idx="109">
                  <c:v>0.5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-0.34999999999999964</c:v>
                </c:pt>
                <c:pt idx="122">
                  <c:v>-0.34999999999999964</c:v>
                </c:pt>
                <c:pt idx="123">
                  <c:v>-0.34999999999999964</c:v>
                </c:pt>
                <c:pt idx="124">
                  <c:v>-0.34999999999999964</c:v>
                </c:pt>
                <c:pt idx="125">
                  <c:v>-0.34999999999999964</c:v>
                </c:pt>
                <c:pt idx="126">
                  <c:v>-0.34999999999999964</c:v>
                </c:pt>
                <c:pt idx="127">
                  <c:v>-0.34999999999999964</c:v>
                </c:pt>
                <c:pt idx="128">
                  <c:v>-0.34999999999999964</c:v>
                </c:pt>
                <c:pt idx="129">
                  <c:v>-0.34999999999999964</c:v>
                </c:pt>
                <c:pt idx="130">
                  <c:v>-0.34999999999999964</c:v>
                </c:pt>
                <c:pt idx="131">
                  <c:v>-0.34999999999999964</c:v>
                </c:pt>
                <c:pt idx="132">
                  <c:v>-0.34999999999999964</c:v>
                </c:pt>
                <c:pt idx="133">
                  <c:v>-0.35000000000000009</c:v>
                </c:pt>
                <c:pt idx="134">
                  <c:v>-0.35000000000000009</c:v>
                </c:pt>
                <c:pt idx="135">
                  <c:v>-0.35000000000000009</c:v>
                </c:pt>
                <c:pt idx="136">
                  <c:v>-0.35000000000000009</c:v>
                </c:pt>
                <c:pt idx="137">
                  <c:v>-0.35000000000000009</c:v>
                </c:pt>
                <c:pt idx="138">
                  <c:v>-0.35000000000000009</c:v>
                </c:pt>
                <c:pt idx="139">
                  <c:v>-0.35000000000000009</c:v>
                </c:pt>
                <c:pt idx="140">
                  <c:v>-0.35000000000000009</c:v>
                </c:pt>
                <c:pt idx="141">
                  <c:v>-0.35000000000000009</c:v>
                </c:pt>
                <c:pt idx="142">
                  <c:v>-0.35</c:v>
                </c:pt>
                <c:pt idx="143">
                  <c:v>-0.35</c:v>
                </c:pt>
                <c:pt idx="144">
                  <c:v>-0.35</c:v>
                </c:pt>
                <c:pt idx="145">
                  <c:v>-0.10000000000000353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0.35</c:v>
                </c:pt>
                <c:pt idx="268">
                  <c:v>0.35</c:v>
                </c:pt>
                <c:pt idx="269">
                  <c:v>0.34999999999999987</c:v>
                </c:pt>
                <c:pt idx="270">
                  <c:v>0.35000000000000009</c:v>
                </c:pt>
                <c:pt idx="271">
                  <c:v>0.35000000000000009</c:v>
                </c:pt>
                <c:pt idx="272">
                  <c:v>0.35000000000000009</c:v>
                </c:pt>
                <c:pt idx="273">
                  <c:v>0.35000000000000009</c:v>
                </c:pt>
                <c:pt idx="274">
                  <c:v>0.35000000000000009</c:v>
                </c:pt>
                <c:pt idx="275">
                  <c:v>0.35000000000000009</c:v>
                </c:pt>
                <c:pt idx="276">
                  <c:v>0.35000000000000009</c:v>
                </c:pt>
                <c:pt idx="277">
                  <c:v>0.35000000000000009</c:v>
                </c:pt>
                <c:pt idx="278">
                  <c:v>0.34999999999999964</c:v>
                </c:pt>
                <c:pt idx="279">
                  <c:v>0.34999999999999964</c:v>
                </c:pt>
                <c:pt idx="280">
                  <c:v>0.34999999999999964</c:v>
                </c:pt>
                <c:pt idx="281">
                  <c:v>0.34999999999999964</c:v>
                </c:pt>
                <c:pt idx="282">
                  <c:v>0.34999999999999964</c:v>
                </c:pt>
                <c:pt idx="283">
                  <c:v>0.34999999999999964</c:v>
                </c:pt>
                <c:pt idx="284">
                  <c:v>0.34999999999999964</c:v>
                </c:pt>
                <c:pt idx="285">
                  <c:v>0.20000000000000195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-0.5</c:v>
                </c:pt>
                <c:pt idx="324">
                  <c:v>-0.5</c:v>
                </c:pt>
                <c:pt idx="325">
                  <c:v>-0.5</c:v>
                </c:pt>
                <c:pt idx="326">
                  <c:v>-0.5</c:v>
                </c:pt>
                <c:pt idx="327">
                  <c:v>-0.5</c:v>
                </c:pt>
                <c:pt idx="328">
                  <c:v>-0.5</c:v>
                </c:pt>
                <c:pt idx="329">
                  <c:v>-0.5</c:v>
                </c:pt>
                <c:pt idx="330">
                  <c:v>-0.5</c:v>
                </c:pt>
                <c:pt idx="331">
                  <c:v>-0.5</c:v>
                </c:pt>
                <c:pt idx="332">
                  <c:v>-0.5</c:v>
                </c:pt>
                <c:pt idx="333">
                  <c:v>-0.5</c:v>
                </c:pt>
                <c:pt idx="334">
                  <c:v>-0.5</c:v>
                </c:pt>
                <c:pt idx="335">
                  <c:v>-0.5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0.5</c:v>
                </c:pt>
                <c:pt idx="609">
                  <c:v>0.5</c:v>
                </c:pt>
                <c:pt idx="610">
                  <c:v>0.5</c:v>
                </c:pt>
                <c:pt idx="611">
                  <c:v>0.5</c:v>
                </c:pt>
                <c:pt idx="612">
                  <c:v>0.5</c:v>
                </c:pt>
                <c:pt idx="613">
                  <c:v>0.5</c:v>
                </c:pt>
                <c:pt idx="614">
                  <c:v>0.5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-0.35000000000000009</c:v>
                </c:pt>
                <c:pt idx="628">
                  <c:v>-0.35000000000000009</c:v>
                </c:pt>
                <c:pt idx="629">
                  <c:v>-0.35000000000000009</c:v>
                </c:pt>
                <c:pt idx="630">
                  <c:v>-0.35000000000000009</c:v>
                </c:pt>
                <c:pt idx="631">
                  <c:v>-0.35000000000000009</c:v>
                </c:pt>
                <c:pt idx="632">
                  <c:v>-0.35000000000000009</c:v>
                </c:pt>
                <c:pt idx="633">
                  <c:v>-0.35000000000000009</c:v>
                </c:pt>
                <c:pt idx="634">
                  <c:v>-0.35</c:v>
                </c:pt>
                <c:pt idx="635">
                  <c:v>-0.35</c:v>
                </c:pt>
                <c:pt idx="636">
                  <c:v>-0.34999999999999942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0.5</c:v>
                </c:pt>
                <c:pt idx="738">
                  <c:v>0.5</c:v>
                </c:pt>
                <c:pt idx="739">
                  <c:v>0.5</c:v>
                </c:pt>
                <c:pt idx="740">
                  <c:v>0.5</c:v>
                </c:pt>
                <c:pt idx="741">
                  <c:v>0.5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-0.29999999999999982</c:v>
                </c:pt>
                <c:pt idx="797">
                  <c:v>-0.30000000000000004</c:v>
                </c:pt>
                <c:pt idx="798">
                  <c:v>-0.30000000000000004</c:v>
                </c:pt>
                <c:pt idx="799">
                  <c:v>-0.30000000000000004</c:v>
                </c:pt>
                <c:pt idx="800">
                  <c:v>-0.30000000000000004</c:v>
                </c:pt>
                <c:pt idx="801">
                  <c:v>-0.30000000000000004</c:v>
                </c:pt>
                <c:pt idx="802">
                  <c:v>-0.3</c:v>
                </c:pt>
                <c:pt idx="803">
                  <c:v>-0.3</c:v>
                </c:pt>
                <c:pt idx="804">
                  <c:v>-9.9999999999999978E-2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009-4509-8E6B-1161EEF8F7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4924040"/>
        <c:axId val="1414934536"/>
      </c:scatterChart>
      <c:valAx>
        <c:axId val="1414924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4934536"/>
        <c:crosses val="autoZero"/>
        <c:crossBetween val="midCat"/>
      </c:valAx>
      <c:valAx>
        <c:axId val="1414934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 in Elevation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4924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Required For Motion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Cycle'!$R$2:$R$1110</c:f>
              <c:numCache>
                <c:formatCode>General</c:formatCode>
                <c:ptCount val="1109"/>
                <c:pt idx="0">
                  <c:v>0</c:v>
                </c:pt>
                <c:pt idx="1">
                  <c:v>81.084294000000014</c:v>
                </c:pt>
                <c:pt idx="2">
                  <c:v>83.753106300000013</c:v>
                </c:pt>
                <c:pt idx="3">
                  <c:v>88.201126800000011</c:v>
                </c:pt>
                <c:pt idx="4">
                  <c:v>94.428355500000009</c:v>
                </c:pt>
                <c:pt idx="5">
                  <c:v>102.43479240000002</c:v>
                </c:pt>
                <c:pt idx="6">
                  <c:v>112.2204375</c:v>
                </c:pt>
                <c:pt idx="7">
                  <c:v>123.78529080000001</c:v>
                </c:pt>
                <c:pt idx="8">
                  <c:v>137.12935229999999</c:v>
                </c:pt>
                <c:pt idx="9">
                  <c:v>152.252622</c:v>
                </c:pt>
                <c:pt idx="10">
                  <c:v>169.15509990000001</c:v>
                </c:pt>
                <c:pt idx="11">
                  <c:v>187.83678600000002</c:v>
                </c:pt>
                <c:pt idx="12">
                  <c:v>208.2976803</c:v>
                </c:pt>
                <c:pt idx="13">
                  <c:v>230.5377828</c:v>
                </c:pt>
                <c:pt idx="14">
                  <c:v>240.17050495520999</c:v>
                </c:pt>
                <c:pt idx="15">
                  <c:v>240.17050495520999</c:v>
                </c:pt>
                <c:pt idx="16">
                  <c:v>240.17050495520999</c:v>
                </c:pt>
                <c:pt idx="17">
                  <c:v>240.17050495520999</c:v>
                </c:pt>
                <c:pt idx="18">
                  <c:v>240.17050495520999</c:v>
                </c:pt>
                <c:pt idx="19">
                  <c:v>240.17050495520999</c:v>
                </c:pt>
                <c:pt idx="20">
                  <c:v>240.17050495520999</c:v>
                </c:pt>
                <c:pt idx="21">
                  <c:v>240.17050495520999</c:v>
                </c:pt>
                <c:pt idx="22">
                  <c:v>240.17050495520999</c:v>
                </c:pt>
                <c:pt idx="23">
                  <c:v>240.17050495520999</c:v>
                </c:pt>
                <c:pt idx="24">
                  <c:v>240.17050495520999</c:v>
                </c:pt>
                <c:pt idx="25">
                  <c:v>240.17050495520999</c:v>
                </c:pt>
                <c:pt idx="26">
                  <c:v>240.17050495520999</c:v>
                </c:pt>
                <c:pt idx="27">
                  <c:v>240.17050495520999</c:v>
                </c:pt>
                <c:pt idx="28">
                  <c:v>240.17050495520999</c:v>
                </c:pt>
                <c:pt idx="29">
                  <c:v>240.17050495520999</c:v>
                </c:pt>
                <c:pt idx="30">
                  <c:v>240.17050495520999</c:v>
                </c:pt>
                <c:pt idx="31">
                  <c:v>240.17050495520999</c:v>
                </c:pt>
                <c:pt idx="32">
                  <c:v>240.17050495520999</c:v>
                </c:pt>
                <c:pt idx="33">
                  <c:v>240.17050495520999</c:v>
                </c:pt>
                <c:pt idx="34">
                  <c:v>240.17050495520999</c:v>
                </c:pt>
                <c:pt idx="35">
                  <c:v>240.17050495520999</c:v>
                </c:pt>
                <c:pt idx="36">
                  <c:v>240.17050495520999</c:v>
                </c:pt>
                <c:pt idx="37">
                  <c:v>240.17050495520999</c:v>
                </c:pt>
                <c:pt idx="38">
                  <c:v>240.17050495520999</c:v>
                </c:pt>
                <c:pt idx="39">
                  <c:v>240.17050495520999</c:v>
                </c:pt>
                <c:pt idx="40">
                  <c:v>240.17050495520999</c:v>
                </c:pt>
                <c:pt idx="41">
                  <c:v>240.17050495520999</c:v>
                </c:pt>
                <c:pt idx="42">
                  <c:v>240.17050495520999</c:v>
                </c:pt>
                <c:pt idx="43">
                  <c:v>240.17050495520999</c:v>
                </c:pt>
                <c:pt idx="44">
                  <c:v>240.17050495520999</c:v>
                </c:pt>
                <c:pt idx="45">
                  <c:v>240.17050495520999</c:v>
                </c:pt>
                <c:pt idx="46">
                  <c:v>240.17050495520999</c:v>
                </c:pt>
                <c:pt idx="47">
                  <c:v>240.17050495520999</c:v>
                </c:pt>
                <c:pt idx="48">
                  <c:v>240.17050495520999</c:v>
                </c:pt>
                <c:pt idx="49">
                  <c:v>240.17050495520999</c:v>
                </c:pt>
                <c:pt idx="50">
                  <c:v>240.17050495520999</c:v>
                </c:pt>
                <c:pt idx="51">
                  <c:v>240.17050495520999</c:v>
                </c:pt>
                <c:pt idx="52">
                  <c:v>240.17050495520999</c:v>
                </c:pt>
                <c:pt idx="53">
                  <c:v>240.17050495520999</c:v>
                </c:pt>
                <c:pt idx="54">
                  <c:v>240.17050495520999</c:v>
                </c:pt>
                <c:pt idx="55">
                  <c:v>240.17050495520999</c:v>
                </c:pt>
                <c:pt idx="56">
                  <c:v>240.17050495520999</c:v>
                </c:pt>
                <c:pt idx="57">
                  <c:v>240.17050495520999</c:v>
                </c:pt>
                <c:pt idx="58">
                  <c:v>240.17050495520999</c:v>
                </c:pt>
                <c:pt idx="59">
                  <c:v>240.17050495520999</c:v>
                </c:pt>
                <c:pt idx="60">
                  <c:v>240.17050495520999</c:v>
                </c:pt>
                <c:pt idx="61">
                  <c:v>240.17050495520999</c:v>
                </c:pt>
                <c:pt idx="62">
                  <c:v>240.17050495520999</c:v>
                </c:pt>
                <c:pt idx="63">
                  <c:v>240.17050495520999</c:v>
                </c:pt>
                <c:pt idx="64">
                  <c:v>240.17050495520999</c:v>
                </c:pt>
                <c:pt idx="65">
                  <c:v>240.17050495520999</c:v>
                </c:pt>
                <c:pt idx="66">
                  <c:v>240.17050495520999</c:v>
                </c:pt>
                <c:pt idx="67">
                  <c:v>240.17050495520999</c:v>
                </c:pt>
                <c:pt idx="68">
                  <c:v>240.17050495520999</c:v>
                </c:pt>
                <c:pt idx="69">
                  <c:v>240.17050495520999</c:v>
                </c:pt>
                <c:pt idx="70">
                  <c:v>240.17050495520999</c:v>
                </c:pt>
                <c:pt idx="71">
                  <c:v>240.17050495520999</c:v>
                </c:pt>
                <c:pt idx="72">
                  <c:v>240.17050495520999</c:v>
                </c:pt>
                <c:pt idx="73">
                  <c:v>240.17050495520999</c:v>
                </c:pt>
                <c:pt idx="74">
                  <c:v>240.17050495520999</c:v>
                </c:pt>
                <c:pt idx="75">
                  <c:v>240.17050495520999</c:v>
                </c:pt>
                <c:pt idx="76">
                  <c:v>240.17050495520999</c:v>
                </c:pt>
                <c:pt idx="77">
                  <c:v>240.17050495520999</c:v>
                </c:pt>
                <c:pt idx="78">
                  <c:v>240.17050495520999</c:v>
                </c:pt>
                <c:pt idx="79">
                  <c:v>240.17050495520999</c:v>
                </c:pt>
                <c:pt idx="80">
                  <c:v>240.17050495520999</c:v>
                </c:pt>
                <c:pt idx="81">
                  <c:v>240.17050495520999</c:v>
                </c:pt>
                <c:pt idx="82">
                  <c:v>240.17050495520999</c:v>
                </c:pt>
                <c:pt idx="83">
                  <c:v>240.17050495520999</c:v>
                </c:pt>
                <c:pt idx="84">
                  <c:v>240.17050495520999</c:v>
                </c:pt>
                <c:pt idx="85">
                  <c:v>240.17050495520999</c:v>
                </c:pt>
                <c:pt idx="86">
                  <c:v>240.17050495520999</c:v>
                </c:pt>
                <c:pt idx="87">
                  <c:v>240.17050495520999</c:v>
                </c:pt>
                <c:pt idx="88">
                  <c:v>240.17050495520999</c:v>
                </c:pt>
                <c:pt idx="89">
                  <c:v>240.17050495520999</c:v>
                </c:pt>
                <c:pt idx="90">
                  <c:v>240.17050495520999</c:v>
                </c:pt>
                <c:pt idx="91">
                  <c:v>240.17050495520999</c:v>
                </c:pt>
                <c:pt idx="92">
                  <c:v>240.17050495520999</c:v>
                </c:pt>
                <c:pt idx="93">
                  <c:v>423.57305916160186</c:v>
                </c:pt>
                <c:pt idx="94">
                  <c:v>412.23060688660189</c:v>
                </c:pt>
                <c:pt idx="95">
                  <c:v>401.33295666160188</c:v>
                </c:pt>
                <c:pt idx="96">
                  <c:v>390.88010848660184</c:v>
                </c:pt>
                <c:pt idx="97">
                  <c:v>380.87206236160188</c:v>
                </c:pt>
                <c:pt idx="98">
                  <c:v>380.87206236160188</c:v>
                </c:pt>
                <c:pt idx="99">
                  <c:v>380.87206236160188</c:v>
                </c:pt>
                <c:pt idx="100">
                  <c:v>380.87206236160188</c:v>
                </c:pt>
                <c:pt idx="101">
                  <c:v>380.87206236160188</c:v>
                </c:pt>
                <c:pt idx="102">
                  <c:v>380.87206236160188</c:v>
                </c:pt>
                <c:pt idx="103">
                  <c:v>380.87206236160188</c:v>
                </c:pt>
                <c:pt idx="104">
                  <c:v>380.87206236160188</c:v>
                </c:pt>
                <c:pt idx="105">
                  <c:v>380.87206236160188</c:v>
                </c:pt>
                <c:pt idx="106">
                  <c:v>380.87206236160188</c:v>
                </c:pt>
                <c:pt idx="107">
                  <c:v>380.87206236160188</c:v>
                </c:pt>
                <c:pt idx="108">
                  <c:v>380.87206236160188</c:v>
                </c:pt>
                <c:pt idx="109">
                  <c:v>380.87206236160188</c:v>
                </c:pt>
                <c:pt idx="110">
                  <c:v>208.2976803</c:v>
                </c:pt>
                <c:pt idx="111">
                  <c:v>230.5377828</c:v>
                </c:pt>
                <c:pt idx="112">
                  <c:v>240.17050495520999</c:v>
                </c:pt>
                <c:pt idx="113">
                  <c:v>240.17050495520999</c:v>
                </c:pt>
                <c:pt idx="114">
                  <c:v>240.17050495520999</c:v>
                </c:pt>
                <c:pt idx="115">
                  <c:v>240.17050495520999</c:v>
                </c:pt>
                <c:pt idx="116">
                  <c:v>169.15509990000001</c:v>
                </c:pt>
                <c:pt idx="117">
                  <c:v>169.15509990000001</c:v>
                </c:pt>
                <c:pt idx="118">
                  <c:v>178.27354192500002</c:v>
                </c:pt>
                <c:pt idx="119">
                  <c:v>178.27354192500002</c:v>
                </c:pt>
                <c:pt idx="120">
                  <c:v>197.84483212499998</c:v>
                </c:pt>
                <c:pt idx="121">
                  <c:v>76.602873195360388</c:v>
                </c:pt>
                <c:pt idx="122">
                  <c:v>97.578047625570377</c:v>
                </c:pt>
                <c:pt idx="123">
                  <c:v>97.578047625570377</c:v>
                </c:pt>
                <c:pt idx="124">
                  <c:v>97.578047625570377</c:v>
                </c:pt>
                <c:pt idx="125">
                  <c:v>97.578047625570377</c:v>
                </c:pt>
                <c:pt idx="126">
                  <c:v>97.578047625570377</c:v>
                </c:pt>
                <c:pt idx="127">
                  <c:v>97.578047625570377</c:v>
                </c:pt>
                <c:pt idx="128">
                  <c:v>97.578047625570377</c:v>
                </c:pt>
                <c:pt idx="129">
                  <c:v>97.578047625570377</c:v>
                </c:pt>
                <c:pt idx="130">
                  <c:v>97.578047625570377</c:v>
                </c:pt>
                <c:pt idx="131">
                  <c:v>97.578047625570377</c:v>
                </c:pt>
                <c:pt idx="132">
                  <c:v>97.578047625570377</c:v>
                </c:pt>
                <c:pt idx="133">
                  <c:v>97.578047625570235</c:v>
                </c:pt>
                <c:pt idx="134">
                  <c:v>97.578047625570235</c:v>
                </c:pt>
                <c:pt idx="135">
                  <c:v>97.578047625570235</c:v>
                </c:pt>
                <c:pt idx="136">
                  <c:v>97.578047625570235</c:v>
                </c:pt>
                <c:pt idx="137">
                  <c:v>97.578047625570235</c:v>
                </c:pt>
                <c:pt idx="138">
                  <c:v>97.578047625570235</c:v>
                </c:pt>
                <c:pt idx="139">
                  <c:v>97.578047625570235</c:v>
                </c:pt>
                <c:pt idx="140">
                  <c:v>97.578047625570235</c:v>
                </c:pt>
                <c:pt idx="141">
                  <c:v>97.578047625570235</c:v>
                </c:pt>
                <c:pt idx="142">
                  <c:v>97.578047625570264</c:v>
                </c:pt>
                <c:pt idx="143">
                  <c:v>97.578047625570264</c:v>
                </c:pt>
                <c:pt idx="144">
                  <c:v>97.578047625570264</c:v>
                </c:pt>
                <c:pt idx="145">
                  <c:v>197.22071967698452</c:v>
                </c:pt>
                <c:pt idx="146">
                  <c:v>240.17050495520999</c:v>
                </c:pt>
                <c:pt idx="147">
                  <c:v>240.17050495520999</c:v>
                </c:pt>
                <c:pt idx="148">
                  <c:v>240.17050495520999</c:v>
                </c:pt>
                <c:pt idx="149">
                  <c:v>240.17050495520999</c:v>
                </c:pt>
                <c:pt idx="150">
                  <c:v>240.17050495520999</c:v>
                </c:pt>
                <c:pt idx="151">
                  <c:v>240.17050495520999</c:v>
                </c:pt>
                <c:pt idx="152">
                  <c:v>240.17050495520999</c:v>
                </c:pt>
                <c:pt idx="153">
                  <c:v>240.17050495520999</c:v>
                </c:pt>
                <c:pt idx="154">
                  <c:v>240.17050495520999</c:v>
                </c:pt>
                <c:pt idx="155">
                  <c:v>240.17050495520999</c:v>
                </c:pt>
                <c:pt idx="156">
                  <c:v>240.17050495520999</c:v>
                </c:pt>
                <c:pt idx="157">
                  <c:v>217.20092709321</c:v>
                </c:pt>
                <c:pt idx="158">
                  <c:v>196.01055743120997</c:v>
                </c:pt>
                <c:pt idx="159">
                  <c:v>176.59939596921001</c:v>
                </c:pt>
                <c:pt idx="160">
                  <c:v>158.96744270721001</c:v>
                </c:pt>
                <c:pt idx="161">
                  <c:v>143.11469764521001</c:v>
                </c:pt>
                <c:pt idx="162">
                  <c:v>129.04116078321002</c:v>
                </c:pt>
                <c:pt idx="163">
                  <c:v>116.74683212121002</c:v>
                </c:pt>
                <c:pt idx="164">
                  <c:v>106.23171165921002</c:v>
                </c:pt>
                <c:pt idx="165">
                  <c:v>97.495799397210021</c:v>
                </c:pt>
                <c:pt idx="166">
                  <c:v>90.539095335210021</c:v>
                </c:pt>
                <c:pt idx="167">
                  <c:v>90.539095335210021</c:v>
                </c:pt>
                <c:pt idx="168">
                  <c:v>90.539095335210021</c:v>
                </c:pt>
                <c:pt idx="169">
                  <c:v>90.539095335210021</c:v>
                </c:pt>
                <c:pt idx="170">
                  <c:v>90.539095335210021</c:v>
                </c:pt>
                <c:pt idx="171">
                  <c:v>90.539095335210021</c:v>
                </c:pt>
                <c:pt idx="172">
                  <c:v>90.539095335210021</c:v>
                </c:pt>
                <c:pt idx="173">
                  <c:v>90.539095335210021</c:v>
                </c:pt>
                <c:pt idx="174">
                  <c:v>90.539095335210021</c:v>
                </c:pt>
                <c:pt idx="175">
                  <c:v>90.539095335210021</c:v>
                </c:pt>
                <c:pt idx="176">
                  <c:v>90.539095335210021</c:v>
                </c:pt>
                <c:pt idx="177">
                  <c:v>90.539095335210021</c:v>
                </c:pt>
                <c:pt idx="178">
                  <c:v>97.495799397210021</c:v>
                </c:pt>
                <c:pt idx="179">
                  <c:v>106.23171165921002</c:v>
                </c:pt>
                <c:pt idx="180">
                  <c:v>116.74683212121002</c:v>
                </c:pt>
                <c:pt idx="181">
                  <c:v>129.04116078321002</c:v>
                </c:pt>
                <c:pt idx="182">
                  <c:v>143.11469764521001</c:v>
                </c:pt>
                <c:pt idx="183">
                  <c:v>158.96744270721001</c:v>
                </c:pt>
                <c:pt idx="184">
                  <c:v>176.59939596921001</c:v>
                </c:pt>
                <c:pt idx="185">
                  <c:v>196.01055743120997</c:v>
                </c:pt>
                <c:pt idx="186">
                  <c:v>217.20092709321</c:v>
                </c:pt>
                <c:pt idx="187">
                  <c:v>240.17050495520999</c:v>
                </c:pt>
                <c:pt idx="188">
                  <c:v>240.17050495520999</c:v>
                </c:pt>
                <c:pt idx="189">
                  <c:v>240.17050495520999</c:v>
                </c:pt>
                <c:pt idx="190">
                  <c:v>240.17050495520999</c:v>
                </c:pt>
                <c:pt idx="191">
                  <c:v>240.17050495520999</c:v>
                </c:pt>
                <c:pt idx="192">
                  <c:v>240.17050495520999</c:v>
                </c:pt>
                <c:pt idx="193">
                  <c:v>240.17050495520999</c:v>
                </c:pt>
                <c:pt idx="194">
                  <c:v>240.17050495520999</c:v>
                </c:pt>
                <c:pt idx="195">
                  <c:v>240.17050495520999</c:v>
                </c:pt>
                <c:pt idx="196">
                  <c:v>240.17050495520999</c:v>
                </c:pt>
                <c:pt idx="197">
                  <c:v>240.17050495520999</c:v>
                </c:pt>
                <c:pt idx="198">
                  <c:v>240.17050495520999</c:v>
                </c:pt>
                <c:pt idx="199">
                  <c:v>240.17050495520999</c:v>
                </c:pt>
                <c:pt idx="200">
                  <c:v>240.17050495520999</c:v>
                </c:pt>
                <c:pt idx="201">
                  <c:v>240.17050495520999</c:v>
                </c:pt>
                <c:pt idx="202">
                  <c:v>240.17050495520999</c:v>
                </c:pt>
                <c:pt idx="203">
                  <c:v>240.17050495520999</c:v>
                </c:pt>
                <c:pt idx="204">
                  <c:v>240.17050495520999</c:v>
                </c:pt>
                <c:pt idx="205">
                  <c:v>240.17050495520999</c:v>
                </c:pt>
                <c:pt idx="206">
                  <c:v>240.17050495520999</c:v>
                </c:pt>
                <c:pt idx="207">
                  <c:v>240.17050495520999</c:v>
                </c:pt>
                <c:pt idx="208">
                  <c:v>240.17050495520999</c:v>
                </c:pt>
                <c:pt idx="209">
                  <c:v>240.17050495520999</c:v>
                </c:pt>
                <c:pt idx="210">
                  <c:v>240.17050495520999</c:v>
                </c:pt>
                <c:pt idx="211">
                  <c:v>240.17050495520999</c:v>
                </c:pt>
                <c:pt idx="212">
                  <c:v>240.17050495520999</c:v>
                </c:pt>
                <c:pt idx="213">
                  <c:v>240.17050495520999</c:v>
                </c:pt>
                <c:pt idx="214">
                  <c:v>217.20092709321</c:v>
                </c:pt>
                <c:pt idx="215">
                  <c:v>196.01055743120997</c:v>
                </c:pt>
                <c:pt idx="216">
                  <c:v>176.59939596921001</c:v>
                </c:pt>
                <c:pt idx="217">
                  <c:v>158.96744270721001</c:v>
                </c:pt>
                <c:pt idx="218">
                  <c:v>143.11469764521001</c:v>
                </c:pt>
                <c:pt idx="219">
                  <c:v>129.04116078321002</c:v>
                </c:pt>
                <c:pt idx="220">
                  <c:v>116.74683212121002</c:v>
                </c:pt>
                <c:pt idx="221">
                  <c:v>106.23171165921002</c:v>
                </c:pt>
                <c:pt idx="222">
                  <c:v>97.495799397210021</c:v>
                </c:pt>
                <c:pt idx="223">
                  <c:v>90.539095335210021</c:v>
                </c:pt>
                <c:pt idx="224">
                  <c:v>90.539095335210021</c:v>
                </c:pt>
                <c:pt idx="225">
                  <c:v>90.539095335210021</c:v>
                </c:pt>
                <c:pt idx="226">
                  <c:v>90.539095335210021</c:v>
                </c:pt>
                <c:pt idx="227">
                  <c:v>90.539095335210021</c:v>
                </c:pt>
                <c:pt idx="228">
                  <c:v>90.539095335210021</c:v>
                </c:pt>
                <c:pt idx="229">
                  <c:v>90.539095335210021</c:v>
                </c:pt>
                <c:pt idx="230">
                  <c:v>90.539095335210021</c:v>
                </c:pt>
                <c:pt idx="231">
                  <c:v>90.539095335210021</c:v>
                </c:pt>
                <c:pt idx="232">
                  <c:v>90.539095335210021</c:v>
                </c:pt>
                <c:pt idx="233">
                  <c:v>90.539095335210021</c:v>
                </c:pt>
                <c:pt idx="234">
                  <c:v>90.539095335210021</c:v>
                </c:pt>
                <c:pt idx="235">
                  <c:v>90.539095335210021</c:v>
                </c:pt>
                <c:pt idx="236">
                  <c:v>93.795046341210011</c:v>
                </c:pt>
                <c:pt idx="237">
                  <c:v>97.495799397210021</c:v>
                </c:pt>
                <c:pt idx="238">
                  <c:v>101.64135450321001</c:v>
                </c:pt>
                <c:pt idx="239">
                  <c:v>106.23171165921002</c:v>
                </c:pt>
                <c:pt idx="240">
                  <c:v>111.26687086521001</c:v>
                </c:pt>
                <c:pt idx="241">
                  <c:v>116.74683212121002</c:v>
                </c:pt>
                <c:pt idx="242">
                  <c:v>122.67159542721001</c:v>
                </c:pt>
                <c:pt idx="243">
                  <c:v>129.04116078321002</c:v>
                </c:pt>
                <c:pt idx="244">
                  <c:v>135.85552818921002</c:v>
                </c:pt>
                <c:pt idx="245">
                  <c:v>143.11469764521001</c:v>
                </c:pt>
                <c:pt idx="246">
                  <c:v>150.81866915121003</c:v>
                </c:pt>
                <c:pt idx="247">
                  <c:v>158.96744270721001</c:v>
                </c:pt>
                <c:pt idx="248">
                  <c:v>167.56101831321001</c:v>
                </c:pt>
                <c:pt idx="249">
                  <c:v>176.59939596921001</c:v>
                </c:pt>
                <c:pt idx="250">
                  <c:v>186.08257567521002</c:v>
                </c:pt>
                <c:pt idx="251">
                  <c:v>196.01055743120997</c:v>
                </c:pt>
                <c:pt idx="252">
                  <c:v>217.20092709321</c:v>
                </c:pt>
                <c:pt idx="253">
                  <c:v>240.17050495520999</c:v>
                </c:pt>
                <c:pt idx="254">
                  <c:v>240.17050495520999</c:v>
                </c:pt>
                <c:pt idx="255">
                  <c:v>240.17050495520999</c:v>
                </c:pt>
                <c:pt idx="256">
                  <c:v>240.17050495520999</c:v>
                </c:pt>
                <c:pt idx="257">
                  <c:v>240.17050495520999</c:v>
                </c:pt>
                <c:pt idx="258">
                  <c:v>240.17050495520999</c:v>
                </c:pt>
                <c:pt idx="259">
                  <c:v>240.17050495520999</c:v>
                </c:pt>
                <c:pt idx="260">
                  <c:v>240.17050495520999</c:v>
                </c:pt>
                <c:pt idx="261">
                  <c:v>240.17050495520999</c:v>
                </c:pt>
                <c:pt idx="262">
                  <c:v>240.17050495520999</c:v>
                </c:pt>
                <c:pt idx="263">
                  <c:v>240.17050495520999</c:v>
                </c:pt>
                <c:pt idx="264">
                  <c:v>240.17050495520999</c:v>
                </c:pt>
                <c:pt idx="265">
                  <c:v>240.17050495520999</c:v>
                </c:pt>
                <c:pt idx="266">
                  <c:v>240.17050495520999</c:v>
                </c:pt>
                <c:pt idx="267">
                  <c:v>361.78778785463976</c:v>
                </c:pt>
                <c:pt idx="268">
                  <c:v>350.89013762963975</c:v>
                </c:pt>
                <c:pt idx="269">
                  <c:v>340.43728945463965</c:v>
                </c:pt>
                <c:pt idx="270">
                  <c:v>330.4292433296398</c:v>
                </c:pt>
                <c:pt idx="271">
                  <c:v>330.4292433296398</c:v>
                </c:pt>
                <c:pt idx="272">
                  <c:v>330.4292433296398</c:v>
                </c:pt>
                <c:pt idx="273">
                  <c:v>330.4292433296398</c:v>
                </c:pt>
                <c:pt idx="274">
                  <c:v>330.4292433296398</c:v>
                </c:pt>
                <c:pt idx="275">
                  <c:v>330.4292433296398</c:v>
                </c:pt>
                <c:pt idx="276">
                  <c:v>330.4292433296398</c:v>
                </c:pt>
                <c:pt idx="277">
                  <c:v>330.4292433296398</c:v>
                </c:pt>
                <c:pt idx="278">
                  <c:v>330.42924332963963</c:v>
                </c:pt>
                <c:pt idx="279">
                  <c:v>330.42924332963963</c:v>
                </c:pt>
                <c:pt idx="280">
                  <c:v>330.42924332963963</c:v>
                </c:pt>
                <c:pt idx="281">
                  <c:v>330.42924332963963</c:v>
                </c:pt>
                <c:pt idx="282">
                  <c:v>330.42924332963963</c:v>
                </c:pt>
                <c:pt idx="283">
                  <c:v>330.42924332963963</c:v>
                </c:pt>
                <c:pt idx="284">
                  <c:v>330.42924332963963</c:v>
                </c:pt>
                <c:pt idx="285">
                  <c:v>292.94924887104656</c:v>
                </c:pt>
                <c:pt idx="286">
                  <c:v>219.195330525</c:v>
                </c:pt>
                <c:pt idx="287">
                  <c:v>230.5377828</c:v>
                </c:pt>
                <c:pt idx="288">
                  <c:v>240.17050495520999</c:v>
                </c:pt>
                <c:pt idx="289">
                  <c:v>240.17050495520999</c:v>
                </c:pt>
                <c:pt idx="290">
                  <c:v>240.17050495520999</c:v>
                </c:pt>
                <c:pt idx="291">
                  <c:v>240.17050495520999</c:v>
                </c:pt>
                <c:pt idx="292">
                  <c:v>240.17050495520999</c:v>
                </c:pt>
                <c:pt idx="293">
                  <c:v>240.17050495520999</c:v>
                </c:pt>
                <c:pt idx="294">
                  <c:v>240.17050495520999</c:v>
                </c:pt>
                <c:pt idx="295">
                  <c:v>240.17050495520999</c:v>
                </c:pt>
                <c:pt idx="296">
                  <c:v>217.20092709321</c:v>
                </c:pt>
                <c:pt idx="297">
                  <c:v>196.01055743120997</c:v>
                </c:pt>
                <c:pt idx="298">
                  <c:v>176.59939596921001</c:v>
                </c:pt>
                <c:pt idx="299">
                  <c:v>158.96744270721001</c:v>
                </c:pt>
                <c:pt idx="300">
                  <c:v>143.11469764521001</c:v>
                </c:pt>
                <c:pt idx="301">
                  <c:v>129.04116078321002</c:v>
                </c:pt>
                <c:pt idx="302">
                  <c:v>116.74683212121002</c:v>
                </c:pt>
                <c:pt idx="303">
                  <c:v>106.23171165921002</c:v>
                </c:pt>
                <c:pt idx="304">
                  <c:v>97.495799397210021</c:v>
                </c:pt>
                <c:pt idx="305">
                  <c:v>97.495799397210021</c:v>
                </c:pt>
                <c:pt idx="306">
                  <c:v>97.495799397210021</c:v>
                </c:pt>
                <c:pt idx="307">
                  <c:v>97.495799397210021</c:v>
                </c:pt>
                <c:pt idx="308">
                  <c:v>97.495799397210021</c:v>
                </c:pt>
                <c:pt idx="309">
                  <c:v>97.495799397210021</c:v>
                </c:pt>
                <c:pt idx="310">
                  <c:v>97.495799397210021</c:v>
                </c:pt>
                <c:pt idx="311">
                  <c:v>97.495799397210021</c:v>
                </c:pt>
                <c:pt idx="312">
                  <c:v>97.495799397210021</c:v>
                </c:pt>
                <c:pt idx="313">
                  <c:v>101.64135450321001</c:v>
                </c:pt>
                <c:pt idx="314">
                  <c:v>106.23171165921002</c:v>
                </c:pt>
                <c:pt idx="315">
                  <c:v>111.26687086521001</c:v>
                </c:pt>
                <c:pt idx="316">
                  <c:v>116.74683212121002</c:v>
                </c:pt>
                <c:pt idx="317">
                  <c:v>122.67159542721001</c:v>
                </c:pt>
                <c:pt idx="318">
                  <c:v>129.04116078321002</c:v>
                </c:pt>
                <c:pt idx="319">
                  <c:v>135.85552818921002</c:v>
                </c:pt>
                <c:pt idx="320">
                  <c:v>143.11469764521001</c:v>
                </c:pt>
                <c:pt idx="321">
                  <c:v>150.81866915121003</c:v>
                </c:pt>
                <c:pt idx="322">
                  <c:v>158.96744270721001</c:v>
                </c:pt>
                <c:pt idx="323">
                  <c:v>-16.435880392391852</c:v>
                </c:pt>
                <c:pt idx="324">
                  <c:v>2.9752810696081156</c:v>
                </c:pt>
                <c:pt idx="325">
                  <c:v>24.165650731608139</c:v>
                </c:pt>
                <c:pt idx="326">
                  <c:v>47.135228593608133</c:v>
                </c:pt>
                <c:pt idx="327">
                  <c:v>47.135228593608133</c:v>
                </c:pt>
                <c:pt idx="328">
                  <c:v>24.165650731608139</c:v>
                </c:pt>
                <c:pt idx="329">
                  <c:v>2.9752810696081156</c:v>
                </c:pt>
                <c:pt idx="330">
                  <c:v>-16.435880392391852</c:v>
                </c:pt>
                <c:pt idx="331">
                  <c:v>-34.067833654391848</c:v>
                </c:pt>
                <c:pt idx="332">
                  <c:v>-49.920578716391844</c:v>
                </c:pt>
                <c:pt idx="333">
                  <c:v>-63.994115578391842</c:v>
                </c:pt>
                <c:pt idx="334">
                  <c:v>-76.28844424039184</c:v>
                </c:pt>
                <c:pt idx="335">
                  <c:v>111.27711039760817</c:v>
                </c:pt>
                <c:pt idx="336">
                  <c:v>295.57647449721003</c:v>
                </c:pt>
                <c:pt idx="337">
                  <c:v>288.61977043521</c:v>
                </c:pt>
                <c:pt idx="338">
                  <c:v>283.44227457321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285.80862147921005</c:v>
                </c:pt>
                <c:pt idx="344">
                  <c:v>288.61977043521</c:v>
                </c:pt>
                <c:pt idx="345">
                  <c:v>291.87572144121003</c:v>
                </c:pt>
                <c:pt idx="346">
                  <c:v>295.57647449721003</c:v>
                </c:pt>
                <c:pt idx="347">
                  <c:v>299.72202960321005</c:v>
                </c:pt>
                <c:pt idx="348">
                  <c:v>304.31238675921003</c:v>
                </c:pt>
                <c:pt idx="349">
                  <c:v>309.34754596521003</c:v>
                </c:pt>
                <c:pt idx="350">
                  <c:v>314.82750722121</c:v>
                </c:pt>
                <c:pt idx="351">
                  <c:v>320.75227052721004</c:v>
                </c:pt>
                <c:pt idx="352">
                  <c:v>327.12183588321</c:v>
                </c:pt>
                <c:pt idx="353">
                  <c:v>333.93620328921003</c:v>
                </c:pt>
                <c:pt idx="354">
                  <c:v>341.19537274521002</c:v>
                </c:pt>
                <c:pt idx="355">
                  <c:v>352.91813077296001</c:v>
                </c:pt>
                <c:pt idx="356">
                  <c:v>365.64169341321002</c:v>
                </c:pt>
                <c:pt idx="357">
                  <c:v>379.36606066595999</c:v>
                </c:pt>
                <c:pt idx="358">
                  <c:v>394.09123253120998</c:v>
                </c:pt>
                <c:pt idx="359">
                  <c:v>415.28160219321001</c:v>
                </c:pt>
                <c:pt idx="360">
                  <c:v>438.25118005521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420.85719588996</c:v>
                </c:pt>
                <c:pt idx="368">
                  <c:v>404.46401633721001</c:v>
                </c:pt>
                <c:pt idx="369">
                  <c:v>389.07164139695999</c:v>
                </c:pt>
                <c:pt idx="370">
                  <c:v>374.68007106921004</c:v>
                </c:pt>
                <c:pt idx="371">
                  <c:v>361.28930535396</c:v>
                </c:pt>
                <c:pt idx="372">
                  <c:v>348.89934425121004</c:v>
                </c:pt>
                <c:pt idx="373">
                  <c:v>337.51018776096004</c:v>
                </c:pt>
                <c:pt idx="374">
                  <c:v>327.12183588321</c:v>
                </c:pt>
                <c:pt idx="375">
                  <c:v>317.73428861796003</c:v>
                </c:pt>
                <c:pt idx="376">
                  <c:v>309.34754596521003</c:v>
                </c:pt>
                <c:pt idx="377">
                  <c:v>301.96160792496005</c:v>
                </c:pt>
                <c:pt idx="378">
                  <c:v>295.57647449721003</c:v>
                </c:pt>
                <c:pt idx="379">
                  <c:v>290.19214568196003</c:v>
                </c:pt>
                <c:pt idx="380">
                  <c:v>285.80862147921005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290.19214568196003</c:v>
                </c:pt>
                <c:pt idx="392">
                  <c:v>295.57647449721003</c:v>
                </c:pt>
                <c:pt idx="393">
                  <c:v>301.96160792496005</c:v>
                </c:pt>
                <c:pt idx="394">
                  <c:v>309.34754596521003</c:v>
                </c:pt>
                <c:pt idx="395">
                  <c:v>317.73428861796003</c:v>
                </c:pt>
                <c:pt idx="396">
                  <c:v>330.47341932996</c:v>
                </c:pt>
                <c:pt idx="397">
                  <c:v>344.99175824196004</c:v>
                </c:pt>
                <c:pt idx="398">
                  <c:v>361.28930535396</c:v>
                </c:pt>
                <c:pt idx="399">
                  <c:v>379.36606066595999</c:v>
                </c:pt>
                <c:pt idx="400">
                  <c:v>399.22202417796001</c:v>
                </c:pt>
                <c:pt idx="401">
                  <c:v>420.85719588996</c:v>
                </c:pt>
                <c:pt idx="402">
                  <c:v>438.25118005521</c:v>
                </c:pt>
                <c:pt idx="403">
                  <c:v>420.85719588996</c:v>
                </c:pt>
                <c:pt idx="404">
                  <c:v>404.46401633721001</c:v>
                </c:pt>
                <c:pt idx="405">
                  <c:v>389.07164139695999</c:v>
                </c:pt>
                <c:pt idx="406">
                  <c:v>374.68007106921004</c:v>
                </c:pt>
                <c:pt idx="407">
                  <c:v>361.28930535396</c:v>
                </c:pt>
                <c:pt idx="408">
                  <c:v>348.89934425121004</c:v>
                </c:pt>
                <c:pt idx="409">
                  <c:v>337.51018776096004</c:v>
                </c:pt>
                <c:pt idx="410">
                  <c:v>327.12183588321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337.51018776096004</c:v>
                </c:pt>
                <c:pt idx="418">
                  <c:v>348.89934425121004</c:v>
                </c:pt>
                <c:pt idx="419">
                  <c:v>361.28930535396</c:v>
                </c:pt>
                <c:pt idx="420">
                  <c:v>374.68007106921004</c:v>
                </c:pt>
                <c:pt idx="421">
                  <c:v>389.07164139695999</c:v>
                </c:pt>
                <c:pt idx="422">
                  <c:v>404.46401633721001</c:v>
                </c:pt>
                <c:pt idx="423">
                  <c:v>420.85719588996</c:v>
                </c:pt>
                <c:pt idx="424">
                  <c:v>438.25118005521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420.85719588996</c:v>
                </c:pt>
                <c:pt idx="474">
                  <c:v>404.46401633721001</c:v>
                </c:pt>
                <c:pt idx="475">
                  <c:v>389.07164139695999</c:v>
                </c:pt>
                <c:pt idx="476">
                  <c:v>374.68007106921004</c:v>
                </c:pt>
                <c:pt idx="477">
                  <c:v>361.28930535396</c:v>
                </c:pt>
                <c:pt idx="478">
                  <c:v>348.89934425121004</c:v>
                </c:pt>
                <c:pt idx="479">
                  <c:v>337.51018776096004</c:v>
                </c:pt>
                <c:pt idx="480">
                  <c:v>327.12183588321</c:v>
                </c:pt>
                <c:pt idx="481">
                  <c:v>317.73428861796003</c:v>
                </c:pt>
                <c:pt idx="482">
                  <c:v>309.34754596521003</c:v>
                </c:pt>
                <c:pt idx="483">
                  <c:v>301.96160792496005</c:v>
                </c:pt>
                <c:pt idx="484">
                  <c:v>295.57647449721003</c:v>
                </c:pt>
                <c:pt idx="485">
                  <c:v>290.19214568196003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295.57647449721003</c:v>
                </c:pt>
                <c:pt idx="494">
                  <c:v>301.96160792496005</c:v>
                </c:pt>
                <c:pt idx="495">
                  <c:v>309.34754596521003</c:v>
                </c:pt>
                <c:pt idx="496">
                  <c:v>317.73428861796003</c:v>
                </c:pt>
                <c:pt idx="497">
                  <c:v>327.12183588321</c:v>
                </c:pt>
                <c:pt idx="498">
                  <c:v>337.51018776096004</c:v>
                </c:pt>
                <c:pt idx="499">
                  <c:v>348.89934425121004</c:v>
                </c:pt>
                <c:pt idx="500">
                  <c:v>361.28930535396</c:v>
                </c:pt>
                <c:pt idx="501">
                  <c:v>374.68007106921004</c:v>
                </c:pt>
                <c:pt idx="502">
                  <c:v>394.09123253120998</c:v>
                </c:pt>
                <c:pt idx="503">
                  <c:v>415.28160219321001</c:v>
                </c:pt>
                <c:pt idx="504">
                  <c:v>438.25118005521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420.85719588996</c:v>
                </c:pt>
                <c:pt idx="528">
                  <c:v>404.46401633721001</c:v>
                </c:pt>
                <c:pt idx="529">
                  <c:v>389.07164139695999</c:v>
                </c:pt>
                <c:pt idx="530">
                  <c:v>374.68007106921004</c:v>
                </c:pt>
                <c:pt idx="531">
                  <c:v>361.28930535396</c:v>
                </c:pt>
                <c:pt idx="532">
                  <c:v>348.89934425121004</c:v>
                </c:pt>
                <c:pt idx="533">
                  <c:v>337.51018776096004</c:v>
                </c:pt>
                <c:pt idx="534">
                  <c:v>327.12183588321</c:v>
                </c:pt>
                <c:pt idx="535">
                  <c:v>317.73428861796003</c:v>
                </c:pt>
                <c:pt idx="536">
                  <c:v>309.34754596521003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317.73428861796003</c:v>
                </c:pt>
                <c:pt idx="545">
                  <c:v>327.12183588321</c:v>
                </c:pt>
                <c:pt idx="546">
                  <c:v>337.51018776096004</c:v>
                </c:pt>
                <c:pt idx="547">
                  <c:v>348.89934425121004</c:v>
                </c:pt>
                <c:pt idx="548">
                  <c:v>361.28930535396</c:v>
                </c:pt>
                <c:pt idx="549">
                  <c:v>374.68007106921004</c:v>
                </c:pt>
                <c:pt idx="550">
                  <c:v>394.09123253120998</c:v>
                </c:pt>
                <c:pt idx="551">
                  <c:v>415.28160219321001</c:v>
                </c:pt>
                <c:pt idx="552">
                  <c:v>438.25118005521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420.85719588996</c:v>
                </c:pt>
                <c:pt idx="560">
                  <c:v>404.46401633721001</c:v>
                </c:pt>
                <c:pt idx="561">
                  <c:v>389.07164139695999</c:v>
                </c:pt>
                <c:pt idx="562">
                  <c:v>374.68007106921004</c:v>
                </c:pt>
                <c:pt idx="563">
                  <c:v>361.28930535396</c:v>
                </c:pt>
                <c:pt idx="564">
                  <c:v>348.89934425121004</c:v>
                </c:pt>
                <c:pt idx="565">
                  <c:v>337.51018776096004</c:v>
                </c:pt>
                <c:pt idx="566">
                  <c:v>327.12183588321</c:v>
                </c:pt>
                <c:pt idx="567">
                  <c:v>317.73428861796003</c:v>
                </c:pt>
                <c:pt idx="568">
                  <c:v>309.34754596521003</c:v>
                </c:pt>
                <c:pt idx="569">
                  <c:v>301.96160792496005</c:v>
                </c:pt>
                <c:pt idx="570">
                  <c:v>295.57647449721003</c:v>
                </c:pt>
                <c:pt idx="571">
                  <c:v>290.19214568196003</c:v>
                </c:pt>
                <c:pt idx="572">
                  <c:v>285.80862147921005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287.44193460681004</c:v>
                </c:pt>
                <c:pt idx="585">
                  <c:v>289.23537647241</c:v>
                </c:pt>
                <c:pt idx="586">
                  <c:v>291.18894707601004</c:v>
                </c:pt>
                <c:pt idx="587">
                  <c:v>293.30264641760999</c:v>
                </c:pt>
                <c:pt idx="588">
                  <c:v>295.57647449721003</c:v>
                </c:pt>
                <c:pt idx="589">
                  <c:v>576.28579631481</c:v>
                </c:pt>
                <c:pt idx="590">
                  <c:v>578.87988187041003</c:v>
                </c:pt>
                <c:pt idx="591">
                  <c:v>581.63409616400997</c:v>
                </c:pt>
                <c:pt idx="592">
                  <c:v>589.22019512676002</c:v>
                </c:pt>
                <c:pt idx="593">
                  <c:v>597.80709870201008</c:v>
                </c:pt>
                <c:pt idx="594">
                  <c:v>607.39480688976005</c:v>
                </c:pt>
                <c:pt idx="595">
                  <c:v>617.98331969001003</c:v>
                </c:pt>
                <c:pt idx="596">
                  <c:v>629.57263710276004</c:v>
                </c:pt>
                <c:pt idx="597">
                  <c:v>642.16275912801007</c:v>
                </c:pt>
                <c:pt idx="598">
                  <c:v>655.75368576576</c:v>
                </c:pt>
                <c:pt idx="599">
                  <c:v>670.34541701601006</c:v>
                </c:pt>
                <c:pt idx="600">
                  <c:v>685.93795287876003</c:v>
                </c:pt>
                <c:pt idx="601">
                  <c:v>702.53129335401002</c:v>
                </c:pt>
                <c:pt idx="602">
                  <c:v>716.52654505521002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888.58664698660186</c:v>
                </c:pt>
                <c:pt idx="609">
                  <c:v>877.68899676160186</c:v>
                </c:pt>
                <c:pt idx="610">
                  <c:v>877.68899676160186</c:v>
                </c:pt>
                <c:pt idx="611">
                  <c:v>888.58664698660186</c:v>
                </c:pt>
                <c:pt idx="612">
                  <c:v>899.92909926160189</c:v>
                </c:pt>
                <c:pt idx="613">
                  <c:v>909.56182141681188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704.81935509921004</c:v>
                </c:pt>
                <c:pt idx="691">
                  <c:v>693.55696719321008</c:v>
                </c:pt>
                <c:pt idx="692">
                  <c:v>682.73938133721003</c:v>
                </c:pt>
                <c:pt idx="693">
                  <c:v>672.36659753121</c:v>
                </c:pt>
                <c:pt idx="694">
                  <c:v>662.43861577521</c:v>
                </c:pt>
                <c:pt idx="695">
                  <c:v>652.95543606921001</c:v>
                </c:pt>
                <c:pt idx="696">
                  <c:v>643.91705841321004</c:v>
                </c:pt>
                <c:pt idx="697">
                  <c:v>635.32348280720998</c:v>
                </c:pt>
                <c:pt idx="698">
                  <c:v>627.17470925121006</c:v>
                </c:pt>
                <c:pt idx="699">
                  <c:v>619.47073774521004</c:v>
                </c:pt>
                <c:pt idx="700">
                  <c:v>612.21156828921005</c:v>
                </c:pt>
                <c:pt idx="701">
                  <c:v>605.39720088321008</c:v>
                </c:pt>
                <c:pt idx="702">
                  <c:v>599.02763552721001</c:v>
                </c:pt>
                <c:pt idx="703">
                  <c:v>593.10287222121008</c:v>
                </c:pt>
                <c:pt idx="704">
                  <c:v>587.62291096521005</c:v>
                </c:pt>
                <c:pt idx="705">
                  <c:v>582.58775175921005</c:v>
                </c:pt>
                <c:pt idx="706">
                  <c:v>577.99739460321007</c:v>
                </c:pt>
                <c:pt idx="707">
                  <c:v>573.85183949720999</c:v>
                </c:pt>
                <c:pt idx="708">
                  <c:v>570.15108644121005</c:v>
                </c:pt>
                <c:pt idx="709">
                  <c:v>566.89513543521002</c:v>
                </c:pt>
                <c:pt idx="710">
                  <c:v>564.08398647921001</c:v>
                </c:pt>
                <c:pt idx="711">
                  <c:v>561.71763957321002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563.08407147081004</c:v>
                </c:pt>
                <c:pt idx="724">
                  <c:v>564.61063210641009</c:v>
                </c:pt>
                <c:pt idx="725">
                  <c:v>566.29732148001005</c:v>
                </c:pt>
                <c:pt idx="726">
                  <c:v>568.14413959161004</c:v>
                </c:pt>
                <c:pt idx="727">
                  <c:v>570.15108644121005</c:v>
                </c:pt>
                <c:pt idx="728">
                  <c:v>572.31816202881009</c:v>
                </c:pt>
                <c:pt idx="729">
                  <c:v>574.64536635441004</c:v>
                </c:pt>
                <c:pt idx="730">
                  <c:v>577.13269941801002</c:v>
                </c:pt>
                <c:pt idx="731">
                  <c:v>579.78016121961002</c:v>
                </c:pt>
                <c:pt idx="732">
                  <c:v>582.58775175921005</c:v>
                </c:pt>
                <c:pt idx="733">
                  <c:v>585.55547103680999</c:v>
                </c:pt>
                <c:pt idx="734">
                  <c:v>588.68331905241007</c:v>
                </c:pt>
                <c:pt idx="735">
                  <c:v>597.20350232016006</c:v>
                </c:pt>
                <c:pt idx="736">
                  <c:v>606.72449020041006</c:v>
                </c:pt>
                <c:pt idx="737">
                  <c:v>810.28155905476183</c:v>
                </c:pt>
                <c:pt idx="738">
                  <c:v>821.80415616001187</c:v>
                </c:pt>
                <c:pt idx="739">
                  <c:v>834.32755787776182</c:v>
                </c:pt>
                <c:pt idx="740">
                  <c:v>847.8517642080119</c:v>
                </c:pt>
                <c:pt idx="741">
                  <c:v>862.37677515076189</c:v>
                </c:pt>
                <c:pt idx="742">
                  <c:v>690.26498722116003</c:v>
                </c:pt>
                <c:pt idx="743">
                  <c:v>712.96768385316</c:v>
                </c:pt>
                <c:pt idx="744">
                  <c:v>716.52654505521002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704.81935509921004</c:v>
                </c:pt>
                <c:pt idx="756">
                  <c:v>693.55696719321008</c:v>
                </c:pt>
                <c:pt idx="757">
                  <c:v>682.73938133721003</c:v>
                </c:pt>
                <c:pt idx="758">
                  <c:v>672.36659753121</c:v>
                </c:pt>
                <c:pt idx="759">
                  <c:v>662.43861577521</c:v>
                </c:pt>
                <c:pt idx="760">
                  <c:v>652.95543606921001</c:v>
                </c:pt>
                <c:pt idx="761">
                  <c:v>643.91705841321004</c:v>
                </c:pt>
                <c:pt idx="762">
                  <c:v>635.32348280720998</c:v>
                </c:pt>
                <c:pt idx="763">
                  <c:v>627.17470925121006</c:v>
                </c:pt>
                <c:pt idx="764">
                  <c:v>619.47073774521004</c:v>
                </c:pt>
                <c:pt idx="765">
                  <c:v>612.21156828921005</c:v>
                </c:pt>
                <c:pt idx="766">
                  <c:v>605.39720088321008</c:v>
                </c:pt>
                <c:pt idx="767">
                  <c:v>599.02763552721001</c:v>
                </c:pt>
                <c:pt idx="768">
                  <c:v>593.10287222121008</c:v>
                </c:pt>
                <c:pt idx="769">
                  <c:v>587.62291096521005</c:v>
                </c:pt>
                <c:pt idx="770">
                  <c:v>582.58775175921005</c:v>
                </c:pt>
                <c:pt idx="771">
                  <c:v>577.99739460321007</c:v>
                </c:pt>
                <c:pt idx="772">
                  <c:v>573.85183949720999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576.28579631481</c:v>
                </c:pt>
                <c:pt idx="784">
                  <c:v>578.87988187041003</c:v>
                </c:pt>
                <c:pt idx="785">
                  <c:v>581.63409616401009</c:v>
                </c:pt>
                <c:pt idx="786">
                  <c:v>584.54843919561006</c:v>
                </c:pt>
                <c:pt idx="787">
                  <c:v>587.62291096521005</c:v>
                </c:pt>
                <c:pt idx="788">
                  <c:v>596.60435395881007</c:v>
                </c:pt>
                <c:pt idx="789">
                  <c:v>606.72449020041006</c:v>
                </c:pt>
                <c:pt idx="790">
                  <c:v>617.98331969001003</c:v>
                </c:pt>
                <c:pt idx="791">
                  <c:v>630.38084242760999</c:v>
                </c:pt>
                <c:pt idx="792">
                  <c:v>643.91705841321004</c:v>
                </c:pt>
                <c:pt idx="793">
                  <c:v>658.59196764681008</c:v>
                </c:pt>
                <c:pt idx="794">
                  <c:v>674.40557012841009</c:v>
                </c:pt>
                <c:pt idx="795">
                  <c:v>691.35786585801009</c:v>
                </c:pt>
                <c:pt idx="796">
                  <c:v>585.41801350975277</c:v>
                </c:pt>
                <c:pt idx="797">
                  <c:v>592.49570372935261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704.81935509921004</c:v>
                </c:pt>
                <c:pt idx="822">
                  <c:v>693.55696719321008</c:v>
                </c:pt>
                <c:pt idx="823">
                  <c:v>682.73938133721003</c:v>
                </c:pt>
                <c:pt idx="824">
                  <c:v>672.36659753121</c:v>
                </c:pt>
                <c:pt idx="825">
                  <c:v>662.43861577521</c:v>
                </c:pt>
                <c:pt idx="826">
                  <c:v>652.95543606921001</c:v>
                </c:pt>
                <c:pt idx="827">
                  <c:v>643.91705841321004</c:v>
                </c:pt>
                <c:pt idx="828">
                  <c:v>635.32348280720998</c:v>
                </c:pt>
                <c:pt idx="829">
                  <c:v>627.17470925121006</c:v>
                </c:pt>
                <c:pt idx="830">
                  <c:v>619.47073774521004</c:v>
                </c:pt>
                <c:pt idx="831">
                  <c:v>612.21156828921005</c:v>
                </c:pt>
                <c:pt idx="832">
                  <c:v>605.39720088321008</c:v>
                </c:pt>
                <c:pt idx="833">
                  <c:v>599.02763552721001</c:v>
                </c:pt>
                <c:pt idx="834">
                  <c:v>593.10287222121008</c:v>
                </c:pt>
                <c:pt idx="835">
                  <c:v>587.62291096521005</c:v>
                </c:pt>
                <c:pt idx="836">
                  <c:v>582.58775175921005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140.31488703681001</c:v>
                </c:pt>
                <c:pt idx="859">
                  <c:v>143.44273505241</c:v>
                </c:pt>
                <c:pt idx="860">
                  <c:v>146.73071180600999</c:v>
                </c:pt>
                <c:pt idx="861">
                  <c:v>150.17881729761001</c:v>
                </c:pt>
                <c:pt idx="862">
                  <c:v>153.78705152721</c:v>
                </c:pt>
                <c:pt idx="863">
                  <c:v>157.55541449481001</c:v>
                </c:pt>
                <c:pt idx="864">
                  <c:v>161.48390620040999</c:v>
                </c:pt>
                <c:pt idx="865">
                  <c:v>165.57252664401</c:v>
                </c:pt>
                <c:pt idx="866">
                  <c:v>169.82127582561</c:v>
                </c:pt>
                <c:pt idx="867">
                  <c:v>174.23015374521</c:v>
                </c:pt>
                <c:pt idx="868">
                  <c:v>178.79916040281003</c:v>
                </c:pt>
                <c:pt idx="869">
                  <c:v>183.52829579841003</c:v>
                </c:pt>
                <c:pt idx="870">
                  <c:v>188.41755993201005</c:v>
                </c:pt>
                <c:pt idx="871">
                  <c:v>193.46695280361007</c:v>
                </c:pt>
                <c:pt idx="872">
                  <c:v>198.67647441321009</c:v>
                </c:pt>
                <c:pt idx="873">
                  <c:v>204.04612476081007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213.35138364681004</c:v>
                </c:pt>
                <c:pt idx="936">
                  <c:v>223.10144458281002</c:v>
                </c:pt>
                <c:pt idx="937">
                  <c:v>233.29630756881002</c:v>
                </c:pt>
                <c:pt idx="938">
                  <c:v>243.93597260481005</c:v>
                </c:pt>
                <c:pt idx="939">
                  <c:v>255.02043969081001</c:v>
                </c:pt>
                <c:pt idx="940">
                  <c:v>266.54970882681005</c:v>
                </c:pt>
                <c:pt idx="941">
                  <c:v>271.28596105521001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253.89197688996001</c:v>
                </c:pt>
                <c:pt idx="971">
                  <c:v>237.49879733721002</c:v>
                </c:pt>
                <c:pt idx="972">
                  <c:v>222.10642239696</c:v>
                </c:pt>
                <c:pt idx="973">
                  <c:v>207.71485206921</c:v>
                </c:pt>
                <c:pt idx="974">
                  <c:v>194.32408635396001</c:v>
                </c:pt>
                <c:pt idx="975">
                  <c:v>181.93412525121002</c:v>
                </c:pt>
                <c:pt idx="976">
                  <c:v>170.54496876096002</c:v>
                </c:pt>
                <c:pt idx="977">
                  <c:v>160.15661688321001</c:v>
                </c:pt>
                <c:pt idx="978">
                  <c:v>150.76906961796001</c:v>
                </c:pt>
                <c:pt idx="979">
                  <c:v>142.38232696521001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150.76906961796001</c:v>
                </c:pt>
                <c:pt idx="993">
                  <c:v>160.15661688321001</c:v>
                </c:pt>
                <c:pt idx="994">
                  <c:v>170.54496876096002</c:v>
                </c:pt>
                <c:pt idx="995">
                  <c:v>181.93412525121002</c:v>
                </c:pt>
                <c:pt idx="996">
                  <c:v>194.32408635396001</c:v>
                </c:pt>
                <c:pt idx="997">
                  <c:v>207.71485206921</c:v>
                </c:pt>
                <c:pt idx="998">
                  <c:v>222.10642239696</c:v>
                </c:pt>
                <c:pt idx="999">
                  <c:v>237.49879733721002</c:v>
                </c:pt>
                <c:pt idx="1000">
                  <c:v>253.89197688996001</c:v>
                </c:pt>
                <c:pt idx="1001">
                  <c:v>237.49879733721002</c:v>
                </c:pt>
                <c:pt idx="1002">
                  <c:v>222.10642239696</c:v>
                </c:pt>
                <c:pt idx="1003">
                  <c:v>207.71485206921</c:v>
                </c:pt>
                <c:pt idx="1004">
                  <c:v>194.32408635396001</c:v>
                </c:pt>
                <c:pt idx="1005">
                  <c:v>181.93412525121002</c:v>
                </c:pt>
                <c:pt idx="1006">
                  <c:v>170.54496876096002</c:v>
                </c:pt>
                <c:pt idx="1007">
                  <c:v>160.15661688321001</c:v>
                </c:pt>
                <c:pt idx="1008">
                  <c:v>150.76906961796001</c:v>
                </c:pt>
                <c:pt idx="1009">
                  <c:v>142.38232696521001</c:v>
                </c:pt>
                <c:pt idx="1010">
                  <c:v>134.99638892496</c:v>
                </c:pt>
                <c:pt idx="1011">
                  <c:v>128.61125549721001</c:v>
                </c:pt>
                <c:pt idx="1012">
                  <c:v>123.22692668196002</c:v>
                </c:pt>
                <c:pt idx="1013">
                  <c:v>118.84340247921001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123.22692668196002</c:v>
                </c:pt>
                <c:pt idx="1021">
                  <c:v>128.61125549721001</c:v>
                </c:pt>
                <c:pt idx="1022">
                  <c:v>134.99638892496</c:v>
                </c:pt>
                <c:pt idx="1023">
                  <c:v>142.38232696521001</c:v>
                </c:pt>
                <c:pt idx="1024">
                  <c:v>150.76906961796001</c:v>
                </c:pt>
                <c:pt idx="1025">
                  <c:v>160.15661688321001</c:v>
                </c:pt>
                <c:pt idx="1026">
                  <c:v>170.54496876096002</c:v>
                </c:pt>
                <c:pt idx="1027">
                  <c:v>181.93412525121002</c:v>
                </c:pt>
                <c:pt idx="1028">
                  <c:v>194.32408635396001</c:v>
                </c:pt>
                <c:pt idx="1029">
                  <c:v>207.71485206921</c:v>
                </c:pt>
                <c:pt idx="1030">
                  <c:v>222.10642239696</c:v>
                </c:pt>
                <c:pt idx="1031">
                  <c:v>237.49879733721002</c:v>
                </c:pt>
                <c:pt idx="1032">
                  <c:v>253.89197688996001</c:v>
                </c:pt>
                <c:pt idx="1033">
                  <c:v>271.28596105521001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253.89197688996001</c:v>
                </c:pt>
                <c:pt idx="1038">
                  <c:v>237.49879733721002</c:v>
                </c:pt>
                <c:pt idx="1039">
                  <c:v>222.10642239696</c:v>
                </c:pt>
                <c:pt idx="1040">
                  <c:v>207.71485206921</c:v>
                </c:pt>
                <c:pt idx="1041">
                  <c:v>194.32408635396001</c:v>
                </c:pt>
                <c:pt idx="1042">
                  <c:v>181.93412525121002</c:v>
                </c:pt>
                <c:pt idx="1043">
                  <c:v>170.54496876096002</c:v>
                </c:pt>
                <c:pt idx="1044">
                  <c:v>160.15661688321001</c:v>
                </c:pt>
                <c:pt idx="1045">
                  <c:v>150.76906961796001</c:v>
                </c:pt>
                <c:pt idx="1046">
                  <c:v>142.38232696521001</c:v>
                </c:pt>
                <c:pt idx="1047">
                  <c:v>134.99638892496</c:v>
                </c:pt>
                <c:pt idx="1048">
                  <c:v>128.61125549721001</c:v>
                </c:pt>
                <c:pt idx="1049">
                  <c:v>123.22692668196002</c:v>
                </c:pt>
                <c:pt idx="1050">
                  <c:v>118.84340247921001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123.55474579281001</c:v>
                </c:pt>
                <c:pt idx="1060">
                  <c:v>129.40478235441</c:v>
                </c:pt>
                <c:pt idx="1061">
                  <c:v>136.39351216401002</c:v>
                </c:pt>
                <c:pt idx="1062">
                  <c:v>144.52093522160999</c:v>
                </c:pt>
                <c:pt idx="1063">
                  <c:v>153.78705152721</c:v>
                </c:pt>
                <c:pt idx="1064">
                  <c:v>164.19186108080999</c:v>
                </c:pt>
                <c:pt idx="1065">
                  <c:v>175.73536388241001</c:v>
                </c:pt>
                <c:pt idx="1066">
                  <c:v>188.41755993201002</c:v>
                </c:pt>
                <c:pt idx="1067">
                  <c:v>202.23844922961001</c:v>
                </c:pt>
                <c:pt idx="1068">
                  <c:v>217.19803177521004</c:v>
                </c:pt>
                <c:pt idx="1069">
                  <c:v>233.29630756881005</c:v>
                </c:pt>
                <c:pt idx="1070">
                  <c:v>250.5332766104101</c:v>
                </c:pt>
                <c:pt idx="1071">
                  <c:v>268.90893890001007</c:v>
                </c:pt>
                <c:pt idx="1072">
                  <c:v>271.28596105521001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253.89197688996001</c:v>
                </c:pt>
                <c:pt idx="1084">
                  <c:v>237.49879733721002</c:v>
                </c:pt>
                <c:pt idx="1085">
                  <c:v>222.10642239696</c:v>
                </c:pt>
                <c:pt idx="1086">
                  <c:v>207.71485206921</c:v>
                </c:pt>
                <c:pt idx="1087">
                  <c:v>194.32408635396001</c:v>
                </c:pt>
                <c:pt idx="1088">
                  <c:v>181.93412525121002</c:v>
                </c:pt>
                <c:pt idx="1089">
                  <c:v>170.54496876096002</c:v>
                </c:pt>
                <c:pt idx="1090">
                  <c:v>160.15661688321001</c:v>
                </c:pt>
                <c:pt idx="1091">
                  <c:v>150.76906961796001</c:v>
                </c:pt>
                <c:pt idx="1092">
                  <c:v>142.38232696521001</c:v>
                </c:pt>
                <c:pt idx="1093">
                  <c:v>111.26687086521001</c:v>
                </c:pt>
                <c:pt idx="1094">
                  <c:v>111.26687086521001</c:v>
                </c:pt>
                <c:pt idx="1095">
                  <c:v>111.26687086521001</c:v>
                </c:pt>
                <c:pt idx="1096">
                  <c:v>111.26687086521001</c:v>
                </c:pt>
                <c:pt idx="1097">
                  <c:v>111.26687086521001</c:v>
                </c:pt>
                <c:pt idx="1098">
                  <c:v>111.26687086521001</c:v>
                </c:pt>
                <c:pt idx="1099">
                  <c:v>111.26687086521001</c:v>
                </c:pt>
                <c:pt idx="1100">
                  <c:v>111.26687086521001</c:v>
                </c:pt>
                <c:pt idx="1101">
                  <c:v>111.26687086521001</c:v>
                </c:pt>
                <c:pt idx="1102">
                  <c:v>111.26687086521001</c:v>
                </c:pt>
                <c:pt idx="1103">
                  <c:v>111.26687086521001</c:v>
                </c:pt>
                <c:pt idx="1104">
                  <c:v>122.67159542721001</c:v>
                </c:pt>
                <c:pt idx="1105">
                  <c:v>135.85552818921002</c:v>
                </c:pt>
                <c:pt idx="1106">
                  <c:v>150.81866915121003</c:v>
                </c:pt>
                <c:pt idx="1107">
                  <c:v>167.56101831321001</c:v>
                </c:pt>
                <c:pt idx="1108">
                  <c:v>186.08257567521002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65F-4464-8593-55983DEE5D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5996128"/>
        <c:axId val="1415998752"/>
      </c:scatterChart>
      <c:valAx>
        <c:axId val="1415996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998752"/>
        <c:crosses val="autoZero"/>
        <c:crossBetween val="midCat"/>
      </c:valAx>
      <c:valAx>
        <c:axId val="1415998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Required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996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Required For Motion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Cycle'!$S$2:$S$1110</c:f>
              <c:numCache>
                <c:formatCode>General</c:formatCode>
                <c:ptCount val="1109"/>
                <c:pt idx="0">
                  <c:v>0</c:v>
                </c:pt>
                <c:pt idx="1">
                  <c:v>81.084294000000014</c:v>
                </c:pt>
                <c:pt idx="2">
                  <c:v>83.753106300000013</c:v>
                </c:pt>
                <c:pt idx="3">
                  <c:v>88.201126800000011</c:v>
                </c:pt>
                <c:pt idx="4">
                  <c:v>94.428355500000009</c:v>
                </c:pt>
                <c:pt idx="5">
                  <c:v>102.43479240000002</c:v>
                </c:pt>
                <c:pt idx="6">
                  <c:v>112.2204375</c:v>
                </c:pt>
                <c:pt idx="7">
                  <c:v>123.78529080000001</c:v>
                </c:pt>
                <c:pt idx="8">
                  <c:v>137.12935229999999</c:v>
                </c:pt>
                <c:pt idx="9">
                  <c:v>152.252622</c:v>
                </c:pt>
                <c:pt idx="10">
                  <c:v>169.15509990000001</c:v>
                </c:pt>
                <c:pt idx="11">
                  <c:v>187.83678600000002</c:v>
                </c:pt>
                <c:pt idx="12">
                  <c:v>208.2976803</c:v>
                </c:pt>
                <c:pt idx="13">
                  <c:v>230.5377828</c:v>
                </c:pt>
                <c:pt idx="14">
                  <c:v>240.17050495520999</c:v>
                </c:pt>
                <c:pt idx="15">
                  <c:v>240.17050495520999</c:v>
                </c:pt>
                <c:pt idx="16">
                  <c:v>240.17050495520999</c:v>
                </c:pt>
                <c:pt idx="17">
                  <c:v>240.17050495520999</c:v>
                </c:pt>
                <c:pt idx="18">
                  <c:v>240.17050495520999</c:v>
                </c:pt>
                <c:pt idx="19">
                  <c:v>240.17050495520999</c:v>
                </c:pt>
                <c:pt idx="20">
                  <c:v>240.17050495520999</c:v>
                </c:pt>
                <c:pt idx="21">
                  <c:v>240.17050495520999</c:v>
                </c:pt>
                <c:pt idx="22">
                  <c:v>240.17050495520999</c:v>
                </c:pt>
                <c:pt idx="23">
                  <c:v>240.17050495520999</c:v>
                </c:pt>
                <c:pt idx="24">
                  <c:v>240.17050495520999</c:v>
                </c:pt>
                <c:pt idx="25">
                  <c:v>240.17050495520999</c:v>
                </c:pt>
                <c:pt idx="26">
                  <c:v>240.17050495520999</c:v>
                </c:pt>
                <c:pt idx="27">
                  <c:v>240.17050495520999</c:v>
                </c:pt>
                <c:pt idx="28">
                  <c:v>240.17050495520999</c:v>
                </c:pt>
                <c:pt idx="29">
                  <c:v>240.17050495520999</c:v>
                </c:pt>
                <c:pt idx="30">
                  <c:v>240.17050495520999</c:v>
                </c:pt>
                <c:pt idx="31">
                  <c:v>240.17050495520999</c:v>
                </c:pt>
                <c:pt idx="32">
                  <c:v>240.17050495520999</c:v>
                </c:pt>
                <c:pt idx="33">
                  <c:v>240.17050495520999</c:v>
                </c:pt>
                <c:pt idx="34">
                  <c:v>240.17050495520999</c:v>
                </c:pt>
                <c:pt idx="35">
                  <c:v>240.17050495520999</c:v>
                </c:pt>
                <c:pt idx="36">
                  <c:v>240.17050495520999</c:v>
                </c:pt>
                <c:pt idx="37">
                  <c:v>240.17050495520999</c:v>
                </c:pt>
                <c:pt idx="38">
                  <c:v>240.17050495520999</c:v>
                </c:pt>
                <c:pt idx="39">
                  <c:v>240.17050495520999</c:v>
                </c:pt>
                <c:pt idx="40">
                  <c:v>240.17050495520999</c:v>
                </c:pt>
                <c:pt idx="41">
                  <c:v>240.17050495520999</c:v>
                </c:pt>
                <c:pt idx="42">
                  <c:v>240.17050495520999</c:v>
                </c:pt>
                <c:pt idx="43">
                  <c:v>240.17050495520999</c:v>
                </c:pt>
                <c:pt idx="44">
                  <c:v>240.17050495520999</c:v>
                </c:pt>
                <c:pt idx="45">
                  <c:v>240.17050495520999</c:v>
                </c:pt>
                <c:pt idx="46">
                  <c:v>240.17050495520999</c:v>
                </c:pt>
                <c:pt idx="47">
                  <c:v>240.17050495520999</c:v>
                </c:pt>
                <c:pt idx="48">
                  <c:v>240.17050495520999</c:v>
                </c:pt>
                <c:pt idx="49">
                  <c:v>240.17050495520999</c:v>
                </c:pt>
                <c:pt idx="50">
                  <c:v>240.17050495520999</c:v>
                </c:pt>
                <c:pt idx="51">
                  <c:v>240.17050495520999</c:v>
                </c:pt>
                <c:pt idx="52">
                  <c:v>240.17050495520999</c:v>
                </c:pt>
                <c:pt idx="53">
                  <c:v>240.17050495520999</c:v>
                </c:pt>
                <c:pt idx="54">
                  <c:v>240.17050495520999</c:v>
                </c:pt>
                <c:pt idx="55">
                  <c:v>240.17050495520999</c:v>
                </c:pt>
                <c:pt idx="56">
                  <c:v>240.17050495520999</c:v>
                </c:pt>
                <c:pt idx="57">
                  <c:v>240.17050495520999</c:v>
                </c:pt>
                <c:pt idx="58">
                  <c:v>240.17050495520999</c:v>
                </c:pt>
                <c:pt idx="59">
                  <c:v>240.17050495520999</c:v>
                </c:pt>
                <c:pt idx="60">
                  <c:v>240.17050495520999</c:v>
                </c:pt>
                <c:pt idx="61">
                  <c:v>240.17050495520999</c:v>
                </c:pt>
                <c:pt idx="62">
                  <c:v>240.17050495520999</c:v>
                </c:pt>
                <c:pt idx="63">
                  <c:v>240.17050495520999</c:v>
                </c:pt>
                <c:pt idx="64">
                  <c:v>240.17050495520999</c:v>
                </c:pt>
                <c:pt idx="65">
                  <c:v>240.17050495520999</c:v>
                </c:pt>
                <c:pt idx="66">
                  <c:v>240.17050495520999</c:v>
                </c:pt>
                <c:pt idx="67">
                  <c:v>240.17050495520999</c:v>
                </c:pt>
                <c:pt idx="68">
                  <c:v>240.17050495520999</c:v>
                </c:pt>
                <c:pt idx="69">
                  <c:v>240.17050495520999</c:v>
                </c:pt>
                <c:pt idx="70">
                  <c:v>240.17050495520999</c:v>
                </c:pt>
                <c:pt idx="71">
                  <c:v>240.17050495520999</c:v>
                </c:pt>
                <c:pt idx="72">
                  <c:v>240.17050495520999</c:v>
                </c:pt>
                <c:pt idx="73">
                  <c:v>240.17050495520999</c:v>
                </c:pt>
                <c:pt idx="74">
                  <c:v>240.17050495520999</c:v>
                </c:pt>
                <c:pt idx="75">
                  <c:v>240.17050495520999</c:v>
                </c:pt>
                <c:pt idx="76">
                  <c:v>240.17050495520999</c:v>
                </c:pt>
                <c:pt idx="77">
                  <c:v>240.17050495520999</c:v>
                </c:pt>
                <c:pt idx="78">
                  <c:v>240.17050495520999</c:v>
                </c:pt>
                <c:pt idx="79">
                  <c:v>240.17050495520999</c:v>
                </c:pt>
                <c:pt idx="80">
                  <c:v>240.17050495520999</c:v>
                </c:pt>
                <c:pt idx="81">
                  <c:v>240.17050495520999</c:v>
                </c:pt>
                <c:pt idx="82">
                  <c:v>240.17050495520999</c:v>
                </c:pt>
                <c:pt idx="83">
                  <c:v>240.17050495520999</c:v>
                </c:pt>
                <c:pt idx="84">
                  <c:v>240.17050495520999</c:v>
                </c:pt>
                <c:pt idx="85">
                  <c:v>240.17050495520999</c:v>
                </c:pt>
                <c:pt idx="86">
                  <c:v>240.17050495520999</c:v>
                </c:pt>
                <c:pt idx="87">
                  <c:v>240.17050495520999</c:v>
                </c:pt>
                <c:pt idx="88">
                  <c:v>240.17050495520999</c:v>
                </c:pt>
                <c:pt idx="89">
                  <c:v>240.17050495520999</c:v>
                </c:pt>
                <c:pt idx="90">
                  <c:v>240.17050495520999</c:v>
                </c:pt>
                <c:pt idx="91">
                  <c:v>240.17050495520999</c:v>
                </c:pt>
                <c:pt idx="92">
                  <c:v>240.17050495520999</c:v>
                </c:pt>
                <c:pt idx="93">
                  <c:v>423.57305916160186</c:v>
                </c:pt>
                <c:pt idx="94">
                  <c:v>412.23060688660189</c:v>
                </c:pt>
                <c:pt idx="95">
                  <c:v>401.33295666160188</c:v>
                </c:pt>
                <c:pt idx="96">
                  <c:v>390.88010848660184</c:v>
                </c:pt>
                <c:pt idx="97">
                  <c:v>380.87206236160188</c:v>
                </c:pt>
                <c:pt idx="98">
                  <c:v>380.87206236160188</c:v>
                </c:pt>
                <c:pt idx="99">
                  <c:v>380.87206236160188</c:v>
                </c:pt>
                <c:pt idx="100">
                  <c:v>380.87206236160188</c:v>
                </c:pt>
                <c:pt idx="101">
                  <c:v>380.87206236160188</c:v>
                </c:pt>
                <c:pt idx="102">
                  <c:v>380.87206236160188</c:v>
                </c:pt>
                <c:pt idx="103">
                  <c:v>380.87206236160188</c:v>
                </c:pt>
                <c:pt idx="104">
                  <c:v>380.87206236160188</c:v>
                </c:pt>
                <c:pt idx="105">
                  <c:v>380.87206236160188</c:v>
                </c:pt>
                <c:pt idx="106">
                  <c:v>380.87206236160188</c:v>
                </c:pt>
                <c:pt idx="107">
                  <c:v>380.87206236160188</c:v>
                </c:pt>
                <c:pt idx="108">
                  <c:v>380.87206236160188</c:v>
                </c:pt>
                <c:pt idx="109">
                  <c:v>380.87206236160188</c:v>
                </c:pt>
                <c:pt idx="110">
                  <c:v>208.2976803</c:v>
                </c:pt>
                <c:pt idx="111">
                  <c:v>230.5377828</c:v>
                </c:pt>
                <c:pt idx="112">
                  <c:v>240.17050495520999</c:v>
                </c:pt>
                <c:pt idx="113">
                  <c:v>240.17050495520999</c:v>
                </c:pt>
                <c:pt idx="114">
                  <c:v>240.17050495520999</c:v>
                </c:pt>
                <c:pt idx="115">
                  <c:v>240.17050495520999</c:v>
                </c:pt>
                <c:pt idx="116">
                  <c:v>169.15509990000001</c:v>
                </c:pt>
                <c:pt idx="117">
                  <c:v>169.15509990000001</c:v>
                </c:pt>
                <c:pt idx="118">
                  <c:v>178.27354192500002</c:v>
                </c:pt>
                <c:pt idx="119">
                  <c:v>178.27354192500002</c:v>
                </c:pt>
                <c:pt idx="120">
                  <c:v>197.84483212499998</c:v>
                </c:pt>
                <c:pt idx="121">
                  <c:v>76.602873195360388</c:v>
                </c:pt>
                <c:pt idx="122">
                  <c:v>97.578047625570377</c:v>
                </c:pt>
                <c:pt idx="123">
                  <c:v>97.578047625570377</c:v>
                </c:pt>
                <c:pt idx="124">
                  <c:v>97.578047625570377</c:v>
                </c:pt>
                <c:pt idx="125">
                  <c:v>97.578047625570377</c:v>
                </c:pt>
                <c:pt idx="126">
                  <c:v>97.578047625570377</c:v>
                </c:pt>
                <c:pt idx="127">
                  <c:v>97.578047625570377</c:v>
                </c:pt>
                <c:pt idx="128">
                  <c:v>97.578047625570377</c:v>
                </c:pt>
                <c:pt idx="129">
                  <c:v>97.578047625570377</c:v>
                </c:pt>
                <c:pt idx="130">
                  <c:v>97.578047625570377</c:v>
                </c:pt>
                <c:pt idx="131">
                  <c:v>97.578047625570377</c:v>
                </c:pt>
                <c:pt idx="132">
                  <c:v>97.578047625570377</c:v>
                </c:pt>
                <c:pt idx="133">
                  <c:v>97.578047625570235</c:v>
                </c:pt>
                <c:pt idx="134">
                  <c:v>97.578047625570235</c:v>
                </c:pt>
                <c:pt idx="135">
                  <c:v>97.578047625570235</c:v>
                </c:pt>
                <c:pt idx="136">
                  <c:v>97.578047625570235</c:v>
                </c:pt>
                <c:pt idx="137">
                  <c:v>97.578047625570235</c:v>
                </c:pt>
                <c:pt idx="138">
                  <c:v>97.578047625570235</c:v>
                </c:pt>
                <c:pt idx="139">
                  <c:v>97.578047625570235</c:v>
                </c:pt>
                <c:pt idx="140">
                  <c:v>97.578047625570235</c:v>
                </c:pt>
                <c:pt idx="141">
                  <c:v>97.578047625570235</c:v>
                </c:pt>
                <c:pt idx="142">
                  <c:v>97.578047625570264</c:v>
                </c:pt>
                <c:pt idx="143">
                  <c:v>97.578047625570264</c:v>
                </c:pt>
                <c:pt idx="144">
                  <c:v>97.578047625570264</c:v>
                </c:pt>
                <c:pt idx="145">
                  <c:v>197.22071967698452</c:v>
                </c:pt>
                <c:pt idx="146">
                  <c:v>240.17050495520999</c:v>
                </c:pt>
                <c:pt idx="147">
                  <c:v>240.17050495520999</c:v>
                </c:pt>
                <c:pt idx="148">
                  <c:v>240.17050495520999</c:v>
                </c:pt>
                <c:pt idx="149">
                  <c:v>240.17050495520999</c:v>
                </c:pt>
                <c:pt idx="150">
                  <c:v>240.17050495520999</c:v>
                </c:pt>
                <c:pt idx="151">
                  <c:v>240.17050495520999</c:v>
                </c:pt>
                <c:pt idx="152">
                  <c:v>240.17050495520999</c:v>
                </c:pt>
                <c:pt idx="153">
                  <c:v>240.17050495520999</c:v>
                </c:pt>
                <c:pt idx="154">
                  <c:v>240.17050495520999</c:v>
                </c:pt>
                <c:pt idx="155">
                  <c:v>240.17050495520999</c:v>
                </c:pt>
                <c:pt idx="156">
                  <c:v>240.17050495520999</c:v>
                </c:pt>
                <c:pt idx="157">
                  <c:v>217.20092709321</c:v>
                </c:pt>
                <c:pt idx="158">
                  <c:v>196.01055743120997</c:v>
                </c:pt>
                <c:pt idx="159">
                  <c:v>176.59939596921001</c:v>
                </c:pt>
                <c:pt idx="160">
                  <c:v>158.96744270721001</c:v>
                </c:pt>
                <c:pt idx="161">
                  <c:v>143.11469764521001</c:v>
                </c:pt>
                <c:pt idx="162">
                  <c:v>129.04116078321002</c:v>
                </c:pt>
                <c:pt idx="163">
                  <c:v>116.74683212121002</c:v>
                </c:pt>
                <c:pt idx="164">
                  <c:v>106.23171165921002</c:v>
                </c:pt>
                <c:pt idx="165">
                  <c:v>97.495799397210021</c:v>
                </c:pt>
                <c:pt idx="166">
                  <c:v>90.539095335210021</c:v>
                </c:pt>
                <c:pt idx="167">
                  <c:v>90.539095335210021</c:v>
                </c:pt>
                <c:pt idx="168">
                  <c:v>90.539095335210021</c:v>
                </c:pt>
                <c:pt idx="169">
                  <c:v>90.539095335210021</c:v>
                </c:pt>
                <c:pt idx="170">
                  <c:v>90.539095335210021</c:v>
                </c:pt>
                <c:pt idx="171">
                  <c:v>90.539095335210021</c:v>
                </c:pt>
                <c:pt idx="172">
                  <c:v>90.539095335210021</c:v>
                </c:pt>
                <c:pt idx="173">
                  <c:v>90.539095335210021</c:v>
                </c:pt>
                <c:pt idx="174">
                  <c:v>90.539095335210021</c:v>
                </c:pt>
                <c:pt idx="175">
                  <c:v>90.539095335210021</c:v>
                </c:pt>
                <c:pt idx="176">
                  <c:v>90.539095335210021</c:v>
                </c:pt>
                <c:pt idx="177">
                  <c:v>90.539095335210021</c:v>
                </c:pt>
                <c:pt idx="178">
                  <c:v>97.495799397210021</c:v>
                </c:pt>
                <c:pt idx="179">
                  <c:v>106.23171165921002</c:v>
                </c:pt>
                <c:pt idx="180">
                  <c:v>116.74683212121002</c:v>
                </c:pt>
                <c:pt idx="181">
                  <c:v>129.04116078321002</c:v>
                </c:pt>
                <c:pt idx="182">
                  <c:v>143.11469764521001</c:v>
                </c:pt>
                <c:pt idx="183">
                  <c:v>158.96744270721001</c:v>
                </c:pt>
                <c:pt idx="184">
                  <c:v>176.59939596921001</c:v>
                </c:pt>
                <c:pt idx="185">
                  <c:v>196.01055743120997</c:v>
                </c:pt>
                <c:pt idx="186">
                  <c:v>217.20092709321</c:v>
                </c:pt>
                <c:pt idx="187">
                  <c:v>240.17050495520999</c:v>
                </c:pt>
                <c:pt idx="188">
                  <c:v>240.17050495520999</c:v>
                </c:pt>
                <c:pt idx="189">
                  <c:v>240.17050495520999</c:v>
                </c:pt>
                <c:pt idx="190">
                  <c:v>240.17050495520999</c:v>
                </c:pt>
                <c:pt idx="191">
                  <c:v>240.17050495520999</c:v>
                </c:pt>
                <c:pt idx="192">
                  <c:v>240.17050495520999</c:v>
                </c:pt>
                <c:pt idx="193">
                  <c:v>240.17050495520999</c:v>
                </c:pt>
                <c:pt idx="194">
                  <c:v>240.17050495520999</c:v>
                </c:pt>
                <c:pt idx="195">
                  <c:v>240.17050495520999</c:v>
                </c:pt>
                <c:pt idx="196">
                  <c:v>240.17050495520999</c:v>
                </c:pt>
                <c:pt idx="197">
                  <c:v>240.17050495520999</c:v>
                </c:pt>
                <c:pt idx="198">
                  <c:v>240.17050495520999</c:v>
                </c:pt>
                <c:pt idx="199">
                  <c:v>240.17050495520999</c:v>
                </c:pt>
                <c:pt idx="200">
                  <c:v>240.17050495520999</c:v>
                </c:pt>
                <c:pt idx="201">
                  <c:v>240.17050495520999</c:v>
                </c:pt>
                <c:pt idx="202">
                  <c:v>240.17050495520999</c:v>
                </c:pt>
                <c:pt idx="203">
                  <c:v>240.17050495520999</c:v>
                </c:pt>
                <c:pt idx="204">
                  <c:v>240.17050495520999</c:v>
                </c:pt>
                <c:pt idx="205">
                  <c:v>240.17050495520999</c:v>
                </c:pt>
                <c:pt idx="206">
                  <c:v>240.17050495520999</c:v>
                </c:pt>
                <c:pt idx="207">
                  <c:v>240.17050495520999</c:v>
                </c:pt>
                <c:pt idx="208">
                  <c:v>240.17050495520999</c:v>
                </c:pt>
                <c:pt idx="209">
                  <c:v>240.17050495520999</c:v>
                </c:pt>
                <c:pt idx="210">
                  <c:v>240.17050495520999</c:v>
                </c:pt>
                <c:pt idx="211">
                  <c:v>240.17050495520999</c:v>
                </c:pt>
                <c:pt idx="212">
                  <c:v>240.17050495520999</c:v>
                </c:pt>
                <c:pt idx="213">
                  <c:v>240.17050495520999</c:v>
                </c:pt>
                <c:pt idx="214">
                  <c:v>217.20092709321</c:v>
                </c:pt>
                <c:pt idx="215">
                  <c:v>196.01055743120997</c:v>
                </c:pt>
                <c:pt idx="216">
                  <c:v>176.59939596921001</c:v>
                </c:pt>
                <c:pt idx="217">
                  <c:v>158.96744270721001</c:v>
                </c:pt>
                <c:pt idx="218">
                  <c:v>143.11469764521001</c:v>
                </c:pt>
                <c:pt idx="219">
                  <c:v>129.04116078321002</c:v>
                </c:pt>
                <c:pt idx="220">
                  <c:v>116.74683212121002</c:v>
                </c:pt>
                <c:pt idx="221">
                  <c:v>106.23171165921002</c:v>
                </c:pt>
                <c:pt idx="222">
                  <c:v>97.495799397210021</c:v>
                </c:pt>
                <c:pt idx="223">
                  <c:v>90.539095335210021</c:v>
                </c:pt>
                <c:pt idx="224">
                  <c:v>90.539095335210021</c:v>
                </c:pt>
                <c:pt idx="225">
                  <c:v>90.539095335210021</c:v>
                </c:pt>
                <c:pt idx="226">
                  <c:v>90.539095335210021</c:v>
                </c:pt>
                <c:pt idx="227">
                  <c:v>90.539095335210021</c:v>
                </c:pt>
                <c:pt idx="228">
                  <c:v>90.539095335210021</c:v>
                </c:pt>
                <c:pt idx="229">
                  <c:v>90.539095335210021</c:v>
                </c:pt>
                <c:pt idx="230">
                  <c:v>90.539095335210021</c:v>
                </c:pt>
                <c:pt idx="231">
                  <c:v>90.539095335210021</c:v>
                </c:pt>
                <c:pt idx="232">
                  <c:v>90.539095335210021</c:v>
                </c:pt>
                <c:pt idx="233">
                  <c:v>90.539095335210021</c:v>
                </c:pt>
                <c:pt idx="234">
                  <c:v>90.539095335210021</c:v>
                </c:pt>
                <c:pt idx="235">
                  <c:v>90.539095335210021</c:v>
                </c:pt>
                <c:pt idx="236">
                  <c:v>93.795046341210011</c:v>
                </c:pt>
                <c:pt idx="237">
                  <c:v>97.495799397210021</c:v>
                </c:pt>
                <c:pt idx="238">
                  <c:v>101.64135450321001</c:v>
                </c:pt>
                <c:pt idx="239">
                  <c:v>106.23171165921002</c:v>
                </c:pt>
                <c:pt idx="240">
                  <c:v>111.26687086521001</c:v>
                </c:pt>
                <c:pt idx="241">
                  <c:v>116.74683212121002</c:v>
                </c:pt>
                <c:pt idx="242">
                  <c:v>122.67159542721001</c:v>
                </c:pt>
                <c:pt idx="243">
                  <c:v>129.04116078321002</c:v>
                </c:pt>
                <c:pt idx="244">
                  <c:v>135.85552818921002</c:v>
                </c:pt>
                <c:pt idx="245">
                  <c:v>143.11469764521001</c:v>
                </c:pt>
                <c:pt idx="246">
                  <c:v>150.81866915121003</c:v>
                </c:pt>
                <c:pt idx="247">
                  <c:v>158.96744270721001</c:v>
                </c:pt>
                <c:pt idx="248">
                  <c:v>167.56101831321001</c:v>
                </c:pt>
                <c:pt idx="249">
                  <c:v>176.59939596921001</c:v>
                </c:pt>
                <c:pt idx="250">
                  <c:v>186.08257567521002</c:v>
                </c:pt>
                <c:pt idx="251">
                  <c:v>196.01055743120997</c:v>
                </c:pt>
                <c:pt idx="252">
                  <c:v>217.20092709321</c:v>
                </c:pt>
                <c:pt idx="253">
                  <c:v>240.17050495520999</c:v>
                </c:pt>
                <c:pt idx="254">
                  <c:v>240.17050495520999</c:v>
                </c:pt>
                <c:pt idx="255">
                  <c:v>240.17050495520999</c:v>
                </c:pt>
                <c:pt idx="256">
                  <c:v>240.17050495520999</c:v>
                </c:pt>
                <c:pt idx="257">
                  <c:v>240.17050495520999</c:v>
                </c:pt>
                <c:pt idx="258">
                  <c:v>240.17050495520999</c:v>
                </c:pt>
                <c:pt idx="259">
                  <c:v>240.17050495520999</c:v>
                </c:pt>
                <c:pt idx="260">
                  <c:v>240.17050495520999</c:v>
                </c:pt>
                <c:pt idx="261">
                  <c:v>240.17050495520999</c:v>
                </c:pt>
                <c:pt idx="262">
                  <c:v>240.17050495520999</c:v>
                </c:pt>
                <c:pt idx="263">
                  <c:v>240.17050495520999</c:v>
                </c:pt>
                <c:pt idx="264">
                  <c:v>240.17050495520999</c:v>
                </c:pt>
                <c:pt idx="265">
                  <c:v>240.17050495520999</c:v>
                </c:pt>
                <c:pt idx="266">
                  <c:v>240.17050495520999</c:v>
                </c:pt>
                <c:pt idx="267">
                  <c:v>361.78778785463976</c:v>
                </c:pt>
                <c:pt idx="268">
                  <c:v>350.89013762963975</c:v>
                </c:pt>
                <c:pt idx="269">
                  <c:v>340.43728945463965</c:v>
                </c:pt>
                <c:pt idx="270">
                  <c:v>330.4292433296398</c:v>
                </c:pt>
                <c:pt idx="271">
                  <c:v>330.4292433296398</c:v>
                </c:pt>
                <c:pt idx="272">
                  <c:v>330.4292433296398</c:v>
                </c:pt>
                <c:pt idx="273">
                  <c:v>330.4292433296398</c:v>
                </c:pt>
                <c:pt idx="274">
                  <c:v>330.4292433296398</c:v>
                </c:pt>
                <c:pt idx="275">
                  <c:v>330.4292433296398</c:v>
                </c:pt>
                <c:pt idx="276">
                  <c:v>330.4292433296398</c:v>
                </c:pt>
                <c:pt idx="277">
                  <c:v>330.4292433296398</c:v>
                </c:pt>
                <c:pt idx="278">
                  <c:v>330.42924332963963</c:v>
                </c:pt>
                <c:pt idx="279">
                  <c:v>330.42924332963963</c:v>
                </c:pt>
                <c:pt idx="280">
                  <c:v>330.42924332963963</c:v>
                </c:pt>
                <c:pt idx="281">
                  <c:v>330.42924332963963</c:v>
                </c:pt>
                <c:pt idx="282">
                  <c:v>330.42924332963963</c:v>
                </c:pt>
                <c:pt idx="283">
                  <c:v>330.42924332963963</c:v>
                </c:pt>
                <c:pt idx="284">
                  <c:v>330.42924332963963</c:v>
                </c:pt>
                <c:pt idx="285">
                  <c:v>292.94924887104656</c:v>
                </c:pt>
                <c:pt idx="286">
                  <c:v>219.195330525</c:v>
                </c:pt>
                <c:pt idx="287">
                  <c:v>230.5377828</c:v>
                </c:pt>
                <c:pt idx="288">
                  <c:v>240.17050495520999</c:v>
                </c:pt>
                <c:pt idx="289">
                  <c:v>240.17050495520999</c:v>
                </c:pt>
                <c:pt idx="290">
                  <c:v>240.17050495520999</c:v>
                </c:pt>
                <c:pt idx="291">
                  <c:v>240.17050495520999</c:v>
                </c:pt>
                <c:pt idx="292">
                  <c:v>240.17050495520999</c:v>
                </c:pt>
                <c:pt idx="293">
                  <c:v>240.17050495520999</c:v>
                </c:pt>
                <c:pt idx="294">
                  <c:v>240.17050495520999</c:v>
                </c:pt>
                <c:pt idx="295">
                  <c:v>240.17050495520999</c:v>
                </c:pt>
                <c:pt idx="296">
                  <c:v>217.20092709321</c:v>
                </c:pt>
                <c:pt idx="297">
                  <c:v>196.01055743120997</c:v>
                </c:pt>
                <c:pt idx="298">
                  <c:v>176.59939596921001</c:v>
                </c:pt>
                <c:pt idx="299">
                  <c:v>158.96744270721001</c:v>
                </c:pt>
                <c:pt idx="300">
                  <c:v>143.11469764521001</c:v>
                </c:pt>
                <c:pt idx="301">
                  <c:v>129.04116078321002</c:v>
                </c:pt>
                <c:pt idx="302">
                  <c:v>116.74683212121002</c:v>
                </c:pt>
                <c:pt idx="303">
                  <c:v>106.23171165921002</c:v>
                </c:pt>
                <c:pt idx="304">
                  <c:v>97.495799397210021</c:v>
                </c:pt>
                <c:pt idx="305">
                  <c:v>97.495799397210021</c:v>
                </c:pt>
                <c:pt idx="306">
                  <c:v>97.495799397210021</c:v>
                </c:pt>
                <c:pt idx="307">
                  <c:v>97.495799397210021</c:v>
                </c:pt>
                <c:pt idx="308">
                  <c:v>97.495799397210021</c:v>
                </c:pt>
                <c:pt idx="309">
                  <c:v>97.495799397210021</c:v>
                </c:pt>
                <c:pt idx="310">
                  <c:v>97.495799397210021</c:v>
                </c:pt>
                <c:pt idx="311">
                  <c:v>97.495799397210021</c:v>
                </c:pt>
                <c:pt idx="312">
                  <c:v>97.495799397210021</c:v>
                </c:pt>
                <c:pt idx="313">
                  <c:v>101.64135450321001</c:v>
                </c:pt>
                <c:pt idx="314">
                  <c:v>106.23171165921002</c:v>
                </c:pt>
                <c:pt idx="315">
                  <c:v>111.26687086521001</c:v>
                </c:pt>
                <c:pt idx="316">
                  <c:v>116.74683212121002</c:v>
                </c:pt>
                <c:pt idx="317">
                  <c:v>122.67159542721001</c:v>
                </c:pt>
                <c:pt idx="318">
                  <c:v>129.04116078321002</c:v>
                </c:pt>
                <c:pt idx="319">
                  <c:v>135.85552818921002</c:v>
                </c:pt>
                <c:pt idx="320">
                  <c:v>143.11469764521001</c:v>
                </c:pt>
                <c:pt idx="321">
                  <c:v>150.81866915121003</c:v>
                </c:pt>
                <c:pt idx="322">
                  <c:v>158.96744270721001</c:v>
                </c:pt>
                <c:pt idx="323">
                  <c:v>16.435880392391852</c:v>
                </c:pt>
                <c:pt idx="324">
                  <c:v>2.9752810696081156</c:v>
                </c:pt>
                <c:pt idx="325">
                  <c:v>24.165650731608139</c:v>
                </c:pt>
                <c:pt idx="326">
                  <c:v>47.135228593608133</c:v>
                </c:pt>
                <c:pt idx="327">
                  <c:v>47.135228593608133</c:v>
                </c:pt>
                <c:pt idx="328">
                  <c:v>24.165650731608139</c:v>
                </c:pt>
                <c:pt idx="329">
                  <c:v>2.9752810696081156</c:v>
                </c:pt>
                <c:pt idx="330">
                  <c:v>16.435880392391852</c:v>
                </c:pt>
                <c:pt idx="331">
                  <c:v>34.067833654391848</c:v>
                </c:pt>
                <c:pt idx="332">
                  <c:v>49.920578716391844</c:v>
                </c:pt>
                <c:pt idx="333">
                  <c:v>63.994115578391842</c:v>
                </c:pt>
                <c:pt idx="334">
                  <c:v>76.28844424039184</c:v>
                </c:pt>
                <c:pt idx="335">
                  <c:v>111.27711039760817</c:v>
                </c:pt>
                <c:pt idx="336">
                  <c:v>295.57647449721003</c:v>
                </c:pt>
                <c:pt idx="337">
                  <c:v>288.61977043521</c:v>
                </c:pt>
                <c:pt idx="338">
                  <c:v>283.44227457321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285.80862147921005</c:v>
                </c:pt>
                <c:pt idx="344">
                  <c:v>288.61977043521</c:v>
                </c:pt>
                <c:pt idx="345">
                  <c:v>291.87572144121003</c:v>
                </c:pt>
                <c:pt idx="346">
                  <c:v>295.57647449721003</c:v>
                </c:pt>
                <c:pt idx="347">
                  <c:v>299.72202960321005</c:v>
                </c:pt>
                <c:pt idx="348">
                  <c:v>304.31238675921003</c:v>
                </c:pt>
                <c:pt idx="349">
                  <c:v>309.34754596521003</c:v>
                </c:pt>
                <c:pt idx="350">
                  <c:v>314.82750722121</c:v>
                </c:pt>
                <c:pt idx="351">
                  <c:v>320.75227052721004</c:v>
                </c:pt>
                <c:pt idx="352">
                  <c:v>327.12183588321</c:v>
                </c:pt>
                <c:pt idx="353">
                  <c:v>333.93620328921003</c:v>
                </c:pt>
                <c:pt idx="354">
                  <c:v>341.19537274521002</c:v>
                </c:pt>
                <c:pt idx="355">
                  <c:v>352.91813077296001</c:v>
                </c:pt>
                <c:pt idx="356">
                  <c:v>365.64169341321002</c:v>
                </c:pt>
                <c:pt idx="357">
                  <c:v>379.36606066595999</c:v>
                </c:pt>
                <c:pt idx="358">
                  <c:v>394.09123253120998</c:v>
                </c:pt>
                <c:pt idx="359">
                  <c:v>415.28160219321001</c:v>
                </c:pt>
                <c:pt idx="360">
                  <c:v>438.25118005521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420.85719588996</c:v>
                </c:pt>
                <c:pt idx="368">
                  <c:v>404.46401633721001</c:v>
                </c:pt>
                <c:pt idx="369">
                  <c:v>389.07164139695999</c:v>
                </c:pt>
                <c:pt idx="370">
                  <c:v>374.68007106921004</c:v>
                </c:pt>
                <c:pt idx="371">
                  <c:v>361.28930535396</c:v>
                </c:pt>
                <c:pt idx="372">
                  <c:v>348.89934425121004</c:v>
                </c:pt>
                <c:pt idx="373">
                  <c:v>337.51018776096004</c:v>
                </c:pt>
                <c:pt idx="374">
                  <c:v>327.12183588321</c:v>
                </c:pt>
                <c:pt idx="375">
                  <c:v>317.73428861796003</c:v>
                </c:pt>
                <c:pt idx="376">
                  <c:v>309.34754596521003</c:v>
                </c:pt>
                <c:pt idx="377">
                  <c:v>301.96160792496005</c:v>
                </c:pt>
                <c:pt idx="378">
                  <c:v>295.57647449721003</c:v>
                </c:pt>
                <c:pt idx="379">
                  <c:v>290.19214568196003</c:v>
                </c:pt>
                <c:pt idx="380">
                  <c:v>285.80862147921005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290.19214568196003</c:v>
                </c:pt>
                <c:pt idx="392">
                  <c:v>295.57647449721003</c:v>
                </c:pt>
                <c:pt idx="393">
                  <c:v>301.96160792496005</c:v>
                </c:pt>
                <c:pt idx="394">
                  <c:v>309.34754596521003</c:v>
                </c:pt>
                <c:pt idx="395">
                  <c:v>317.73428861796003</c:v>
                </c:pt>
                <c:pt idx="396">
                  <c:v>330.47341932996</c:v>
                </c:pt>
                <c:pt idx="397">
                  <c:v>344.99175824196004</c:v>
                </c:pt>
                <c:pt idx="398">
                  <c:v>361.28930535396</c:v>
                </c:pt>
                <c:pt idx="399">
                  <c:v>379.36606066595999</c:v>
                </c:pt>
                <c:pt idx="400">
                  <c:v>399.22202417796001</c:v>
                </c:pt>
                <c:pt idx="401">
                  <c:v>420.85719588996</c:v>
                </c:pt>
                <c:pt idx="402">
                  <c:v>438.25118005521</c:v>
                </c:pt>
                <c:pt idx="403">
                  <c:v>420.85719588996</c:v>
                </c:pt>
                <c:pt idx="404">
                  <c:v>404.46401633721001</c:v>
                </c:pt>
                <c:pt idx="405">
                  <c:v>389.07164139695999</c:v>
                </c:pt>
                <c:pt idx="406">
                  <c:v>374.68007106921004</c:v>
                </c:pt>
                <c:pt idx="407">
                  <c:v>361.28930535396</c:v>
                </c:pt>
                <c:pt idx="408">
                  <c:v>348.89934425121004</c:v>
                </c:pt>
                <c:pt idx="409">
                  <c:v>337.51018776096004</c:v>
                </c:pt>
                <c:pt idx="410">
                  <c:v>327.12183588321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337.51018776096004</c:v>
                </c:pt>
                <c:pt idx="418">
                  <c:v>348.89934425121004</c:v>
                </c:pt>
                <c:pt idx="419">
                  <c:v>361.28930535396</c:v>
                </c:pt>
                <c:pt idx="420">
                  <c:v>374.68007106921004</c:v>
                </c:pt>
                <c:pt idx="421">
                  <c:v>389.07164139695999</c:v>
                </c:pt>
                <c:pt idx="422">
                  <c:v>404.46401633721001</c:v>
                </c:pt>
                <c:pt idx="423">
                  <c:v>420.85719588996</c:v>
                </c:pt>
                <c:pt idx="424">
                  <c:v>438.25118005521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420.85719588996</c:v>
                </c:pt>
                <c:pt idx="474">
                  <c:v>404.46401633721001</c:v>
                </c:pt>
                <c:pt idx="475">
                  <c:v>389.07164139695999</c:v>
                </c:pt>
                <c:pt idx="476">
                  <c:v>374.68007106921004</c:v>
                </c:pt>
                <c:pt idx="477">
                  <c:v>361.28930535396</c:v>
                </c:pt>
                <c:pt idx="478">
                  <c:v>348.89934425121004</c:v>
                </c:pt>
                <c:pt idx="479">
                  <c:v>337.51018776096004</c:v>
                </c:pt>
                <c:pt idx="480">
                  <c:v>327.12183588321</c:v>
                </c:pt>
                <c:pt idx="481">
                  <c:v>317.73428861796003</c:v>
                </c:pt>
                <c:pt idx="482">
                  <c:v>309.34754596521003</c:v>
                </c:pt>
                <c:pt idx="483">
                  <c:v>301.96160792496005</c:v>
                </c:pt>
                <c:pt idx="484">
                  <c:v>295.57647449721003</c:v>
                </c:pt>
                <c:pt idx="485">
                  <c:v>290.19214568196003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295.57647449721003</c:v>
                </c:pt>
                <c:pt idx="494">
                  <c:v>301.96160792496005</c:v>
                </c:pt>
                <c:pt idx="495">
                  <c:v>309.34754596521003</c:v>
                </c:pt>
                <c:pt idx="496">
                  <c:v>317.73428861796003</c:v>
                </c:pt>
                <c:pt idx="497">
                  <c:v>327.12183588321</c:v>
                </c:pt>
                <c:pt idx="498">
                  <c:v>337.51018776096004</c:v>
                </c:pt>
                <c:pt idx="499">
                  <c:v>348.89934425121004</c:v>
                </c:pt>
                <c:pt idx="500">
                  <c:v>361.28930535396</c:v>
                </c:pt>
                <c:pt idx="501">
                  <c:v>374.68007106921004</c:v>
                </c:pt>
                <c:pt idx="502">
                  <c:v>394.09123253120998</c:v>
                </c:pt>
                <c:pt idx="503">
                  <c:v>415.28160219321001</c:v>
                </c:pt>
                <c:pt idx="504">
                  <c:v>438.25118005521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420.85719588996</c:v>
                </c:pt>
                <c:pt idx="528">
                  <c:v>404.46401633721001</c:v>
                </c:pt>
                <c:pt idx="529">
                  <c:v>389.07164139695999</c:v>
                </c:pt>
                <c:pt idx="530">
                  <c:v>374.68007106921004</c:v>
                </c:pt>
                <c:pt idx="531">
                  <c:v>361.28930535396</c:v>
                </c:pt>
                <c:pt idx="532">
                  <c:v>348.89934425121004</c:v>
                </c:pt>
                <c:pt idx="533">
                  <c:v>337.51018776096004</c:v>
                </c:pt>
                <c:pt idx="534">
                  <c:v>327.12183588321</c:v>
                </c:pt>
                <c:pt idx="535">
                  <c:v>317.73428861796003</c:v>
                </c:pt>
                <c:pt idx="536">
                  <c:v>309.34754596521003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317.73428861796003</c:v>
                </c:pt>
                <c:pt idx="545">
                  <c:v>327.12183588321</c:v>
                </c:pt>
                <c:pt idx="546">
                  <c:v>337.51018776096004</c:v>
                </c:pt>
                <c:pt idx="547">
                  <c:v>348.89934425121004</c:v>
                </c:pt>
                <c:pt idx="548">
                  <c:v>361.28930535396</c:v>
                </c:pt>
                <c:pt idx="549">
                  <c:v>374.68007106921004</c:v>
                </c:pt>
                <c:pt idx="550">
                  <c:v>394.09123253120998</c:v>
                </c:pt>
                <c:pt idx="551">
                  <c:v>415.28160219321001</c:v>
                </c:pt>
                <c:pt idx="552">
                  <c:v>438.25118005521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420.85719588996</c:v>
                </c:pt>
                <c:pt idx="560">
                  <c:v>404.46401633721001</c:v>
                </c:pt>
                <c:pt idx="561">
                  <c:v>389.07164139695999</c:v>
                </c:pt>
                <c:pt idx="562">
                  <c:v>374.68007106921004</c:v>
                </c:pt>
                <c:pt idx="563">
                  <c:v>361.28930535396</c:v>
                </c:pt>
                <c:pt idx="564">
                  <c:v>348.89934425121004</c:v>
                </c:pt>
                <c:pt idx="565">
                  <c:v>337.51018776096004</c:v>
                </c:pt>
                <c:pt idx="566">
                  <c:v>327.12183588321</c:v>
                </c:pt>
                <c:pt idx="567">
                  <c:v>317.73428861796003</c:v>
                </c:pt>
                <c:pt idx="568">
                  <c:v>309.34754596521003</c:v>
                </c:pt>
                <c:pt idx="569">
                  <c:v>301.96160792496005</c:v>
                </c:pt>
                <c:pt idx="570">
                  <c:v>295.57647449721003</c:v>
                </c:pt>
                <c:pt idx="571">
                  <c:v>290.19214568196003</c:v>
                </c:pt>
                <c:pt idx="572">
                  <c:v>285.80862147921005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287.44193460681004</c:v>
                </c:pt>
                <c:pt idx="585">
                  <c:v>289.23537647241</c:v>
                </c:pt>
                <c:pt idx="586">
                  <c:v>291.18894707601004</c:v>
                </c:pt>
                <c:pt idx="587">
                  <c:v>293.30264641760999</c:v>
                </c:pt>
                <c:pt idx="588">
                  <c:v>295.57647449721003</c:v>
                </c:pt>
                <c:pt idx="589">
                  <c:v>576.28579631481</c:v>
                </c:pt>
                <c:pt idx="590">
                  <c:v>578.87988187041003</c:v>
                </c:pt>
                <c:pt idx="591">
                  <c:v>581.63409616400997</c:v>
                </c:pt>
                <c:pt idx="592">
                  <c:v>589.22019512676002</c:v>
                </c:pt>
                <c:pt idx="593">
                  <c:v>597.80709870201008</c:v>
                </c:pt>
                <c:pt idx="594">
                  <c:v>607.39480688976005</c:v>
                </c:pt>
                <c:pt idx="595">
                  <c:v>617.98331969001003</c:v>
                </c:pt>
                <c:pt idx="596">
                  <c:v>629.57263710276004</c:v>
                </c:pt>
                <c:pt idx="597">
                  <c:v>642.16275912801007</c:v>
                </c:pt>
                <c:pt idx="598">
                  <c:v>655.75368576576</c:v>
                </c:pt>
                <c:pt idx="599">
                  <c:v>670.34541701601006</c:v>
                </c:pt>
                <c:pt idx="600">
                  <c:v>685.93795287876003</c:v>
                </c:pt>
                <c:pt idx="601">
                  <c:v>702.53129335401002</c:v>
                </c:pt>
                <c:pt idx="602">
                  <c:v>716.52654505521002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888.58664698660186</c:v>
                </c:pt>
                <c:pt idx="609">
                  <c:v>877.68899676160186</c:v>
                </c:pt>
                <c:pt idx="610">
                  <c:v>877.68899676160186</c:v>
                </c:pt>
                <c:pt idx="611">
                  <c:v>888.58664698660186</c:v>
                </c:pt>
                <c:pt idx="612">
                  <c:v>899.92909926160189</c:v>
                </c:pt>
                <c:pt idx="613">
                  <c:v>909.56182141681188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704.81935509921004</c:v>
                </c:pt>
                <c:pt idx="691">
                  <c:v>693.55696719321008</c:v>
                </c:pt>
                <c:pt idx="692">
                  <c:v>682.73938133721003</c:v>
                </c:pt>
                <c:pt idx="693">
                  <c:v>672.36659753121</c:v>
                </c:pt>
                <c:pt idx="694">
                  <c:v>662.43861577521</c:v>
                </c:pt>
                <c:pt idx="695">
                  <c:v>652.95543606921001</c:v>
                </c:pt>
                <c:pt idx="696">
                  <c:v>643.91705841321004</c:v>
                </c:pt>
                <c:pt idx="697">
                  <c:v>635.32348280720998</c:v>
                </c:pt>
                <c:pt idx="698">
                  <c:v>627.17470925121006</c:v>
                </c:pt>
                <c:pt idx="699">
                  <c:v>619.47073774521004</c:v>
                </c:pt>
                <c:pt idx="700">
                  <c:v>612.21156828921005</c:v>
                </c:pt>
                <c:pt idx="701">
                  <c:v>605.39720088321008</c:v>
                </c:pt>
                <c:pt idx="702">
                  <c:v>599.02763552721001</c:v>
                </c:pt>
                <c:pt idx="703">
                  <c:v>593.10287222121008</c:v>
                </c:pt>
                <c:pt idx="704">
                  <c:v>587.62291096521005</c:v>
                </c:pt>
                <c:pt idx="705">
                  <c:v>582.58775175921005</c:v>
                </c:pt>
                <c:pt idx="706">
                  <c:v>577.99739460321007</c:v>
                </c:pt>
                <c:pt idx="707">
                  <c:v>573.85183949720999</c:v>
                </c:pt>
                <c:pt idx="708">
                  <c:v>570.15108644121005</c:v>
                </c:pt>
                <c:pt idx="709">
                  <c:v>566.89513543521002</c:v>
                </c:pt>
                <c:pt idx="710">
                  <c:v>564.08398647921001</c:v>
                </c:pt>
                <c:pt idx="711">
                  <c:v>561.71763957321002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563.08407147081004</c:v>
                </c:pt>
                <c:pt idx="724">
                  <c:v>564.61063210641009</c:v>
                </c:pt>
                <c:pt idx="725">
                  <c:v>566.29732148001005</c:v>
                </c:pt>
                <c:pt idx="726">
                  <c:v>568.14413959161004</c:v>
                </c:pt>
                <c:pt idx="727">
                  <c:v>570.15108644121005</c:v>
                </c:pt>
                <c:pt idx="728">
                  <c:v>572.31816202881009</c:v>
                </c:pt>
                <c:pt idx="729">
                  <c:v>574.64536635441004</c:v>
                </c:pt>
                <c:pt idx="730">
                  <c:v>577.13269941801002</c:v>
                </c:pt>
                <c:pt idx="731">
                  <c:v>579.78016121961002</c:v>
                </c:pt>
                <c:pt idx="732">
                  <c:v>582.58775175921005</c:v>
                </c:pt>
                <c:pt idx="733">
                  <c:v>585.55547103680999</c:v>
                </c:pt>
                <c:pt idx="734">
                  <c:v>588.68331905241007</c:v>
                </c:pt>
                <c:pt idx="735">
                  <c:v>597.20350232016006</c:v>
                </c:pt>
                <c:pt idx="736">
                  <c:v>606.72449020041006</c:v>
                </c:pt>
                <c:pt idx="737">
                  <c:v>810.28155905476183</c:v>
                </c:pt>
                <c:pt idx="738">
                  <c:v>821.80415616001187</c:v>
                </c:pt>
                <c:pt idx="739">
                  <c:v>834.32755787776182</c:v>
                </c:pt>
                <c:pt idx="740">
                  <c:v>847.8517642080119</c:v>
                </c:pt>
                <c:pt idx="741">
                  <c:v>862.37677515076189</c:v>
                </c:pt>
                <c:pt idx="742">
                  <c:v>690.26498722116003</c:v>
                </c:pt>
                <c:pt idx="743">
                  <c:v>712.96768385316</c:v>
                </c:pt>
                <c:pt idx="744">
                  <c:v>716.52654505521002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704.81935509921004</c:v>
                </c:pt>
                <c:pt idx="756">
                  <c:v>693.55696719321008</c:v>
                </c:pt>
                <c:pt idx="757">
                  <c:v>682.73938133721003</c:v>
                </c:pt>
                <c:pt idx="758">
                  <c:v>672.36659753121</c:v>
                </c:pt>
                <c:pt idx="759">
                  <c:v>662.43861577521</c:v>
                </c:pt>
                <c:pt idx="760">
                  <c:v>652.95543606921001</c:v>
                </c:pt>
                <c:pt idx="761">
                  <c:v>643.91705841321004</c:v>
                </c:pt>
                <c:pt idx="762">
                  <c:v>635.32348280720998</c:v>
                </c:pt>
                <c:pt idx="763">
                  <c:v>627.17470925121006</c:v>
                </c:pt>
                <c:pt idx="764">
                  <c:v>619.47073774521004</c:v>
                </c:pt>
                <c:pt idx="765">
                  <c:v>612.21156828921005</c:v>
                </c:pt>
                <c:pt idx="766">
                  <c:v>605.39720088321008</c:v>
                </c:pt>
                <c:pt idx="767">
                  <c:v>599.02763552721001</c:v>
                </c:pt>
                <c:pt idx="768">
                  <c:v>593.10287222121008</c:v>
                </c:pt>
                <c:pt idx="769">
                  <c:v>587.62291096521005</c:v>
                </c:pt>
                <c:pt idx="770">
                  <c:v>582.58775175921005</c:v>
                </c:pt>
                <c:pt idx="771">
                  <c:v>577.99739460321007</c:v>
                </c:pt>
                <c:pt idx="772">
                  <c:v>573.85183949720999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576.28579631481</c:v>
                </c:pt>
                <c:pt idx="784">
                  <c:v>578.87988187041003</c:v>
                </c:pt>
                <c:pt idx="785">
                  <c:v>581.63409616401009</c:v>
                </c:pt>
                <c:pt idx="786">
                  <c:v>584.54843919561006</c:v>
                </c:pt>
                <c:pt idx="787">
                  <c:v>587.62291096521005</c:v>
                </c:pt>
                <c:pt idx="788">
                  <c:v>596.60435395881007</c:v>
                </c:pt>
                <c:pt idx="789">
                  <c:v>606.72449020041006</c:v>
                </c:pt>
                <c:pt idx="790">
                  <c:v>617.98331969001003</c:v>
                </c:pt>
                <c:pt idx="791">
                  <c:v>630.38084242760999</c:v>
                </c:pt>
                <c:pt idx="792">
                  <c:v>643.91705841321004</c:v>
                </c:pt>
                <c:pt idx="793">
                  <c:v>658.59196764681008</c:v>
                </c:pt>
                <c:pt idx="794">
                  <c:v>674.40557012841009</c:v>
                </c:pt>
                <c:pt idx="795">
                  <c:v>691.35786585801009</c:v>
                </c:pt>
                <c:pt idx="796">
                  <c:v>585.41801350975277</c:v>
                </c:pt>
                <c:pt idx="797">
                  <c:v>592.49570372935261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704.81935509921004</c:v>
                </c:pt>
                <c:pt idx="822">
                  <c:v>693.55696719321008</c:v>
                </c:pt>
                <c:pt idx="823">
                  <c:v>682.73938133721003</c:v>
                </c:pt>
                <c:pt idx="824">
                  <c:v>672.36659753121</c:v>
                </c:pt>
                <c:pt idx="825">
                  <c:v>662.43861577521</c:v>
                </c:pt>
                <c:pt idx="826">
                  <c:v>652.95543606921001</c:v>
                </c:pt>
                <c:pt idx="827">
                  <c:v>643.91705841321004</c:v>
                </c:pt>
                <c:pt idx="828">
                  <c:v>635.32348280720998</c:v>
                </c:pt>
                <c:pt idx="829">
                  <c:v>627.17470925121006</c:v>
                </c:pt>
                <c:pt idx="830">
                  <c:v>619.47073774521004</c:v>
                </c:pt>
                <c:pt idx="831">
                  <c:v>612.21156828921005</c:v>
                </c:pt>
                <c:pt idx="832">
                  <c:v>605.39720088321008</c:v>
                </c:pt>
                <c:pt idx="833">
                  <c:v>599.02763552721001</c:v>
                </c:pt>
                <c:pt idx="834">
                  <c:v>593.10287222121008</c:v>
                </c:pt>
                <c:pt idx="835">
                  <c:v>587.62291096521005</c:v>
                </c:pt>
                <c:pt idx="836">
                  <c:v>582.58775175921005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140.31488703681001</c:v>
                </c:pt>
                <c:pt idx="859">
                  <c:v>143.44273505241</c:v>
                </c:pt>
                <c:pt idx="860">
                  <c:v>146.73071180600999</c:v>
                </c:pt>
                <c:pt idx="861">
                  <c:v>150.17881729761001</c:v>
                </c:pt>
                <c:pt idx="862">
                  <c:v>153.78705152721</c:v>
                </c:pt>
                <c:pt idx="863">
                  <c:v>157.55541449481001</c:v>
                </c:pt>
                <c:pt idx="864">
                  <c:v>161.48390620040999</c:v>
                </c:pt>
                <c:pt idx="865">
                  <c:v>165.57252664401</c:v>
                </c:pt>
                <c:pt idx="866">
                  <c:v>169.82127582561</c:v>
                </c:pt>
                <c:pt idx="867">
                  <c:v>174.23015374521</c:v>
                </c:pt>
                <c:pt idx="868">
                  <c:v>178.79916040281003</c:v>
                </c:pt>
                <c:pt idx="869">
                  <c:v>183.52829579841003</c:v>
                </c:pt>
                <c:pt idx="870">
                  <c:v>188.41755993201005</c:v>
                </c:pt>
                <c:pt idx="871">
                  <c:v>193.46695280361007</c:v>
                </c:pt>
                <c:pt idx="872">
                  <c:v>198.67647441321009</c:v>
                </c:pt>
                <c:pt idx="873">
                  <c:v>204.04612476081007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213.35138364681004</c:v>
                </c:pt>
                <c:pt idx="936">
                  <c:v>223.10144458281002</c:v>
                </c:pt>
                <c:pt idx="937">
                  <c:v>233.29630756881002</c:v>
                </c:pt>
                <c:pt idx="938">
                  <c:v>243.93597260481005</c:v>
                </c:pt>
                <c:pt idx="939">
                  <c:v>255.02043969081001</c:v>
                </c:pt>
                <c:pt idx="940">
                  <c:v>266.54970882681005</c:v>
                </c:pt>
                <c:pt idx="941">
                  <c:v>271.28596105521001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253.89197688996001</c:v>
                </c:pt>
                <c:pt idx="971">
                  <c:v>237.49879733721002</c:v>
                </c:pt>
                <c:pt idx="972">
                  <c:v>222.10642239696</c:v>
                </c:pt>
                <c:pt idx="973">
                  <c:v>207.71485206921</c:v>
                </c:pt>
                <c:pt idx="974">
                  <c:v>194.32408635396001</c:v>
                </c:pt>
                <c:pt idx="975">
                  <c:v>181.93412525121002</c:v>
                </c:pt>
                <c:pt idx="976">
                  <c:v>170.54496876096002</c:v>
                </c:pt>
                <c:pt idx="977">
                  <c:v>160.15661688321001</c:v>
                </c:pt>
                <c:pt idx="978">
                  <c:v>150.76906961796001</c:v>
                </c:pt>
                <c:pt idx="979">
                  <c:v>142.38232696521001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150.76906961796001</c:v>
                </c:pt>
                <c:pt idx="993">
                  <c:v>160.15661688321001</c:v>
                </c:pt>
                <c:pt idx="994">
                  <c:v>170.54496876096002</c:v>
                </c:pt>
                <c:pt idx="995">
                  <c:v>181.93412525121002</c:v>
                </c:pt>
                <c:pt idx="996">
                  <c:v>194.32408635396001</c:v>
                </c:pt>
                <c:pt idx="997">
                  <c:v>207.71485206921</c:v>
                </c:pt>
                <c:pt idx="998">
                  <c:v>222.10642239696</c:v>
                </c:pt>
                <c:pt idx="999">
                  <c:v>237.49879733721002</c:v>
                </c:pt>
                <c:pt idx="1000">
                  <c:v>253.89197688996001</c:v>
                </c:pt>
                <c:pt idx="1001">
                  <c:v>237.49879733721002</c:v>
                </c:pt>
                <c:pt idx="1002">
                  <c:v>222.10642239696</c:v>
                </c:pt>
                <c:pt idx="1003">
                  <c:v>207.71485206921</c:v>
                </c:pt>
                <c:pt idx="1004">
                  <c:v>194.32408635396001</c:v>
                </c:pt>
                <c:pt idx="1005">
                  <c:v>181.93412525121002</c:v>
                </c:pt>
                <c:pt idx="1006">
                  <c:v>170.54496876096002</c:v>
                </c:pt>
                <c:pt idx="1007">
                  <c:v>160.15661688321001</c:v>
                </c:pt>
                <c:pt idx="1008">
                  <c:v>150.76906961796001</c:v>
                </c:pt>
                <c:pt idx="1009">
                  <c:v>142.38232696521001</c:v>
                </c:pt>
                <c:pt idx="1010">
                  <c:v>134.99638892496</c:v>
                </c:pt>
                <c:pt idx="1011">
                  <c:v>128.61125549721001</c:v>
                </c:pt>
                <c:pt idx="1012">
                  <c:v>123.22692668196002</c:v>
                </c:pt>
                <c:pt idx="1013">
                  <c:v>118.84340247921001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123.22692668196002</c:v>
                </c:pt>
                <c:pt idx="1021">
                  <c:v>128.61125549721001</c:v>
                </c:pt>
                <c:pt idx="1022">
                  <c:v>134.99638892496</c:v>
                </c:pt>
                <c:pt idx="1023">
                  <c:v>142.38232696521001</c:v>
                </c:pt>
                <c:pt idx="1024">
                  <c:v>150.76906961796001</c:v>
                </c:pt>
                <c:pt idx="1025">
                  <c:v>160.15661688321001</c:v>
                </c:pt>
                <c:pt idx="1026">
                  <c:v>170.54496876096002</c:v>
                </c:pt>
                <c:pt idx="1027">
                  <c:v>181.93412525121002</c:v>
                </c:pt>
                <c:pt idx="1028">
                  <c:v>194.32408635396001</c:v>
                </c:pt>
                <c:pt idx="1029">
                  <c:v>207.71485206921</c:v>
                </c:pt>
                <c:pt idx="1030">
                  <c:v>222.10642239696</c:v>
                </c:pt>
                <c:pt idx="1031">
                  <c:v>237.49879733721002</c:v>
                </c:pt>
                <c:pt idx="1032">
                  <c:v>253.89197688996001</c:v>
                </c:pt>
                <c:pt idx="1033">
                  <c:v>271.28596105521001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253.89197688996001</c:v>
                </c:pt>
                <c:pt idx="1038">
                  <c:v>237.49879733721002</c:v>
                </c:pt>
                <c:pt idx="1039">
                  <c:v>222.10642239696</c:v>
                </c:pt>
                <c:pt idx="1040">
                  <c:v>207.71485206921</c:v>
                </c:pt>
                <c:pt idx="1041">
                  <c:v>194.32408635396001</c:v>
                </c:pt>
                <c:pt idx="1042">
                  <c:v>181.93412525121002</c:v>
                </c:pt>
                <c:pt idx="1043">
                  <c:v>170.54496876096002</c:v>
                </c:pt>
                <c:pt idx="1044">
                  <c:v>160.15661688321001</c:v>
                </c:pt>
                <c:pt idx="1045">
                  <c:v>150.76906961796001</c:v>
                </c:pt>
                <c:pt idx="1046">
                  <c:v>142.38232696521001</c:v>
                </c:pt>
                <c:pt idx="1047">
                  <c:v>134.99638892496</c:v>
                </c:pt>
                <c:pt idx="1048">
                  <c:v>128.61125549721001</c:v>
                </c:pt>
                <c:pt idx="1049">
                  <c:v>123.22692668196002</c:v>
                </c:pt>
                <c:pt idx="1050">
                  <c:v>118.84340247921001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123.55474579281001</c:v>
                </c:pt>
                <c:pt idx="1060">
                  <c:v>129.40478235441</c:v>
                </c:pt>
                <c:pt idx="1061">
                  <c:v>136.39351216401002</c:v>
                </c:pt>
                <c:pt idx="1062">
                  <c:v>144.52093522160999</c:v>
                </c:pt>
                <c:pt idx="1063">
                  <c:v>153.78705152721</c:v>
                </c:pt>
                <c:pt idx="1064">
                  <c:v>164.19186108080999</c:v>
                </c:pt>
                <c:pt idx="1065">
                  <c:v>175.73536388241001</c:v>
                </c:pt>
                <c:pt idx="1066">
                  <c:v>188.41755993201002</c:v>
                </c:pt>
                <c:pt idx="1067">
                  <c:v>202.23844922961001</c:v>
                </c:pt>
                <c:pt idx="1068">
                  <c:v>217.19803177521004</c:v>
                </c:pt>
                <c:pt idx="1069">
                  <c:v>233.29630756881005</c:v>
                </c:pt>
                <c:pt idx="1070">
                  <c:v>250.5332766104101</c:v>
                </c:pt>
                <c:pt idx="1071">
                  <c:v>268.90893890001007</c:v>
                </c:pt>
                <c:pt idx="1072">
                  <c:v>271.28596105521001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253.89197688996001</c:v>
                </c:pt>
                <c:pt idx="1084">
                  <c:v>237.49879733721002</c:v>
                </c:pt>
                <c:pt idx="1085">
                  <c:v>222.10642239696</c:v>
                </c:pt>
                <c:pt idx="1086">
                  <c:v>207.71485206921</c:v>
                </c:pt>
                <c:pt idx="1087">
                  <c:v>194.32408635396001</c:v>
                </c:pt>
                <c:pt idx="1088">
                  <c:v>181.93412525121002</c:v>
                </c:pt>
                <c:pt idx="1089">
                  <c:v>170.54496876096002</c:v>
                </c:pt>
                <c:pt idx="1090">
                  <c:v>160.15661688321001</c:v>
                </c:pt>
                <c:pt idx="1091">
                  <c:v>150.76906961796001</c:v>
                </c:pt>
                <c:pt idx="1092">
                  <c:v>142.38232696521001</c:v>
                </c:pt>
                <c:pt idx="1093">
                  <c:v>111.26687086521001</c:v>
                </c:pt>
                <c:pt idx="1094">
                  <c:v>111.26687086521001</c:v>
                </c:pt>
                <c:pt idx="1095">
                  <c:v>111.26687086521001</c:v>
                </c:pt>
                <c:pt idx="1096">
                  <c:v>111.26687086521001</c:v>
                </c:pt>
                <c:pt idx="1097">
                  <c:v>111.26687086521001</c:v>
                </c:pt>
                <c:pt idx="1098">
                  <c:v>111.26687086521001</c:v>
                </c:pt>
                <c:pt idx="1099">
                  <c:v>111.26687086521001</c:v>
                </c:pt>
                <c:pt idx="1100">
                  <c:v>111.26687086521001</c:v>
                </c:pt>
                <c:pt idx="1101">
                  <c:v>111.26687086521001</c:v>
                </c:pt>
                <c:pt idx="1102">
                  <c:v>111.26687086521001</c:v>
                </c:pt>
                <c:pt idx="1103">
                  <c:v>111.26687086521001</c:v>
                </c:pt>
                <c:pt idx="1104">
                  <c:v>122.67159542721001</c:v>
                </c:pt>
                <c:pt idx="1105">
                  <c:v>135.85552818921002</c:v>
                </c:pt>
                <c:pt idx="1106">
                  <c:v>150.81866915121003</c:v>
                </c:pt>
                <c:pt idx="1107">
                  <c:v>167.56101831321001</c:v>
                </c:pt>
                <c:pt idx="1108">
                  <c:v>186.08257567521002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DBD-4B9D-B582-7BC8CC2C7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552744"/>
        <c:axId val="1496557336"/>
      </c:scatterChart>
      <c:valAx>
        <c:axId val="1496552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557336"/>
        <c:crosses val="autoZero"/>
        <c:crossBetween val="midCat"/>
      </c:valAx>
      <c:valAx>
        <c:axId val="1496557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Required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552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 Consumption &amp; Power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Power Against Time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Cycle'!$S$2:$S$1110</c:f>
              <c:numCache>
                <c:formatCode>General</c:formatCode>
                <c:ptCount val="1109"/>
                <c:pt idx="0">
                  <c:v>0</c:v>
                </c:pt>
                <c:pt idx="1">
                  <c:v>81.084294000000014</c:v>
                </c:pt>
                <c:pt idx="2">
                  <c:v>83.753106300000013</c:v>
                </c:pt>
                <c:pt idx="3">
                  <c:v>88.201126800000011</c:v>
                </c:pt>
                <c:pt idx="4">
                  <c:v>94.428355500000009</c:v>
                </c:pt>
                <c:pt idx="5">
                  <c:v>102.43479240000002</c:v>
                </c:pt>
                <c:pt idx="6">
                  <c:v>112.2204375</c:v>
                </c:pt>
                <c:pt idx="7">
                  <c:v>123.78529080000001</c:v>
                </c:pt>
                <c:pt idx="8">
                  <c:v>137.12935229999999</c:v>
                </c:pt>
                <c:pt idx="9">
                  <c:v>152.252622</c:v>
                </c:pt>
                <c:pt idx="10">
                  <c:v>169.15509990000001</c:v>
                </c:pt>
                <c:pt idx="11">
                  <c:v>187.83678600000002</c:v>
                </c:pt>
                <c:pt idx="12">
                  <c:v>208.2976803</c:v>
                </c:pt>
                <c:pt idx="13">
                  <c:v>230.5377828</c:v>
                </c:pt>
                <c:pt idx="14">
                  <c:v>240.17050495520999</c:v>
                </c:pt>
                <c:pt idx="15">
                  <c:v>240.17050495520999</c:v>
                </c:pt>
                <c:pt idx="16">
                  <c:v>240.17050495520999</c:v>
                </c:pt>
                <c:pt idx="17">
                  <c:v>240.17050495520999</c:v>
                </c:pt>
                <c:pt idx="18">
                  <c:v>240.17050495520999</c:v>
                </c:pt>
                <c:pt idx="19">
                  <c:v>240.17050495520999</c:v>
                </c:pt>
                <c:pt idx="20">
                  <c:v>240.17050495520999</c:v>
                </c:pt>
                <c:pt idx="21">
                  <c:v>240.17050495520999</c:v>
                </c:pt>
                <c:pt idx="22">
                  <c:v>240.17050495520999</c:v>
                </c:pt>
                <c:pt idx="23">
                  <c:v>240.17050495520999</c:v>
                </c:pt>
                <c:pt idx="24">
                  <c:v>240.17050495520999</c:v>
                </c:pt>
                <c:pt idx="25">
                  <c:v>240.17050495520999</c:v>
                </c:pt>
                <c:pt idx="26">
                  <c:v>240.17050495520999</c:v>
                </c:pt>
                <c:pt idx="27">
                  <c:v>240.17050495520999</c:v>
                </c:pt>
                <c:pt idx="28">
                  <c:v>240.17050495520999</c:v>
                </c:pt>
                <c:pt idx="29">
                  <c:v>240.17050495520999</c:v>
                </c:pt>
                <c:pt idx="30">
                  <c:v>240.17050495520999</c:v>
                </c:pt>
                <c:pt idx="31">
                  <c:v>240.17050495520999</c:v>
                </c:pt>
                <c:pt idx="32">
                  <c:v>240.17050495520999</c:v>
                </c:pt>
                <c:pt idx="33">
                  <c:v>240.17050495520999</c:v>
                </c:pt>
                <c:pt idx="34">
                  <c:v>240.17050495520999</c:v>
                </c:pt>
                <c:pt idx="35">
                  <c:v>240.17050495520999</c:v>
                </c:pt>
                <c:pt idx="36">
                  <c:v>240.17050495520999</c:v>
                </c:pt>
                <c:pt idx="37">
                  <c:v>240.17050495520999</c:v>
                </c:pt>
                <c:pt idx="38">
                  <c:v>240.17050495520999</c:v>
                </c:pt>
                <c:pt idx="39">
                  <c:v>240.17050495520999</c:v>
                </c:pt>
                <c:pt idx="40">
                  <c:v>240.17050495520999</c:v>
                </c:pt>
                <c:pt idx="41">
                  <c:v>240.17050495520999</c:v>
                </c:pt>
                <c:pt idx="42">
                  <c:v>240.17050495520999</c:v>
                </c:pt>
                <c:pt idx="43">
                  <c:v>240.17050495520999</c:v>
                </c:pt>
                <c:pt idx="44">
                  <c:v>240.17050495520999</c:v>
                </c:pt>
                <c:pt idx="45">
                  <c:v>240.17050495520999</c:v>
                </c:pt>
                <c:pt idx="46">
                  <c:v>240.17050495520999</c:v>
                </c:pt>
                <c:pt idx="47">
                  <c:v>240.17050495520999</c:v>
                </c:pt>
                <c:pt idx="48">
                  <c:v>240.17050495520999</c:v>
                </c:pt>
                <c:pt idx="49">
                  <c:v>240.17050495520999</c:v>
                </c:pt>
                <c:pt idx="50">
                  <c:v>240.17050495520999</c:v>
                </c:pt>
                <c:pt idx="51">
                  <c:v>240.17050495520999</c:v>
                </c:pt>
                <c:pt idx="52">
                  <c:v>240.17050495520999</c:v>
                </c:pt>
                <c:pt idx="53">
                  <c:v>240.17050495520999</c:v>
                </c:pt>
                <c:pt idx="54">
                  <c:v>240.17050495520999</c:v>
                </c:pt>
                <c:pt idx="55">
                  <c:v>240.17050495520999</c:v>
                </c:pt>
                <c:pt idx="56">
                  <c:v>240.17050495520999</c:v>
                </c:pt>
                <c:pt idx="57">
                  <c:v>240.17050495520999</c:v>
                </c:pt>
                <c:pt idx="58">
                  <c:v>240.17050495520999</c:v>
                </c:pt>
                <c:pt idx="59">
                  <c:v>240.17050495520999</c:v>
                </c:pt>
                <c:pt idx="60">
                  <c:v>240.17050495520999</c:v>
                </c:pt>
                <c:pt idx="61">
                  <c:v>240.17050495520999</c:v>
                </c:pt>
                <c:pt idx="62">
                  <c:v>240.17050495520999</c:v>
                </c:pt>
                <c:pt idx="63">
                  <c:v>240.17050495520999</c:v>
                </c:pt>
                <c:pt idx="64">
                  <c:v>240.17050495520999</c:v>
                </c:pt>
                <c:pt idx="65">
                  <c:v>240.17050495520999</c:v>
                </c:pt>
                <c:pt idx="66">
                  <c:v>240.17050495520999</c:v>
                </c:pt>
                <c:pt idx="67">
                  <c:v>240.17050495520999</c:v>
                </c:pt>
                <c:pt idx="68">
                  <c:v>240.17050495520999</c:v>
                </c:pt>
                <c:pt idx="69">
                  <c:v>240.17050495520999</c:v>
                </c:pt>
                <c:pt idx="70">
                  <c:v>240.17050495520999</c:v>
                </c:pt>
                <c:pt idx="71">
                  <c:v>240.17050495520999</c:v>
                </c:pt>
                <c:pt idx="72">
                  <c:v>240.17050495520999</c:v>
                </c:pt>
                <c:pt idx="73">
                  <c:v>240.17050495520999</c:v>
                </c:pt>
                <c:pt idx="74">
                  <c:v>240.17050495520999</c:v>
                </c:pt>
                <c:pt idx="75">
                  <c:v>240.17050495520999</c:v>
                </c:pt>
                <c:pt idx="76">
                  <c:v>240.17050495520999</c:v>
                </c:pt>
                <c:pt idx="77">
                  <c:v>240.17050495520999</c:v>
                </c:pt>
                <c:pt idx="78">
                  <c:v>240.17050495520999</c:v>
                </c:pt>
                <c:pt idx="79">
                  <c:v>240.17050495520999</c:v>
                </c:pt>
                <c:pt idx="80">
                  <c:v>240.17050495520999</c:v>
                </c:pt>
                <c:pt idx="81">
                  <c:v>240.17050495520999</c:v>
                </c:pt>
                <c:pt idx="82">
                  <c:v>240.17050495520999</c:v>
                </c:pt>
                <c:pt idx="83">
                  <c:v>240.17050495520999</c:v>
                </c:pt>
                <c:pt idx="84">
                  <c:v>240.17050495520999</c:v>
                </c:pt>
                <c:pt idx="85">
                  <c:v>240.17050495520999</c:v>
                </c:pt>
                <c:pt idx="86">
                  <c:v>240.17050495520999</c:v>
                </c:pt>
                <c:pt idx="87">
                  <c:v>240.17050495520999</c:v>
                </c:pt>
                <c:pt idx="88">
                  <c:v>240.17050495520999</c:v>
                </c:pt>
                <c:pt idx="89">
                  <c:v>240.17050495520999</c:v>
                </c:pt>
                <c:pt idx="90">
                  <c:v>240.17050495520999</c:v>
                </c:pt>
                <c:pt idx="91">
                  <c:v>240.17050495520999</c:v>
                </c:pt>
                <c:pt idx="92">
                  <c:v>240.17050495520999</c:v>
                </c:pt>
                <c:pt idx="93">
                  <c:v>423.57305916160186</c:v>
                </c:pt>
                <c:pt idx="94">
                  <c:v>412.23060688660189</c:v>
                </c:pt>
                <c:pt idx="95">
                  <c:v>401.33295666160188</c:v>
                </c:pt>
                <c:pt idx="96">
                  <c:v>390.88010848660184</c:v>
                </c:pt>
                <c:pt idx="97">
                  <c:v>380.87206236160188</c:v>
                </c:pt>
                <c:pt idx="98">
                  <c:v>380.87206236160188</c:v>
                </c:pt>
                <c:pt idx="99">
                  <c:v>380.87206236160188</c:v>
                </c:pt>
                <c:pt idx="100">
                  <c:v>380.87206236160188</c:v>
                </c:pt>
                <c:pt idx="101">
                  <c:v>380.87206236160188</c:v>
                </c:pt>
                <c:pt idx="102">
                  <c:v>380.87206236160188</c:v>
                </c:pt>
                <c:pt idx="103">
                  <c:v>380.87206236160188</c:v>
                </c:pt>
                <c:pt idx="104">
                  <c:v>380.87206236160188</c:v>
                </c:pt>
                <c:pt idx="105">
                  <c:v>380.87206236160188</c:v>
                </c:pt>
                <c:pt idx="106">
                  <c:v>380.87206236160188</c:v>
                </c:pt>
                <c:pt idx="107">
                  <c:v>380.87206236160188</c:v>
                </c:pt>
                <c:pt idx="108">
                  <c:v>380.87206236160188</c:v>
                </c:pt>
                <c:pt idx="109">
                  <c:v>380.87206236160188</c:v>
                </c:pt>
                <c:pt idx="110">
                  <c:v>208.2976803</c:v>
                </c:pt>
                <c:pt idx="111">
                  <c:v>230.5377828</c:v>
                </c:pt>
                <c:pt idx="112">
                  <c:v>240.17050495520999</c:v>
                </c:pt>
                <c:pt idx="113">
                  <c:v>240.17050495520999</c:v>
                </c:pt>
                <c:pt idx="114">
                  <c:v>240.17050495520999</c:v>
                </c:pt>
                <c:pt idx="115">
                  <c:v>240.17050495520999</c:v>
                </c:pt>
                <c:pt idx="116">
                  <c:v>169.15509990000001</c:v>
                </c:pt>
                <c:pt idx="117">
                  <c:v>169.15509990000001</c:v>
                </c:pt>
                <c:pt idx="118">
                  <c:v>178.27354192500002</c:v>
                </c:pt>
                <c:pt idx="119">
                  <c:v>178.27354192500002</c:v>
                </c:pt>
                <c:pt idx="120">
                  <c:v>197.84483212499998</c:v>
                </c:pt>
                <c:pt idx="121">
                  <c:v>76.602873195360388</c:v>
                </c:pt>
                <c:pt idx="122">
                  <c:v>97.578047625570377</c:v>
                </c:pt>
                <c:pt idx="123">
                  <c:v>97.578047625570377</c:v>
                </c:pt>
                <c:pt idx="124">
                  <c:v>97.578047625570377</c:v>
                </c:pt>
                <c:pt idx="125">
                  <c:v>97.578047625570377</c:v>
                </c:pt>
                <c:pt idx="126">
                  <c:v>97.578047625570377</c:v>
                </c:pt>
                <c:pt idx="127">
                  <c:v>97.578047625570377</c:v>
                </c:pt>
                <c:pt idx="128">
                  <c:v>97.578047625570377</c:v>
                </c:pt>
                <c:pt idx="129">
                  <c:v>97.578047625570377</c:v>
                </c:pt>
                <c:pt idx="130">
                  <c:v>97.578047625570377</c:v>
                </c:pt>
                <c:pt idx="131">
                  <c:v>97.578047625570377</c:v>
                </c:pt>
                <c:pt idx="132">
                  <c:v>97.578047625570377</c:v>
                </c:pt>
                <c:pt idx="133">
                  <c:v>97.578047625570235</c:v>
                </c:pt>
                <c:pt idx="134">
                  <c:v>97.578047625570235</c:v>
                </c:pt>
                <c:pt idx="135">
                  <c:v>97.578047625570235</c:v>
                </c:pt>
                <c:pt idx="136">
                  <c:v>97.578047625570235</c:v>
                </c:pt>
                <c:pt idx="137">
                  <c:v>97.578047625570235</c:v>
                </c:pt>
                <c:pt idx="138">
                  <c:v>97.578047625570235</c:v>
                </c:pt>
                <c:pt idx="139">
                  <c:v>97.578047625570235</c:v>
                </c:pt>
                <c:pt idx="140">
                  <c:v>97.578047625570235</c:v>
                </c:pt>
                <c:pt idx="141">
                  <c:v>97.578047625570235</c:v>
                </c:pt>
                <c:pt idx="142">
                  <c:v>97.578047625570264</c:v>
                </c:pt>
                <c:pt idx="143">
                  <c:v>97.578047625570264</c:v>
                </c:pt>
                <c:pt idx="144">
                  <c:v>97.578047625570264</c:v>
                </c:pt>
                <c:pt idx="145">
                  <c:v>197.22071967698452</c:v>
                </c:pt>
                <c:pt idx="146">
                  <c:v>240.17050495520999</c:v>
                </c:pt>
                <c:pt idx="147">
                  <c:v>240.17050495520999</c:v>
                </c:pt>
                <c:pt idx="148">
                  <c:v>240.17050495520999</c:v>
                </c:pt>
                <c:pt idx="149">
                  <c:v>240.17050495520999</c:v>
                </c:pt>
                <c:pt idx="150">
                  <c:v>240.17050495520999</c:v>
                </c:pt>
                <c:pt idx="151">
                  <c:v>240.17050495520999</c:v>
                </c:pt>
                <c:pt idx="152">
                  <c:v>240.17050495520999</c:v>
                </c:pt>
                <c:pt idx="153">
                  <c:v>240.17050495520999</c:v>
                </c:pt>
                <c:pt idx="154">
                  <c:v>240.17050495520999</c:v>
                </c:pt>
                <c:pt idx="155">
                  <c:v>240.17050495520999</c:v>
                </c:pt>
                <c:pt idx="156">
                  <c:v>240.17050495520999</c:v>
                </c:pt>
                <c:pt idx="157">
                  <c:v>217.20092709321</c:v>
                </c:pt>
                <c:pt idx="158">
                  <c:v>196.01055743120997</c:v>
                </c:pt>
                <c:pt idx="159">
                  <c:v>176.59939596921001</c:v>
                </c:pt>
                <c:pt idx="160">
                  <c:v>158.96744270721001</c:v>
                </c:pt>
                <c:pt idx="161">
                  <c:v>143.11469764521001</c:v>
                </c:pt>
                <c:pt idx="162">
                  <c:v>129.04116078321002</c:v>
                </c:pt>
                <c:pt idx="163">
                  <c:v>116.74683212121002</c:v>
                </c:pt>
                <c:pt idx="164">
                  <c:v>106.23171165921002</c:v>
                </c:pt>
                <c:pt idx="165">
                  <c:v>97.495799397210021</c:v>
                </c:pt>
                <c:pt idx="166">
                  <c:v>90.539095335210021</c:v>
                </c:pt>
                <c:pt idx="167">
                  <c:v>90.539095335210021</c:v>
                </c:pt>
                <c:pt idx="168">
                  <c:v>90.539095335210021</c:v>
                </c:pt>
                <c:pt idx="169">
                  <c:v>90.539095335210021</c:v>
                </c:pt>
                <c:pt idx="170">
                  <c:v>90.539095335210021</c:v>
                </c:pt>
                <c:pt idx="171">
                  <c:v>90.539095335210021</c:v>
                </c:pt>
                <c:pt idx="172">
                  <c:v>90.539095335210021</c:v>
                </c:pt>
                <c:pt idx="173">
                  <c:v>90.539095335210021</c:v>
                </c:pt>
                <c:pt idx="174">
                  <c:v>90.539095335210021</c:v>
                </c:pt>
                <c:pt idx="175">
                  <c:v>90.539095335210021</c:v>
                </c:pt>
                <c:pt idx="176">
                  <c:v>90.539095335210021</c:v>
                </c:pt>
                <c:pt idx="177">
                  <c:v>90.539095335210021</c:v>
                </c:pt>
                <c:pt idx="178">
                  <c:v>97.495799397210021</c:v>
                </c:pt>
                <c:pt idx="179">
                  <c:v>106.23171165921002</c:v>
                </c:pt>
                <c:pt idx="180">
                  <c:v>116.74683212121002</c:v>
                </c:pt>
                <c:pt idx="181">
                  <c:v>129.04116078321002</c:v>
                </c:pt>
                <c:pt idx="182">
                  <c:v>143.11469764521001</c:v>
                </c:pt>
                <c:pt idx="183">
                  <c:v>158.96744270721001</c:v>
                </c:pt>
                <c:pt idx="184">
                  <c:v>176.59939596921001</c:v>
                </c:pt>
                <c:pt idx="185">
                  <c:v>196.01055743120997</c:v>
                </c:pt>
                <c:pt idx="186">
                  <c:v>217.20092709321</c:v>
                </c:pt>
                <c:pt idx="187">
                  <c:v>240.17050495520999</c:v>
                </c:pt>
                <c:pt idx="188">
                  <c:v>240.17050495520999</c:v>
                </c:pt>
                <c:pt idx="189">
                  <c:v>240.17050495520999</c:v>
                </c:pt>
                <c:pt idx="190">
                  <c:v>240.17050495520999</c:v>
                </c:pt>
                <c:pt idx="191">
                  <c:v>240.17050495520999</c:v>
                </c:pt>
                <c:pt idx="192">
                  <c:v>240.17050495520999</c:v>
                </c:pt>
                <c:pt idx="193">
                  <c:v>240.17050495520999</c:v>
                </c:pt>
                <c:pt idx="194">
                  <c:v>240.17050495520999</c:v>
                </c:pt>
                <c:pt idx="195">
                  <c:v>240.17050495520999</c:v>
                </c:pt>
                <c:pt idx="196">
                  <c:v>240.17050495520999</c:v>
                </c:pt>
                <c:pt idx="197">
                  <c:v>240.17050495520999</c:v>
                </c:pt>
                <c:pt idx="198">
                  <c:v>240.17050495520999</c:v>
                </c:pt>
                <c:pt idx="199">
                  <c:v>240.17050495520999</c:v>
                </c:pt>
                <c:pt idx="200">
                  <c:v>240.17050495520999</c:v>
                </c:pt>
                <c:pt idx="201">
                  <c:v>240.17050495520999</c:v>
                </c:pt>
                <c:pt idx="202">
                  <c:v>240.17050495520999</c:v>
                </c:pt>
                <c:pt idx="203">
                  <c:v>240.17050495520999</c:v>
                </c:pt>
                <c:pt idx="204">
                  <c:v>240.17050495520999</c:v>
                </c:pt>
                <c:pt idx="205">
                  <c:v>240.17050495520999</c:v>
                </c:pt>
                <c:pt idx="206">
                  <c:v>240.17050495520999</c:v>
                </c:pt>
                <c:pt idx="207">
                  <c:v>240.17050495520999</c:v>
                </c:pt>
                <c:pt idx="208">
                  <c:v>240.17050495520999</c:v>
                </c:pt>
                <c:pt idx="209">
                  <c:v>240.17050495520999</c:v>
                </c:pt>
                <c:pt idx="210">
                  <c:v>240.17050495520999</c:v>
                </c:pt>
                <c:pt idx="211">
                  <c:v>240.17050495520999</c:v>
                </c:pt>
                <c:pt idx="212">
                  <c:v>240.17050495520999</c:v>
                </c:pt>
                <c:pt idx="213">
                  <c:v>240.17050495520999</c:v>
                </c:pt>
                <c:pt idx="214">
                  <c:v>217.20092709321</c:v>
                </c:pt>
                <c:pt idx="215">
                  <c:v>196.01055743120997</c:v>
                </c:pt>
                <c:pt idx="216">
                  <c:v>176.59939596921001</c:v>
                </c:pt>
                <c:pt idx="217">
                  <c:v>158.96744270721001</c:v>
                </c:pt>
                <c:pt idx="218">
                  <c:v>143.11469764521001</c:v>
                </c:pt>
                <c:pt idx="219">
                  <c:v>129.04116078321002</c:v>
                </c:pt>
                <c:pt idx="220">
                  <c:v>116.74683212121002</c:v>
                </c:pt>
                <c:pt idx="221">
                  <c:v>106.23171165921002</c:v>
                </c:pt>
                <c:pt idx="222">
                  <c:v>97.495799397210021</c:v>
                </c:pt>
                <c:pt idx="223">
                  <c:v>90.539095335210021</c:v>
                </c:pt>
                <c:pt idx="224">
                  <c:v>90.539095335210021</c:v>
                </c:pt>
                <c:pt idx="225">
                  <c:v>90.539095335210021</c:v>
                </c:pt>
                <c:pt idx="226">
                  <c:v>90.539095335210021</c:v>
                </c:pt>
                <c:pt idx="227">
                  <c:v>90.539095335210021</c:v>
                </c:pt>
                <c:pt idx="228">
                  <c:v>90.539095335210021</c:v>
                </c:pt>
                <c:pt idx="229">
                  <c:v>90.539095335210021</c:v>
                </c:pt>
                <c:pt idx="230">
                  <c:v>90.539095335210021</c:v>
                </c:pt>
                <c:pt idx="231">
                  <c:v>90.539095335210021</c:v>
                </c:pt>
                <c:pt idx="232">
                  <c:v>90.539095335210021</c:v>
                </c:pt>
                <c:pt idx="233">
                  <c:v>90.539095335210021</c:v>
                </c:pt>
                <c:pt idx="234">
                  <c:v>90.539095335210021</c:v>
                </c:pt>
                <c:pt idx="235">
                  <c:v>90.539095335210021</c:v>
                </c:pt>
                <c:pt idx="236">
                  <c:v>93.795046341210011</c:v>
                </c:pt>
                <c:pt idx="237">
                  <c:v>97.495799397210021</c:v>
                </c:pt>
                <c:pt idx="238">
                  <c:v>101.64135450321001</c:v>
                </c:pt>
                <c:pt idx="239">
                  <c:v>106.23171165921002</c:v>
                </c:pt>
                <c:pt idx="240">
                  <c:v>111.26687086521001</c:v>
                </c:pt>
                <c:pt idx="241">
                  <c:v>116.74683212121002</c:v>
                </c:pt>
                <c:pt idx="242">
                  <c:v>122.67159542721001</c:v>
                </c:pt>
                <c:pt idx="243">
                  <c:v>129.04116078321002</c:v>
                </c:pt>
                <c:pt idx="244">
                  <c:v>135.85552818921002</c:v>
                </c:pt>
                <c:pt idx="245">
                  <c:v>143.11469764521001</c:v>
                </c:pt>
                <c:pt idx="246">
                  <c:v>150.81866915121003</c:v>
                </c:pt>
                <c:pt idx="247">
                  <c:v>158.96744270721001</c:v>
                </c:pt>
                <c:pt idx="248">
                  <c:v>167.56101831321001</c:v>
                </c:pt>
                <c:pt idx="249">
                  <c:v>176.59939596921001</c:v>
                </c:pt>
                <c:pt idx="250">
                  <c:v>186.08257567521002</c:v>
                </c:pt>
                <c:pt idx="251">
                  <c:v>196.01055743120997</c:v>
                </c:pt>
                <c:pt idx="252">
                  <c:v>217.20092709321</c:v>
                </c:pt>
                <c:pt idx="253">
                  <c:v>240.17050495520999</c:v>
                </c:pt>
                <c:pt idx="254">
                  <c:v>240.17050495520999</c:v>
                </c:pt>
                <c:pt idx="255">
                  <c:v>240.17050495520999</c:v>
                </c:pt>
                <c:pt idx="256">
                  <c:v>240.17050495520999</c:v>
                </c:pt>
                <c:pt idx="257">
                  <c:v>240.17050495520999</c:v>
                </c:pt>
                <c:pt idx="258">
                  <c:v>240.17050495520999</c:v>
                </c:pt>
                <c:pt idx="259">
                  <c:v>240.17050495520999</c:v>
                </c:pt>
                <c:pt idx="260">
                  <c:v>240.17050495520999</c:v>
                </c:pt>
                <c:pt idx="261">
                  <c:v>240.17050495520999</c:v>
                </c:pt>
                <c:pt idx="262">
                  <c:v>240.17050495520999</c:v>
                </c:pt>
                <c:pt idx="263">
                  <c:v>240.17050495520999</c:v>
                </c:pt>
                <c:pt idx="264">
                  <c:v>240.17050495520999</c:v>
                </c:pt>
                <c:pt idx="265">
                  <c:v>240.17050495520999</c:v>
                </c:pt>
                <c:pt idx="266">
                  <c:v>240.17050495520999</c:v>
                </c:pt>
                <c:pt idx="267">
                  <c:v>361.78778785463976</c:v>
                </c:pt>
                <c:pt idx="268">
                  <c:v>350.89013762963975</c:v>
                </c:pt>
                <c:pt idx="269">
                  <c:v>340.43728945463965</c:v>
                </c:pt>
                <c:pt idx="270">
                  <c:v>330.4292433296398</c:v>
                </c:pt>
                <c:pt idx="271">
                  <c:v>330.4292433296398</c:v>
                </c:pt>
                <c:pt idx="272">
                  <c:v>330.4292433296398</c:v>
                </c:pt>
                <c:pt idx="273">
                  <c:v>330.4292433296398</c:v>
                </c:pt>
                <c:pt idx="274">
                  <c:v>330.4292433296398</c:v>
                </c:pt>
                <c:pt idx="275">
                  <c:v>330.4292433296398</c:v>
                </c:pt>
                <c:pt idx="276">
                  <c:v>330.4292433296398</c:v>
                </c:pt>
                <c:pt idx="277">
                  <c:v>330.4292433296398</c:v>
                </c:pt>
                <c:pt idx="278">
                  <c:v>330.42924332963963</c:v>
                </c:pt>
                <c:pt idx="279">
                  <c:v>330.42924332963963</c:v>
                </c:pt>
                <c:pt idx="280">
                  <c:v>330.42924332963963</c:v>
                </c:pt>
                <c:pt idx="281">
                  <c:v>330.42924332963963</c:v>
                </c:pt>
                <c:pt idx="282">
                  <c:v>330.42924332963963</c:v>
                </c:pt>
                <c:pt idx="283">
                  <c:v>330.42924332963963</c:v>
                </c:pt>
                <c:pt idx="284">
                  <c:v>330.42924332963963</c:v>
                </c:pt>
                <c:pt idx="285">
                  <c:v>292.94924887104656</c:v>
                </c:pt>
                <c:pt idx="286">
                  <c:v>219.195330525</c:v>
                </c:pt>
                <c:pt idx="287">
                  <c:v>230.5377828</c:v>
                </c:pt>
                <c:pt idx="288">
                  <c:v>240.17050495520999</c:v>
                </c:pt>
                <c:pt idx="289">
                  <c:v>240.17050495520999</c:v>
                </c:pt>
                <c:pt idx="290">
                  <c:v>240.17050495520999</c:v>
                </c:pt>
                <c:pt idx="291">
                  <c:v>240.17050495520999</c:v>
                </c:pt>
                <c:pt idx="292">
                  <c:v>240.17050495520999</c:v>
                </c:pt>
                <c:pt idx="293">
                  <c:v>240.17050495520999</c:v>
                </c:pt>
                <c:pt idx="294">
                  <c:v>240.17050495520999</c:v>
                </c:pt>
                <c:pt idx="295">
                  <c:v>240.17050495520999</c:v>
                </c:pt>
                <c:pt idx="296">
                  <c:v>217.20092709321</c:v>
                </c:pt>
                <c:pt idx="297">
                  <c:v>196.01055743120997</c:v>
                </c:pt>
                <c:pt idx="298">
                  <c:v>176.59939596921001</c:v>
                </c:pt>
                <c:pt idx="299">
                  <c:v>158.96744270721001</c:v>
                </c:pt>
                <c:pt idx="300">
                  <c:v>143.11469764521001</c:v>
                </c:pt>
                <c:pt idx="301">
                  <c:v>129.04116078321002</c:v>
                </c:pt>
                <c:pt idx="302">
                  <c:v>116.74683212121002</c:v>
                </c:pt>
                <c:pt idx="303">
                  <c:v>106.23171165921002</c:v>
                </c:pt>
                <c:pt idx="304">
                  <c:v>97.495799397210021</c:v>
                </c:pt>
                <c:pt idx="305">
                  <c:v>97.495799397210021</c:v>
                </c:pt>
                <c:pt idx="306">
                  <c:v>97.495799397210021</c:v>
                </c:pt>
                <c:pt idx="307">
                  <c:v>97.495799397210021</c:v>
                </c:pt>
                <c:pt idx="308">
                  <c:v>97.495799397210021</c:v>
                </c:pt>
                <c:pt idx="309">
                  <c:v>97.495799397210021</c:v>
                </c:pt>
                <c:pt idx="310">
                  <c:v>97.495799397210021</c:v>
                </c:pt>
                <c:pt idx="311">
                  <c:v>97.495799397210021</c:v>
                </c:pt>
                <c:pt idx="312">
                  <c:v>97.495799397210021</c:v>
                </c:pt>
                <c:pt idx="313">
                  <c:v>101.64135450321001</c:v>
                </c:pt>
                <c:pt idx="314">
                  <c:v>106.23171165921002</c:v>
                </c:pt>
                <c:pt idx="315">
                  <c:v>111.26687086521001</c:v>
                </c:pt>
                <c:pt idx="316">
                  <c:v>116.74683212121002</c:v>
                </c:pt>
                <c:pt idx="317">
                  <c:v>122.67159542721001</c:v>
                </c:pt>
                <c:pt idx="318">
                  <c:v>129.04116078321002</c:v>
                </c:pt>
                <c:pt idx="319">
                  <c:v>135.85552818921002</c:v>
                </c:pt>
                <c:pt idx="320">
                  <c:v>143.11469764521001</c:v>
                </c:pt>
                <c:pt idx="321">
                  <c:v>150.81866915121003</c:v>
                </c:pt>
                <c:pt idx="322">
                  <c:v>158.96744270721001</c:v>
                </c:pt>
                <c:pt idx="323">
                  <c:v>16.435880392391852</c:v>
                </c:pt>
                <c:pt idx="324">
                  <c:v>2.9752810696081156</c:v>
                </c:pt>
                <c:pt idx="325">
                  <c:v>24.165650731608139</c:v>
                </c:pt>
                <c:pt idx="326">
                  <c:v>47.135228593608133</c:v>
                </c:pt>
                <c:pt idx="327">
                  <c:v>47.135228593608133</c:v>
                </c:pt>
                <c:pt idx="328">
                  <c:v>24.165650731608139</c:v>
                </c:pt>
                <c:pt idx="329">
                  <c:v>2.9752810696081156</c:v>
                </c:pt>
                <c:pt idx="330">
                  <c:v>16.435880392391852</c:v>
                </c:pt>
                <c:pt idx="331">
                  <c:v>34.067833654391848</c:v>
                </c:pt>
                <c:pt idx="332">
                  <c:v>49.920578716391844</c:v>
                </c:pt>
                <c:pt idx="333">
                  <c:v>63.994115578391842</c:v>
                </c:pt>
                <c:pt idx="334">
                  <c:v>76.28844424039184</c:v>
                </c:pt>
                <c:pt idx="335">
                  <c:v>111.27711039760817</c:v>
                </c:pt>
                <c:pt idx="336">
                  <c:v>295.57647449721003</c:v>
                </c:pt>
                <c:pt idx="337">
                  <c:v>288.61977043521</c:v>
                </c:pt>
                <c:pt idx="338">
                  <c:v>283.44227457321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285.80862147921005</c:v>
                </c:pt>
                <c:pt idx="344">
                  <c:v>288.61977043521</c:v>
                </c:pt>
                <c:pt idx="345">
                  <c:v>291.87572144121003</c:v>
                </c:pt>
                <c:pt idx="346">
                  <c:v>295.57647449721003</c:v>
                </c:pt>
                <c:pt idx="347">
                  <c:v>299.72202960321005</c:v>
                </c:pt>
                <c:pt idx="348">
                  <c:v>304.31238675921003</c:v>
                </c:pt>
                <c:pt idx="349">
                  <c:v>309.34754596521003</c:v>
                </c:pt>
                <c:pt idx="350">
                  <c:v>314.82750722121</c:v>
                </c:pt>
                <c:pt idx="351">
                  <c:v>320.75227052721004</c:v>
                </c:pt>
                <c:pt idx="352">
                  <c:v>327.12183588321</c:v>
                </c:pt>
                <c:pt idx="353">
                  <c:v>333.93620328921003</c:v>
                </c:pt>
                <c:pt idx="354">
                  <c:v>341.19537274521002</c:v>
                </c:pt>
                <c:pt idx="355">
                  <c:v>352.91813077296001</c:v>
                </c:pt>
                <c:pt idx="356">
                  <c:v>365.64169341321002</c:v>
                </c:pt>
                <c:pt idx="357">
                  <c:v>379.36606066595999</c:v>
                </c:pt>
                <c:pt idx="358">
                  <c:v>394.09123253120998</c:v>
                </c:pt>
                <c:pt idx="359">
                  <c:v>415.28160219321001</c:v>
                </c:pt>
                <c:pt idx="360">
                  <c:v>438.25118005521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420.85719588996</c:v>
                </c:pt>
                <c:pt idx="368">
                  <c:v>404.46401633721001</c:v>
                </c:pt>
                <c:pt idx="369">
                  <c:v>389.07164139695999</c:v>
                </c:pt>
                <c:pt idx="370">
                  <c:v>374.68007106921004</c:v>
                </c:pt>
                <c:pt idx="371">
                  <c:v>361.28930535396</c:v>
                </c:pt>
                <c:pt idx="372">
                  <c:v>348.89934425121004</c:v>
                </c:pt>
                <c:pt idx="373">
                  <c:v>337.51018776096004</c:v>
                </c:pt>
                <c:pt idx="374">
                  <c:v>327.12183588321</c:v>
                </c:pt>
                <c:pt idx="375">
                  <c:v>317.73428861796003</c:v>
                </c:pt>
                <c:pt idx="376">
                  <c:v>309.34754596521003</c:v>
                </c:pt>
                <c:pt idx="377">
                  <c:v>301.96160792496005</c:v>
                </c:pt>
                <c:pt idx="378">
                  <c:v>295.57647449721003</c:v>
                </c:pt>
                <c:pt idx="379">
                  <c:v>290.19214568196003</c:v>
                </c:pt>
                <c:pt idx="380">
                  <c:v>285.80862147921005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290.19214568196003</c:v>
                </c:pt>
                <c:pt idx="392">
                  <c:v>295.57647449721003</c:v>
                </c:pt>
                <c:pt idx="393">
                  <c:v>301.96160792496005</c:v>
                </c:pt>
                <c:pt idx="394">
                  <c:v>309.34754596521003</c:v>
                </c:pt>
                <c:pt idx="395">
                  <c:v>317.73428861796003</c:v>
                </c:pt>
                <c:pt idx="396">
                  <c:v>330.47341932996</c:v>
                </c:pt>
                <c:pt idx="397">
                  <c:v>344.99175824196004</c:v>
                </c:pt>
                <c:pt idx="398">
                  <c:v>361.28930535396</c:v>
                </c:pt>
                <c:pt idx="399">
                  <c:v>379.36606066595999</c:v>
                </c:pt>
                <c:pt idx="400">
                  <c:v>399.22202417796001</c:v>
                </c:pt>
                <c:pt idx="401">
                  <c:v>420.85719588996</c:v>
                </c:pt>
                <c:pt idx="402">
                  <c:v>438.25118005521</c:v>
                </c:pt>
                <c:pt idx="403">
                  <c:v>420.85719588996</c:v>
                </c:pt>
                <c:pt idx="404">
                  <c:v>404.46401633721001</c:v>
                </c:pt>
                <c:pt idx="405">
                  <c:v>389.07164139695999</c:v>
                </c:pt>
                <c:pt idx="406">
                  <c:v>374.68007106921004</c:v>
                </c:pt>
                <c:pt idx="407">
                  <c:v>361.28930535396</c:v>
                </c:pt>
                <c:pt idx="408">
                  <c:v>348.89934425121004</c:v>
                </c:pt>
                <c:pt idx="409">
                  <c:v>337.51018776096004</c:v>
                </c:pt>
                <c:pt idx="410">
                  <c:v>327.12183588321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337.51018776096004</c:v>
                </c:pt>
                <c:pt idx="418">
                  <c:v>348.89934425121004</c:v>
                </c:pt>
                <c:pt idx="419">
                  <c:v>361.28930535396</c:v>
                </c:pt>
                <c:pt idx="420">
                  <c:v>374.68007106921004</c:v>
                </c:pt>
                <c:pt idx="421">
                  <c:v>389.07164139695999</c:v>
                </c:pt>
                <c:pt idx="422">
                  <c:v>404.46401633721001</c:v>
                </c:pt>
                <c:pt idx="423">
                  <c:v>420.85719588996</c:v>
                </c:pt>
                <c:pt idx="424">
                  <c:v>438.25118005521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420.85719588996</c:v>
                </c:pt>
                <c:pt idx="474">
                  <c:v>404.46401633721001</c:v>
                </c:pt>
                <c:pt idx="475">
                  <c:v>389.07164139695999</c:v>
                </c:pt>
                <c:pt idx="476">
                  <c:v>374.68007106921004</c:v>
                </c:pt>
                <c:pt idx="477">
                  <c:v>361.28930535396</c:v>
                </c:pt>
                <c:pt idx="478">
                  <c:v>348.89934425121004</c:v>
                </c:pt>
                <c:pt idx="479">
                  <c:v>337.51018776096004</c:v>
                </c:pt>
                <c:pt idx="480">
                  <c:v>327.12183588321</c:v>
                </c:pt>
                <c:pt idx="481">
                  <c:v>317.73428861796003</c:v>
                </c:pt>
                <c:pt idx="482">
                  <c:v>309.34754596521003</c:v>
                </c:pt>
                <c:pt idx="483">
                  <c:v>301.96160792496005</c:v>
                </c:pt>
                <c:pt idx="484">
                  <c:v>295.57647449721003</c:v>
                </c:pt>
                <c:pt idx="485">
                  <c:v>290.19214568196003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295.57647449721003</c:v>
                </c:pt>
                <c:pt idx="494">
                  <c:v>301.96160792496005</c:v>
                </c:pt>
                <c:pt idx="495">
                  <c:v>309.34754596521003</c:v>
                </c:pt>
                <c:pt idx="496">
                  <c:v>317.73428861796003</c:v>
                </c:pt>
                <c:pt idx="497">
                  <c:v>327.12183588321</c:v>
                </c:pt>
                <c:pt idx="498">
                  <c:v>337.51018776096004</c:v>
                </c:pt>
                <c:pt idx="499">
                  <c:v>348.89934425121004</c:v>
                </c:pt>
                <c:pt idx="500">
                  <c:v>361.28930535396</c:v>
                </c:pt>
                <c:pt idx="501">
                  <c:v>374.68007106921004</c:v>
                </c:pt>
                <c:pt idx="502">
                  <c:v>394.09123253120998</c:v>
                </c:pt>
                <c:pt idx="503">
                  <c:v>415.28160219321001</c:v>
                </c:pt>
                <c:pt idx="504">
                  <c:v>438.25118005521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420.85719588996</c:v>
                </c:pt>
                <c:pt idx="528">
                  <c:v>404.46401633721001</c:v>
                </c:pt>
                <c:pt idx="529">
                  <c:v>389.07164139695999</c:v>
                </c:pt>
                <c:pt idx="530">
                  <c:v>374.68007106921004</c:v>
                </c:pt>
                <c:pt idx="531">
                  <c:v>361.28930535396</c:v>
                </c:pt>
                <c:pt idx="532">
                  <c:v>348.89934425121004</c:v>
                </c:pt>
                <c:pt idx="533">
                  <c:v>337.51018776096004</c:v>
                </c:pt>
                <c:pt idx="534">
                  <c:v>327.12183588321</c:v>
                </c:pt>
                <c:pt idx="535">
                  <c:v>317.73428861796003</c:v>
                </c:pt>
                <c:pt idx="536">
                  <c:v>309.34754596521003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317.73428861796003</c:v>
                </c:pt>
                <c:pt idx="545">
                  <c:v>327.12183588321</c:v>
                </c:pt>
                <c:pt idx="546">
                  <c:v>337.51018776096004</c:v>
                </c:pt>
                <c:pt idx="547">
                  <c:v>348.89934425121004</c:v>
                </c:pt>
                <c:pt idx="548">
                  <c:v>361.28930535396</c:v>
                </c:pt>
                <c:pt idx="549">
                  <c:v>374.68007106921004</c:v>
                </c:pt>
                <c:pt idx="550">
                  <c:v>394.09123253120998</c:v>
                </c:pt>
                <c:pt idx="551">
                  <c:v>415.28160219321001</c:v>
                </c:pt>
                <c:pt idx="552">
                  <c:v>438.25118005521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420.85719588996</c:v>
                </c:pt>
                <c:pt idx="560">
                  <c:v>404.46401633721001</c:v>
                </c:pt>
                <c:pt idx="561">
                  <c:v>389.07164139695999</c:v>
                </c:pt>
                <c:pt idx="562">
                  <c:v>374.68007106921004</c:v>
                </c:pt>
                <c:pt idx="563">
                  <c:v>361.28930535396</c:v>
                </c:pt>
                <c:pt idx="564">
                  <c:v>348.89934425121004</c:v>
                </c:pt>
                <c:pt idx="565">
                  <c:v>337.51018776096004</c:v>
                </c:pt>
                <c:pt idx="566">
                  <c:v>327.12183588321</c:v>
                </c:pt>
                <c:pt idx="567">
                  <c:v>317.73428861796003</c:v>
                </c:pt>
                <c:pt idx="568">
                  <c:v>309.34754596521003</c:v>
                </c:pt>
                <c:pt idx="569">
                  <c:v>301.96160792496005</c:v>
                </c:pt>
                <c:pt idx="570">
                  <c:v>295.57647449721003</c:v>
                </c:pt>
                <c:pt idx="571">
                  <c:v>290.19214568196003</c:v>
                </c:pt>
                <c:pt idx="572">
                  <c:v>285.80862147921005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287.44193460681004</c:v>
                </c:pt>
                <c:pt idx="585">
                  <c:v>289.23537647241</c:v>
                </c:pt>
                <c:pt idx="586">
                  <c:v>291.18894707601004</c:v>
                </c:pt>
                <c:pt idx="587">
                  <c:v>293.30264641760999</c:v>
                </c:pt>
                <c:pt idx="588">
                  <c:v>295.57647449721003</c:v>
                </c:pt>
                <c:pt idx="589">
                  <c:v>576.28579631481</c:v>
                </c:pt>
                <c:pt idx="590">
                  <c:v>578.87988187041003</c:v>
                </c:pt>
                <c:pt idx="591">
                  <c:v>581.63409616400997</c:v>
                </c:pt>
                <c:pt idx="592">
                  <c:v>589.22019512676002</c:v>
                </c:pt>
                <c:pt idx="593">
                  <c:v>597.80709870201008</c:v>
                </c:pt>
                <c:pt idx="594">
                  <c:v>607.39480688976005</c:v>
                </c:pt>
                <c:pt idx="595">
                  <c:v>617.98331969001003</c:v>
                </c:pt>
                <c:pt idx="596">
                  <c:v>629.57263710276004</c:v>
                </c:pt>
                <c:pt idx="597">
                  <c:v>642.16275912801007</c:v>
                </c:pt>
                <c:pt idx="598">
                  <c:v>655.75368576576</c:v>
                </c:pt>
                <c:pt idx="599">
                  <c:v>670.34541701601006</c:v>
                </c:pt>
                <c:pt idx="600">
                  <c:v>685.93795287876003</c:v>
                </c:pt>
                <c:pt idx="601">
                  <c:v>702.53129335401002</c:v>
                </c:pt>
                <c:pt idx="602">
                  <c:v>716.52654505521002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888.58664698660186</c:v>
                </c:pt>
                <c:pt idx="609">
                  <c:v>877.68899676160186</c:v>
                </c:pt>
                <c:pt idx="610">
                  <c:v>877.68899676160186</c:v>
                </c:pt>
                <c:pt idx="611">
                  <c:v>888.58664698660186</c:v>
                </c:pt>
                <c:pt idx="612">
                  <c:v>899.92909926160189</c:v>
                </c:pt>
                <c:pt idx="613">
                  <c:v>909.56182141681188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704.81935509921004</c:v>
                </c:pt>
                <c:pt idx="691">
                  <c:v>693.55696719321008</c:v>
                </c:pt>
                <c:pt idx="692">
                  <c:v>682.73938133721003</c:v>
                </c:pt>
                <c:pt idx="693">
                  <c:v>672.36659753121</c:v>
                </c:pt>
                <c:pt idx="694">
                  <c:v>662.43861577521</c:v>
                </c:pt>
                <c:pt idx="695">
                  <c:v>652.95543606921001</c:v>
                </c:pt>
                <c:pt idx="696">
                  <c:v>643.91705841321004</c:v>
                </c:pt>
                <c:pt idx="697">
                  <c:v>635.32348280720998</c:v>
                </c:pt>
                <c:pt idx="698">
                  <c:v>627.17470925121006</c:v>
                </c:pt>
                <c:pt idx="699">
                  <c:v>619.47073774521004</c:v>
                </c:pt>
                <c:pt idx="700">
                  <c:v>612.21156828921005</c:v>
                </c:pt>
                <c:pt idx="701">
                  <c:v>605.39720088321008</c:v>
                </c:pt>
                <c:pt idx="702">
                  <c:v>599.02763552721001</c:v>
                </c:pt>
                <c:pt idx="703">
                  <c:v>593.10287222121008</c:v>
                </c:pt>
                <c:pt idx="704">
                  <c:v>587.62291096521005</c:v>
                </c:pt>
                <c:pt idx="705">
                  <c:v>582.58775175921005</c:v>
                </c:pt>
                <c:pt idx="706">
                  <c:v>577.99739460321007</c:v>
                </c:pt>
                <c:pt idx="707">
                  <c:v>573.85183949720999</c:v>
                </c:pt>
                <c:pt idx="708">
                  <c:v>570.15108644121005</c:v>
                </c:pt>
                <c:pt idx="709">
                  <c:v>566.89513543521002</c:v>
                </c:pt>
                <c:pt idx="710">
                  <c:v>564.08398647921001</c:v>
                </c:pt>
                <c:pt idx="711">
                  <c:v>561.71763957321002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563.08407147081004</c:v>
                </c:pt>
                <c:pt idx="724">
                  <c:v>564.61063210641009</c:v>
                </c:pt>
                <c:pt idx="725">
                  <c:v>566.29732148001005</c:v>
                </c:pt>
                <c:pt idx="726">
                  <c:v>568.14413959161004</c:v>
                </c:pt>
                <c:pt idx="727">
                  <c:v>570.15108644121005</c:v>
                </c:pt>
                <c:pt idx="728">
                  <c:v>572.31816202881009</c:v>
                </c:pt>
                <c:pt idx="729">
                  <c:v>574.64536635441004</c:v>
                </c:pt>
                <c:pt idx="730">
                  <c:v>577.13269941801002</c:v>
                </c:pt>
                <c:pt idx="731">
                  <c:v>579.78016121961002</c:v>
                </c:pt>
                <c:pt idx="732">
                  <c:v>582.58775175921005</c:v>
                </c:pt>
                <c:pt idx="733">
                  <c:v>585.55547103680999</c:v>
                </c:pt>
                <c:pt idx="734">
                  <c:v>588.68331905241007</c:v>
                </c:pt>
                <c:pt idx="735">
                  <c:v>597.20350232016006</c:v>
                </c:pt>
                <c:pt idx="736">
                  <c:v>606.72449020041006</c:v>
                </c:pt>
                <c:pt idx="737">
                  <c:v>810.28155905476183</c:v>
                </c:pt>
                <c:pt idx="738">
                  <c:v>821.80415616001187</c:v>
                </c:pt>
                <c:pt idx="739">
                  <c:v>834.32755787776182</c:v>
                </c:pt>
                <c:pt idx="740">
                  <c:v>847.8517642080119</c:v>
                </c:pt>
                <c:pt idx="741">
                  <c:v>862.37677515076189</c:v>
                </c:pt>
                <c:pt idx="742">
                  <c:v>690.26498722116003</c:v>
                </c:pt>
                <c:pt idx="743">
                  <c:v>712.96768385316</c:v>
                </c:pt>
                <c:pt idx="744">
                  <c:v>716.52654505521002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704.81935509921004</c:v>
                </c:pt>
                <c:pt idx="756">
                  <c:v>693.55696719321008</c:v>
                </c:pt>
                <c:pt idx="757">
                  <c:v>682.73938133721003</c:v>
                </c:pt>
                <c:pt idx="758">
                  <c:v>672.36659753121</c:v>
                </c:pt>
                <c:pt idx="759">
                  <c:v>662.43861577521</c:v>
                </c:pt>
                <c:pt idx="760">
                  <c:v>652.95543606921001</c:v>
                </c:pt>
                <c:pt idx="761">
                  <c:v>643.91705841321004</c:v>
                </c:pt>
                <c:pt idx="762">
                  <c:v>635.32348280720998</c:v>
                </c:pt>
                <c:pt idx="763">
                  <c:v>627.17470925121006</c:v>
                </c:pt>
                <c:pt idx="764">
                  <c:v>619.47073774521004</c:v>
                </c:pt>
                <c:pt idx="765">
                  <c:v>612.21156828921005</c:v>
                </c:pt>
                <c:pt idx="766">
                  <c:v>605.39720088321008</c:v>
                </c:pt>
                <c:pt idx="767">
                  <c:v>599.02763552721001</c:v>
                </c:pt>
                <c:pt idx="768">
                  <c:v>593.10287222121008</c:v>
                </c:pt>
                <c:pt idx="769">
                  <c:v>587.62291096521005</c:v>
                </c:pt>
                <c:pt idx="770">
                  <c:v>582.58775175921005</c:v>
                </c:pt>
                <c:pt idx="771">
                  <c:v>577.99739460321007</c:v>
                </c:pt>
                <c:pt idx="772">
                  <c:v>573.85183949720999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576.28579631481</c:v>
                </c:pt>
                <c:pt idx="784">
                  <c:v>578.87988187041003</c:v>
                </c:pt>
                <c:pt idx="785">
                  <c:v>581.63409616401009</c:v>
                </c:pt>
                <c:pt idx="786">
                  <c:v>584.54843919561006</c:v>
                </c:pt>
                <c:pt idx="787">
                  <c:v>587.62291096521005</c:v>
                </c:pt>
                <c:pt idx="788">
                  <c:v>596.60435395881007</c:v>
                </c:pt>
                <c:pt idx="789">
                  <c:v>606.72449020041006</c:v>
                </c:pt>
                <c:pt idx="790">
                  <c:v>617.98331969001003</c:v>
                </c:pt>
                <c:pt idx="791">
                  <c:v>630.38084242760999</c:v>
                </c:pt>
                <c:pt idx="792">
                  <c:v>643.91705841321004</c:v>
                </c:pt>
                <c:pt idx="793">
                  <c:v>658.59196764681008</c:v>
                </c:pt>
                <c:pt idx="794">
                  <c:v>674.40557012841009</c:v>
                </c:pt>
                <c:pt idx="795">
                  <c:v>691.35786585801009</c:v>
                </c:pt>
                <c:pt idx="796">
                  <c:v>585.41801350975277</c:v>
                </c:pt>
                <c:pt idx="797">
                  <c:v>592.49570372935261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704.81935509921004</c:v>
                </c:pt>
                <c:pt idx="822">
                  <c:v>693.55696719321008</c:v>
                </c:pt>
                <c:pt idx="823">
                  <c:v>682.73938133721003</c:v>
                </c:pt>
                <c:pt idx="824">
                  <c:v>672.36659753121</c:v>
                </c:pt>
                <c:pt idx="825">
                  <c:v>662.43861577521</c:v>
                </c:pt>
                <c:pt idx="826">
                  <c:v>652.95543606921001</c:v>
                </c:pt>
                <c:pt idx="827">
                  <c:v>643.91705841321004</c:v>
                </c:pt>
                <c:pt idx="828">
                  <c:v>635.32348280720998</c:v>
                </c:pt>
                <c:pt idx="829">
                  <c:v>627.17470925121006</c:v>
                </c:pt>
                <c:pt idx="830">
                  <c:v>619.47073774521004</c:v>
                </c:pt>
                <c:pt idx="831">
                  <c:v>612.21156828921005</c:v>
                </c:pt>
                <c:pt idx="832">
                  <c:v>605.39720088321008</c:v>
                </c:pt>
                <c:pt idx="833">
                  <c:v>599.02763552721001</c:v>
                </c:pt>
                <c:pt idx="834">
                  <c:v>593.10287222121008</c:v>
                </c:pt>
                <c:pt idx="835">
                  <c:v>587.62291096521005</c:v>
                </c:pt>
                <c:pt idx="836">
                  <c:v>582.58775175921005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140.31488703681001</c:v>
                </c:pt>
                <c:pt idx="859">
                  <c:v>143.44273505241</c:v>
                </c:pt>
                <c:pt idx="860">
                  <c:v>146.73071180600999</c:v>
                </c:pt>
                <c:pt idx="861">
                  <c:v>150.17881729761001</c:v>
                </c:pt>
                <c:pt idx="862">
                  <c:v>153.78705152721</c:v>
                </c:pt>
                <c:pt idx="863">
                  <c:v>157.55541449481001</c:v>
                </c:pt>
                <c:pt idx="864">
                  <c:v>161.48390620040999</c:v>
                </c:pt>
                <c:pt idx="865">
                  <c:v>165.57252664401</c:v>
                </c:pt>
                <c:pt idx="866">
                  <c:v>169.82127582561</c:v>
                </c:pt>
                <c:pt idx="867">
                  <c:v>174.23015374521</c:v>
                </c:pt>
                <c:pt idx="868">
                  <c:v>178.79916040281003</c:v>
                </c:pt>
                <c:pt idx="869">
                  <c:v>183.52829579841003</c:v>
                </c:pt>
                <c:pt idx="870">
                  <c:v>188.41755993201005</c:v>
                </c:pt>
                <c:pt idx="871">
                  <c:v>193.46695280361007</c:v>
                </c:pt>
                <c:pt idx="872">
                  <c:v>198.67647441321009</c:v>
                </c:pt>
                <c:pt idx="873">
                  <c:v>204.04612476081007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213.35138364681004</c:v>
                </c:pt>
                <c:pt idx="936">
                  <c:v>223.10144458281002</c:v>
                </c:pt>
                <c:pt idx="937">
                  <c:v>233.29630756881002</c:v>
                </c:pt>
                <c:pt idx="938">
                  <c:v>243.93597260481005</c:v>
                </c:pt>
                <c:pt idx="939">
                  <c:v>255.02043969081001</c:v>
                </c:pt>
                <c:pt idx="940">
                  <c:v>266.54970882681005</c:v>
                </c:pt>
                <c:pt idx="941">
                  <c:v>271.28596105521001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253.89197688996001</c:v>
                </c:pt>
                <c:pt idx="971">
                  <c:v>237.49879733721002</c:v>
                </c:pt>
                <c:pt idx="972">
                  <c:v>222.10642239696</c:v>
                </c:pt>
                <c:pt idx="973">
                  <c:v>207.71485206921</c:v>
                </c:pt>
                <c:pt idx="974">
                  <c:v>194.32408635396001</c:v>
                </c:pt>
                <c:pt idx="975">
                  <c:v>181.93412525121002</c:v>
                </c:pt>
                <c:pt idx="976">
                  <c:v>170.54496876096002</c:v>
                </c:pt>
                <c:pt idx="977">
                  <c:v>160.15661688321001</c:v>
                </c:pt>
                <c:pt idx="978">
                  <c:v>150.76906961796001</c:v>
                </c:pt>
                <c:pt idx="979">
                  <c:v>142.38232696521001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150.76906961796001</c:v>
                </c:pt>
                <c:pt idx="993">
                  <c:v>160.15661688321001</c:v>
                </c:pt>
                <c:pt idx="994">
                  <c:v>170.54496876096002</c:v>
                </c:pt>
                <c:pt idx="995">
                  <c:v>181.93412525121002</c:v>
                </c:pt>
                <c:pt idx="996">
                  <c:v>194.32408635396001</c:v>
                </c:pt>
                <c:pt idx="997">
                  <c:v>207.71485206921</c:v>
                </c:pt>
                <c:pt idx="998">
                  <c:v>222.10642239696</c:v>
                </c:pt>
                <c:pt idx="999">
                  <c:v>237.49879733721002</c:v>
                </c:pt>
                <c:pt idx="1000">
                  <c:v>253.89197688996001</c:v>
                </c:pt>
                <c:pt idx="1001">
                  <c:v>237.49879733721002</c:v>
                </c:pt>
                <c:pt idx="1002">
                  <c:v>222.10642239696</c:v>
                </c:pt>
                <c:pt idx="1003">
                  <c:v>207.71485206921</c:v>
                </c:pt>
                <c:pt idx="1004">
                  <c:v>194.32408635396001</c:v>
                </c:pt>
                <c:pt idx="1005">
                  <c:v>181.93412525121002</c:v>
                </c:pt>
                <c:pt idx="1006">
                  <c:v>170.54496876096002</c:v>
                </c:pt>
                <c:pt idx="1007">
                  <c:v>160.15661688321001</c:v>
                </c:pt>
                <c:pt idx="1008">
                  <c:v>150.76906961796001</c:v>
                </c:pt>
                <c:pt idx="1009">
                  <c:v>142.38232696521001</c:v>
                </c:pt>
                <c:pt idx="1010">
                  <c:v>134.99638892496</c:v>
                </c:pt>
                <c:pt idx="1011">
                  <c:v>128.61125549721001</c:v>
                </c:pt>
                <c:pt idx="1012">
                  <c:v>123.22692668196002</c:v>
                </c:pt>
                <c:pt idx="1013">
                  <c:v>118.84340247921001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123.22692668196002</c:v>
                </c:pt>
                <c:pt idx="1021">
                  <c:v>128.61125549721001</c:v>
                </c:pt>
                <c:pt idx="1022">
                  <c:v>134.99638892496</c:v>
                </c:pt>
                <c:pt idx="1023">
                  <c:v>142.38232696521001</c:v>
                </c:pt>
                <c:pt idx="1024">
                  <c:v>150.76906961796001</c:v>
                </c:pt>
                <c:pt idx="1025">
                  <c:v>160.15661688321001</c:v>
                </c:pt>
                <c:pt idx="1026">
                  <c:v>170.54496876096002</c:v>
                </c:pt>
                <c:pt idx="1027">
                  <c:v>181.93412525121002</c:v>
                </c:pt>
                <c:pt idx="1028">
                  <c:v>194.32408635396001</c:v>
                </c:pt>
                <c:pt idx="1029">
                  <c:v>207.71485206921</c:v>
                </c:pt>
                <c:pt idx="1030">
                  <c:v>222.10642239696</c:v>
                </c:pt>
                <c:pt idx="1031">
                  <c:v>237.49879733721002</c:v>
                </c:pt>
                <c:pt idx="1032">
                  <c:v>253.89197688996001</c:v>
                </c:pt>
                <c:pt idx="1033">
                  <c:v>271.28596105521001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253.89197688996001</c:v>
                </c:pt>
                <c:pt idx="1038">
                  <c:v>237.49879733721002</c:v>
                </c:pt>
                <c:pt idx="1039">
                  <c:v>222.10642239696</c:v>
                </c:pt>
                <c:pt idx="1040">
                  <c:v>207.71485206921</c:v>
                </c:pt>
                <c:pt idx="1041">
                  <c:v>194.32408635396001</c:v>
                </c:pt>
                <c:pt idx="1042">
                  <c:v>181.93412525121002</c:v>
                </c:pt>
                <c:pt idx="1043">
                  <c:v>170.54496876096002</c:v>
                </c:pt>
                <c:pt idx="1044">
                  <c:v>160.15661688321001</c:v>
                </c:pt>
                <c:pt idx="1045">
                  <c:v>150.76906961796001</c:v>
                </c:pt>
                <c:pt idx="1046">
                  <c:v>142.38232696521001</c:v>
                </c:pt>
                <c:pt idx="1047">
                  <c:v>134.99638892496</c:v>
                </c:pt>
                <c:pt idx="1048">
                  <c:v>128.61125549721001</c:v>
                </c:pt>
                <c:pt idx="1049">
                  <c:v>123.22692668196002</c:v>
                </c:pt>
                <c:pt idx="1050">
                  <c:v>118.84340247921001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123.55474579281001</c:v>
                </c:pt>
                <c:pt idx="1060">
                  <c:v>129.40478235441</c:v>
                </c:pt>
                <c:pt idx="1061">
                  <c:v>136.39351216401002</c:v>
                </c:pt>
                <c:pt idx="1062">
                  <c:v>144.52093522160999</c:v>
                </c:pt>
                <c:pt idx="1063">
                  <c:v>153.78705152721</c:v>
                </c:pt>
                <c:pt idx="1064">
                  <c:v>164.19186108080999</c:v>
                </c:pt>
                <c:pt idx="1065">
                  <c:v>175.73536388241001</c:v>
                </c:pt>
                <c:pt idx="1066">
                  <c:v>188.41755993201002</c:v>
                </c:pt>
                <c:pt idx="1067">
                  <c:v>202.23844922961001</c:v>
                </c:pt>
                <c:pt idx="1068">
                  <c:v>217.19803177521004</c:v>
                </c:pt>
                <c:pt idx="1069">
                  <c:v>233.29630756881005</c:v>
                </c:pt>
                <c:pt idx="1070">
                  <c:v>250.5332766104101</c:v>
                </c:pt>
                <c:pt idx="1071">
                  <c:v>268.90893890001007</c:v>
                </c:pt>
                <c:pt idx="1072">
                  <c:v>271.28596105521001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253.89197688996001</c:v>
                </c:pt>
                <c:pt idx="1084">
                  <c:v>237.49879733721002</c:v>
                </c:pt>
                <c:pt idx="1085">
                  <c:v>222.10642239696</c:v>
                </c:pt>
                <c:pt idx="1086">
                  <c:v>207.71485206921</c:v>
                </c:pt>
                <c:pt idx="1087">
                  <c:v>194.32408635396001</c:v>
                </c:pt>
                <c:pt idx="1088">
                  <c:v>181.93412525121002</c:v>
                </c:pt>
                <c:pt idx="1089">
                  <c:v>170.54496876096002</c:v>
                </c:pt>
                <c:pt idx="1090">
                  <c:v>160.15661688321001</c:v>
                </c:pt>
                <c:pt idx="1091">
                  <c:v>150.76906961796001</c:v>
                </c:pt>
                <c:pt idx="1092">
                  <c:v>142.38232696521001</c:v>
                </c:pt>
                <c:pt idx="1093">
                  <c:v>111.26687086521001</c:v>
                </c:pt>
                <c:pt idx="1094">
                  <c:v>111.26687086521001</c:v>
                </c:pt>
                <c:pt idx="1095">
                  <c:v>111.26687086521001</c:v>
                </c:pt>
                <c:pt idx="1096">
                  <c:v>111.26687086521001</c:v>
                </c:pt>
                <c:pt idx="1097">
                  <c:v>111.26687086521001</c:v>
                </c:pt>
                <c:pt idx="1098">
                  <c:v>111.26687086521001</c:v>
                </c:pt>
                <c:pt idx="1099">
                  <c:v>111.26687086521001</c:v>
                </c:pt>
                <c:pt idx="1100">
                  <c:v>111.26687086521001</c:v>
                </c:pt>
                <c:pt idx="1101">
                  <c:v>111.26687086521001</c:v>
                </c:pt>
                <c:pt idx="1102">
                  <c:v>111.26687086521001</c:v>
                </c:pt>
                <c:pt idx="1103">
                  <c:v>111.26687086521001</c:v>
                </c:pt>
                <c:pt idx="1104">
                  <c:v>122.67159542721001</c:v>
                </c:pt>
                <c:pt idx="1105">
                  <c:v>135.85552818921002</c:v>
                </c:pt>
                <c:pt idx="1106">
                  <c:v>150.81866915121003</c:v>
                </c:pt>
                <c:pt idx="1107">
                  <c:v>167.56101831321001</c:v>
                </c:pt>
                <c:pt idx="1108">
                  <c:v>186.08257567521002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48A-457D-BB3B-5E5D146937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565864"/>
        <c:axId val="1496562584"/>
      </c:scatterChart>
      <c:scatterChart>
        <c:scatterStyle val="smoothMarker"/>
        <c:varyColors val="0"/>
        <c:ser>
          <c:idx val="0"/>
          <c:order val="0"/>
          <c:tx>
            <c:v>Fuel Consumption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Cycle'!$Y$2:$Y$1110</c:f>
              <c:numCache>
                <c:formatCode>General</c:formatCode>
                <c:ptCount val="1109"/>
                <c:pt idx="0">
                  <c:v>0</c:v>
                </c:pt>
                <c:pt idx="1">
                  <c:v>6.9373888035894511E-3</c:v>
                </c:pt>
                <c:pt idx="2">
                  <c:v>7.1657263478357115E-3</c:v>
                </c:pt>
                <c:pt idx="3">
                  <c:v>7.5462889215794794E-3</c:v>
                </c:pt>
                <c:pt idx="4">
                  <c:v>8.0790765248207538E-3</c:v>
                </c:pt>
                <c:pt idx="5">
                  <c:v>8.7640891575595375E-3</c:v>
                </c:pt>
                <c:pt idx="6">
                  <c:v>9.6013268197958253E-3</c:v>
                </c:pt>
                <c:pt idx="7">
                  <c:v>1.0590789511529621E-2</c:v>
                </c:pt>
                <c:pt idx="8">
                  <c:v>1.1732477232760923E-2</c:v>
                </c:pt>
                <c:pt idx="9">
                  <c:v>1.3026389983489733E-2</c:v>
                </c:pt>
                <c:pt idx="10">
                  <c:v>1.4472527763716053E-2</c:v>
                </c:pt>
                <c:pt idx="11">
                  <c:v>1.6070890573439876E-2</c:v>
                </c:pt>
                <c:pt idx="12">
                  <c:v>1.7821478412661209E-2</c:v>
                </c:pt>
                <c:pt idx="13">
                  <c:v>1.9724291281380046E-2</c:v>
                </c:pt>
                <c:pt idx="14">
                  <c:v>2.0548445202331029E-2</c:v>
                </c:pt>
                <c:pt idx="15">
                  <c:v>2.0548445202331029E-2</c:v>
                </c:pt>
                <c:pt idx="16">
                  <c:v>2.0548445202331029E-2</c:v>
                </c:pt>
                <c:pt idx="17">
                  <c:v>2.0548445202331029E-2</c:v>
                </c:pt>
                <c:pt idx="18">
                  <c:v>2.0548445202331029E-2</c:v>
                </c:pt>
                <c:pt idx="19">
                  <c:v>2.0548445202331029E-2</c:v>
                </c:pt>
                <c:pt idx="20">
                  <c:v>2.0548445202331029E-2</c:v>
                </c:pt>
                <c:pt idx="21">
                  <c:v>2.0548445202331029E-2</c:v>
                </c:pt>
                <c:pt idx="22">
                  <c:v>2.0548445202331029E-2</c:v>
                </c:pt>
                <c:pt idx="23">
                  <c:v>2.0548445202331029E-2</c:v>
                </c:pt>
                <c:pt idx="24">
                  <c:v>2.0548445202331029E-2</c:v>
                </c:pt>
                <c:pt idx="25">
                  <c:v>2.0548445202331029E-2</c:v>
                </c:pt>
                <c:pt idx="26">
                  <c:v>2.0548445202331029E-2</c:v>
                </c:pt>
                <c:pt idx="27">
                  <c:v>2.0548445202331029E-2</c:v>
                </c:pt>
                <c:pt idx="28">
                  <c:v>2.0548445202331029E-2</c:v>
                </c:pt>
                <c:pt idx="29">
                  <c:v>2.0548445202331029E-2</c:v>
                </c:pt>
                <c:pt idx="30">
                  <c:v>2.0548445202331029E-2</c:v>
                </c:pt>
                <c:pt idx="31">
                  <c:v>2.0548445202331029E-2</c:v>
                </c:pt>
                <c:pt idx="32">
                  <c:v>2.0548445202331029E-2</c:v>
                </c:pt>
                <c:pt idx="33">
                  <c:v>2.0548445202331029E-2</c:v>
                </c:pt>
                <c:pt idx="34">
                  <c:v>2.0548445202331029E-2</c:v>
                </c:pt>
                <c:pt idx="35">
                  <c:v>2.0548445202331029E-2</c:v>
                </c:pt>
                <c:pt idx="36">
                  <c:v>2.0548445202331029E-2</c:v>
                </c:pt>
                <c:pt idx="37">
                  <c:v>2.0548445202331029E-2</c:v>
                </c:pt>
                <c:pt idx="38">
                  <c:v>2.0548445202331029E-2</c:v>
                </c:pt>
                <c:pt idx="39">
                  <c:v>2.0548445202331029E-2</c:v>
                </c:pt>
                <c:pt idx="40">
                  <c:v>2.0548445202331029E-2</c:v>
                </c:pt>
                <c:pt idx="41">
                  <c:v>2.0548445202331029E-2</c:v>
                </c:pt>
                <c:pt idx="42">
                  <c:v>2.0548445202331029E-2</c:v>
                </c:pt>
                <c:pt idx="43">
                  <c:v>2.0548445202331029E-2</c:v>
                </c:pt>
                <c:pt idx="44">
                  <c:v>2.0548445202331029E-2</c:v>
                </c:pt>
                <c:pt idx="45">
                  <c:v>2.0548445202331029E-2</c:v>
                </c:pt>
                <c:pt idx="46">
                  <c:v>2.0548445202331029E-2</c:v>
                </c:pt>
                <c:pt idx="47">
                  <c:v>2.0548445202331029E-2</c:v>
                </c:pt>
                <c:pt idx="48">
                  <c:v>2.0548445202331029E-2</c:v>
                </c:pt>
                <c:pt idx="49">
                  <c:v>2.0548445202331029E-2</c:v>
                </c:pt>
                <c:pt idx="50">
                  <c:v>2.0548445202331029E-2</c:v>
                </c:pt>
                <c:pt idx="51">
                  <c:v>2.0548445202331029E-2</c:v>
                </c:pt>
                <c:pt idx="52">
                  <c:v>2.0548445202331029E-2</c:v>
                </c:pt>
                <c:pt idx="53">
                  <c:v>2.0548445202331029E-2</c:v>
                </c:pt>
                <c:pt idx="54">
                  <c:v>2.0548445202331029E-2</c:v>
                </c:pt>
                <c:pt idx="55">
                  <c:v>2.0548445202331029E-2</c:v>
                </c:pt>
                <c:pt idx="56">
                  <c:v>2.0548445202331029E-2</c:v>
                </c:pt>
                <c:pt idx="57">
                  <c:v>2.0548445202331029E-2</c:v>
                </c:pt>
                <c:pt idx="58">
                  <c:v>2.0548445202331029E-2</c:v>
                </c:pt>
                <c:pt idx="59">
                  <c:v>2.0548445202331029E-2</c:v>
                </c:pt>
                <c:pt idx="60">
                  <c:v>2.0548445202331029E-2</c:v>
                </c:pt>
                <c:pt idx="61">
                  <c:v>2.0548445202331029E-2</c:v>
                </c:pt>
                <c:pt idx="62">
                  <c:v>2.0548445202331029E-2</c:v>
                </c:pt>
                <c:pt idx="63">
                  <c:v>2.0548445202331029E-2</c:v>
                </c:pt>
                <c:pt idx="64">
                  <c:v>2.0548445202331029E-2</c:v>
                </c:pt>
                <c:pt idx="65">
                  <c:v>2.0548445202331029E-2</c:v>
                </c:pt>
                <c:pt idx="66">
                  <c:v>2.0548445202331029E-2</c:v>
                </c:pt>
                <c:pt idx="67">
                  <c:v>2.0548445202331029E-2</c:v>
                </c:pt>
                <c:pt idx="68">
                  <c:v>2.0548445202331029E-2</c:v>
                </c:pt>
                <c:pt idx="69">
                  <c:v>2.0548445202331029E-2</c:v>
                </c:pt>
                <c:pt idx="70">
                  <c:v>2.0548445202331029E-2</c:v>
                </c:pt>
                <c:pt idx="71">
                  <c:v>2.0548445202331029E-2</c:v>
                </c:pt>
                <c:pt idx="72">
                  <c:v>2.0548445202331029E-2</c:v>
                </c:pt>
                <c:pt idx="73">
                  <c:v>2.0548445202331029E-2</c:v>
                </c:pt>
                <c:pt idx="74">
                  <c:v>2.0548445202331029E-2</c:v>
                </c:pt>
                <c:pt idx="75">
                  <c:v>2.0548445202331029E-2</c:v>
                </c:pt>
                <c:pt idx="76">
                  <c:v>2.0548445202331029E-2</c:v>
                </c:pt>
                <c:pt idx="77">
                  <c:v>2.0548445202331029E-2</c:v>
                </c:pt>
                <c:pt idx="78">
                  <c:v>2.0548445202331029E-2</c:v>
                </c:pt>
                <c:pt idx="79">
                  <c:v>2.0548445202331029E-2</c:v>
                </c:pt>
                <c:pt idx="80">
                  <c:v>2.0548445202331029E-2</c:v>
                </c:pt>
                <c:pt idx="81">
                  <c:v>2.0548445202331029E-2</c:v>
                </c:pt>
                <c:pt idx="82">
                  <c:v>2.0548445202331029E-2</c:v>
                </c:pt>
                <c:pt idx="83">
                  <c:v>2.0548445202331029E-2</c:v>
                </c:pt>
                <c:pt idx="84">
                  <c:v>2.0548445202331029E-2</c:v>
                </c:pt>
                <c:pt idx="85">
                  <c:v>2.0548445202331029E-2</c:v>
                </c:pt>
                <c:pt idx="86">
                  <c:v>2.0548445202331029E-2</c:v>
                </c:pt>
                <c:pt idx="87">
                  <c:v>2.0548445202331029E-2</c:v>
                </c:pt>
                <c:pt idx="88">
                  <c:v>2.0548445202331029E-2</c:v>
                </c:pt>
                <c:pt idx="89">
                  <c:v>2.0548445202331029E-2</c:v>
                </c:pt>
                <c:pt idx="90">
                  <c:v>2.0548445202331029E-2</c:v>
                </c:pt>
                <c:pt idx="91">
                  <c:v>2.0548445202331029E-2</c:v>
                </c:pt>
                <c:pt idx="92">
                  <c:v>2.0548445202331029E-2</c:v>
                </c:pt>
                <c:pt idx="93">
                  <c:v>3.6239952932559646E-2</c:v>
                </c:pt>
                <c:pt idx="94">
                  <c:v>3.5269518369513045E-2</c:v>
                </c:pt>
                <c:pt idx="95">
                  <c:v>3.4337140063840803E-2</c:v>
                </c:pt>
                <c:pt idx="96">
                  <c:v>3.3442818015542955E-2</c:v>
                </c:pt>
                <c:pt idx="97">
                  <c:v>3.2586552224619474E-2</c:v>
                </c:pt>
                <c:pt idx="98">
                  <c:v>3.2586552224619474E-2</c:v>
                </c:pt>
                <c:pt idx="99">
                  <c:v>3.2586552224619474E-2</c:v>
                </c:pt>
                <c:pt idx="100">
                  <c:v>3.2586552224619474E-2</c:v>
                </c:pt>
                <c:pt idx="101">
                  <c:v>3.2586552224619474E-2</c:v>
                </c:pt>
                <c:pt idx="102">
                  <c:v>3.2586552224619474E-2</c:v>
                </c:pt>
                <c:pt idx="103">
                  <c:v>3.2586552224619474E-2</c:v>
                </c:pt>
                <c:pt idx="104">
                  <c:v>3.2586552224619474E-2</c:v>
                </c:pt>
                <c:pt idx="105">
                  <c:v>3.2586552224619474E-2</c:v>
                </c:pt>
                <c:pt idx="106">
                  <c:v>3.2586552224619474E-2</c:v>
                </c:pt>
                <c:pt idx="107">
                  <c:v>3.2586552224619474E-2</c:v>
                </c:pt>
                <c:pt idx="108">
                  <c:v>3.2586552224619474E-2</c:v>
                </c:pt>
                <c:pt idx="109">
                  <c:v>3.2586552224619474E-2</c:v>
                </c:pt>
                <c:pt idx="110">
                  <c:v>1.7821478412661209E-2</c:v>
                </c:pt>
                <c:pt idx="111">
                  <c:v>1.9724291281380046E-2</c:v>
                </c:pt>
                <c:pt idx="112">
                  <c:v>2.0548445202331029E-2</c:v>
                </c:pt>
                <c:pt idx="113">
                  <c:v>2.0548445202331029E-2</c:v>
                </c:pt>
                <c:pt idx="114">
                  <c:v>2.0548445202331029E-2</c:v>
                </c:pt>
                <c:pt idx="115">
                  <c:v>2.0548445202331029E-2</c:v>
                </c:pt>
                <c:pt idx="116">
                  <c:v>1.4472527763716053E-2</c:v>
                </c:pt>
                <c:pt idx="117">
                  <c:v>1.4472527763716053E-2</c:v>
                </c:pt>
                <c:pt idx="118">
                  <c:v>1.5252681039890775E-2</c:v>
                </c:pt>
                <c:pt idx="119">
                  <c:v>1.5252681039890775E-2</c:v>
                </c:pt>
                <c:pt idx="120">
                  <c:v>1.6927156364363351E-2</c:v>
                </c:pt>
                <c:pt idx="121">
                  <c:v>6.5539685753232997E-3</c:v>
                </c:pt>
                <c:pt idx="122">
                  <c:v>8.3485570593208845E-3</c:v>
                </c:pt>
                <c:pt idx="123">
                  <c:v>8.3485570593208845E-3</c:v>
                </c:pt>
                <c:pt idx="124">
                  <c:v>8.3485570593208845E-3</c:v>
                </c:pt>
                <c:pt idx="125">
                  <c:v>8.3485570593208845E-3</c:v>
                </c:pt>
                <c:pt idx="126">
                  <c:v>8.3485570593208845E-3</c:v>
                </c:pt>
                <c:pt idx="127">
                  <c:v>8.3485570593208845E-3</c:v>
                </c:pt>
                <c:pt idx="128">
                  <c:v>8.3485570593208845E-3</c:v>
                </c:pt>
                <c:pt idx="129">
                  <c:v>8.3485570593208845E-3</c:v>
                </c:pt>
                <c:pt idx="130">
                  <c:v>8.3485570593208845E-3</c:v>
                </c:pt>
                <c:pt idx="131">
                  <c:v>8.3485570593208845E-3</c:v>
                </c:pt>
                <c:pt idx="132">
                  <c:v>8.3485570593208845E-3</c:v>
                </c:pt>
                <c:pt idx="133">
                  <c:v>8.3485570593208706E-3</c:v>
                </c:pt>
                <c:pt idx="134">
                  <c:v>8.3485570593208706E-3</c:v>
                </c:pt>
                <c:pt idx="135">
                  <c:v>8.3485570593208706E-3</c:v>
                </c:pt>
                <c:pt idx="136">
                  <c:v>8.3485570593208706E-3</c:v>
                </c:pt>
                <c:pt idx="137">
                  <c:v>8.3485570593208706E-3</c:v>
                </c:pt>
                <c:pt idx="138">
                  <c:v>8.3485570593208706E-3</c:v>
                </c:pt>
                <c:pt idx="139">
                  <c:v>8.3485570593208706E-3</c:v>
                </c:pt>
                <c:pt idx="140">
                  <c:v>8.3485570593208706E-3</c:v>
                </c:pt>
                <c:pt idx="141">
                  <c:v>8.3485570593208706E-3</c:v>
                </c:pt>
                <c:pt idx="142">
                  <c:v>8.3485570593208741E-3</c:v>
                </c:pt>
                <c:pt idx="143">
                  <c:v>8.3485570593208741E-3</c:v>
                </c:pt>
                <c:pt idx="144">
                  <c:v>8.3485570593208741E-3</c:v>
                </c:pt>
                <c:pt idx="145">
                  <c:v>1.6873758714887079E-2</c:v>
                </c:pt>
                <c:pt idx="146">
                  <c:v>2.0548445202331029E-2</c:v>
                </c:pt>
                <c:pt idx="147">
                  <c:v>2.0548445202331029E-2</c:v>
                </c:pt>
                <c:pt idx="148">
                  <c:v>2.0548445202331029E-2</c:v>
                </c:pt>
                <c:pt idx="149">
                  <c:v>2.0548445202331029E-2</c:v>
                </c:pt>
                <c:pt idx="150">
                  <c:v>2.0548445202331029E-2</c:v>
                </c:pt>
                <c:pt idx="151">
                  <c:v>2.0548445202331029E-2</c:v>
                </c:pt>
                <c:pt idx="152">
                  <c:v>2.0548445202331029E-2</c:v>
                </c:pt>
                <c:pt idx="153">
                  <c:v>2.0548445202331029E-2</c:v>
                </c:pt>
                <c:pt idx="154">
                  <c:v>2.0548445202331029E-2</c:v>
                </c:pt>
                <c:pt idx="155">
                  <c:v>2.0548445202331029E-2</c:v>
                </c:pt>
                <c:pt idx="156">
                  <c:v>2.0548445202331029E-2</c:v>
                </c:pt>
                <c:pt idx="157">
                  <c:v>1.8583220071518209E-2</c:v>
                </c:pt>
                <c:pt idx="158">
                  <c:v>1.6770219970202897E-2</c:v>
                </c:pt>
                <c:pt idx="159">
                  <c:v>1.5109444898385099E-2</c:v>
                </c:pt>
                <c:pt idx="160">
                  <c:v>1.3600894856064801E-2</c:v>
                </c:pt>
                <c:pt idx="161">
                  <c:v>1.2244569843242015E-2</c:v>
                </c:pt>
                <c:pt idx="162">
                  <c:v>1.1040469859916734E-2</c:v>
                </c:pt>
                <c:pt idx="163">
                  <c:v>9.988594906088959E-3</c:v>
                </c:pt>
                <c:pt idx="164">
                  <c:v>9.0889449817586915E-3</c:v>
                </c:pt>
                <c:pt idx="165">
                  <c:v>8.3415200869259316E-3</c:v>
                </c:pt>
                <c:pt idx="166">
                  <c:v>7.7463202215906799E-3</c:v>
                </c:pt>
                <c:pt idx="167">
                  <c:v>7.7463202215906799E-3</c:v>
                </c:pt>
                <c:pt idx="168">
                  <c:v>7.7463202215906799E-3</c:v>
                </c:pt>
                <c:pt idx="169">
                  <c:v>7.7463202215906799E-3</c:v>
                </c:pt>
                <c:pt idx="170">
                  <c:v>7.7463202215906799E-3</c:v>
                </c:pt>
                <c:pt idx="171">
                  <c:v>7.7463202215906799E-3</c:v>
                </c:pt>
                <c:pt idx="172">
                  <c:v>7.7463202215906799E-3</c:v>
                </c:pt>
                <c:pt idx="173">
                  <c:v>7.7463202215906799E-3</c:v>
                </c:pt>
                <c:pt idx="174">
                  <c:v>7.7463202215906799E-3</c:v>
                </c:pt>
                <c:pt idx="175">
                  <c:v>7.7463202215906799E-3</c:v>
                </c:pt>
                <c:pt idx="176">
                  <c:v>7.7463202215906799E-3</c:v>
                </c:pt>
                <c:pt idx="177">
                  <c:v>7.7463202215906799E-3</c:v>
                </c:pt>
                <c:pt idx="178">
                  <c:v>8.3415200869259316E-3</c:v>
                </c:pt>
                <c:pt idx="179">
                  <c:v>9.0889449817586915E-3</c:v>
                </c:pt>
                <c:pt idx="180">
                  <c:v>9.988594906088959E-3</c:v>
                </c:pt>
                <c:pt idx="181">
                  <c:v>1.1040469859916734E-2</c:v>
                </c:pt>
                <c:pt idx="182">
                  <c:v>1.2244569843242015E-2</c:v>
                </c:pt>
                <c:pt idx="183">
                  <c:v>1.3600894856064801E-2</c:v>
                </c:pt>
                <c:pt idx="184">
                  <c:v>1.5109444898385099E-2</c:v>
                </c:pt>
                <c:pt idx="185">
                  <c:v>1.6770219970202897E-2</c:v>
                </c:pt>
                <c:pt idx="186">
                  <c:v>1.8583220071518209E-2</c:v>
                </c:pt>
                <c:pt idx="187">
                  <c:v>2.0548445202331029E-2</c:v>
                </c:pt>
                <c:pt idx="188">
                  <c:v>2.0548445202331029E-2</c:v>
                </c:pt>
                <c:pt idx="189">
                  <c:v>2.0548445202331029E-2</c:v>
                </c:pt>
                <c:pt idx="190">
                  <c:v>2.0548445202331029E-2</c:v>
                </c:pt>
                <c:pt idx="191">
                  <c:v>2.0548445202331029E-2</c:v>
                </c:pt>
                <c:pt idx="192">
                  <c:v>2.0548445202331029E-2</c:v>
                </c:pt>
                <c:pt idx="193">
                  <c:v>2.0548445202331029E-2</c:v>
                </c:pt>
                <c:pt idx="194">
                  <c:v>2.0548445202331029E-2</c:v>
                </c:pt>
                <c:pt idx="195">
                  <c:v>2.0548445202331029E-2</c:v>
                </c:pt>
                <c:pt idx="196">
                  <c:v>2.0548445202331029E-2</c:v>
                </c:pt>
                <c:pt idx="197">
                  <c:v>2.0548445202331029E-2</c:v>
                </c:pt>
                <c:pt idx="198">
                  <c:v>2.0548445202331029E-2</c:v>
                </c:pt>
                <c:pt idx="199">
                  <c:v>2.0548445202331029E-2</c:v>
                </c:pt>
                <c:pt idx="200">
                  <c:v>2.0548445202331029E-2</c:v>
                </c:pt>
                <c:pt idx="201">
                  <c:v>2.0548445202331029E-2</c:v>
                </c:pt>
                <c:pt idx="202">
                  <c:v>2.0548445202331029E-2</c:v>
                </c:pt>
                <c:pt idx="203">
                  <c:v>2.0548445202331029E-2</c:v>
                </c:pt>
                <c:pt idx="204">
                  <c:v>2.0548445202331029E-2</c:v>
                </c:pt>
                <c:pt idx="205">
                  <c:v>2.0548445202331029E-2</c:v>
                </c:pt>
                <c:pt idx="206">
                  <c:v>2.0548445202331029E-2</c:v>
                </c:pt>
                <c:pt idx="207">
                  <c:v>2.0548445202331029E-2</c:v>
                </c:pt>
                <c:pt idx="208">
                  <c:v>2.0548445202331029E-2</c:v>
                </c:pt>
                <c:pt idx="209">
                  <c:v>2.0548445202331029E-2</c:v>
                </c:pt>
                <c:pt idx="210">
                  <c:v>2.0548445202331029E-2</c:v>
                </c:pt>
                <c:pt idx="211">
                  <c:v>2.0548445202331029E-2</c:v>
                </c:pt>
                <c:pt idx="212">
                  <c:v>2.0548445202331029E-2</c:v>
                </c:pt>
                <c:pt idx="213">
                  <c:v>2.0548445202331029E-2</c:v>
                </c:pt>
                <c:pt idx="214">
                  <c:v>1.8583220071518209E-2</c:v>
                </c:pt>
                <c:pt idx="215">
                  <c:v>1.6770219970202897E-2</c:v>
                </c:pt>
                <c:pt idx="216">
                  <c:v>1.5109444898385099E-2</c:v>
                </c:pt>
                <c:pt idx="217">
                  <c:v>1.3600894856064801E-2</c:v>
                </c:pt>
                <c:pt idx="218">
                  <c:v>1.2244569843242015E-2</c:v>
                </c:pt>
                <c:pt idx="219">
                  <c:v>1.1040469859916734E-2</c:v>
                </c:pt>
                <c:pt idx="220">
                  <c:v>9.988594906088959E-3</c:v>
                </c:pt>
                <c:pt idx="221">
                  <c:v>9.0889449817586915E-3</c:v>
                </c:pt>
                <c:pt idx="222">
                  <c:v>8.3415200869259316E-3</c:v>
                </c:pt>
                <c:pt idx="223">
                  <c:v>7.7463202215906799E-3</c:v>
                </c:pt>
                <c:pt idx="224">
                  <c:v>7.7463202215906799E-3</c:v>
                </c:pt>
                <c:pt idx="225">
                  <c:v>7.7463202215906799E-3</c:v>
                </c:pt>
                <c:pt idx="226">
                  <c:v>7.7463202215906799E-3</c:v>
                </c:pt>
                <c:pt idx="227">
                  <c:v>7.7463202215906799E-3</c:v>
                </c:pt>
                <c:pt idx="228">
                  <c:v>7.7463202215906799E-3</c:v>
                </c:pt>
                <c:pt idx="229">
                  <c:v>7.7463202215906799E-3</c:v>
                </c:pt>
                <c:pt idx="230">
                  <c:v>7.7463202215906799E-3</c:v>
                </c:pt>
                <c:pt idx="231">
                  <c:v>7.7463202215906799E-3</c:v>
                </c:pt>
                <c:pt idx="232">
                  <c:v>7.7463202215906799E-3</c:v>
                </c:pt>
                <c:pt idx="233">
                  <c:v>7.7463202215906799E-3</c:v>
                </c:pt>
                <c:pt idx="234">
                  <c:v>7.7463202215906799E-3</c:v>
                </c:pt>
                <c:pt idx="235">
                  <c:v>7.7463202215906799E-3</c:v>
                </c:pt>
                <c:pt idx="236">
                  <c:v>8.0248920255711169E-3</c:v>
                </c:pt>
                <c:pt idx="237">
                  <c:v>8.3415200869259316E-3</c:v>
                </c:pt>
                <c:pt idx="238">
                  <c:v>8.6962044056551231E-3</c:v>
                </c:pt>
                <c:pt idx="239">
                  <c:v>9.0889449817586915E-3</c:v>
                </c:pt>
                <c:pt idx="240">
                  <c:v>9.5197418152366351E-3</c:v>
                </c:pt>
                <c:pt idx="241">
                  <c:v>9.988594906088959E-3</c:v>
                </c:pt>
                <c:pt idx="242">
                  <c:v>1.0495504254315655E-2</c:v>
                </c:pt>
                <c:pt idx="243">
                  <c:v>1.1040469859916734E-2</c:v>
                </c:pt>
                <c:pt idx="244">
                  <c:v>1.1623491722892185E-2</c:v>
                </c:pt>
                <c:pt idx="245">
                  <c:v>1.2244569843242015E-2</c:v>
                </c:pt>
                <c:pt idx="246">
                  <c:v>1.2903704220966221E-2</c:v>
                </c:pt>
                <c:pt idx="247">
                  <c:v>1.3600894856064801E-2</c:v>
                </c:pt>
                <c:pt idx="248">
                  <c:v>1.4336141748537761E-2</c:v>
                </c:pt>
                <c:pt idx="249">
                  <c:v>1.5109444898385099E-2</c:v>
                </c:pt>
                <c:pt idx="250">
                  <c:v>1.5920804305606814E-2</c:v>
                </c:pt>
                <c:pt idx="251">
                  <c:v>1.6770219970202897E-2</c:v>
                </c:pt>
                <c:pt idx="252">
                  <c:v>1.8583220071518209E-2</c:v>
                </c:pt>
                <c:pt idx="253">
                  <c:v>2.0548445202331029E-2</c:v>
                </c:pt>
                <c:pt idx="254">
                  <c:v>2.0548445202331029E-2</c:v>
                </c:pt>
                <c:pt idx="255">
                  <c:v>2.0548445202331029E-2</c:v>
                </c:pt>
                <c:pt idx="256">
                  <c:v>2.0548445202331029E-2</c:v>
                </c:pt>
                <c:pt idx="257">
                  <c:v>2.0548445202331029E-2</c:v>
                </c:pt>
                <c:pt idx="258">
                  <c:v>2.0548445202331029E-2</c:v>
                </c:pt>
                <c:pt idx="259">
                  <c:v>2.0548445202331029E-2</c:v>
                </c:pt>
                <c:pt idx="260">
                  <c:v>2.0548445202331029E-2</c:v>
                </c:pt>
                <c:pt idx="261">
                  <c:v>2.0548445202331029E-2</c:v>
                </c:pt>
                <c:pt idx="262">
                  <c:v>2.0548445202331029E-2</c:v>
                </c:pt>
                <c:pt idx="263">
                  <c:v>2.0548445202331029E-2</c:v>
                </c:pt>
                <c:pt idx="264">
                  <c:v>2.0548445202331029E-2</c:v>
                </c:pt>
                <c:pt idx="265">
                  <c:v>2.0548445202331029E-2</c:v>
                </c:pt>
                <c:pt idx="266">
                  <c:v>2.0548445202331029E-2</c:v>
                </c:pt>
                <c:pt idx="267">
                  <c:v>3.0953744861343595E-2</c:v>
                </c:pt>
                <c:pt idx="268">
                  <c:v>3.002136655567136E-2</c:v>
                </c:pt>
                <c:pt idx="269">
                  <c:v>2.9127044507373499E-2</c:v>
                </c:pt>
                <c:pt idx="270">
                  <c:v>2.8270778716450031E-2</c:v>
                </c:pt>
                <c:pt idx="271">
                  <c:v>2.8270778716450031E-2</c:v>
                </c:pt>
                <c:pt idx="272">
                  <c:v>2.8270778716450031E-2</c:v>
                </c:pt>
                <c:pt idx="273">
                  <c:v>2.8270778716450031E-2</c:v>
                </c:pt>
                <c:pt idx="274">
                  <c:v>2.8270778716450031E-2</c:v>
                </c:pt>
                <c:pt idx="275">
                  <c:v>2.8270778716450031E-2</c:v>
                </c:pt>
                <c:pt idx="276">
                  <c:v>2.8270778716450031E-2</c:v>
                </c:pt>
                <c:pt idx="277">
                  <c:v>2.8270778716450031E-2</c:v>
                </c:pt>
                <c:pt idx="278">
                  <c:v>2.8270778716450017E-2</c:v>
                </c:pt>
                <c:pt idx="279">
                  <c:v>2.8270778716450017E-2</c:v>
                </c:pt>
                <c:pt idx="280">
                  <c:v>2.8270778716450017E-2</c:v>
                </c:pt>
                <c:pt idx="281">
                  <c:v>2.8270778716450017E-2</c:v>
                </c:pt>
                <c:pt idx="282">
                  <c:v>2.8270778716450017E-2</c:v>
                </c:pt>
                <c:pt idx="283">
                  <c:v>2.8270778716450017E-2</c:v>
                </c:pt>
                <c:pt idx="284">
                  <c:v>2.8270778716450017E-2</c:v>
                </c:pt>
                <c:pt idx="285">
                  <c:v>2.5064075160325598E-2</c:v>
                </c:pt>
                <c:pt idx="286">
                  <c:v>1.8753856718333441E-2</c:v>
                </c:pt>
                <c:pt idx="287">
                  <c:v>1.9724291281380046E-2</c:v>
                </c:pt>
                <c:pt idx="288">
                  <c:v>2.0548445202331029E-2</c:v>
                </c:pt>
                <c:pt idx="289">
                  <c:v>2.0548445202331029E-2</c:v>
                </c:pt>
                <c:pt idx="290">
                  <c:v>2.0548445202331029E-2</c:v>
                </c:pt>
                <c:pt idx="291">
                  <c:v>2.0548445202331029E-2</c:v>
                </c:pt>
                <c:pt idx="292">
                  <c:v>2.0548445202331029E-2</c:v>
                </c:pt>
                <c:pt idx="293">
                  <c:v>2.0548445202331029E-2</c:v>
                </c:pt>
                <c:pt idx="294">
                  <c:v>2.0548445202331029E-2</c:v>
                </c:pt>
                <c:pt idx="295">
                  <c:v>2.0548445202331029E-2</c:v>
                </c:pt>
                <c:pt idx="296">
                  <c:v>1.8583220071518209E-2</c:v>
                </c:pt>
                <c:pt idx="297">
                  <c:v>1.6770219970202897E-2</c:v>
                </c:pt>
                <c:pt idx="298">
                  <c:v>1.5109444898385099E-2</c:v>
                </c:pt>
                <c:pt idx="299">
                  <c:v>1.3600894856064801E-2</c:v>
                </c:pt>
                <c:pt idx="300">
                  <c:v>1.2244569843242015E-2</c:v>
                </c:pt>
                <c:pt idx="301">
                  <c:v>1.1040469859916734E-2</c:v>
                </c:pt>
                <c:pt idx="302">
                  <c:v>9.988594906088959E-3</c:v>
                </c:pt>
                <c:pt idx="303">
                  <c:v>9.0889449817586915E-3</c:v>
                </c:pt>
                <c:pt idx="304">
                  <c:v>8.3415200869259316E-3</c:v>
                </c:pt>
                <c:pt idx="305">
                  <c:v>8.3415200869259316E-3</c:v>
                </c:pt>
                <c:pt idx="306">
                  <c:v>8.3415200869259316E-3</c:v>
                </c:pt>
                <c:pt idx="307">
                  <c:v>8.3415200869259316E-3</c:v>
                </c:pt>
                <c:pt idx="308">
                  <c:v>8.3415200869259316E-3</c:v>
                </c:pt>
                <c:pt idx="309">
                  <c:v>8.3415200869259316E-3</c:v>
                </c:pt>
                <c:pt idx="310">
                  <c:v>8.3415200869259316E-3</c:v>
                </c:pt>
                <c:pt idx="311">
                  <c:v>8.3415200869259316E-3</c:v>
                </c:pt>
                <c:pt idx="312">
                  <c:v>8.3415200869259316E-3</c:v>
                </c:pt>
                <c:pt idx="313">
                  <c:v>8.6962044056551231E-3</c:v>
                </c:pt>
                <c:pt idx="314">
                  <c:v>9.0889449817586915E-3</c:v>
                </c:pt>
                <c:pt idx="315">
                  <c:v>9.5197418152366351E-3</c:v>
                </c:pt>
                <c:pt idx="316">
                  <c:v>9.988594906088959E-3</c:v>
                </c:pt>
                <c:pt idx="317">
                  <c:v>1.0495504254315655E-2</c:v>
                </c:pt>
                <c:pt idx="318">
                  <c:v>1.1040469859916734E-2</c:v>
                </c:pt>
                <c:pt idx="319">
                  <c:v>1.1623491722892185E-2</c:v>
                </c:pt>
                <c:pt idx="320">
                  <c:v>1.2244569843242015E-2</c:v>
                </c:pt>
                <c:pt idx="321">
                  <c:v>1.2903704220966221E-2</c:v>
                </c:pt>
                <c:pt idx="322">
                  <c:v>1.3600894856064801E-2</c:v>
                </c:pt>
                <c:pt idx="323">
                  <c:v>1.4062167527945004E-3</c:v>
                </c:pt>
                <c:pt idx="324">
                  <c:v>2.5455831902329915E-4</c:v>
                </c:pt>
                <c:pt idx="325">
                  <c:v>2.0675584203386104E-3</c:v>
                </c:pt>
                <c:pt idx="326">
                  <c:v>4.0327835511514273E-3</c:v>
                </c:pt>
                <c:pt idx="327">
                  <c:v>4.0327835511514273E-3</c:v>
                </c:pt>
                <c:pt idx="328">
                  <c:v>2.0675584203386104E-3</c:v>
                </c:pt>
                <c:pt idx="329">
                  <c:v>2.5455831902329915E-4</c:v>
                </c:pt>
                <c:pt idx="330">
                  <c:v>1.4062167527945004E-3</c:v>
                </c:pt>
                <c:pt idx="331">
                  <c:v>2.9147667951147961E-3</c:v>
                </c:pt>
                <c:pt idx="332">
                  <c:v>4.2710918079375835E-3</c:v>
                </c:pt>
                <c:pt idx="333">
                  <c:v>5.475191791262865E-3</c:v>
                </c:pt>
                <c:pt idx="334">
                  <c:v>6.5270667450906391E-3</c:v>
                </c:pt>
                <c:pt idx="335">
                  <c:v>9.5206178864695318E-3</c:v>
                </c:pt>
                <c:pt idx="336">
                  <c:v>2.5288854642816369E-2</c:v>
                </c:pt>
                <c:pt idx="337">
                  <c:v>2.4693654777481113E-2</c:v>
                </c:pt>
                <c:pt idx="338">
                  <c:v>2.4250679941643368E-2</c:v>
                </c:pt>
                <c:pt idx="339">
                  <c:v>2.4250679941643368E-2</c:v>
                </c:pt>
                <c:pt idx="340">
                  <c:v>2.4250679941643368E-2</c:v>
                </c:pt>
                <c:pt idx="341">
                  <c:v>2.4250679941643368E-2</c:v>
                </c:pt>
                <c:pt idx="342">
                  <c:v>2.4250679941643368E-2</c:v>
                </c:pt>
                <c:pt idx="343">
                  <c:v>2.4453139230875061E-2</c:v>
                </c:pt>
                <c:pt idx="344">
                  <c:v>2.4693654777481113E-2</c:v>
                </c:pt>
                <c:pt idx="345">
                  <c:v>2.4972226581461556E-2</c:v>
                </c:pt>
                <c:pt idx="346">
                  <c:v>2.5288854642816369E-2</c:v>
                </c:pt>
                <c:pt idx="347">
                  <c:v>2.5643538961545559E-2</c:v>
                </c:pt>
                <c:pt idx="348">
                  <c:v>2.6036279537649129E-2</c:v>
                </c:pt>
                <c:pt idx="349">
                  <c:v>2.6467076371127076E-2</c:v>
                </c:pt>
                <c:pt idx="350">
                  <c:v>2.6935929461979397E-2</c:v>
                </c:pt>
                <c:pt idx="351">
                  <c:v>2.7442838810206097E-2</c:v>
                </c:pt>
                <c:pt idx="352">
                  <c:v>2.7987804415807165E-2</c:v>
                </c:pt>
                <c:pt idx="353">
                  <c:v>2.8570826278782619E-2</c:v>
                </c:pt>
                <c:pt idx="354">
                  <c:v>2.919190439913245E-2</c:v>
                </c:pt>
                <c:pt idx="355">
                  <c:v>3.019487706223415E-2</c:v>
                </c:pt>
                <c:pt idx="356">
                  <c:v>3.1283476304428195E-2</c:v>
                </c:pt>
                <c:pt idx="357">
                  <c:v>3.245770212571459E-2</c:v>
                </c:pt>
                <c:pt idx="358">
                  <c:v>3.3717554526093332E-2</c:v>
                </c:pt>
                <c:pt idx="359">
                  <c:v>3.5530554627408645E-2</c:v>
                </c:pt>
                <c:pt idx="360">
                  <c:v>3.7495779758221458E-2</c:v>
                </c:pt>
                <c:pt idx="361">
                  <c:v>3.7495779758221458E-2</c:v>
                </c:pt>
                <c:pt idx="362">
                  <c:v>3.7495779758221458E-2</c:v>
                </c:pt>
                <c:pt idx="363">
                  <c:v>3.7495779758221458E-2</c:v>
                </c:pt>
                <c:pt idx="364">
                  <c:v>3.7495779758221458E-2</c:v>
                </c:pt>
                <c:pt idx="365">
                  <c:v>3.7495779758221458E-2</c:v>
                </c:pt>
                <c:pt idx="366">
                  <c:v>3.7495779758221458E-2</c:v>
                </c:pt>
                <c:pt idx="367">
                  <c:v>3.6007589813596454E-2</c:v>
                </c:pt>
                <c:pt idx="368">
                  <c:v>3.4605026448063805E-2</c:v>
                </c:pt>
                <c:pt idx="369">
                  <c:v>3.3288089661623492E-2</c:v>
                </c:pt>
                <c:pt idx="370">
                  <c:v>3.2056779454275534E-2</c:v>
                </c:pt>
                <c:pt idx="371">
                  <c:v>3.0911095826019915E-2</c:v>
                </c:pt>
                <c:pt idx="372">
                  <c:v>2.9851038776856659E-2</c:v>
                </c:pt>
                <c:pt idx="373">
                  <c:v>2.8876608306785737E-2</c:v>
                </c:pt>
                <c:pt idx="374">
                  <c:v>2.7987804415807165E-2</c:v>
                </c:pt>
                <c:pt idx="375">
                  <c:v>2.7184627103920944E-2</c:v>
                </c:pt>
                <c:pt idx="376">
                  <c:v>2.6467076371127076E-2</c:v>
                </c:pt>
                <c:pt idx="377">
                  <c:v>2.583515221742555E-2</c:v>
                </c:pt>
                <c:pt idx="378">
                  <c:v>2.5288854642816369E-2</c:v>
                </c:pt>
                <c:pt idx="379">
                  <c:v>2.4828183647299537E-2</c:v>
                </c:pt>
                <c:pt idx="380">
                  <c:v>2.4453139230875061E-2</c:v>
                </c:pt>
                <c:pt idx="381">
                  <c:v>2.4453139230875061E-2</c:v>
                </c:pt>
                <c:pt idx="382">
                  <c:v>2.4453139230875061E-2</c:v>
                </c:pt>
                <c:pt idx="383">
                  <c:v>2.4453139230875061E-2</c:v>
                </c:pt>
                <c:pt idx="384">
                  <c:v>2.4453139230875061E-2</c:v>
                </c:pt>
                <c:pt idx="385">
                  <c:v>2.4453139230875061E-2</c:v>
                </c:pt>
                <c:pt idx="386">
                  <c:v>2.4453139230875061E-2</c:v>
                </c:pt>
                <c:pt idx="387">
                  <c:v>2.4453139230875061E-2</c:v>
                </c:pt>
                <c:pt idx="388">
                  <c:v>2.4453139230875061E-2</c:v>
                </c:pt>
                <c:pt idx="389">
                  <c:v>2.4453139230875061E-2</c:v>
                </c:pt>
                <c:pt idx="390">
                  <c:v>2.4453139230875061E-2</c:v>
                </c:pt>
                <c:pt idx="391">
                  <c:v>2.4828183647299537E-2</c:v>
                </c:pt>
                <c:pt idx="392">
                  <c:v>2.5288854642816369E-2</c:v>
                </c:pt>
                <c:pt idx="393">
                  <c:v>2.583515221742555E-2</c:v>
                </c:pt>
                <c:pt idx="394">
                  <c:v>2.6467076371127076E-2</c:v>
                </c:pt>
                <c:pt idx="395">
                  <c:v>2.7184627103920944E-2</c:v>
                </c:pt>
                <c:pt idx="396">
                  <c:v>2.8274558315123096E-2</c:v>
                </c:pt>
                <c:pt idx="397">
                  <c:v>2.9516714555822759E-2</c:v>
                </c:pt>
                <c:pt idx="398">
                  <c:v>3.0911095826019915E-2</c:v>
                </c:pt>
                <c:pt idx="399">
                  <c:v>3.245770212571459E-2</c:v>
                </c:pt>
                <c:pt idx="400">
                  <c:v>3.4156533454906775E-2</c:v>
                </c:pt>
                <c:pt idx="401">
                  <c:v>3.6007589813596454E-2</c:v>
                </c:pt>
                <c:pt idx="402">
                  <c:v>3.7495779758221458E-2</c:v>
                </c:pt>
                <c:pt idx="403">
                  <c:v>3.6007589813596454E-2</c:v>
                </c:pt>
                <c:pt idx="404">
                  <c:v>3.4605026448063805E-2</c:v>
                </c:pt>
                <c:pt idx="405">
                  <c:v>3.3288089661623492E-2</c:v>
                </c:pt>
                <c:pt idx="406">
                  <c:v>3.2056779454275534E-2</c:v>
                </c:pt>
                <c:pt idx="407">
                  <c:v>3.0911095826019915E-2</c:v>
                </c:pt>
                <c:pt idx="408">
                  <c:v>2.9851038776856659E-2</c:v>
                </c:pt>
                <c:pt idx="409">
                  <c:v>2.8876608306785737E-2</c:v>
                </c:pt>
                <c:pt idx="410">
                  <c:v>2.7987804415807165E-2</c:v>
                </c:pt>
                <c:pt idx="411">
                  <c:v>2.7987804415807165E-2</c:v>
                </c:pt>
                <c:pt idx="412">
                  <c:v>2.7987804415807165E-2</c:v>
                </c:pt>
                <c:pt idx="413">
                  <c:v>2.7987804415807165E-2</c:v>
                </c:pt>
                <c:pt idx="414">
                  <c:v>2.7987804415807165E-2</c:v>
                </c:pt>
                <c:pt idx="415">
                  <c:v>2.7987804415807165E-2</c:v>
                </c:pt>
                <c:pt idx="416">
                  <c:v>2.7987804415807165E-2</c:v>
                </c:pt>
                <c:pt idx="417">
                  <c:v>2.8876608306785737E-2</c:v>
                </c:pt>
                <c:pt idx="418">
                  <c:v>2.9851038776856659E-2</c:v>
                </c:pt>
                <c:pt idx="419">
                  <c:v>3.0911095826019915E-2</c:v>
                </c:pt>
                <c:pt idx="420">
                  <c:v>3.2056779454275534E-2</c:v>
                </c:pt>
                <c:pt idx="421">
                  <c:v>3.3288089661623492E-2</c:v>
                </c:pt>
                <c:pt idx="422">
                  <c:v>3.4605026448063805E-2</c:v>
                </c:pt>
                <c:pt idx="423">
                  <c:v>3.6007589813596454E-2</c:v>
                </c:pt>
                <c:pt idx="424">
                  <c:v>3.7495779758221458E-2</c:v>
                </c:pt>
                <c:pt idx="425">
                  <c:v>3.7495779758221458E-2</c:v>
                </c:pt>
                <c:pt idx="426">
                  <c:v>3.7495779758221458E-2</c:v>
                </c:pt>
                <c:pt idx="427">
                  <c:v>3.7495779758221458E-2</c:v>
                </c:pt>
                <c:pt idx="428">
                  <c:v>3.7495779758221458E-2</c:v>
                </c:pt>
                <c:pt idx="429">
                  <c:v>3.7495779758221458E-2</c:v>
                </c:pt>
                <c:pt idx="430">
                  <c:v>3.7495779758221458E-2</c:v>
                </c:pt>
                <c:pt idx="431">
                  <c:v>3.7495779758221458E-2</c:v>
                </c:pt>
                <c:pt idx="432">
                  <c:v>3.7495779758221458E-2</c:v>
                </c:pt>
                <c:pt idx="433">
                  <c:v>3.7495779758221458E-2</c:v>
                </c:pt>
                <c:pt idx="434">
                  <c:v>3.7495779758221458E-2</c:v>
                </c:pt>
                <c:pt idx="435">
                  <c:v>3.7495779758221458E-2</c:v>
                </c:pt>
                <c:pt idx="436">
                  <c:v>3.7495779758221458E-2</c:v>
                </c:pt>
                <c:pt idx="437">
                  <c:v>3.7495779758221458E-2</c:v>
                </c:pt>
                <c:pt idx="438">
                  <c:v>3.7495779758221458E-2</c:v>
                </c:pt>
                <c:pt idx="439">
                  <c:v>3.7495779758221458E-2</c:v>
                </c:pt>
                <c:pt idx="440">
                  <c:v>3.7495779758221458E-2</c:v>
                </c:pt>
                <c:pt idx="441">
                  <c:v>3.7495779758221458E-2</c:v>
                </c:pt>
                <c:pt idx="442">
                  <c:v>3.7495779758221458E-2</c:v>
                </c:pt>
                <c:pt idx="443">
                  <c:v>3.7495779758221458E-2</c:v>
                </c:pt>
                <c:pt idx="444">
                  <c:v>3.7495779758221458E-2</c:v>
                </c:pt>
                <c:pt idx="445">
                  <c:v>3.7495779758221458E-2</c:v>
                </c:pt>
                <c:pt idx="446">
                  <c:v>3.7495779758221458E-2</c:v>
                </c:pt>
                <c:pt idx="447">
                  <c:v>3.7495779758221458E-2</c:v>
                </c:pt>
                <c:pt idx="448">
                  <c:v>3.7495779758221458E-2</c:v>
                </c:pt>
                <c:pt idx="449">
                  <c:v>3.7495779758221458E-2</c:v>
                </c:pt>
                <c:pt idx="450">
                  <c:v>3.7495779758221458E-2</c:v>
                </c:pt>
                <c:pt idx="451">
                  <c:v>3.7495779758221458E-2</c:v>
                </c:pt>
                <c:pt idx="452">
                  <c:v>3.7495779758221458E-2</c:v>
                </c:pt>
                <c:pt idx="453">
                  <c:v>3.7495779758221458E-2</c:v>
                </c:pt>
                <c:pt idx="454">
                  <c:v>3.7495779758221458E-2</c:v>
                </c:pt>
                <c:pt idx="455">
                  <c:v>3.7495779758221458E-2</c:v>
                </c:pt>
                <c:pt idx="456">
                  <c:v>3.7495779758221458E-2</c:v>
                </c:pt>
                <c:pt idx="457">
                  <c:v>3.7495779758221458E-2</c:v>
                </c:pt>
                <c:pt idx="458">
                  <c:v>3.7495779758221458E-2</c:v>
                </c:pt>
                <c:pt idx="459">
                  <c:v>3.7495779758221458E-2</c:v>
                </c:pt>
                <c:pt idx="460">
                  <c:v>3.7495779758221458E-2</c:v>
                </c:pt>
                <c:pt idx="461">
                  <c:v>3.7495779758221458E-2</c:v>
                </c:pt>
                <c:pt idx="462">
                  <c:v>3.7495779758221458E-2</c:v>
                </c:pt>
                <c:pt idx="463">
                  <c:v>3.7495779758221458E-2</c:v>
                </c:pt>
                <c:pt idx="464">
                  <c:v>3.7495779758221458E-2</c:v>
                </c:pt>
                <c:pt idx="465">
                  <c:v>3.7495779758221458E-2</c:v>
                </c:pt>
                <c:pt idx="466">
                  <c:v>3.7495779758221458E-2</c:v>
                </c:pt>
                <c:pt idx="467">
                  <c:v>3.7495779758221458E-2</c:v>
                </c:pt>
                <c:pt idx="468">
                  <c:v>3.7495779758221458E-2</c:v>
                </c:pt>
                <c:pt idx="469">
                  <c:v>3.7495779758221458E-2</c:v>
                </c:pt>
                <c:pt idx="470">
                  <c:v>3.7495779758221458E-2</c:v>
                </c:pt>
                <c:pt idx="471">
                  <c:v>3.7495779758221458E-2</c:v>
                </c:pt>
                <c:pt idx="472">
                  <c:v>3.7495779758221458E-2</c:v>
                </c:pt>
                <c:pt idx="473">
                  <c:v>3.6007589813596454E-2</c:v>
                </c:pt>
                <c:pt idx="474">
                  <c:v>3.4605026448063805E-2</c:v>
                </c:pt>
                <c:pt idx="475">
                  <c:v>3.3288089661623492E-2</c:v>
                </c:pt>
                <c:pt idx="476">
                  <c:v>3.2056779454275534E-2</c:v>
                </c:pt>
                <c:pt idx="477">
                  <c:v>3.0911095826019915E-2</c:v>
                </c:pt>
                <c:pt idx="478">
                  <c:v>2.9851038776856659E-2</c:v>
                </c:pt>
                <c:pt idx="479">
                  <c:v>2.8876608306785737E-2</c:v>
                </c:pt>
                <c:pt idx="480">
                  <c:v>2.7987804415807165E-2</c:v>
                </c:pt>
                <c:pt idx="481">
                  <c:v>2.7184627103920944E-2</c:v>
                </c:pt>
                <c:pt idx="482">
                  <c:v>2.6467076371127076E-2</c:v>
                </c:pt>
                <c:pt idx="483">
                  <c:v>2.583515221742555E-2</c:v>
                </c:pt>
                <c:pt idx="484">
                  <c:v>2.5288854642816369E-2</c:v>
                </c:pt>
                <c:pt idx="485">
                  <c:v>2.4828183647299537E-2</c:v>
                </c:pt>
                <c:pt idx="486">
                  <c:v>2.4828183647299537E-2</c:v>
                </c:pt>
                <c:pt idx="487">
                  <c:v>2.4828183647299537E-2</c:v>
                </c:pt>
                <c:pt idx="488">
                  <c:v>2.4828183647299537E-2</c:v>
                </c:pt>
                <c:pt idx="489">
                  <c:v>2.4828183647299537E-2</c:v>
                </c:pt>
                <c:pt idx="490">
                  <c:v>2.4828183647299537E-2</c:v>
                </c:pt>
                <c:pt idx="491">
                  <c:v>2.4828183647299537E-2</c:v>
                </c:pt>
                <c:pt idx="492">
                  <c:v>2.4828183647299537E-2</c:v>
                </c:pt>
                <c:pt idx="493">
                  <c:v>2.5288854642816369E-2</c:v>
                </c:pt>
                <c:pt idx="494">
                  <c:v>2.583515221742555E-2</c:v>
                </c:pt>
                <c:pt idx="495">
                  <c:v>2.6467076371127076E-2</c:v>
                </c:pt>
                <c:pt idx="496">
                  <c:v>2.7184627103920944E-2</c:v>
                </c:pt>
                <c:pt idx="497">
                  <c:v>2.7987804415807165E-2</c:v>
                </c:pt>
                <c:pt idx="498">
                  <c:v>2.8876608306785737E-2</c:v>
                </c:pt>
                <c:pt idx="499">
                  <c:v>2.9851038776856659E-2</c:v>
                </c:pt>
                <c:pt idx="500">
                  <c:v>3.0911095826019915E-2</c:v>
                </c:pt>
                <c:pt idx="501">
                  <c:v>3.2056779454275534E-2</c:v>
                </c:pt>
                <c:pt idx="502">
                  <c:v>3.3717554526093332E-2</c:v>
                </c:pt>
                <c:pt idx="503">
                  <c:v>3.5530554627408645E-2</c:v>
                </c:pt>
                <c:pt idx="504">
                  <c:v>3.7495779758221458E-2</c:v>
                </c:pt>
                <c:pt idx="505">
                  <c:v>3.7495779758221458E-2</c:v>
                </c:pt>
                <c:pt idx="506">
                  <c:v>3.7495779758221458E-2</c:v>
                </c:pt>
                <c:pt idx="507">
                  <c:v>3.7495779758221458E-2</c:v>
                </c:pt>
                <c:pt idx="508">
                  <c:v>3.7495779758221458E-2</c:v>
                </c:pt>
                <c:pt idx="509">
                  <c:v>3.7495779758221458E-2</c:v>
                </c:pt>
                <c:pt idx="510">
                  <c:v>3.7495779758221458E-2</c:v>
                </c:pt>
                <c:pt idx="511">
                  <c:v>3.7495779758221458E-2</c:v>
                </c:pt>
                <c:pt idx="512">
                  <c:v>3.7495779758221458E-2</c:v>
                </c:pt>
                <c:pt idx="513">
                  <c:v>3.7495779758221458E-2</c:v>
                </c:pt>
                <c:pt idx="514">
                  <c:v>3.7495779758221458E-2</c:v>
                </c:pt>
                <c:pt idx="515">
                  <c:v>3.7495779758221458E-2</c:v>
                </c:pt>
                <c:pt idx="516">
                  <c:v>3.7495779758221458E-2</c:v>
                </c:pt>
                <c:pt idx="517">
                  <c:v>3.7495779758221458E-2</c:v>
                </c:pt>
                <c:pt idx="518">
                  <c:v>3.7495779758221458E-2</c:v>
                </c:pt>
                <c:pt idx="519">
                  <c:v>3.7495779758221458E-2</c:v>
                </c:pt>
                <c:pt idx="520">
                  <c:v>3.7495779758221458E-2</c:v>
                </c:pt>
                <c:pt idx="521">
                  <c:v>3.7495779758221458E-2</c:v>
                </c:pt>
                <c:pt idx="522">
                  <c:v>3.7495779758221458E-2</c:v>
                </c:pt>
                <c:pt idx="523">
                  <c:v>3.7495779758221458E-2</c:v>
                </c:pt>
                <c:pt idx="524">
                  <c:v>3.7495779758221458E-2</c:v>
                </c:pt>
                <c:pt idx="525">
                  <c:v>3.7495779758221458E-2</c:v>
                </c:pt>
                <c:pt idx="526">
                  <c:v>3.7495779758221458E-2</c:v>
                </c:pt>
                <c:pt idx="527">
                  <c:v>3.6007589813596454E-2</c:v>
                </c:pt>
                <c:pt idx="528">
                  <c:v>3.4605026448063805E-2</c:v>
                </c:pt>
                <c:pt idx="529">
                  <c:v>3.3288089661623492E-2</c:v>
                </c:pt>
                <c:pt idx="530">
                  <c:v>3.2056779454275534E-2</c:v>
                </c:pt>
                <c:pt idx="531">
                  <c:v>3.0911095826019915E-2</c:v>
                </c:pt>
                <c:pt idx="532">
                  <c:v>2.9851038776856659E-2</c:v>
                </c:pt>
                <c:pt idx="533">
                  <c:v>2.8876608306785737E-2</c:v>
                </c:pt>
                <c:pt idx="534">
                  <c:v>2.7987804415807165E-2</c:v>
                </c:pt>
                <c:pt idx="535">
                  <c:v>2.7184627103920944E-2</c:v>
                </c:pt>
                <c:pt idx="536">
                  <c:v>2.6467076371127076E-2</c:v>
                </c:pt>
                <c:pt idx="537">
                  <c:v>2.6467076371127076E-2</c:v>
                </c:pt>
                <c:pt idx="538">
                  <c:v>2.6467076371127076E-2</c:v>
                </c:pt>
                <c:pt idx="539">
                  <c:v>2.6467076371127076E-2</c:v>
                </c:pt>
                <c:pt idx="540">
                  <c:v>2.6467076371127076E-2</c:v>
                </c:pt>
                <c:pt idx="541">
                  <c:v>2.6467076371127076E-2</c:v>
                </c:pt>
                <c:pt idx="542">
                  <c:v>2.6467076371127076E-2</c:v>
                </c:pt>
                <c:pt idx="543">
                  <c:v>2.6467076371127076E-2</c:v>
                </c:pt>
                <c:pt idx="544">
                  <c:v>2.7184627103920944E-2</c:v>
                </c:pt>
                <c:pt idx="545">
                  <c:v>2.7987804415807165E-2</c:v>
                </c:pt>
                <c:pt idx="546">
                  <c:v>2.8876608306785737E-2</c:v>
                </c:pt>
                <c:pt idx="547">
                  <c:v>2.9851038776856659E-2</c:v>
                </c:pt>
                <c:pt idx="548">
                  <c:v>3.0911095826019915E-2</c:v>
                </c:pt>
                <c:pt idx="549">
                  <c:v>3.2056779454275534E-2</c:v>
                </c:pt>
                <c:pt idx="550">
                  <c:v>3.3717554526093332E-2</c:v>
                </c:pt>
                <c:pt idx="551">
                  <c:v>3.5530554627408645E-2</c:v>
                </c:pt>
                <c:pt idx="552">
                  <c:v>3.7495779758221458E-2</c:v>
                </c:pt>
                <c:pt idx="553">
                  <c:v>3.7495779758221458E-2</c:v>
                </c:pt>
                <c:pt idx="554">
                  <c:v>3.7495779758221458E-2</c:v>
                </c:pt>
                <c:pt idx="555">
                  <c:v>3.7495779758221458E-2</c:v>
                </c:pt>
                <c:pt idx="556">
                  <c:v>3.7495779758221458E-2</c:v>
                </c:pt>
                <c:pt idx="557">
                  <c:v>3.7495779758221458E-2</c:v>
                </c:pt>
                <c:pt idx="558">
                  <c:v>3.7495779758221458E-2</c:v>
                </c:pt>
                <c:pt idx="559">
                  <c:v>3.6007589813596454E-2</c:v>
                </c:pt>
                <c:pt idx="560">
                  <c:v>3.4605026448063805E-2</c:v>
                </c:pt>
                <c:pt idx="561">
                  <c:v>3.3288089661623492E-2</c:v>
                </c:pt>
                <c:pt idx="562">
                  <c:v>3.2056779454275534E-2</c:v>
                </c:pt>
                <c:pt idx="563">
                  <c:v>3.0911095826019915E-2</c:v>
                </c:pt>
                <c:pt idx="564">
                  <c:v>2.9851038776856659E-2</c:v>
                </c:pt>
                <c:pt idx="565">
                  <c:v>2.8876608306785737E-2</c:v>
                </c:pt>
                <c:pt idx="566">
                  <c:v>2.7987804415807165E-2</c:v>
                </c:pt>
                <c:pt idx="567">
                  <c:v>2.7184627103920944E-2</c:v>
                </c:pt>
                <c:pt idx="568">
                  <c:v>2.6467076371127076E-2</c:v>
                </c:pt>
                <c:pt idx="569">
                  <c:v>2.583515221742555E-2</c:v>
                </c:pt>
                <c:pt idx="570">
                  <c:v>2.5288854642816369E-2</c:v>
                </c:pt>
                <c:pt idx="571">
                  <c:v>2.4828183647299537E-2</c:v>
                </c:pt>
                <c:pt idx="572">
                  <c:v>2.4453139230875061E-2</c:v>
                </c:pt>
                <c:pt idx="573">
                  <c:v>2.4453139230875061E-2</c:v>
                </c:pt>
                <c:pt idx="574">
                  <c:v>2.4453139230875061E-2</c:v>
                </c:pt>
                <c:pt idx="575">
                  <c:v>2.4453139230875061E-2</c:v>
                </c:pt>
                <c:pt idx="576">
                  <c:v>2.4453139230875061E-2</c:v>
                </c:pt>
                <c:pt idx="577">
                  <c:v>2.4453139230875061E-2</c:v>
                </c:pt>
                <c:pt idx="578">
                  <c:v>2.4453139230875061E-2</c:v>
                </c:pt>
                <c:pt idx="579">
                  <c:v>2.4453139230875061E-2</c:v>
                </c:pt>
                <c:pt idx="580">
                  <c:v>2.4453139230875061E-2</c:v>
                </c:pt>
                <c:pt idx="581">
                  <c:v>2.4453139230875061E-2</c:v>
                </c:pt>
                <c:pt idx="582">
                  <c:v>2.4453139230875061E-2</c:v>
                </c:pt>
                <c:pt idx="583">
                  <c:v>2.4453139230875061E-2</c:v>
                </c:pt>
                <c:pt idx="584">
                  <c:v>2.4592881807953767E-2</c:v>
                </c:pt>
                <c:pt idx="585">
                  <c:v>2.474632463768725E-2</c:v>
                </c:pt>
                <c:pt idx="586">
                  <c:v>2.4913467720075515E-2</c:v>
                </c:pt>
                <c:pt idx="587">
                  <c:v>2.5094311055118553E-2</c:v>
                </c:pt>
                <c:pt idx="588">
                  <c:v>2.5288854642816369E-2</c:v>
                </c:pt>
                <c:pt idx="589">
                  <c:v>4.9305709327900092E-2</c:v>
                </c:pt>
                <c:pt idx="590">
                  <c:v>4.9527653420907453E-2</c:v>
                </c:pt>
                <c:pt idx="591">
                  <c:v>4.9763297766569591E-2</c:v>
                </c:pt>
                <c:pt idx="592">
                  <c:v>5.0412347236089596E-2</c:v>
                </c:pt>
                <c:pt idx="593">
                  <c:v>5.1147023284701942E-2</c:v>
                </c:pt>
                <c:pt idx="594">
                  <c:v>5.1967325912406631E-2</c:v>
                </c:pt>
                <c:pt idx="595">
                  <c:v>5.2873255119203669E-2</c:v>
                </c:pt>
                <c:pt idx="596">
                  <c:v>5.3864810905093048E-2</c:v>
                </c:pt>
                <c:pt idx="597">
                  <c:v>5.4941993270074797E-2</c:v>
                </c:pt>
                <c:pt idx="598">
                  <c:v>5.6104802214148868E-2</c:v>
                </c:pt>
                <c:pt idx="599">
                  <c:v>5.7353237737315307E-2</c:v>
                </c:pt>
                <c:pt idx="600">
                  <c:v>5.8687299839574082E-2</c:v>
                </c:pt>
                <c:pt idx="601">
                  <c:v>6.0106988520925206E-2</c:v>
                </c:pt>
                <c:pt idx="602">
                  <c:v>6.1304390602952591E-2</c:v>
                </c:pt>
                <c:pt idx="603">
                  <c:v>6.1304390602952591E-2</c:v>
                </c:pt>
                <c:pt idx="604">
                  <c:v>6.1304390602952591E-2</c:v>
                </c:pt>
                <c:pt idx="605">
                  <c:v>6.1304390602952591E-2</c:v>
                </c:pt>
                <c:pt idx="606">
                  <c:v>6.1304390602952591E-2</c:v>
                </c:pt>
                <c:pt idx="607">
                  <c:v>6.1304390602952591E-2</c:v>
                </c:pt>
                <c:pt idx="608">
                  <c:v>7.602546377013461E-2</c:v>
                </c:pt>
                <c:pt idx="609">
                  <c:v>7.5093085464462375E-2</c:v>
                </c:pt>
                <c:pt idx="610">
                  <c:v>7.5093085464462375E-2</c:v>
                </c:pt>
                <c:pt idx="611">
                  <c:v>7.602546377013461E-2</c:v>
                </c:pt>
                <c:pt idx="612">
                  <c:v>7.6995898333181212E-2</c:v>
                </c:pt>
                <c:pt idx="613">
                  <c:v>7.7820052254132174E-2</c:v>
                </c:pt>
                <c:pt idx="614">
                  <c:v>7.7820052254132174E-2</c:v>
                </c:pt>
                <c:pt idx="615">
                  <c:v>6.1304390602952591E-2</c:v>
                </c:pt>
                <c:pt idx="616">
                  <c:v>6.1304390602952591E-2</c:v>
                </c:pt>
                <c:pt idx="617">
                  <c:v>6.1304390602952591E-2</c:v>
                </c:pt>
                <c:pt idx="618">
                  <c:v>6.1304390602952591E-2</c:v>
                </c:pt>
                <c:pt idx="619">
                  <c:v>6.1304390602952591E-2</c:v>
                </c:pt>
                <c:pt idx="620">
                  <c:v>6.1304390602952591E-2</c:v>
                </c:pt>
                <c:pt idx="621">
                  <c:v>6.1304390602952591E-2</c:v>
                </c:pt>
                <c:pt idx="622">
                  <c:v>6.1304390602952591E-2</c:v>
                </c:pt>
                <c:pt idx="623">
                  <c:v>6.1304390602952591E-2</c:v>
                </c:pt>
                <c:pt idx="624">
                  <c:v>6.1304390602952591E-2</c:v>
                </c:pt>
                <c:pt idx="625">
                  <c:v>6.1304390602952591E-2</c:v>
                </c:pt>
                <c:pt idx="626">
                  <c:v>6.1304390602952591E-2</c:v>
                </c:pt>
                <c:pt idx="627">
                  <c:v>4.9104502459942447E-2</c:v>
                </c:pt>
                <c:pt idx="628">
                  <c:v>4.9104502459942447E-2</c:v>
                </c:pt>
                <c:pt idx="629">
                  <c:v>4.9104502459942447E-2</c:v>
                </c:pt>
                <c:pt idx="630">
                  <c:v>4.9104502459942447E-2</c:v>
                </c:pt>
                <c:pt idx="631">
                  <c:v>4.9104502459942447E-2</c:v>
                </c:pt>
                <c:pt idx="632">
                  <c:v>4.9104502459942447E-2</c:v>
                </c:pt>
                <c:pt idx="633">
                  <c:v>4.9104502459942447E-2</c:v>
                </c:pt>
                <c:pt idx="634">
                  <c:v>4.9104502459942447E-2</c:v>
                </c:pt>
                <c:pt idx="635">
                  <c:v>4.9104502459942447E-2</c:v>
                </c:pt>
                <c:pt idx="636">
                  <c:v>4.9104502459942467E-2</c:v>
                </c:pt>
                <c:pt idx="637">
                  <c:v>6.1304390602952591E-2</c:v>
                </c:pt>
                <c:pt idx="638">
                  <c:v>6.1304390602952591E-2</c:v>
                </c:pt>
                <c:pt idx="639">
                  <c:v>6.1304390602952591E-2</c:v>
                </c:pt>
                <c:pt idx="640">
                  <c:v>6.1304390602952591E-2</c:v>
                </c:pt>
                <c:pt idx="641">
                  <c:v>6.1304390602952591E-2</c:v>
                </c:pt>
                <c:pt idx="642">
                  <c:v>6.1304390602952591E-2</c:v>
                </c:pt>
                <c:pt idx="643">
                  <c:v>6.1304390602952591E-2</c:v>
                </c:pt>
                <c:pt idx="644">
                  <c:v>6.1304390602952591E-2</c:v>
                </c:pt>
                <c:pt idx="645">
                  <c:v>6.1304390602952591E-2</c:v>
                </c:pt>
                <c:pt idx="646">
                  <c:v>6.1304390602952591E-2</c:v>
                </c:pt>
                <c:pt idx="647">
                  <c:v>6.1304390602952591E-2</c:v>
                </c:pt>
                <c:pt idx="648">
                  <c:v>6.1304390602952591E-2</c:v>
                </c:pt>
                <c:pt idx="649">
                  <c:v>6.1304390602952591E-2</c:v>
                </c:pt>
                <c:pt idx="650">
                  <c:v>6.1304390602952591E-2</c:v>
                </c:pt>
                <c:pt idx="651">
                  <c:v>6.1304390602952591E-2</c:v>
                </c:pt>
                <c:pt idx="652">
                  <c:v>6.1304390602952591E-2</c:v>
                </c:pt>
                <c:pt idx="653">
                  <c:v>6.1304390602952591E-2</c:v>
                </c:pt>
                <c:pt idx="654">
                  <c:v>6.1304390602952591E-2</c:v>
                </c:pt>
                <c:pt idx="655">
                  <c:v>6.1304390602952591E-2</c:v>
                </c:pt>
                <c:pt idx="656">
                  <c:v>6.1304390602952591E-2</c:v>
                </c:pt>
                <c:pt idx="657">
                  <c:v>6.1304390602952591E-2</c:v>
                </c:pt>
                <c:pt idx="658">
                  <c:v>6.1304390602952591E-2</c:v>
                </c:pt>
                <c:pt idx="659">
                  <c:v>6.1304390602952591E-2</c:v>
                </c:pt>
                <c:pt idx="660">
                  <c:v>6.1304390602952591E-2</c:v>
                </c:pt>
                <c:pt idx="661">
                  <c:v>6.1304390602952591E-2</c:v>
                </c:pt>
                <c:pt idx="662">
                  <c:v>6.1304390602952591E-2</c:v>
                </c:pt>
                <c:pt idx="663">
                  <c:v>6.1304390602952591E-2</c:v>
                </c:pt>
                <c:pt idx="664">
                  <c:v>6.1304390602952591E-2</c:v>
                </c:pt>
                <c:pt idx="665">
                  <c:v>6.1304390602952591E-2</c:v>
                </c:pt>
                <c:pt idx="666">
                  <c:v>6.1304390602952591E-2</c:v>
                </c:pt>
                <c:pt idx="667">
                  <c:v>6.1304390602952591E-2</c:v>
                </c:pt>
                <c:pt idx="668">
                  <c:v>6.1304390602952591E-2</c:v>
                </c:pt>
                <c:pt idx="669">
                  <c:v>6.1304390602952591E-2</c:v>
                </c:pt>
                <c:pt idx="670">
                  <c:v>6.1304390602952591E-2</c:v>
                </c:pt>
                <c:pt idx="671">
                  <c:v>6.1304390602952591E-2</c:v>
                </c:pt>
                <c:pt idx="672">
                  <c:v>6.1304390602952591E-2</c:v>
                </c:pt>
                <c:pt idx="673">
                  <c:v>6.1304390602952591E-2</c:v>
                </c:pt>
                <c:pt idx="674">
                  <c:v>6.1304390602952591E-2</c:v>
                </c:pt>
                <c:pt idx="675">
                  <c:v>6.1304390602952591E-2</c:v>
                </c:pt>
                <c:pt idx="676">
                  <c:v>6.1304390602952591E-2</c:v>
                </c:pt>
                <c:pt idx="677">
                  <c:v>6.1304390602952591E-2</c:v>
                </c:pt>
                <c:pt idx="678">
                  <c:v>6.1304390602952591E-2</c:v>
                </c:pt>
                <c:pt idx="679">
                  <c:v>6.1304390602952591E-2</c:v>
                </c:pt>
                <c:pt idx="680">
                  <c:v>6.1304390602952591E-2</c:v>
                </c:pt>
                <c:pt idx="681">
                  <c:v>6.1304390602952591E-2</c:v>
                </c:pt>
                <c:pt idx="682">
                  <c:v>6.1304390602952591E-2</c:v>
                </c:pt>
                <c:pt idx="683">
                  <c:v>6.1304390602952591E-2</c:v>
                </c:pt>
                <c:pt idx="684">
                  <c:v>6.1304390602952591E-2</c:v>
                </c:pt>
                <c:pt idx="685">
                  <c:v>6.1304390602952591E-2</c:v>
                </c:pt>
                <c:pt idx="686">
                  <c:v>6.1304390602952591E-2</c:v>
                </c:pt>
                <c:pt idx="687">
                  <c:v>6.1304390602952591E-2</c:v>
                </c:pt>
                <c:pt idx="688">
                  <c:v>6.1304390602952591E-2</c:v>
                </c:pt>
                <c:pt idx="689">
                  <c:v>6.1304390602952591E-2</c:v>
                </c:pt>
                <c:pt idx="690">
                  <c:v>6.0302749908858998E-2</c:v>
                </c:pt>
                <c:pt idx="691">
                  <c:v>5.9339165472139785E-2</c:v>
                </c:pt>
                <c:pt idx="692">
                  <c:v>5.8413637292794938E-2</c:v>
                </c:pt>
                <c:pt idx="693">
                  <c:v>5.7526165370824466E-2</c:v>
                </c:pt>
                <c:pt idx="694">
                  <c:v>5.6676749706228373E-2</c:v>
                </c:pt>
                <c:pt idx="695">
                  <c:v>5.5865390299006668E-2</c:v>
                </c:pt>
                <c:pt idx="696">
                  <c:v>5.5092087149159336E-2</c:v>
                </c:pt>
                <c:pt idx="697">
                  <c:v>5.435684025668637E-2</c:v>
                </c:pt>
                <c:pt idx="698">
                  <c:v>5.3659649621587792E-2</c:v>
                </c:pt>
                <c:pt idx="699">
                  <c:v>5.3000515243863587E-2</c:v>
                </c:pt>
                <c:pt idx="700">
                  <c:v>5.2379437123513756E-2</c:v>
                </c:pt>
                <c:pt idx="701">
                  <c:v>5.1796415260538312E-2</c:v>
                </c:pt>
                <c:pt idx="702">
                  <c:v>5.1251449654937227E-2</c:v>
                </c:pt>
                <c:pt idx="703">
                  <c:v>5.0744540306710537E-2</c:v>
                </c:pt>
                <c:pt idx="704">
                  <c:v>5.0275687215858206E-2</c:v>
                </c:pt>
                <c:pt idx="705">
                  <c:v>4.9844890382380262E-2</c:v>
                </c:pt>
                <c:pt idx="706">
                  <c:v>4.9452149806276692E-2</c:v>
                </c:pt>
                <c:pt idx="707">
                  <c:v>4.9097465487547502E-2</c:v>
                </c:pt>
                <c:pt idx="708">
                  <c:v>4.8780837426192693E-2</c:v>
                </c:pt>
                <c:pt idx="709">
                  <c:v>4.850226562221225E-2</c:v>
                </c:pt>
                <c:pt idx="710">
                  <c:v>4.8261750075606187E-2</c:v>
                </c:pt>
                <c:pt idx="711">
                  <c:v>4.8059290786374505E-2</c:v>
                </c:pt>
                <c:pt idx="712">
                  <c:v>4.8059290786374505E-2</c:v>
                </c:pt>
                <c:pt idx="713">
                  <c:v>4.8059290786374505E-2</c:v>
                </c:pt>
                <c:pt idx="714">
                  <c:v>4.8059290786374505E-2</c:v>
                </c:pt>
                <c:pt idx="715">
                  <c:v>4.8059290786374505E-2</c:v>
                </c:pt>
                <c:pt idx="716">
                  <c:v>4.8059290786374505E-2</c:v>
                </c:pt>
                <c:pt idx="717">
                  <c:v>4.8059290786374505E-2</c:v>
                </c:pt>
                <c:pt idx="718">
                  <c:v>4.8059290786374505E-2</c:v>
                </c:pt>
                <c:pt idx="719">
                  <c:v>4.8059290786374505E-2</c:v>
                </c:pt>
                <c:pt idx="720">
                  <c:v>4.8059290786374505E-2</c:v>
                </c:pt>
                <c:pt idx="721">
                  <c:v>4.8059290786374505E-2</c:v>
                </c:pt>
                <c:pt idx="722">
                  <c:v>4.8059290786374505E-2</c:v>
                </c:pt>
                <c:pt idx="723">
                  <c:v>4.8176199609028587E-2</c:v>
                </c:pt>
                <c:pt idx="724">
                  <c:v>4.8306808684337454E-2</c:v>
                </c:pt>
                <c:pt idx="725">
                  <c:v>4.8451118012301085E-2</c:v>
                </c:pt>
                <c:pt idx="726">
                  <c:v>4.86091275929195E-2</c:v>
                </c:pt>
                <c:pt idx="727">
                  <c:v>4.8780837426192693E-2</c:v>
                </c:pt>
                <c:pt idx="728">
                  <c:v>4.8966247512120663E-2</c:v>
                </c:pt>
                <c:pt idx="729">
                  <c:v>4.9165357850703396E-2</c:v>
                </c:pt>
                <c:pt idx="730">
                  <c:v>4.9378168441940901E-2</c:v>
                </c:pt>
                <c:pt idx="731">
                  <c:v>4.9604679285833203E-2</c:v>
                </c:pt>
                <c:pt idx="732">
                  <c:v>4.9844890382380262E-2</c:v>
                </c:pt>
                <c:pt idx="733">
                  <c:v>5.0098801731582099E-2</c:v>
                </c:pt>
                <c:pt idx="734">
                  <c:v>5.0366413333438727E-2</c:v>
                </c:pt>
                <c:pt idx="735">
                  <c:v>5.1095380943444908E-2</c:v>
                </c:pt>
                <c:pt idx="736">
                  <c:v>5.1909975132543446E-2</c:v>
                </c:pt>
                <c:pt idx="737">
                  <c:v>6.9325857551913908E-2</c:v>
                </c:pt>
                <c:pt idx="738">
                  <c:v>7.031170489919715E-2</c:v>
                </c:pt>
                <c:pt idx="739">
                  <c:v>7.1383178825572727E-2</c:v>
                </c:pt>
                <c:pt idx="740">
                  <c:v>7.2540279331040652E-2</c:v>
                </c:pt>
                <c:pt idx="741">
                  <c:v>7.3783006415600927E-2</c:v>
                </c:pt>
                <c:pt idx="742">
                  <c:v>5.9057511111312015E-2</c:v>
                </c:pt>
                <c:pt idx="743">
                  <c:v>6.0999902487700201E-2</c:v>
                </c:pt>
                <c:pt idx="744">
                  <c:v>6.1304390602952591E-2</c:v>
                </c:pt>
                <c:pt idx="745">
                  <c:v>6.1304390602952591E-2</c:v>
                </c:pt>
                <c:pt idx="746">
                  <c:v>6.1304390602952591E-2</c:v>
                </c:pt>
                <c:pt idx="747">
                  <c:v>6.1304390602952591E-2</c:v>
                </c:pt>
                <c:pt idx="748">
                  <c:v>6.1304390602952591E-2</c:v>
                </c:pt>
                <c:pt idx="749">
                  <c:v>6.1304390602952591E-2</c:v>
                </c:pt>
                <c:pt idx="750">
                  <c:v>6.1304390602952591E-2</c:v>
                </c:pt>
                <c:pt idx="751">
                  <c:v>6.1304390602952591E-2</c:v>
                </c:pt>
                <c:pt idx="752">
                  <c:v>6.1304390602952591E-2</c:v>
                </c:pt>
                <c:pt idx="753">
                  <c:v>6.1304390602952591E-2</c:v>
                </c:pt>
                <c:pt idx="754">
                  <c:v>6.1304390602952591E-2</c:v>
                </c:pt>
                <c:pt idx="755">
                  <c:v>6.0302749908858998E-2</c:v>
                </c:pt>
                <c:pt idx="756">
                  <c:v>5.9339165472139785E-2</c:v>
                </c:pt>
                <c:pt idx="757">
                  <c:v>5.8413637292794938E-2</c:v>
                </c:pt>
                <c:pt idx="758">
                  <c:v>5.7526165370824466E-2</c:v>
                </c:pt>
                <c:pt idx="759">
                  <c:v>5.6676749706228373E-2</c:v>
                </c:pt>
                <c:pt idx="760">
                  <c:v>5.5865390299006668E-2</c:v>
                </c:pt>
                <c:pt idx="761">
                  <c:v>5.5092087149159336E-2</c:v>
                </c:pt>
                <c:pt idx="762">
                  <c:v>5.435684025668637E-2</c:v>
                </c:pt>
                <c:pt idx="763">
                  <c:v>5.3659649621587792E-2</c:v>
                </c:pt>
                <c:pt idx="764">
                  <c:v>5.3000515243863587E-2</c:v>
                </c:pt>
                <c:pt idx="765">
                  <c:v>5.2379437123513756E-2</c:v>
                </c:pt>
                <c:pt idx="766">
                  <c:v>5.1796415260538312E-2</c:v>
                </c:pt>
                <c:pt idx="767">
                  <c:v>5.1251449654937227E-2</c:v>
                </c:pt>
                <c:pt idx="768">
                  <c:v>5.0744540306710537E-2</c:v>
                </c:pt>
                <c:pt idx="769">
                  <c:v>5.0275687215858206E-2</c:v>
                </c:pt>
                <c:pt idx="770">
                  <c:v>4.9844890382380262E-2</c:v>
                </c:pt>
                <c:pt idx="771">
                  <c:v>4.9452149806276692E-2</c:v>
                </c:pt>
                <c:pt idx="772">
                  <c:v>4.9097465487547502E-2</c:v>
                </c:pt>
                <c:pt idx="773">
                  <c:v>4.9097465487547502E-2</c:v>
                </c:pt>
                <c:pt idx="774">
                  <c:v>4.9097465487547502E-2</c:v>
                </c:pt>
                <c:pt idx="775">
                  <c:v>4.9097465487547502E-2</c:v>
                </c:pt>
                <c:pt idx="776">
                  <c:v>4.9097465487547502E-2</c:v>
                </c:pt>
                <c:pt idx="777">
                  <c:v>4.9097465487547502E-2</c:v>
                </c:pt>
                <c:pt idx="778">
                  <c:v>4.9097465487547502E-2</c:v>
                </c:pt>
                <c:pt idx="779">
                  <c:v>4.9097465487547502E-2</c:v>
                </c:pt>
                <c:pt idx="780">
                  <c:v>4.9097465487547502E-2</c:v>
                </c:pt>
                <c:pt idx="781">
                  <c:v>4.9097465487547502E-2</c:v>
                </c:pt>
                <c:pt idx="782">
                  <c:v>4.9097465487547502E-2</c:v>
                </c:pt>
                <c:pt idx="783">
                  <c:v>4.9305709327900092E-2</c:v>
                </c:pt>
                <c:pt idx="784">
                  <c:v>4.9527653420907453E-2</c:v>
                </c:pt>
                <c:pt idx="785">
                  <c:v>4.9763297766569597E-2</c:v>
                </c:pt>
                <c:pt idx="786">
                  <c:v>5.001264236488652E-2</c:v>
                </c:pt>
                <c:pt idx="787">
                  <c:v>5.0275687215858206E-2</c:v>
                </c:pt>
                <c:pt idx="788">
                  <c:v>5.1044119164761627E-2</c:v>
                </c:pt>
                <c:pt idx="789">
                  <c:v>5.1909975132543446E-2</c:v>
                </c:pt>
                <c:pt idx="790">
                  <c:v>5.2873255119203669E-2</c:v>
                </c:pt>
                <c:pt idx="791">
                  <c:v>5.3933959124742289E-2</c:v>
                </c:pt>
                <c:pt idx="792">
                  <c:v>5.5092087149159336E-2</c:v>
                </c:pt>
                <c:pt idx="793">
                  <c:v>5.6347639192454779E-2</c:v>
                </c:pt>
                <c:pt idx="794">
                  <c:v>5.7700615254628614E-2</c:v>
                </c:pt>
                <c:pt idx="795">
                  <c:v>5.9151015335680866E-2</c:v>
                </c:pt>
                <c:pt idx="796">
                  <c:v>5.008704117645936E-2</c:v>
                </c:pt>
                <c:pt idx="797">
                  <c:v>5.0692592343800427E-2</c:v>
                </c:pt>
                <c:pt idx="798">
                  <c:v>5.0692592343800427E-2</c:v>
                </c:pt>
                <c:pt idx="799">
                  <c:v>5.0692592343800427E-2</c:v>
                </c:pt>
                <c:pt idx="800">
                  <c:v>5.0692592343800427E-2</c:v>
                </c:pt>
                <c:pt idx="801">
                  <c:v>5.0692592343800427E-2</c:v>
                </c:pt>
                <c:pt idx="802">
                  <c:v>5.0692592343800434E-2</c:v>
                </c:pt>
                <c:pt idx="803">
                  <c:v>5.0692592343800434E-2</c:v>
                </c:pt>
                <c:pt idx="804">
                  <c:v>5.762970411550878E-2</c:v>
                </c:pt>
                <c:pt idx="805">
                  <c:v>6.1304390602952591E-2</c:v>
                </c:pt>
                <c:pt idx="806">
                  <c:v>6.1304390602952591E-2</c:v>
                </c:pt>
                <c:pt idx="807">
                  <c:v>6.1304390602952591E-2</c:v>
                </c:pt>
                <c:pt idx="808">
                  <c:v>6.1304390602952591E-2</c:v>
                </c:pt>
                <c:pt idx="809">
                  <c:v>6.1304390602952591E-2</c:v>
                </c:pt>
                <c:pt idx="810">
                  <c:v>6.1304390602952591E-2</c:v>
                </c:pt>
                <c:pt idx="811">
                  <c:v>6.1304390602952591E-2</c:v>
                </c:pt>
                <c:pt idx="812">
                  <c:v>6.1304390602952591E-2</c:v>
                </c:pt>
                <c:pt idx="813">
                  <c:v>6.1304390602952591E-2</c:v>
                </c:pt>
                <c:pt idx="814">
                  <c:v>6.1304390602952591E-2</c:v>
                </c:pt>
                <c:pt idx="815">
                  <c:v>6.1304390602952591E-2</c:v>
                </c:pt>
                <c:pt idx="816">
                  <c:v>6.1304390602952591E-2</c:v>
                </c:pt>
                <c:pt idx="817">
                  <c:v>6.1304390602952591E-2</c:v>
                </c:pt>
                <c:pt idx="818">
                  <c:v>6.1304390602952591E-2</c:v>
                </c:pt>
                <c:pt idx="819">
                  <c:v>6.1304390602952591E-2</c:v>
                </c:pt>
                <c:pt idx="820">
                  <c:v>6.1304390602952591E-2</c:v>
                </c:pt>
                <c:pt idx="821">
                  <c:v>6.0302749908858998E-2</c:v>
                </c:pt>
                <c:pt idx="822">
                  <c:v>5.9339165472139785E-2</c:v>
                </c:pt>
                <c:pt idx="823">
                  <c:v>5.8413637292794938E-2</c:v>
                </c:pt>
                <c:pt idx="824">
                  <c:v>5.7526165370824466E-2</c:v>
                </c:pt>
                <c:pt idx="825">
                  <c:v>5.6676749706228373E-2</c:v>
                </c:pt>
                <c:pt idx="826">
                  <c:v>5.5865390299006668E-2</c:v>
                </c:pt>
                <c:pt idx="827">
                  <c:v>5.5092087149159336E-2</c:v>
                </c:pt>
                <c:pt idx="828">
                  <c:v>5.435684025668637E-2</c:v>
                </c:pt>
                <c:pt idx="829">
                  <c:v>5.3659649621587792E-2</c:v>
                </c:pt>
                <c:pt idx="830">
                  <c:v>5.3000515243863587E-2</c:v>
                </c:pt>
                <c:pt idx="831">
                  <c:v>5.2379437123513756E-2</c:v>
                </c:pt>
                <c:pt idx="832">
                  <c:v>5.1796415260538312E-2</c:v>
                </c:pt>
                <c:pt idx="833">
                  <c:v>5.1251449654937227E-2</c:v>
                </c:pt>
                <c:pt idx="834">
                  <c:v>5.0744540306710537E-2</c:v>
                </c:pt>
                <c:pt idx="835">
                  <c:v>5.0275687215858206E-2</c:v>
                </c:pt>
                <c:pt idx="836">
                  <c:v>4.9844890382380262E-2</c:v>
                </c:pt>
                <c:pt idx="837">
                  <c:v>1.1751113030810448E-2</c:v>
                </c:pt>
                <c:pt idx="838">
                  <c:v>1.1751113030810448E-2</c:v>
                </c:pt>
                <c:pt idx="839">
                  <c:v>1.1751113030810448E-2</c:v>
                </c:pt>
                <c:pt idx="840">
                  <c:v>1.1751113030810448E-2</c:v>
                </c:pt>
                <c:pt idx="841">
                  <c:v>1.1751113030810448E-2</c:v>
                </c:pt>
                <c:pt idx="842">
                  <c:v>1.1751113030810448E-2</c:v>
                </c:pt>
                <c:pt idx="843">
                  <c:v>1.1751113030810448E-2</c:v>
                </c:pt>
                <c:pt idx="844">
                  <c:v>1.1751113030810448E-2</c:v>
                </c:pt>
                <c:pt idx="845">
                  <c:v>1.1751113030810448E-2</c:v>
                </c:pt>
                <c:pt idx="846">
                  <c:v>1.1751113030810448E-2</c:v>
                </c:pt>
                <c:pt idx="847">
                  <c:v>1.1751113030810448E-2</c:v>
                </c:pt>
                <c:pt idx="848">
                  <c:v>1.1751113030810448E-2</c:v>
                </c:pt>
                <c:pt idx="849">
                  <c:v>1.1751113030810448E-2</c:v>
                </c:pt>
                <c:pt idx="850">
                  <c:v>1.1751113030810448E-2</c:v>
                </c:pt>
                <c:pt idx="851">
                  <c:v>1.1751113030810448E-2</c:v>
                </c:pt>
                <c:pt idx="852">
                  <c:v>1.1751113030810448E-2</c:v>
                </c:pt>
                <c:pt idx="853">
                  <c:v>1.1751113030810448E-2</c:v>
                </c:pt>
                <c:pt idx="854">
                  <c:v>1.1751113030810448E-2</c:v>
                </c:pt>
                <c:pt idx="855">
                  <c:v>1.1751113030810448E-2</c:v>
                </c:pt>
                <c:pt idx="856">
                  <c:v>1.1751113030810448E-2</c:v>
                </c:pt>
                <c:pt idx="857">
                  <c:v>1.1751113030810448E-2</c:v>
                </c:pt>
                <c:pt idx="858">
                  <c:v>1.2005024380012289E-2</c:v>
                </c:pt>
                <c:pt idx="859">
                  <c:v>1.2272635981868906E-2</c:v>
                </c:pt>
                <c:pt idx="860">
                  <c:v>1.2553947836380299E-2</c:v>
                </c:pt>
                <c:pt idx="861">
                  <c:v>1.284895994354647E-2</c:v>
                </c:pt>
                <c:pt idx="862">
                  <c:v>1.3157672303367413E-2</c:v>
                </c:pt>
                <c:pt idx="863">
                  <c:v>1.3480084915843132E-2</c:v>
                </c:pt>
                <c:pt idx="864">
                  <c:v>1.3816197780973628E-2</c:v>
                </c:pt>
                <c:pt idx="865">
                  <c:v>1.4166010898758899E-2</c:v>
                </c:pt>
                <c:pt idx="866">
                  <c:v>1.4529524269198948E-2</c:v>
                </c:pt>
                <c:pt idx="867">
                  <c:v>1.490673789229377E-2</c:v>
                </c:pt>
                <c:pt idx="868">
                  <c:v>1.5297651768043371E-2</c:v>
                </c:pt>
                <c:pt idx="869">
                  <c:v>1.5702265896447746E-2</c:v>
                </c:pt>
                <c:pt idx="870">
                  <c:v>1.6120580277506895E-2</c:v>
                </c:pt>
                <c:pt idx="871">
                  <c:v>1.6552594911220821E-2</c:v>
                </c:pt>
                <c:pt idx="872">
                  <c:v>1.6998309797589525E-2</c:v>
                </c:pt>
                <c:pt idx="873">
                  <c:v>1.7457724936613E-2</c:v>
                </c:pt>
                <c:pt idx="874">
                  <c:v>1.7457724936612993E-2</c:v>
                </c:pt>
                <c:pt idx="875">
                  <c:v>1.7457724936612993E-2</c:v>
                </c:pt>
                <c:pt idx="876">
                  <c:v>1.7457724936612993E-2</c:v>
                </c:pt>
                <c:pt idx="877">
                  <c:v>1.7457724936612993E-2</c:v>
                </c:pt>
                <c:pt idx="878">
                  <c:v>1.7457724936612993E-2</c:v>
                </c:pt>
                <c:pt idx="879">
                  <c:v>1.7457724936612993E-2</c:v>
                </c:pt>
                <c:pt idx="880">
                  <c:v>1.7457724936612993E-2</c:v>
                </c:pt>
                <c:pt idx="881">
                  <c:v>1.7457724936612993E-2</c:v>
                </c:pt>
                <c:pt idx="882">
                  <c:v>1.7457724936612993E-2</c:v>
                </c:pt>
                <c:pt idx="883">
                  <c:v>1.7457724936612993E-2</c:v>
                </c:pt>
                <c:pt idx="884">
                  <c:v>1.7457724936612993E-2</c:v>
                </c:pt>
                <c:pt idx="885">
                  <c:v>1.7457724936612993E-2</c:v>
                </c:pt>
                <c:pt idx="886">
                  <c:v>1.7457724936612993E-2</c:v>
                </c:pt>
                <c:pt idx="887">
                  <c:v>1.7457724936612993E-2</c:v>
                </c:pt>
                <c:pt idx="888">
                  <c:v>1.7457724936612993E-2</c:v>
                </c:pt>
                <c:pt idx="889">
                  <c:v>1.7457724936612993E-2</c:v>
                </c:pt>
                <c:pt idx="890">
                  <c:v>1.7457724936612993E-2</c:v>
                </c:pt>
                <c:pt idx="891">
                  <c:v>1.7457724936612993E-2</c:v>
                </c:pt>
                <c:pt idx="892">
                  <c:v>1.7457724936612993E-2</c:v>
                </c:pt>
                <c:pt idx="893">
                  <c:v>1.7457724936612993E-2</c:v>
                </c:pt>
                <c:pt idx="894">
                  <c:v>1.7457724936612993E-2</c:v>
                </c:pt>
                <c:pt idx="895">
                  <c:v>1.7457724936612993E-2</c:v>
                </c:pt>
                <c:pt idx="896">
                  <c:v>1.7457724936612993E-2</c:v>
                </c:pt>
                <c:pt idx="897">
                  <c:v>1.7457724936612993E-2</c:v>
                </c:pt>
                <c:pt idx="898">
                  <c:v>1.7457724936612993E-2</c:v>
                </c:pt>
                <c:pt idx="899">
                  <c:v>1.7457724936612993E-2</c:v>
                </c:pt>
                <c:pt idx="900">
                  <c:v>1.7457724936612993E-2</c:v>
                </c:pt>
                <c:pt idx="901">
                  <c:v>1.7457724936612993E-2</c:v>
                </c:pt>
                <c:pt idx="902">
                  <c:v>1.7457724936612993E-2</c:v>
                </c:pt>
                <c:pt idx="903">
                  <c:v>1.7457724936612993E-2</c:v>
                </c:pt>
                <c:pt idx="904">
                  <c:v>1.7457724936612993E-2</c:v>
                </c:pt>
                <c:pt idx="905">
                  <c:v>1.7457724936612993E-2</c:v>
                </c:pt>
                <c:pt idx="906">
                  <c:v>1.7457724936612993E-2</c:v>
                </c:pt>
                <c:pt idx="907">
                  <c:v>1.7457724936612993E-2</c:v>
                </c:pt>
                <c:pt idx="908">
                  <c:v>1.7457724936612993E-2</c:v>
                </c:pt>
                <c:pt idx="909">
                  <c:v>1.7457724936612993E-2</c:v>
                </c:pt>
                <c:pt idx="910">
                  <c:v>1.7457724936612993E-2</c:v>
                </c:pt>
                <c:pt idx="911">
                  <c:v>1.7457724936612993E-2</c:v>
                </c:pt>
                <c:pt idx="912">
                  <c:v>1.7457724936612993E-2</c:v>
                </c:pt>
                <c:pt idx="913">
                  <c:v>1.7457724936612993E-2</c:v>
                </c:pt>
                <c:pt idx="914">
                  <c:v>1.7457724936612993E-2</c:v>
                </c:pt>
                <c:pt idx="915">
                  <c:v>1.7457724936612993E-2</c:v>
                </c:pt>
                <c:pt idx="916">
                  <c:v>1.7457724936612993E-2</c:v>
                </c:pt>
                <c:pt idx="917">
                  <c:v>1.7457724936612993E-2</c:v>
                </c:pt>
                <c:pt idx="918">
                  <c:v>1.7457724936612993E-2</c:v>
                </c:pt>
                <c:pt idx="919">
                  <c:v>1.7457724936612993E-2</c:v>
                </c:pt>
                <c:pt idx="920">
                  <c:v>1.7457724936612993E-2</c:v>
                </c:pt>
                <c:pt idx="921">
                  <c:v>1.7457724936612993E-2</c:v>
                </c:pt>
                <c:pt idx="922">
                  <c:v>1.7457724936612993E-2</c:v>
                </c:pt>
                <c:pt idx="923">
                  <c:v>1.7457724936612993E-2</c:v>
                </c:pt>
                <c:pt idx="924">
                  <c:v>1.7457724936612993E-2</c:v>
                </c:pt>
                <c:pt idx="925">
                  <c:v>1.7457724936612993E-2</c:v>
                </c:pt>
                <c:pt idx="926">
                  <c:v>1.7457724936612993E-2</c:v>
                </c:pt>
                <c:pt idx="927">
                  <c:v>1.7457724936612993E-2</c:v>
                </c:pt>
                <c:pt idx="928">
                  <c:v>1.7457724936612993E-2</c:v>
                </c:pt>
                <c:pt idx="929">
                  <c:v>1.7457724936612993E-2</c:v>
                </c:pt>
                <c:pt idx="930">
                  <c:v>1.7457724936612993E-2</c:v>
                </c:pt>
                <c:pt idx="931">
                  <c:v>1.7457724936612993E-2</c:v>
                </c:pt>
                <c:pt idx="932">
                  <c:v>1.7457724936612993E-2</c:v>
                </c:pt>
                <c:pt idx="933">
                  <c:v>1.7457724936612993E-2</c:v>
                </c:pt>
                <c:pt idx="934">
                  <c:v>1.7457724936612993E-2</c:v>
                </c:pt>
                <c:pt idx="935">
                  <c:v>1.8253861840884959E-2</c:v>
                </c:pt>
                <c:pt idx="936">
                  <c:v>1.9088055002531294E-2</c:v>
                </c:pt>
                <c:pt idx="937">
                  <c:v>1.996030442155201E-2</c:v>
                </c:pt>
                <c:pt idx="938">
                  <c:v>2.0870610097947103E-2</c:v>
                </c:pt>
                <c:pt idx="939">
                  <c:v>2.1818972031716573E-2</c:v>
                </c:pt>
                <c:pt idx="940">
                  <c:v>2.2805390222860419E-2</c:v>
                </c:pt>
                <c:pt idx="941">
                  <c:v>2.3210613251382781E-2</c:v>
                </c:pt>
                <c:pt idx="942">
                  <c:v>2.3210613251382781E-2</c:v>
                </c:pt>
                <c:pt idx="943">
                  <c:v>2.3210613251382781E-2</c:v>
                </c:pt>
                <c:pt idx="944">
                  <c:v>2.3210613251382781E-2</c:v>
                </c:pt>
                <c:pt idx="945">
                  <c:v>2.3210613251382781E-2</c:v>
                </c:pt>
                <c:pt idx="946">
                  <c:v>2.3210613251382781E-2</c:v>
                </c:pt>
                <c:pt idx="947">
                  <c:v>2.3210613251382781E-2</c:v>
                </c:pt>
                <c:pt idx="948">
                  <c:v>2.3210613251382781E-2</c:v>
                </c:pt>
                <c:pt idx="949">
                  <c:v>2.3210613251382781E-2</c:v>
                </c:pt>
                <c:pt idx="950">
                  <c:v>2.3210613251382781E-2</c:v>
                </c:pt>
                <c:pt idx="951">
                  <c:v>2.3210613251382781E-2</c:v>
                </c:pt>
                <c:pt idx="952">
                  <c:v>2.3210613251382781E-2</c:v>
                </c:pt>
                <c:pt idx="953">
                  <c:v>2.3210613251382781E-2</c:v>
                </c:pt>
                <c:pt idx="954">
                  <c:v>2.3210613251382781E-2</c:v>
                </c:pt>
                <c:pt idx="955">
                  <c:v>2.3210613251382781E-2</c:v>
                </c:pt>
                <c:pt idx="956">
                  <c:v>2.3210613251382781E-2</c:v>
                </c:pt>
                <c:pt idx="957">
                  <c:v>2.3210613251382781E-2</c:v>
                </c:pt>
                <c:pt idx="958">
                  <c:v>2.3210613251382781E-2</c:v>
                </c:pt>
                <c:pt idx="959">
                  <c:v>2.3210613251382781E-2</c:v>
                </c:pt>
                <c:pt idx="960">
                  <c:v>2.3210613251382781E-2</c:v>
                </c:pt>
                <c:pt idx="961">
                  <c:v>2.3210613251382781E-2</c:v>
                </c:pt>
                <c:pt idx="962">
                  <c:v>2.3210613251382781E-2</c:v>
                </c:pt>
                <c:pt idx="963">
                  <c:v>2.3210613251382781E-2</c:v>
                </c:pt>
                <c:pt idx="964">
                  <c:v>2.3210613251382781E-2</c:v>
                </c:pt>
                <c:pt idx="965">
                  <c:v>2.3210613251382781E-2</c:v>
                </c:pt>
                <c:pt idx="966">
                  <c:v>2.3210613251382781E-2</c:v>
                </c:pt>
                <c:pt idx="967">
                  <c:v>2.3210613251382781E-2</c:v>
                </c:pt>
                <c:pt idx="968">
                  <c:v>2.3210613251382781E-2</c:v>
                </c:pt>
                <c:pt idx="969">
                  <c:v>2.3210613251382781E-2</c:v>
                </c:pt>
                <c:pt idx="970">
                  <c:v>2.1722423306757777E-2</c:v>
                </c:pt>
                <c:pt idx="971">
                  <c:v>2.0319859941225125E-2</c:v>
                </c:pt>
                <c:pt idx="972">
                  <c:v>1.9002923154784815E-2</c:v>
                </c:pt>
                <c:pt idx="973">
                  <c:v>1.7771612947436854E-2</c:v>
                </c:pt>
                <c:pt idx="974">
                  <c:v>1.6625929319181242E-2</c:v>
                </c:pt>
                <c:pt idx="975">
                  <c:v>1.5565872270017978E-2</c:v>
                </c:pt>
                <c:pt idx="976">
                  <c:v>1.459144179994706E-2</c:v>
                </c:pt>
                <c:pt idx="977">
                  <c:v>1.3702637908968487E-2</c:v>
                </c:pt>
                <c:pt idx="978">
                  <c:v>1.2899460597082265E-2</c:v>
                </c:pt>
                <c:pt idx="979">
                  <c:v>1.2181909864288394E-2</c:v>
                </c:pt>
                <c:pt idx="980">
                  <c:v>1.2181909864288394E-2</c:v>
                </c:pt>
                <c:pt idx="981">
                  <c:v>1.2181909864288394E-2</c:v>
                </c:pt>
                <c:pt idx="982">
                  <c:v>1.2181909864288394E-2</c:v>
                </c:pt>
                <c:pt idx="983">
                  <c:v>1.2181909864288394E-2</c:v>
                </c:pt>
                <c:pt idx="984">
                  <c:v>1.2181909864288394E-2</c:v>
                </c:pt>
                <c:pt idx="985">
                  <c:v>1.2181909864288394E-2</c:v>
                </c:pt>
                <c:pt idx="986">
                  <c:v>1.2181909864288394E-2</c:v>
                </c:pt>
                <c:pt idx="987">
                  <c:v>1.2181909864288394E-2</c:v>
                </c:pt>
                <c:pt idx="988">
                  <c:v>1.2181909864288394E-2</c:v>
                </c:pt>
                <c:pt idx="989">
                  <c:v>1.2181909864288394E-2</c:v>
                </c:pt>
                <c:pt idx="990">
                  <c:v>1.2181909864288394E-2</c:v>
                </c:pt>
                <c:pt idx="991">
                  <c:v>1.2181909864288394E-2</c:v>
                </c:pt>
                <c:pt idx="992">
                  <c:v>1.2899460597082265E-2</c:v>
                </c:pt>
                <c:pt idx="993">
                  <c:v>1.3702637908968487E-2</c:v>
                </c:pt>
                <c:pt idx="994">
                  <c:v>1.459144179994706E-2</c:v>
                </c:pt>
                <c:pt idx="995">
                  <c:v>1.5565872270017978E-2</c:v>
                </c:pt>
                <c:pt idx="996">
                  <c:v>1.6625929319181242E-2</c:v>
                </c:pt>
                <c:pt idx="997">
                  <c:v>1.7771612947436854E-2</c:v>
                </c:pt>
                <c:pt idx="998">
                  <c:v>1.9002923154784815E-2</c:v>
                </c:pt>
                <c:pt idx="999">
                  <c:v>2.0319859941225125E-2</c:v>
                </c:pt>
                <c:pt idx="1000">
                  <c:v>2.1722423306757777E-2</c:v>
                </c:pt>
                <c:pt idx="1001">
                  <c:v>2.0319859941225125E-2</c:v>
                </c:pt>
                <c:pt idx="1002">
                  <c:v>1.9002923154784815E-2</c:v>
                </c:pt>
                <c:pt idx="1003">
                  <c:v>1.7771612947436854E-2</c:v>
                </c:pt>
                <c:pt idx="1004">
                  <c:v>1.6625929319181242E-2</c:v>
                </c:pt>
                <c:pt idx="1005">
                  <c:v>1.5565872270017978E-2</c:v>
                </c:pt>
                <c:pt idx="1006">
                  <c:v>1.459144179994706E-2</c:v>
                </c:pt>
                <c:pt idx="1007">
                  <c:v>1.3702637908968487E-2</c:v>
                </c:pt>
                <c:pt idx="1008">
                  <c:v>1.2899460597082265E-2</c:v>
                </c:pt>
                <c:pt idx="1009">
                  <c:v>1.2181909864288394E-2</c:v>
                </c:pt>
                <c:pt idx="1010">
                  <c:v>1.1549985710586866E-2</c:v>
                </c:pt>
                <c:pt idx="1011">
                  <c:v>1.1003688135977688E-2</c:v>
                </c:pt>
                <c:pt idx="1012">
                  <c:v>1.0543017140460858E-2</c:v>
                </c:pt>
                <c:pt idx="1013">
                  <c:v>1.0167972724036375E-2</c:v>
                </c:pt>
                <c:pt idx="1014">
                  <c:v>1.0167972724036375E-2</c:v>
                </c:pt>
                <c:pt idx="1015">
                  <c:v>1.0167972724036375E-2</c:v>
                </c:pt>
                <c:pt idx="1016">
                  <c:v>1.0167972724036375E-2</c:v>
                </c:pt>
                <c:pt idx="1017">
                  <c:v>1.0167972724036375E-2</c:v>
                </c:pt>
                <c:pt idx="1018">
                  <c:v>1.0167972724036375E-2</c:v>
                </c:pt>
                <c:pt idx="1019">
                  <c:v>1.0167972724036375E-2</c:v>
                </c:pt>
                <c:pt idx="1020">
                  <c:v>1.0543017140460858E-2</c:v>
                </c:pt>
                <c:pt idx="1021">
                  <c:v>1.1003688135977688E-2</c:v>
                </c:pt>
                <c:pt idx="1022">
                  <c:v>1.1549985710586866E-2</c:v>
                </c:pt>
                <c:pt idx="1023">
                  <c:v>1.2181909864288394E-2</c:v>
                </c:pt>
                <c:pt idx="1024">
                  <c:v>1.2899460597082265E-2</c:v>
                </c:pt>
                <c:pt idx="1025">
                  <c:v>1.3702637908968487E-2</c:v>
                </c:pt>
                <c:pt idx="1026">
                  <c:v>1.459144179994706E-2</c:v>
                </c:pt>
                <c:pt idx="1027">
                  <c:v>1.5565872270017978E-2</c:v>
                </c:pt>
                <c:pt idx="1028">
                  <c:v>1.6625929319181242E-2</c:v>
                </c:pt>
                <c:pt idx="1029">
                  <c:v>1.7771612947436854E-2</c:v>
                </c:pt>
                <c:pt idx="1030">
                  <c:v>1.9002923154784815E-2</c:v>
                </c:pt>
                <c:pt idx="1031">
                  <c:v>2.0319859941225125E-2</c:v>
                </c:pt>
                <c:pt idx="1032">
                  <c:v>2.1722423306757777E-2</c:v>
                </c:pt>
                <c:pt idx="1033">
                  <c:v>2.3210613251382781E-2</c:v>
                </c:pt>
                <c:pt idx="1034">
                  <c:v>2.3210613251382781E-2</c:v>
                </c:pt>
                <c:pt idx="1035">
                  <c:v>2.3210613251382781E-2</c:v>
                </c:pt>
                <c:pt idx="1036">
                  <c:v>2.3210613251382781E-2</c:v>
                </c:pt>
                <c:pt idx="1037">
                  <c:v>2.1722423306757777E-2</c:v>
                </c:pt>
                <c:pt idx="1038">
                  <c:v>2.0319859941225125E-2</c:v>
                </c:pt>
                <c:pt idx="1039">
                  <c:v>1.9002923154784815E-2</c:v>
                </c:pt>
                <c:pt idx="1040">
                  <c:v>1.7771612947436854E-2</c:v>
                </c:pt>
                <c:pt idx="1041">
                  <c:v>1.6625929319181242E-2</c:v>
                </c:pt>
                <c:pt idx="1042">
                  <c:v>1.5565872270017978E-2</c:v>
                </c:pt>
                <c:pt idx="1043">
                  <c:v>1.459144179994706E-2</c:v>
                </c:pt>
                <c:pt idx="1044">
                  <c:v>1.3702637908968487E-2</c:v>
                </c:pt>
                <c:pt idx="1045">
                  <c:v>1.2899460597082265E-2</c:v>
                </c:pt>
                <c:pt idx="1046">
                  <c:v>1.2181909864288394E-2</c:v>
                </c:pt>
                <c:pt idx="1047">
                  <c:v>1.1549985710586866E-2</c:v>
                </c:pt>
                <c:pt idx="1048">
                  <c:v>1.1003688135977688E-2</c:v>
                </c:pt>
                <c:pt idx="1049">
                  <c:v>1.0543017140460858E-2</c:v>
                </c:pt>
                <c:pt idx="1050">
                  <c:v>1.0167972724036375E-2</c:v>
                </c:pt>
                <c:pt idx="1051">
                  <c:v>1.0167972724036375E-2</c:v>
                </c:pt>
                <c:pt idx="1052">
                  <c:v>1.0167972724036375E-2</c:v>
                </c:pt>
                <c:pt idx="1053">
                  <c:v>1.0167972724036375E-2</c:v>
                </c:pt>
                <c:pt idx="1054">
                  <c:v>1.0167972724036375E-2</c:v>
                </c:pt>
                <c:pt idx="1055">
                  <c:v>1.0167972724036375E-2</c:v>
                </c:pt>
                <c:pt idx="1056">
                  <c:v>1.0167972724036375E-2</c:v>
                </c:pt>
                <c:pt idx="1057">
                  <c:v>1.0167972724036375E-2</c:v>
                </c:pt>
                <c:pt idx="1058">
                  <c:v>1.0167972724036375E-2</c:v>
                </c:pt>
                <c:pt idx="1059">
                  <c:v>1.0571064602145772E-2</c:v>
                </c:pt>
                <c:pt idx="1060">
                  <c:v>1.1071580499133574E-2</c:v>
                </c:pt>
                <c:pt idx="1061">
                  <c:v>1.1669520414999784E-2</c:v>
                </c:pt>
                <c:pt idx="1062">
                  <c:v>1.2364884349744395E-2</c:v>
                </c:pt>
                <c:pt idx="1063">
                  <c:v>1.3157672303367413E-2</c:v>
                </c:pt>
                <c:pt idx="1064">
                  <c:v>1.4047884275868833E-2</c:v>
                </c:pt>
                <c:pt idx="1065">
                  <c:v>1.5035520267248661E-2</c:v>
                </c:pt>
                <c:pt idx="1066">
                  <c:v>1.6120580277506891E-2</c:v>
                </c:pt>
                <c:pt idx="1067">
                  <c:v>1.7303064306643526E-2</c:v>
                </c:pt>
                <c:pt idx="1068">
                  <c:v>1.8582972354658573E-2</c:v>
                </c:pt>
                <c:pt idx="1069">
                  <c:v>1.9960304421552017E-2</c:v>
                </c:pt>
                <c:pt idx="1070">
                  <c:v>2.1435060507323869E-2</c:v>
                </c:pt>
                <c:pt idx="1071">
                  <c:v>2.3007240611974115E-2</c:v>
                </c:pt>
                <c:pt idx="1072">
                  <c:v>2.3210613251382781E-2</c:v>
                </c:pt>
                <c:pt idx="1073">
                  <c:v>2.3210613251382781E-2</c:v>
                </c:pt>
                <c:pt idx="1074">
                  <c:v>2.3210613251382781E-2</c:v>
                </c:pt>
                <c:pt idx="1075">
                  <c:v>2.3210613251382781E-2</c:v>
                </c:pt>
                <c:pt idx="1076">
                  <c:v>2.3210613251382781E-2</c:v>
                </c:pt>
                <c:pt idx="1077">
                  <c:v>2.3210613251382781E-2</c:v>
                </c:pt>
                <c:pt idx="1078">
                  <c:v>2.3210613251382781E-2</c:v>
                </c:pt>
                <c:pt idx="1079">
                  <c:v>2.3210613251382781E-2</c:v>
                </c:pt>
                <c:pt idx="1080">
                  <c:v>2.3210613251382781E-2</c:v>
                </c:pt>
                <c:pt idx="1081">
                  <c:v>2.3210613251382781E-2</c:v>
                </c:pt>
                <c:pt idx="1082">
                  <c:v>2.3210613251382781E-2</c:v>
                </c:pt>
                <c:pt idx="1083">
                  <c:v>2.1722423306757777E-2</c:v>
                </c:pt>
                <c:pt idx="1084">
                  <c:v>2.0319859941225125E-2</c:v>
                </c:pt>
                <c:pt idx="1085">
                  <c:v>1.9002923154784815E-2</c:v>
                </c:pt>
                <c:pt idx="1086">
                  <c:v>1.7771612947436854E-2</c:v>
                </c:pt>
                <c:pt idx="1087">
                  <c:v>1.6625929319181242E-2</c:v>
                </c:pt>
                <c:pt idx="1088">
                  <c:v>1.5565872270017978E-2</c:v>
                </c:pt>
                <c:pt idx="1089">
                  <c:v>1.459144179994706E-2</c:v>
                </c:pt>
                <c:pt idx="1090">
                  <c:v>1.3702637908968487E-2</c:v>
                </c:pt>
                <c:pt idx="1091">
                  <c:v>1.2899460597082265E-2</c:v>
                </c:pt>
                <c:pt idx="1092">
                  <c:v>1.2181909864288394E-2</c:v>
                </c:pt>
                <c:pt idx="1093">
                  <c:v>9.5197418152366351E-3</c:v>
                </c:pt>
                <c:pt idx="1094">
                  <c:v>9.5197418152366351E-3</c:v>
                </c:pt>
                <c:pt idx="1095">
                  <c:v>9.5197418152366351E-3</c:v>
                </c:pt>
                <c:pt idx="1096">
                  <c:v>9.5197418152366351E-3</c:v>
                </c:pt>
                <c:pt idx="1097">
                  <c:v>9.5197418152366351E-3</c:v>
                </c:pt>
                <c:pt idx="1098">
                  <c:v>9.5197418152366351E-3</c:v>
                </c:pt>
                <c:pt idx="1099">
                  <c:v>9.5197418152366351E-3</c:v>
                </c:pt>
                <c:pt idx="1100">
                  <c:v>9.5197418152366351E-3</c:v>
                </c:pt>
                <c:pt idx="1101">
                  <c:v>9.5197418152366351E-3</c:v>
                </c:pt>
                <c:pt idx="1102">
                  <c:v>9.5197418152366351E-3</c:v>
                </c:pt>
                <c:pt idx="1103">
                  <c:v>9.5197418152366351E-3</c:v>
                </c:pt>
                <c:pt idx="1104">
                  <c:v>1.0495504254315655E-2</c:v>
                </c:pt>
                <c:pt idx="1105">
                  <c:v>1.1623491722892185E-2</c:v>
                </c:pt>
                <c:pt idx="1106">
                  <c:v>1.2903704220966221E-2</c:v>
                </c:pt>
                <c:pt idx="1107">
                  <c:v>1.4336141748537761E-2</c:v>
                </c:pt>
                <c:pt idx="1108">
                  <c:v>1.5920804305606814E-2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48A-457D-BB3B-5E5D146937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097240"/>
        <c:axId val="1419071984"/>
      </c:scatterChart>
      <c:valAx>
        <c:axId val="1496565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562584"/>
        <c:crosses val="autoZero"/>
        <c:crossBetween val="midCat"/>
      </c:valAx>
      <c:valAx>
        <c:axId val="1496562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Required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565864"/>
        <c:crosses val="autoZero"/>
        <c:crossBetween val="midCat"/>
      </c:valAx>
      <c:valAx>
        <c:axId val="141907198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097240"/>
        <c:crosses val="max"/>
        <c:crossBetween val="midCat"/>
      </c:valAx>
      <c:valAx>
        <c:axId val="14190972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190719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Resistance Force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Cycle'!$P$2:$P$1110</c:f>
              <c:numCache>
                <c:formatCode>General</c:formatCode>
                <c:ptCount val="1109"/>
                <c:pt idx="0">
                  <c:v>0</c:v>
                </c:pt>
                <c:pt idx="1">
                  <c:v>81.084294000000014</c:v>
                </c:pt>
                <c:pt idx="2">
                  <c:v>83.753106300000013</c:v>
                </c:pt>
                <c:pt idx="3">
                  <c:v>88.201126800000011</c:v>
                </c:pt>
                <c:pt idx="4">
                  <c:v>94.428355500000009</c:v>
                </c:pt>
                <c:pt idx="5">
                  <c:v>102.43479240000002</c:v>
                </c:pt>
                <c:pt idx="6">
                  <c:v>112.2204375</c:v>
                </c:pt>
                <c:pt idx="7">
                  <c:v>123.78529080000001</c:v>
                </c:pt>
                <c:pt idx="8">
                  <c:v>137.12935229999999</c:v>
                </c:pt>
                <c:pt idx="9">
                  <c:v>152.252622</c:v>
                </c:pt>
                <c:pt idx="10">
                  <c:v>169.15509990000001</c:v>
                </c:pt>
                <c:pt idx="11">
                  <c:v>187.83678600000002</c:v>
                </c:pt>
                <c:pt idx="12">
                  <c:v>208.2976803</c:v>
                </c:pt>
                <c:pt idx="13">
                  <c:v>230.5377828</c:v>
                </c:pt>
                <c:pt idx="14">
                  <c:v>240.17050495520999</c:v>
                </c:pt>
                <c:pt idx="15">
                  <c:v>240.17050495520999</c:v>
                </c:pt>
                <c:pt idx="16">
                  <c:v>240.17050495520999</c:v>
                </c:pt>
                <c:pt idx="17">
                  <c:v>240.17050495520999</c:v>
                </c:pt>
                <c:pt idx="18">
                  <c:v>240.17050495520999</c:v>
                </c:pt>
                <c:pt idx="19">
                  <c:v>240.17050495520999</c:v>
                </c:pt>
                <c:pt idx="20">
                  <c:v>240.17050495520999</c:v>
                </c:pt>
                <c:pt idx="21">
                  <c:v>240.17050495520999</c:v>
                </c:pt>
                <c:pt idx="22">
                  <c:v>240.17050495520999</c:v>
                </c:pt>
                <c:pt idx="23">
                  <c:v>240.17050495520999</c:v>
                </c:pt>
                <c:pt idx="24">
                  <c:v>240.17050495520999</c:v>
                </c:pt>
                <c:pt idx="25">
                  <c:v>240.17050495520999</c:v>
                </c:pt>
                <c:pt idx="26">
                  <c:v>240.17050495520999</c:v>
                </c:pt>
                <c:pt idx="27">
                  <c:v>240.17050495520999</c:v>
                </c:pt>
                <c:pt idx="28">
                  <c:v>240.17050495520999</c:v>
                </c:pt>
                <c:pt idx="29">
                  <c:v>240.17050495520999</c:v>
                </c:pt>
                <c:pt idx="30">
                  <c:v>240.17050495520999</c:v>
                </c:pt>
                <c:pt idx="31">
                  <c:v>240.17050495520999</c:v>
                </c:pt>
                <c:pt idx="32">
                  <c:v>240.17050495520999</c:v>
                </c:pt>
                <c:pt idx="33">
                  <c:v>240.17050495520999</c:v>
                </c:pt>
                <c:pt idx="34">
                  <c:v>240.17050495520999</c:v>
                </c:pt>
                <c:pt idx="35">
                  <c:v>240.17050495520999</c:v>
                </c:pt>
                <c:pt idx="36">
                  <c:v>240.17050495520999</c:v>
                </c:pt>
                <c:pt idx="37">
                  <c:v>240.17050495520999</c:v>
                </c:pt>
                <c:pt idx="38">
                  <c:v>240.17050495520999</c:v>
                </c:pt>
                <c:pt idx="39">
                  <c:v>240.17050495520999</c:v>
                </c:pt>
                <c:pt idx="40">
                  <c:v>240.17050495520999</c:v>
                </c:pt>
                <c:pt idx="41">
                  <c:v>240.17050495520999</c:v>
                </c:pt>
                <c:pt idx="42">
                  <c:v>240.17050495520999</c:v>
                </c:pt>
                <c:pt idx="43">
                  <c:v>240.17050495520999</c:v>
                </c:pt>
                <c:pt idx="44">
                  <c:v>240.17050495520999</c:v>
                </c:pt>
                <c:pt idx="45">
                  <c:v>240.17050495520999</c:v>
                </c:pt>
                <c:pt idx="46">
                  <c:v>240.17050495520999</c:v>
                </c:pt>
                <c:pt idx="47">
                  <c:v>240.17050495520999</c:v>
                </c:pt>
                <c:pt idx="48">
                  <c:v>240.17050495520999</c:v>
                </c:pt>
                <c:pt idx="49">
                  <c:v>240.17050495520999</c:v>
                </c:pt>
                <c:pt idx="50">
                  <c:v>240.17050495520999</c:v>
                </c:pt>
                <c:pt idx="51">
                  <c:v>240.17050495520999</c:v>
                </c:pt>
                <c:pt idx="52">
                  <c:v>240.17050495520999</c:v>
                </c:pt>
                <c:pt idx="53">
                  <c:v>240.17050495520999</c:v>
                </c:pt>
                <c:pt idx="54">
                  <c:v>240.17050495520999</c:v>
                </c:pt>
                <c:pt idx="55">
                  <c:v>240.17050495520999</c:v>
                </c:pt>
                <c:pt idx="56">
                  <c:v>240.17050495520999</c:v>
                </c:pt>
                <c:pt idx="57">
                  <c:v>240.17050495520999</c:v>
                </c:pt>
                <c:pt idx="58">
                  <c:v>240.17050495520999</c:v>
                </c:pt>
                <c:pt idx="59">
                  <c:v>240.17050495520999</c:v>
                </c:pt>
                <c:pt idx="60">
                  <c:v>240.17050495520999</c:v>
                </c:pt>
                <c:pt idx="61">
                  <c:v>240.17050495520999</c:v>
                </c:pt>
                <c:pt idx="62">
                  <c:v>240.17050495520999</c:v>
                </c:pt>
                <c:pt idx="63">
                  <c:v>240.17050495520999</c:v>
                </c:pt>
                <c:pt idx="64">
                  <c:v>240.17050495520999</c:v>
                </c:pt>
                <c:pt idx="65">
                  <c:v>240.17050495520999</c:v>
                </c:pt>
                <c:pt idx="66">
                  <c:v>240.17050495520999</c:v>
                </c:pt>
                <c:pt idx="67">
                  <c:v>240.17050495520999</c:v>
                </c:pt>
                <c:pt idx="68">
                  <c:v>240.17050495520999</c:v>
                </c:pt>
                <c:pt idx="69">
                  <c:v>240.17050495520999</c:v>
                </c:pt>
                <c:pt idx="70">
                  <c:v>240.17050495520999</c:v>
                </c:pt>
                <c:pt idx="71">
                  <c:v>240.17050495520999</c:v>
                </c:pt>
                <c:pt idx="72">
                  <c:v>240.17050495520999</c:v>
                </c:pt>
                <c:pt idx="73">
                  <c:v>240.17050495520999</c:v>
                </c:pt>
                <c:pt idx="74">
                  <c:v>240.17050495520999</c:v>
                </c:pt>
                <c:pt idx="75">
                  <c:v>240.17050495520999</c:v>
                </c:pt>
                <c:pt idx="76">
                  <c:v>240.17050495520999</c:v>
                </c:pt>
                <c:pt idx="77">
                  <c:v>240.17050495520999</c:v>
                </c:pt>
                <c:pt idx="78">
                  <c:v>240.17050495520999</c:v>
                </c:pt>
                <c:pt idx="79">
                  <c:v>240.17050495520999</c:v>
                </c:pt>
                <c:pt idx="80">
                  <c:v>240.17050495520999</c:v>
                </c:pt>
                <c:pt idx="81">
                  <c:v>240.17050495520999</c:v>
                </c:pt>
                <c:pt idx="82">
                  <c:v>240.17050495520999</c:v>
                </c:pt>
                <c:pt idx="83">
                  <c:v>240.17050495520999</c:v>
                </c:pt>
                <c:pt idx="84">
                  <c:v>240.17050495520999</c:v>
                </c:pt>
                <c:pt idx="85">
                  <c:v>240.17050495520999</c:v>
                </c:pt>
                <c:pt idx="86">
                  <c:v>240.17050495520999</c:v>
                </c:pt>
                <c:pt idx="87">
                  <c:v>240.17050495520999</c:v>
                </c:pt>
                <c:pt idx="88">
                  <c:v>240.17050495520999</c:v>
                </c:pt>
                <c:pt idx="89">
                  <c:v>240.17050495520999</c:v>
                </c:pt>
                <c:pt idx="90">
                  <c:v>240.17050495520999</c:v>
                </c:pt>
                <c:pt idx="91">
                  <c:v>240.17050495520999</c:v>
                </c:pt>
                <c:pt idx="92">
                  <c:v>240.17050495520999</c:v>
                </c:pt>
                <c:pt idx="93">
                  <c:v>423.57305916160186</c:v>
                </c:pt>
                <c:pt idx="94">
                  <c:v>412.23060688660189</c:v>
                </c:pt>
                <c:pt idx="95">
                  <c:v>401.33295666160188</c:v>
                </c:pt>
                <c:pt idx="96">
                  <c:v>390.88010848660184</c:v>
                </c:pt>
                <c:pt idx="97">
                  <c:v>380.87206236160188</c:v>
                </c:pt>
                <c:pt idx="98">
                  <c:v>380.87206236160188</c:v>
                </c:pt>
                <c:pt idx="99">
                  <c:v>380.87206236160188</c:v>
                </c:pt>
                <c:pt idx="100">
                  <c:v>380.87206236160188</c:v>
                </c:pt>
                <c:pt idx="101">
                  <c:v>380.87206236160188</c:v>
                </c:pt>
                <c:pt idx="102">
                  <c:v>380.87206236160188</c:v>
                </c:pt>
                <c:pt idx="103">
                  <c:v>380.87206236160188</c:v>
                </c:pt>
                <c:pt idx="104">
                  <c:v>380.87206236160188</c:v>
                </c:pt>
                <c:pt idx="105">
                  <c:v>380.87206236160188</c:v>
                </c:pt>
                <c:pt idx="106">
                  <c:v>380.87206236160188</c:v>
                </c:pt>
                <c:pt idx="107">
                  <c:v>380.87206236160188</c:v>
                </c:pt>
                <c:pt idx="108">
                  <c:v>380.87206236160188</c:v>
                </c:pt>
                <c:pt idx="109">
                  <c:v>380.87206236160188</c:v>
                </c:pt>
                <c:pt idx="110">
                  <c:v>208.2976803</c:v>
                </c:pt>
                <c:pt idx="111">
                  <c:v>230.5377828</c:v>
                </c:pt>
                <c:pt idx="112">
                  <c:v>240.17050495520999</c:v>
                </c:pt>
                <c:pt idx="113">
                  <c:v>240.17050495520999</c:v>
                </c:pt>
                <c:pt idx="114">
                  <c:v>240.17050495520999</c:v>
                </c:pt>
                <c:pt idx="115">
                  <c:v>240.17050495520999</c:v>
                </c:pt>
                <c:pt idx="116">
                  <c:v>169.15509990000001</c:v>
                </c:pt>
                <c:pt idx="117">
                  <c:v>169.15509990000001</c:v>
                </c:pt>
                <c:pt idx="118">
                  <c:v>178.27354192500002</c:v>
                </c:pt>
                <c:pt idx="119">
                  <c:v>178.27354192500002</c:v>
                </c:pt>
                <c:pt idx="120">
                  <c:v>197.84483212499998</c:v>
                </c:pt>
                <c:pt idx="121">
                  <c:v>76.602873195360388</c:v>
                </c:pt>
                <c:pt idx="122">
                  <c:v>97.578047625570377</c:v>
                </c:pt>
                <c:pt idx="123">
                  <c:v>97.578047625570377</c:v>
                </c:pt>
                <c:pt idx="124">
                  <c:v>97.578047625570377</c:v>
                </c:pt>
                <c:pt idx="125">
                  <c:v>97.578047625570377</c:v>
                </c:pt>
                <c:pt idx="126">
                  <c:v>97.578047625570377</c:v>
                </c:pt>
                <c:pt idx="127">
                  <c:v>97.578047625570377</c:v>
                </c:pt>
                <c:pt idx="128">
                  <c:v>97.578047625570377</c:v>
                </c:pt>
                <c:pt idx="129">
                  <c:v>97.578047625570377</c:v>
                </c:pt>
                <c:pt idx="130">
                  <c:v>97.578047625570377</c:v>
                </c:pt>
                <c:pt idx="131">
                  <c:v>97.578047625570377</c:v>
                </c:pt>
                <c:pt idx="132">
                  <c:v>97.578047625570377</c:v>
                </c:pt>
                <c:pt idx="133">
                  <c:v>97.578047625570235</c:v>
                </c:pt>
                <c:pt idx="134">
                  <c:v>97.578047625570235</c:v>
                </c:pt>
                <c:pt idx="135">
                  <c:v>97.578047625570235</c:v>
                </c:pt>
                <c:pt idx="136">
                  <c:v>97.578047625570235</c:v>
                </c:pt>
                <c:pt idx="137">
                  <c:v>97.578047625570235</c:v>
                </c:pt>
                <c:pt idx="138">
                  <c:v>97.578047625570235</c:v>
                </c:pt>
                <c:pt idx="139">
                  <c:v>97.578047625570235</c:v>
                </c:pt>
                <c:pt idx="140">
                  <c:v>97.578047625570235</c:v>
                </c:pt>
                <c:pt idx="141">
                  <c:v>97.578047625570235</c:v>
                </c:pt>
                <c:pt idx="142">
                  <c:v>97.578047625570264</c:v>
                </c:pt>
                <c:pt idx="143">
                  <c:v>97.578047625570264</c:v>
                </c:pt>
                <c:pt idx="144">
                  <c:v>97.578047625570264</c:v>
                </c:pt>
                <c:pt idx="145">
                  <c:v>197.22071967698452</c:v>
                </c:pt>
                <c:pt idx="146">
                  <c:v>240.17050495520999</c:v>
                </c:pt>
                <c:pt idx="147">
                  <c:v>240.17050495520999</c:v>
                </c:pt>
                <c:pt idx="148">
                  <c:v>240.17050495520999</c:v>
                </c:pt>
                <c:pt idx="149">
                  <c:v>240.17050495520999</c:v>
                </c:pt>
                <c:pt idx="150">
                  <c:v>240.17050495520999</c:v>
                </c:pt>
                <c:pt idx="151">
                  <c:v>240.17050495520999</c:v>
                </c:pt>
                <c:pt idx="152">
                  <c:v>240.17050495520999</c:v>
                </c:pt>
                <c:pt idx="153">
                  <c:v>240.17050495520999</c:v>
                </c:pt>
                <c:pt idx="154">
                  <c:v>240.17050495520999</c:v>
                </c:pt>
                <c:pt idx="155">
                  <c:v>240.17050495520999</c:v>
                </c:pt>
                <c:pt idx="156">
                  <c:v>240.17050495520999</c:v>
                </c:pt>
                <c:pt idx="157">
                  <c:v>217.20092709321</c:v>
                </c:pt>
                <c:pt idx="158">
                  <c:v>196.01055743120997</c:v>
                </c:pt>
                <c:pt idx="159">
                  <c:v>176.59939596921001</c:v>
                </c:pt>
                <c:pt idx="160">
                  <c:v>158.96744270721001</c:v>
                </c:pt>
                <c:pt idx="161">
                  <c:v>143.11469764521001</c:v>
                </c:pt>
                <c:pt idx="162">
                  <c:v>129.04116078321002</c:v>
                </c:pt>
                <c:pt idx="163">
                  <c:v>116.74683212121002</c:v>
                </c:pt>
                <c:pt idx="164">
                  <c:v>106.23171165921002</c:v>
                </c:pt>
                <c:pt idx="165">
                  <c:v>97.495799397210021</c:v>
                </c:pt>
                <c:pt idx="166">
                  <c:v>90.539095335210021</c:v>
                </c:pt>
                <c:pt idx="167">
                  <c:v>90.539095335210021</c:v>
                </c:pt>
                <c:pt idx="168">
                  <c:v>90.539095335210021</c:v>
                </c:pt>
                <c:pt idx="169">
                  <c:v>90.539095335210021</c:v>
                </c:pt>
                <c:pt idx="170">
                  <c:v>90.539095335210021</c:v>
                </c:pt>
                <c:pt idx="171">
                  <c:v>90.539095335210021</c:v>
                </c:pt>
                <c:pt idx="172">
                  <c:v>90.539095335210021</c:v>
                </c:pt>
                <c:pt idx="173">
                  <c:v>90.539095335210021</c:v>
                </c:pt>
                <c:pt idx="174">
                  <c:v>90.539095335210021</c:v>
                </c:pt>
                <c:pt idx="175">
                  <c:v>90.539095335210021</c:v>
                </c:pt>
                <c:pt idx="176">
                  <c:v>90.539095335210021</c:v>
                </c:pt>
                <c:pt idx="177">
                  <c:v>90.539095335210021</c:v>
                </c:pt>
                <c:pt idx="178">
                  <c:v>97.495799397210021</c:v>
                </c:pt>
                <c:pt idx="179">
                  <c:v>106.23171165921002</c:v>
                </c:pt>
                <c:pt idx="180">
                  <c:v>116.74683212121002</c:v>
                </c:pt>
                <c:pt idx="181">
                  <c:v>129.04116078321002</c:v>
                </c:pt>
                <c:pt idx="182">
                  <c:v>143.11469764521001</c:v>
                </c:pt>
                <c:pt idx="183">
                  <c:v>158.96744270721001</c:v>
                </c:pt>
                <c:pt idx="184">
                  <c:v>176.59939596921001</c:v>
                </c:pt>
                <c:pt idx="185">
                  <c:v>196.01055743120997</c:v>
                </c:pt>
                <c:pt idx="186">
                  <c:v>217.20092709321</c:v>
                </c:pt>
                <c:pt idx="187">
                  <c:v>240.17050495520999</c:v>
                </c:pt>
                <c:pt idx="188">
                  <c:v>240.17050495520999</c:v>
                </c:pt>
                <c:pt idx="189">
                  <c:v>240.17050495520999</c:v>
                </c:pt>
                <c:pt idx="190">
                  <c:v>240.17050495520999</c:v>
                </c:pt>
                <c:pt idx="191">
                  <c:v>240.17050495520999</c:v>
                </c:pt>
                <c:pt idx="192">
                  <c:v>240.17050495520999</c:v>
                </c:pt>
                <c:pt idx="193">
                  <c:v>240.17050495520999</c:v>
                </c:pt>
                <c:pt idx="194">
                  <c:v>240.17050495520999</c:v>
                </c:pt>
                <c:pt idx="195">
                  <c:v>240.17050495520999</c:v>
                </c:pt>
                <c:pt idx="196">
                  <c:v>240.17050495520999</c:v>
                </c:pt>
                <c:pt idx="197">
                  <c:v>240.17050495520999</c:v>
                </c:pt>
                <c:pt idx="198">
                  <c:v>240.17050495520999</c:v>
                </c:pt>
                <c:pt idx="199">
                  <c:v>240.17050495520999</c:v>
                </c:pt>
                <c:pt idx="200">
                  <c:v>240.17050495520999</c:v>
                </c:pt>
                <c:pt idx="201">
                  <c:v>240.17050495520999</c:v>
                </c:pt>
                <c:pt idx="202">
                  <c:v>240.17050495520999</c:v>
                </c:pt>
                <c:pt idx="203">
                  <c:v>240.17050495520999</c:v>
                </c:pt>
                <c:pt idx="204">
                  <c:v>240.17050495520999</c:v>
                </c:pt>
                <c:pt idx="205">
                  <c:v>240.17050495520999</c:v>
                </c:pt>
                <c:pt idx="206">
                  <c:v>240.17050495520999</c:v>
                </c:pt>
                <c:pt idx="207">
                  <c:v>240.17050495520999</c:v>
                </c:pt>
                <c:pt idx="208">
                  <c:v>240.17050495520999</c:v>
                </c:pt>
                <c:pt idx="209">
                  <c:v>240.17050495520999</c:v>
                </c:pt>
                <c:pt idx="210">
                  <c:v>240.17050495520999</c:v>
                </c:pt>
                <c:pt idx="211">
                  <c:v>240.17050495520999</c:v>
                </c:pt>
                <c:pt idx="212">
                  <c:v>240.17050495520999</c:v>
                </c:pt>
                <c:pt idx="213">
                  <c:v>240.17050495520999</c:v>
                </c:pt>
                <c:pt idx="214">
                  <c:v>217.20092709321</c:v>
                </c:pt>
                <c:pt idx="215">
                  <c:v>196.01055743120997</c:v>
                </c:pt>
                <c:pt idx="216">
                  <c:v>176.59939596921001</c:v>
                </c:pt>
                <c:pt idx="217">
                  <c:v>158.96744270721001</c:v>
                </c:pt>
                <c:pt idx="218">
                  <c:v>143.11469764521001</c:v>
                </c:pt>
                <c:pt idx="219">
                  <c:v>129.04116078321002</c:v>
                </c:pt>
                <c:pt idx="220">
                  <c:v>116.74683212121002</c:v>
                </c:pt>
                <c:pt idx="221">
                  <c:v>106.23171165921002</c:v>
                </c:pt>
                <c:pt idx="222">
                  <c:v>97.495799397210021</c:v>
                </c:pt>
                <c:pt idx="223">
                  <c:v>90.539095335210021</c:v>
                </c:pt>
                <c:pt idx="224">
                  <c:v>90.539095335210021</c:v>
                </c:pt>
                <c:pt idx="225">
                  <c:v>90.539095335210021</c:v>
                </c:pt>
                <c:pt idx="226">
                  <c:v>90.539095335210021</c:v>
                </c:pt>
                <c:pt idx="227">
                  <c:v>90.539095335210021</c:v>
                </c:pt>
                <c:pt idx="228">
                  <c:v>90.539095335210021</c:v>
                </c:pt>
                <c:pt idx="229">
                  <c:v>90.539095335210021</c:v>
                </c:pt>
                <c:pt idx="230">
                  <c:v>90.539095335210021</c:v>
                </c:pt>
                <c:pt idx="231">
                  <c:v>90.539095335210021</c:v>
                </c:pt>
                <c:pt idx="232">
                  <c:v>90.539095335210021</c:v>
                </c:pt>
                <c:pt idx="233">
                  <c:v>90.539095335210021</c:v>
                </c:pt>
                <c:pt idx="234">
                  <c:v>90.539095335210021</c:v>
                </c:pt>
                <c:pt idx="235">
                  <c:v>90.539095335210021</c:v>
                </c:pt>
                <c:pt idx="236">
                  <c:v>93.795046341210011</c:v>
                </c:pt>
                <c:pt idx="237">
                  <c:v>97.495799397210021</c:v>
                </c:pt>
                <c:pt idx="238">
                  <c:v>101.64135450321001</c:v>
                </c:pt>
                <c:pt idx="239">
                  <c:v>106.23171165921002</c:v>
                </c:pt>
                <c:pt idx="240">
                  <c:v>111.26687086521001</c:v>
                </c:pt>
                <c:pt idx="241">
                  <c:v>116.74683212121002</c:v>
                </c:pt>
                <c:pt idx="242">
                  <c:v>122.67159542721001</c:v>
                </c:pt>
                <c:pt idx="243">
                  <c:v>129.04116078321002</c:v>
                </c:pt>
                <c:pt idx="244">
                  <c:v>135.85552818921002</c:v>
                </c:pt>
                <c:pt idx="245">
                  <c:v>143.11469764521001</c:v>
                </c:pt>
                <c:pt idx="246">
                  <c:v>150.81866915121003</c:v>
                </c:pt>
                <c:pt idx="247">
                  <c:v>158.96744270721001</c:v>
                </c:pt>
                <c:pt idx="248">
                  <c:v>167.56101831321001</c:v>
                </c:pt>
                <c:pt idx="249">
                  <c:v>176.59939596921001</c:v>
                </c:pt>
                <c:pt idx="250">
                  <c:v>186.08257567521002</c:v>
                </c:pt>
                <c:pt idx="251">
                  <c:v>196.01055743120997</c:v>
                </c:pt>
                <c:pt idx="252">
                  <c:v>217.20092709321</c:v>
                </c:pt>
                <c:pt idx="253">
                  <c:v>240.17050495520999</c:v>
                </c:pt>
                <c:pt idx="254">
                  <c:v>240.17050495520999</c:v>
                </c:pt>
                <c:pt idx="255">
                  <c:v>240.17050495520999</c:v>
                </c:pt>
                <c:pt idx="256">
                  <c:v>240.17050495520999</c:v>
                </c:pt>
                <c:pt idx="257">
                  <c:v>240.17050495520999</c:v>
                </c:pt>
                <c:pt idx="258">
                  <c:v>240.17050495520999</c:v>
                </c:pt>
                <c:pt idx="259">
                  <c:v>240.17050495520999</c:v>
                </c:pt>
                <c:pt idx="260">
                  <c:v>240.17050495520999</c:v>
                </c:pt>
                <c:pt idx="261">
                  <c:v>240.17050495520999</c:v>
                </c:pt>
                <c:pt idx="262">
                  <c:v>240.17050495520999</c:v>
                </c:pt>
                <c:pt idx="263">
                  <c:v>240.17050495520999</c:v>
                </c:pt>
                <c:pt idx="264">
                  <c:v>240.17050495520999</c:v>
                </c:pt>
                <c:pt idx="265">
                  <c:v>240.17050495520999</c:v>
                </c:pt>
                <c:pt idx="266">
                  <c:v>240.17050495520999</c:v>
                </c:pt>
                <c:pt idx="267">
                  <c:v>361.78778785463976</c:v>
                </c:pt>
                <c:pt idx="268">
                  <c:v>350.89013762963975</c:v>
                </c:pt>
                <c:pt idx="269">
                  <c:v>340.43728945463965</c:v>
                </c:pt>
                <c:pt idx="270">
                  <c:v>330.4292433296398</c:v>
                </c:pt>
                <c:pt idx="271">
                  <c:v>330.4292433296398</c:v>
                </c:pt>
                <c:pt idx="272">
                  <c:v>330.4292433296398</c:v>
                </c:pt>
                <c:pt idx="273">
                  <c:v>330.4292433296398</c:v>
                </c:pt>
                <c:pt idx="274">
                  <c:v>330.4292433296398</c:v>
                </c:pt>
                <c:pt idx="275">
                  <c:v>330.4292433296398</c:v>
                </c:pt>
                <c:pt idx="276">
                  <c:v>330.4292433296398</c:v>
                </c:pt>
                <c:pt idx="277">
                  <c:v>330.4292433296398</c:v>
                </c:pt>
                <c:pt idx="278">
                  <c:v>330.42924332963963</c:v>
                </c:pt>
                <c:pt idx="279">
                  <c:v>330.42924332963963</c:v>
                </c:pt>
                <c:pt idx="280">
                  <c:v>330.42924332963963</c:v>
                </c:pt>
                <c:pt idx="281">
                  <c:v>330.42924332963963</c:v>
                </c:pt>
                <c:pt idx="282">
                  <c:v>330.42924332963963</c:v>
                </c:pt>
                <c:pt idx="283">
                  <c:v>330.42924332963963</c:v>
                </c:pt>
                <c:pt idx="284">
                  <c:v>330.42924332963963</c:v>
                </c:pt>
                <c:pt idx="285">
                  <c:v>292.94924887104656</c:v>
                </c:pt>
                <c:pt idx="286">
                  <c:v>219.195330525</c:v>
                </c:pt>
                <c:pt idx="287">
                  <c:v>230.5377828</c:v>
                </c:pt>
                <c:pt idx="288">
                  <c:v>240.17050495520999</c:v>
                </c:pt>
                <c:pt idx="289">
                  <c:v>240.17050495520999</c:v>
                </c:pt>
                <c:pt idx="290">
                  <c:v>240.17050495520999</c:v>
                </c:pt>
                <c:pt idx="291">
                  <c:v>240.17050495520999</c:v>
                </c:pt>
                <c:pt idx="292">
                  <c:v>240.17050495520999</c:v>
                </c:pt>
                <c:pt idx="293">
                  <c:v>240.17050495520999</c:v>
                </c:pt>
                <c:pt idx="294">
                  <c:v>240.17050495520999</c:v>
                </c:pt>
                <c:pt idx="295">
                  <c:v>240.17050495520999</c:v>
                </c:pt>
                <c:pt idx="296">
                  <c:v>217.20092709321</c:v>
                </c:pt>
                <c:pt idx="297">
                  <c:v>196.01055743120997</c:v>
                </c:pt>
                <c:pt idx="298">
                  <c:v>176.59939596921001</c:v>
                </c:pt>
                <c:pt idx="299">
                  <c:v>158.96744270721001</c:v>
                </c:pt>
                <c:pt idx="300">
                  <c:v>143.11469764521001</c:v>
                </c:pt>
                <c:pt idx="301">
                  <c:v>129.04116078321002</c:v>
                </c:pt>
                <c:pt idx="302">
                  <c:v>116.74683212121002</c:v>
                </c:pt>
                <c:pt idx="303">
                  <c:v>106.23171165921002</c:v>
                </c:pt>
                <c:pt idx="304">
                  <c:v>97.495799397210021</c:v>
                </c:pt>
                <c:pt idx="305">
                  <c:v>97.495799397210021</c:v>
                </c:pt>
                <c:pt idx="306">
                  <c:v>97.495799397210021</c:v>
                </c:pt>
                <c:pt idx="307">
                  <c:v>97.495799397210021</c:v>
                </c:pt>
                <c:pt idx="308">
                  <c:v>97.495799397210021</c:v>
                </c:pt>
                <c:pt idx="309">
                  <c:v>97.495799397210021</c:v>
                </c:pt>
                <c:pt idx="310">
                  <c:v>97.495799397210021</c:v>
                </c:pt>
                <c:pt idx="311">
                  <c:v>97.495799397210021</c:v>
                </c:pt>
                <c:pt idx="312">
                  <c:v>97.495799397210021</c:v>
                </c:pt>
                <c:pt idx="313">
                  <c:v>101.64135450321001</c:v>
                </c:pt>
                <c:pt idx="314">
                  <c:v>106.23171165921002</c:v>
                </c:pt>
                <c:pt idx="315">
                  <c:v>111.26687086521001</c:v>
                </c:pt>
                <c:pt idx="316">
                  <c:v>116.74683212121002</c:v>
                </c:pt>
                <c:pt idx="317">
                  <c:v>122.67159542721001</c:v>
                </c:pt>
                <c:pt idx="318">
                  <c:v>129.04116078321002</c:v>
                </c:pt>
                <c:pt idx="319">
                  <c:v>135.85552818921002</c:v>
                </c:pt>
                <c:pt idx="320">
                  <c:v>143.11469764521001</c:v>
                </c:pt>
                <c:pt idx="321">
                  <c:v>150.81866915121003</c:v>
                </c:pt>
                <c:pt idx="322">
                  <c:v>158.96744270721001</c:v>
                </c:pt>
                <c:pt idx="323">
                  <c:v>-16.435880392391852</c:v>
                </c:pt>
                <c:pt idx="324">
                  <c:v>2.9752810696081156</c:v>
                </c:pt>
                <c:pt idx="325">
                  <c:v>24.165650731608139</c:v>
                </c:pt>
                <c:pt idx="326">
                  <c:v>47.135228593608133</c:v>
                </c:pt>
                <c:pt idx="327">
                  <c:v>47.135228593608133</c:v>
                </c:pt>
                <c:pt idx="328">
                  <c:v>24.165650731608139</c:v>
                </c:pt>
                <c:pt idx="329">
                  <c:v>2.9752810696081156</c:v>
                </c:pt>
                <c:pt idx="330">
                  <c:v>-16.435880392391852</c:v>
                </c:pt>
                <c:pt idx="331">
                  <c:v>-34.067833654391848</c:v>
                </c:pt>
                <c:pt idx="332">
                  <c:v>-49.920578716391844</c:v>
                </c:pt>
                <c:pt idx="333">
                  <c:v>-63.994115578391842</c:v>
                </c:pt>
                <c:pt idx="334">
                  <c:v>-76.28844424039184</c:v>
                </c:pt>
                <c:pt idx="335">
                  <c:v>111.27711039760817</c:v>
                </c:pt>
                <c:pt idx="336">
                  <c:v>295.57647449721003</c:v>
                </c:pt>
                <c:pt idx="337">
                  <c:v>288.61977043521</c:v>
                </c:pt>
                <c:pt idx="338">
                  <c:v>283.44227457321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285.80862147921005</c:v>
                </c:pt>
                <c:pt idx="344">
                  <c:v>288.61977043521</c:v>
                </c:pt>
                <c:pt idx="345">
                  <c:v>291.87572144121003</c:v>
                </c:pt>
                <c:pt idx="346">
                  <c:v>295.57647449721003</c:v>
                </c:pt>
                <c:pt idx="347">
                  <c:v>299.72202960321005</c:v>
                </c:pt>
                <c:pt idx="348">
                  <c:v>304.31238675921003</c:v>
                </c:pt>
                <c:pt idx="349">
                  <c:v>309.34754596521003</c:v>
                </c:pt>
                <c:pt idx="350">
                  <c:v>314.82750722121</c:v>
                </c:pt>
                <c:pt idx="351">
                  <c:v>320.75227052721004</c:v>
                </c:pt>
                <c:pt idx="352">
                  <c:v>327.12183588321</c:v>
                </c:pt>
                <c:pt idx="353">
                  <c:v>333.93620328921003</c:v>
                </c:pt>
                <c:pt idx="354">
                  <c:v>341.19537274521002</c:v>
                </c:pt>
                <c:pt idx="355">
                  <c:v>352.91813077296001</c:v>
                </c:pt>
                <c:pt idx="356">
                  <c:v>365.64169341321002</c:v>
                </c:pt>
                <c:pt idx="357">
                  <c:v>379.36606066595999</c:v>
                </c:pt>
                <c:pt idx="358">
                  <c:v>394.09123253120998</c:v>
                </c:pt>
                <c:pt idx="359">
                  <c:v>415.28160219321001</c:v>
                </c:pt>
                <c:pt idx="360">
                  <c:v>438.25118005521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420.85719588996</c:v>
                </c:pt>
                <c:pt idx="368">
                  <c:v>404.46401633721001</c:v>
                </c:pt>
                <c:pt idx="369">
                  <c:v>389.07164139695999</c:v>
                </c:pt>
                <c:pt idx="370">
                  <c:v>374.68007106921004</c:v>
                </c:pt>
                <c:pt idx="371">
                  <c:v>361.28930535396</c:v>
                </c:pt>
                <c:pt idx="372">
                  <c:v>348.89934425121004</c:v>
                </c:pt>
                <c:pt idx="373">
                  <c:v>337.51018776096004</c:v>
                </c:pt>
                <c:pt idx="374">
                  <c:v>327.12183588321</c:v>
                </c:pt>
                <c:pt idx="375">
                  <c:v>317.73428861796003</c:v>
                </c:pt>
                <c:pt idx="376">
                  <c:v>309.34754596521003</c:v>
                </c:pt>
                <c:pt idx="377">
                  <c:v>301.96160792496005</c:v>
                </c:pt>
                <c:pt idx="378">
                  <c:v>295.57647449721003</c:v>
                </c:pt>
                <c:pt idx="379">
                  <c:v>290.19214568196003</c:v>
                </c:pt>
                <c:pt idx="380">
                  <c:v>285.80862147921005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290.19214568196003</c:v>
                </c:pt>
                <c:pt idx="392">
                  <c:v>295.57647449721003</c:v>
                </c:pt>
                <c:pt idx="393">
                  <c:v>301.96160792496005</c:v>
                </c:pt>
                <c:pt idx="394">
                  <c:v>309.34754596521003</c:v>
                </c:pt>
                <c:pt idx="395">
                  <c:v>317.73428861796003</c:v>
                </c:pt>
                <c:pt idx="396">
                  <c:v>330.47341932996</c:v>
                </c:pt>
                <c:pt idx="397">
                  <c:v>344.99175824196004</c:v>
                </c:pt>
                <c:pt idx="398">
                  <c:v>361.28930535396</c:v>
                </c:pt>
                <c:pt idx="399">
                  <c:v>379.36606066595999</c:v>
                </c:pt>
                <c:pt idx="400">
                  <c:v>399.22202417796001</c:v>
                </c:pt>
                <c:pt idx="401">
                  <c:v>420.85719588996</c:v>
                </c:pt>
                <c:pt idx="402">
                  <c:v>438.25118005521</c:v>
                </c:pt>
                <c:pt idx="403">
                  <c:v>420.85719588996</c:v>
                </c:pt>
                <c:pt idx="404">
                  <c:v>404.46401633721001</c:v>
                </c:pt>
                <c:pt idx="405">
                  <c:v>389.07164139695999</c:v>
                </c:pt>
                <c:pt idx="406">
                  <c:v>374.68007106921004</c:v>
                </c:pt>
                <c:pt idx="407">
                  <c:v>361.28930535396</c:v>
                </c:pt>
                <c:pt idx="408">
                  <c:v>348.89934425121004</c:v>
                </c:pt>
                <c:pt idx="409">
                  <c:v>337.51018776096004</c:v>
                </c:pt>
                <c:pt idx="410">
                  <c:v>327.12183588321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337.51018776096004</c:v>
                </c:pt>
                <c:pt idx="418">
                  <c:v>348.89934425121004</c:v>
                </c:pt>
                <c:pt idx="419">
                  <c:v>361.28930535396</c:v>
                </c:pt>
                <c:pt idx="420">
                  <c:v>374.68007106921004</c:v>
                </c:pt>
                <c:pt idx="421">
                  <c:v>389.07164139695999</c:v>
                </c:pt>
                <c:pt idx="422">
                  <c:v>404.46401633721001</c:v>
                </c:pt>
                <c:pt idx="423">
                  <c:v>420.85719588996</c:v>
                </c:pt>
                <c:pt idx="424">
                  <c:v>438.25118005521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420.85719588996</c:v>
                </c:pt>
                <c:pt idx="474">
                  <c:v>404.46401633721001</c:v>
                </c:pt>
                <c:pt idx="475">
                  <c:v>389.07164139695999</c:v>
                </c:pt>
                <c:pt idx="476">
                  <c:v>374.68007106921004</c:v>
                </c:pt>
                <c:pt idx="477">
                  <c:v>361.28930535396</c:v>
                </c:pt>
                <c:pt idx="478">
                  <c:v>348.89934425121004</c:v>
                </c:pt>
                <c:pt idx="479">
                  <c:v>337.51018776096004</c:v>
                </c:pt>
                <c:pt idx="480">
                  <c:v>327.12183588321</c:v>
                </c:pt>
                <c:pt idx="481">
                  <c:v>317.73428861796003</c:v>
                </c:pt>
                <c:pt idx="482">
                  <c:v>309.34754596521003</c:v>
                </c:pt>
                <c:pt idx="483">
                  <c:v>301.96160792496005</c:v>
                </c:pt>
                <c:pt idx="484">
                  <c:v>295.57647449721003</c:v>
                </c:pt>
                <c:pt idx="485">
                  <c:v>290.19214568196003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295.57647449721003</c:v>
                </c:pt>
                <c:pt idx="494">
                  <c:v>301.96160792496005</c:v>
                </c:pt>
                <c:pt idx="495">
                  <c:v>309.34754596521003</c:v>
                </c:pt>
                <c:pt idx="496">
                  <c:v>317.73428861796003</c:v>
                </c:pt>
                <c:pt idx="497">
                  <c:v>327.12183588321</c:v>
                </c:pt>
                <c:pt idx="498">
                  <c:v>337.51018776096004</c:v>
                </c:pt>
                <c:pt idx="499">
                  <c:v>348.89934425121004</c:v>
                </c:pt>
                <c:pt idx="500">
                  <c:v>361.28930535396</c:v>
                </c:pt>
                <c:pt idx="501">
                  <c:v>374.68007106921004</c:v>
                </c:pt>
                <c:pt idx="502">
                  <c:v>394.09123253120998</c:v>
                </c:pt>
                <c:pt idx="503">
                  <c:v>415.28160219321001</c:v>
                </c:pt>
                <c:pt idx="504">
                  <c:v>438.25118005521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420.85719588996</c:v>
                </c:pt>
                <c:pt idx="528">
                  <c:v>404.46401633721001</c:v>
                </c:pt>
                <c:pt idx="529">
                  <c:v>389.07164139695999</c:v>
                </c:pt>
                <c:pt idx="530">
                  <c:v>374.68007106921004</c:v>
                </c:pt>
                <c:pt idx="531">
                  <c:v>361.28930535396</c:v>
                </c:pt>
                <c:pt idx="532">
                  <c:v>348.89934425121004</c:v>
                </c:pt>
                <c:pt idx="533">
                  <c:v>337.51018776096004</c:v>
                </c:pt>
                <c:pt idx="534">
                  <c:v>327.12183588321</c:v>
                </c:pt>
                <c:pt idx="535">
                  <c:v>317.73428861796003</c:v>
                </c:pt>
                <c:pt idx="536">
                  <c:v>309.34754596521003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317.73428861796003</c:v>
                </c:pt>
                <c:pt idx="545">
                  <c:v>327.12183588321</c:v>
                </c:pt>
                <c:pt idx="546">
                  <c:v>337.51018776096004</c:v>
                </c:pt>
                <c:pt idx="547">
                  <c:v>348.89934425121004</c:v>
                </c:pt>
                <c:pt idx="548">
                  <c:v>361.28930535396</c:v>
                </c:pt>
                <c:pt idx="549">
                  <c:v>374.68007106921004</c:v>
                </c:pt>
                <c:pt idx="550">
                  <c:v>394.09123253120998</c:v>
                </c:pt>
                <c:pt idx="551">
                  <c:v>415.28160219321001</c:v>
                </c:pt>
                <c:pt idx="552">
                  <c:v>438.25118005521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420.85719588996</c:v>
                </c:pt>
                <c:pt idx="560">
                  <c:v>404.46401633721001</c:v>
                </c:pt>
                <c:pt idx="561">
                  <c:v>389.07164139695999</c:v>
                </c:pt>
                <c:pt idx="562">
                  <c:v>374.68007106921004</c:v>
                </c:pt>
                <c:pt idx="563">
                  <c:v>361.28930535396</c:v>
                </c:pt>
                <c:pt idx="564">
                  <c:v>348.89934425121004</c:v>
                </c:pt>
                <c:pt idx="565">
                  <c:v>337.51018776096004</c:v>
                </c:pt>
                <c:pt idx="566">
                  <c:v>327.12183588321</c:v>
                </c:pt>
                <c:pt idx="567">
                  <c:v>317.73428861796003</c:v>
                </c:pt>
                <c:pt idx="568">
                  <c:v>309.34754596521003</c:v>
                </c:pt>
                <c:pt idx="569">
                  <c:v>301.96160792496005</c:v>
                </c:pt>
                <c:pt idx="570">
                  <c:v>295.57647449721003</c:v>
                </c:pt>
                <c:pt idx="571">
                  <c:v>290.19214568196003</c:v>
                </c:pt>
                <c:pt idx="572">
                  <c:v>285.80862147921005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287.44193460681004</c:v>
                </c:pt>
                <c:pt idx="585">
                  <c:v>289.23537647241</c:v>
                </c:pt>
                <c:pt idx="586">
                  <c:v>291.18894707601004</c:v>
                </c:pt>
                <c:pt idx="587">
                  <c:v>293.30264641760999</c:v>
                </c:pt>
                <c:pt idx="588">
                  <c:v>295.57647449721003</c:v>
                </c:pt>
                <c:pt idx="589">
                  <c:v>576.28579631481</c:v>
                </c:pt>
                <c:pt idx="590">
                  <c:v>578.87988187041003</c:v>
                </c:pt>
                <c:pt idx="591">
                  <c:v>581.63409616400997</c:v>
                </c:pt>
                <c:pt idx="592">
                  <c:v>589.22019512676002</c:v>
                </c:pt>
                <c:pt idx="593">
                  <c:v>597.80709870201008</c:v>
                </c:pt>
                <c:pt idx="594">
                  <c:v>607.39480688976005</c:v>
                </c:pt>
                <c:pt idx="595">
                  <c:v>617.98331969001003</c:v>
                </c:pt>
                <c:pt idx="596">
                  <c:v>629.57263710276004</c:v>
                </c:pt>
                <c:pt idx="597">
                  <c:v>642.16275912801007</c:v>
                </c:pt>
                <c:pt idx="598">
                  <c:v>655.75368576576</c:v>
                </c:pt>
                <c:pt idx="599">
                  <c:v>670.34541701601006</c:v>
                </c:pt>
                <c:pt idx="600">
                  <c:v>685.93795287876003</c:v>
                </c:pt>
                <c:pt idx="601">
                  <c:v>702.53129335401002</c:v>
                </c:pt>
                <c:pt idx="602">
                  <c:v>716.52654505521002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888.58664698660186</c:v>
                </c:pt>
                <c:pt idx="609">
                  <c:v>877.68899676160186</c:v>
                </c:pt>
                <c:pt idx="610">
                  <c:v>877.68899676160186</c:v>
                </c:pt>
                <c:pt idx="611">
                  <c:v>888.58664698660186</c:v>
                </c:pt>
                <c:pt idx="612">
                  <c:v>899.92909926160189</c:v>
                </c:pt>
                <c:pt idx="613">
                  <c:v>909.56182141681188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704.81935509921004</c:v>
                </c:pt>
                <c:pt idx="691">
                  <c:v>693.55696719321008</c:v>
                </c:pt>
                <c:pt idx="692">
                  <c:v>682.73938133721003</c:v>
                </c:pt>
                <c:pt idx="693">
                  <c:v>672.36659753121</c:v>
                </c:pt>
                <c:pt idx="694">
                  <c:v>662.43861577521</c:v>
                </c:pt>
                <c:pt idx="695">
                  <c:v>652.95543606921001</c:v>
                </c:pt>
                <c:pt idx="696">
                  <c:v>643.91705841321004</c:v>
                </c:pt>
                <c:pt idx="697">
                  <c:v>635.32348280720998</c:v>
                </c:pt>
                <c:pt idx="698">
                  <c:v>627.17470925121006</c:v>
                </c:pt>
                <c:pt idx="699">
                  <c:v>619.47073774521004</c:v>
                </c:pt>
                <c:pt idx="700">
                  <c:v>612.21156828921005</c:v>
                </c:pt>
                <c:pt idx="701">
                  <c:v>605.39720088321008</c:v>
                </c:pt>
                <c:pt idx="702">
                  <c:v>599.02763552721001</c:v>
                </c:pt>
                <c:pt idx="703">
                  <c:v>593.10287222121008</c:v>
                </c:pt>
                <c:pt idx="704">
                  <c:v>587.62291096521005</c:v>
                </c:pt>
                <c:pt idx="705">
                  <c:v>582.58775175921005</c:v>
                </c:pt>
                <c:pt idx="706">
                  <c:v>577.99739460321007</c:v>
                </c:pt>
                <c:pt idx="707">
                  <c:v>573.85183949720999</c:v>
                </c:pt>
                <c:pt idx="708">
                  <c:v>570.15108644121005</c:v>
                </c:pt>
                <c:pt idx="709">
                  <c:v>566.89513543521002</c:v>
                </c:pt>
                <c:pt idx="710">
                  <c:v>564.08398647921001</c:v>
                </c:pt>
                <c:pt idx="711">
                  <c:v>561.71763957321002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563.08407147081004</c:v>
                </c:pt>
                <c:pt idx="724">
                  <c:v>564.61063210641009</c:v>
                </c:pt>
                <c:pt idx="725">
                  <c:v>566.29732148001005</c:v>
                </c:pt>
                <c:pt idx="726">
                  <c:v>568.14413959161004</c:v>
                </c:pt>
                <c:pt idx="727">
                  <c:v>570.15108644121005</c:v>
                </c:pt>
                <c:pt idx="728">
                  <c:v>572.31816202881009</c:v>
                </c:pt>
                <c:pt idx="729">
                  <c:v>574.64536635441004</c:v>
                </c:pt>
                <c:pt idx="730">
                  <c:v>577.13269941801002</c:v>
                </c:pt>
                <c:pt idx="731">
                  <c:v>579.78016121961002</c:v>
                </c:pt>
                <c:pt idx="732">
                  <c:v>582.58775175921005</c:v>
                </c:pt>
                <c:pt idx="733">
                  <c:v>585.55547103680999</c:v>
                </c:pt>
                <c:pt idx="734">
                  <c:v>588.68331905241007</c:v>
                </c:pt>
                <c:pt idx="735">
                  <c:v>597.20350232016006</c:v>
                </c:pt>
                <c:pt idx="736">
                  <c:v>606.72449020041006</c:v>
                </c:pt>
                <c:pt idx="737">
                  <c:v>810.28155905476183</c:v>
                </c:pt>
                <c:pt idx="738">
                  <c:v>821.80415616001187</c:v>
                </c:pt>
                <c:pt idx="739">
                  <c:v>834.32755787776182</c:v>
                </c:pt>
                <c:pt idx="740">
                  <c:v>847.8517642080119</c:v>
                </c:pt>
                <c:pt idx="741">
                  <c:v>862.37677515076189</c:v>
                </c:pt>
                <c:pt idx="742">
                  <c:v>690.26498722116003</c:v>
                </c:pt>
                <c:pt idx="743">
                  <c:v>712.96768385316</c:v>
                </c:pt>
                <c:pt idx="744">
                  <c:v>716.52654505521002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704.81935509921004</c:v>
                </c:pt>
                <c:pt idx="756">
                  <c:v>693.55696719321008</c:v>
                </c:pt>
                <c:pt idx="757">
                  <c:v>682.73938133721003</c:v>
                </c:pt>
                <c:pt idx="758">
                  <c:v>672.36659753121</c:v>
                </c:pt>
                <c:pt idx="759">
                  <c:v>662.43861577521</c:v>
                </c:pt>
                <c:pt idx="760">
                  <c:v>652.95543606921001</c:v>
                </c:pt>
                <c:pt idx="761">
                  <c:v>643.91705841321004</c:v>
                </c:pt>
                <c:pt idx="762">
                  <c:v>635.32348280720998</c:v>
                </c:pt>
                <c:pt idx="763">
                  <c:v>627.17470925121006</c:v>
                </c:pt>
                <c:pt idx="764">
                  <c:v>619.47073774521004</c:v>
                </c:pt>
                <c:pt idx="765">
                  <c:v>612.21156828921005</c:v>
                </c:pt>
                <c:pt idx="766">
                  <c:v>605.39720088321008</c:v>
                </c:pt>
                <c:pt idx="767">
                  <c:v>599.02763552721001</c:v>
                </c:pt>
                <c:pt idx="768">
                  <c:v>593.10287222121008</c:v>
                </c:pt>
                <c:pt idx="769">
                  <c:v>587.62291096521005</c:v>
                </c:pt>
                <c:pt idx="770">
                  <c:v>582.58775175921005</c:v>
                </c:pt>
                <c:pt idx="771">
                  <c:v>577.99739460321007</c:v>
                </c:pt>
                <c:pt idx="772">
                  <c:v>573.85183949720999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576.28579631481</c:v>
                </c:pt>
                <c:pt idx="784">
                  <c:v>578.87988187041003</c:v>
                </c:pt>
                <c:pt idx="785">
                  <c:v>581.63409616401009</c:v>
                </c:pt>
                <c:pt idx="786">
                  <c:v>584.54843919561006</c:v>
                </c:pt>
                <c:pt idx="787">
                  <c:v>587.62291096521005</c:v>
                </c:pt>
                <c:pt idx="788">
                  <c:v>596.60435395881007</c:v>
                </c:pt>
                <c:pt idx="789">
                  <c:v>606.72449020041006</c:v>
                </c:pt>
                <c:pt idx="790">
                  <c:v>617.98331969001003</c:v>
                </c:pt>
                <c:pt idx="791">
                  <c:v>630.38084242760999</c:v>
                </c:pt>
                <c:pt idx="792">
                  <c:v>643.91705841321004</c:v>
                </c:pt>
                <c:pt idx="793">
                  <c:v>658.59196764681008</c:v>
                </c:pt>
                <c:pt idx="794">
                  <c:v>674.40557012841009</c:v>
                </c:pt>
                <c:pt idx="795">
                  <c:v>691.35786585801009</c:v>
                </c:pt>
                <c:pt idx="796">
                  <c:v>585.41801350975277</c:v>
                </c:pt>
                <c:pt idx="797">
                  <c:v>592.49570372935261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704.81935509921004</c:v>
                </c:pt>
                <c:pt idx="822">
                  <c:v>693.55696719321008</c:v>
                </c:pt>
                <c:pt idx="823">
                  <c:v>682.73938133721003</c:v>
                </c:pt>
                <c:pt idx="824">
                  <c:v>672.36659753121</c:v>
                </c:pt>
                <c:pt idx="825">
                  <c:v>662.43861577521</c:v>
                </c:pt>
                <c:pt idx="826">
                  <c:v>652.95543606921001</c:v>
                </c:pt>
                <c:pt idx="827">
                  <c:v>643.91705841321004</c:v>
                </c:pt>
                <c:pt idx="828">
                  <c:v>635.32348280720998</c:v>
                </c:pt>
                <c:pt idx="829">
                  <c:v>627.17470925121006</c:v>
                </c:pt>
                <c:pt idx="830">
                  <c:v>619.47073774521004</c:v>
                </c:pt>
                <c:pt idx="831">
                  <c:v>612.21156828921005</c:v>
                </c:pt>
                <c:pt idx="832">
                  <c:v>605.39720088321008</c:v>
                </c:pt>
                <c:pt idx="833">
                  <c:v>599.02763552721001</c:v>
                </c:pt>
                <c:pt idx="834">
                  <c:v>593.10287222121008</c:v>
                </c:pt>
                <c:pt idx="835">
                  <c:v>587.62291096521005</c:v>
                </c:pt>
                <c:pt idx="836">
                  <c:v>582.58775175921005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140.31488703681001</c:v>
                </c:pt>
                <c:pt idx="859">
                  <c:v>143.44273505241</c:v>
                </c:pt>
                <c:pt idx="860">
                  <c:v>146.73071180600999</c:v>
                </c:pt>
                <c:pt idx="861">
                  <c:v>150.17881729761001</c:v>
                </c:pt>
                <c:pt idx="862">
                  <c:v>153.78705152721</c:v>
                </c:pt>
                <c:pt idx="863">
                  <c:v>157.55541449481001</c:v>
                </c:pt>
                <c:pt idx="864">
                  <c:v>161.48390620040999</c:v>
                </c:pt>
                <c:pt idx="865">
                  <c:v>165.57252664401</c:v>
                </c:pt>
                <c:pt idx="866">
                  <c:v>169.82127582561</c:v>
                </c:pt>
                <c:pt idx="867">
                  <c:v>174.23015374521</c:v>
                </c:pt>
                <c:pt idx="868">
                  <c:v>178.79916040281003</c:v>
                </c:pt>
                <c:pt idx="869">
                  <c:v>183.52829579841003</c:v>
                </c:pt>
                <c:pt idx="870">
                  <c:v>188.41755993201005</c:v>
                </c:pt>
                <c:pt idx="871">
                  <c:v>193.46695280361007</c:v>
                </c:pt>
                <c:pt idx="872">
                  <c:v>198.67647441321009</c:v>
                </c:pt>
                <c:pt idx="873">
                  <c:v>204.04612476081007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213.35138364681004</c:v>
                </c:pt>
                <c:pt idx="936">
                  <c:v>223.10144458281002</c:v>
                </c:pt>
                <c:pt idx="937">
                  <c:v>233.29630756881002</c:v>
                </c:pt>
                <c:pt idx="938">
                  <c:v>243.93597260481005</c:v>
                </c:pt>
                <c:pt idx="939">
                  <c:v>255.02043969081001</c:v>
                </c:pt>
                <c:pt idx="940">
                  <c:v>266.54970882681005</c:v>
                </c:pt>
                <c:pt idx="941">
                  <c:v>271.28596105521001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253.89197688996001</c:v>
                </c:pt>
                <c:pt idx="971">
                  <c:v>237.49879733721002</c:v>
                </c:pt>
                <c:pt idx="972">
                  <c:v>222.10642239696</c:v>
                </c:pt>
                <c:pt idx="973">
                  <c:v>207.71485206921</c:v>
                </c:pt>
                <c:pt idx="974">
                  <c:v>194.32408635396001</c:v>
                </c:pt>
                <c:pt idx="975">
                  <c:v>181.93412525121002</c:v>
                </c:pt>
                <c:pt idx="976">
                  <c:v>170.54496876096002</c:v>
                </c:pt>
                <c:pt idx="977">
                  <c:v>160.15661688321001</c:v>
                </c:pt>
                <c:pt idx="978">
                  <c:v>150.76906961796001</c:v>
                </c:pt>
                <c:pt idx="979">
                  <c:v>142.38232696521001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150.76906961796001</c:v>
                </c:pt>
                <c:pt idx="993">
                  <c:v>160.15661688321001</c:v>
                </c:pt>
                <c:pt idx="994">
                  <c:v>170.54496876096002</c:v>
                </c:pt>
                <c:pt idx="995">
                  <c:v>181.93412525121002</c:v>
                </c:pt>
                <c:pt idx="996">
                  <c:v>194.32408635396001</c:v>
                </c:pt>
                <c:pt idx="997">
                  <c:v>207.71485206921</c:v>
                </c:pt>
                <c:pt idx="998">
                  <c:v>222.10642239696</c:v>
                </c:pt>
                <c:pt idx="999">
                  <c:v>237.49879733721002</c:v>
                </c:pt>
                <c:pt idx="1000">
                  <c:v>253.89197688996001</c:v>
                </c:pt>
                <c:pt idx="1001">
                  <c:v>237.49879733721002</c:v>
                </c:pt>
                <c:pt idx="1002">
                  <c:v>222.10642239696</c:v>
                </c:pt>
                <c:pt idx="1003">
                  <c:v>207.71485206921</c:v>
                </c:pt>
                <c:pt idx="1004">
                  <c:v>194.32408635396001</c:v>
                </c:pt>
                <c:pt idx="1005">
                  <c:v>181.93412525121002</c:v>
                </c:pt>
                <c:pt idx="1006">
                  <c:v>170.54496876096002</c:v>
                </c:pt>
                <c:pt idx="1007">
                  <c:v>160.15661688321001</c:v>
                </c:pt>
                <c:pt idx="1008">
                  <c:v>150.76906961796001</c:v>
                </c:pt>
                <c:pt idx="1009">
                  <c:v>142.38232696521001</c:v>
                </c:pt>
                <c:pt idx="1010">
                  <c:v>134.99638892496</c:v>
                </c:pt>
                <c:pt idx="1011">
                  <c:v>128.61125549721001</c:v>
                </c:pt>
                <c:pt idx="1012">
                  <c:v>123.22692668196002</c:v>
                </c:pt>
                <c:pt idx="1013">
                  <c:v>118.84340247921001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123.22692668196002</c:v>
                </c:pt>
                <c:pt idx="1021">
                  <c:v>128.61125549721001</c:v>
                </c:pt>
                <c:pt idx="1022">
                  <c:v>134.99638892496</c:v>
                </c:pt>
                <c:pt idx="1023">
                  <c:v>142.38232696521001</c:v>
                </c:pt>
                <c:pt idx="1024">
                  <c:v>150.76906961796001</c:v>
                </c:pt>
                <c:pt idx="1025">
                  <c:v>160.15661688321001</c:v>
                </c:pt>
                <c:pt idx="1026">
                  <c:v>170.54496876096002</c:v>
                </c:pt>
                <c:pt idx="1027">
                  <c:v>181.93412525121002</c:v>
                </c:pt>
                <c:pt idx="1028">
                  <c:v>194.32408635396001</c:v>
                </c:pt>
                <c:pt idx="1029">
                  <c:v>207.71485206921</c:v>
                </c:pt>
                <c:pt idx="1030">
                  <c:v>222.10642239696</c:v>
                </c:pt>
                <c:pt idx="1031">
                  <c:v>237.49879733721002</c:v>
                </c:pt>
                <c:pt idx="1032">
                  <c:v>253.89197688996001</c:v>
                </c:pt>
                <c:pt idx="1033">
                  <c:v>271.28596105521001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253.89197688996001</c:v>
                </c:pt>
                <c:pt idx="1038">
                  <c:v>237.49879733721002</c:v>
                </c:pt>
                <c:pt idx="1039">
                  <c:v>222.10642239696</c:v>
                </c:pt>
                <c:pt idx="1040">
                  <c:v>207.71485206921</c:v>
                </c:pt>
                <c:pt idx="1041">
                  <c:v>194.32408635396001</c:v>
                </c:pt>
                <c:pt idx="1042">
                  <c:v>181.93412525121002</c:v>
                </c:pt>
                <c:pt idx="1043">
                  <c:v>170.54496876096002</c:v>
                </c:pt>
                <c:pt idx="1044">
                  <c:v>160.15661688321001</c:v>
                </c:pt>
                <c:pt idx="1045">
                  <c:v>150.76906961796001</c:v>
                </c:pt>
                <c:pt idx="1046">
                  <c:v>142.38232696521001</c:v>
                </c:pt>
                <c:pt idx="1047">
                  <c:v>134.99638892496</c:v>
                </c:pt>
                <c:pt idx="1048">
                  <c:v>128.61125549721001</c:v>
                </c:pt>
                <c:pt idx="1049">
                  <c:v>123.22692668196002</c:v>
                </c:pt>
                <c:pt idx="1050">
                  <c:v>118.84340247921001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123.55474579281001</c:v>
                </c:pt>
                <c:pt idx="1060">
                  <c:v>129.40478235441</c:v>
                </c:pt>
                <c:pt idx="1061">
                  <c:v>136.39351216401002</c:v>
                </c:pt>
                <c:pt idx="1062">
                  <c:v>144.52093522160999</c:v>
                </c:pt>
                <c:pt idx="1063">
                  <c:v>153.78705152721</c:v>
                </c:pt>
                <c:pt idx="1064">
                  <c:v>164.19186108080999</c:v>
                </c:pt>
                <c:pt idx="1065">
                  <c:v>175.73536388241001</c:v>
                </c:pt>
                <c:pt idx="1066">
                  <c:v>188.41755993201002</c:v>
                </c:pt>
                <c:pt idx="1067">
                  <c:v>202.23844922961001</c:v>
                </c:pt>
                <c:pt idx="1068">
                  <c:v>217.19803177521004</c:v>
                </c:pt>
                <c:pt idx="1069">
                  <c:v>233.29630756881005</c:v>
                </c:pt>
                <c:pt idx="1070">
                  <c:v>250.5332766104101</c:v>
                </c:pt>
                <c:pt idx="1071">
                  <c:v>268.90893890001007</c:v>
                </c:pt>
                <c:pt idx="1072">
                  <c:v>271.28596105521001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253.89197688996001</c:v>
                </c:pt>
                <c:pt idx="1084">
                  <c:v>237.49879733721002</c:v>
                </c:pt>
                <c:pt idx="1085">
                  <c:v>222.10642239696</c:v>
                </c:pt>
                <c:pt idx="1086">
                  <c:v>207.71485206921</c:v>
                </c:pt>
                <c:pt idx="1087">
                  <c:v>194.32408635396001</c:v>
                </c:pt>
                <c:pt idx="1088">
                  <c:v>181.93412525121002</c:v>
                </c:pt>
                <c:pt idx="1089">
                  <c:v>170.54496876096002</c:v>
                </c:pt>
                <c:pt idx="1090">
                  <c:v>160.15661688321001</c:v>
                </c:pt>
                <c:pt idx="1091">
                  <c:v>150.76906961796001</c:v>
                </c:pt>
                <c:pt idx="1092">
                  <c:v>142.38232696521001</c:v>
                </c:pt>
                <c:pt idx="1093">
                  <c:v>111.26687086521001</c:v>
                </c:pt>
                <c:pt idx="1094">
                  <c:v>111.26687086521001</c:v>
                </c:pt>
                <c:pt idx="1095">
                  <c:v>111.26687086521001</c:v>
                </c:pt>
                <c:pt idx="1096">
                  <c:v>111.26687086521001</c:v>
                </c:pt>
                <c:pt idx="1097">
                  <c:v>111.26687086521001</c:v>
                </c:pt>
                <c:pt idx="1098">
                  <c:v>111.26687086521001</c:v>
                </c:pt>
                <c:pt idx="1099">
                  <c:v>111.26687086521001</c:v>
                </c:pt>
                <c:pt idx="1100">
                  <c:v>111.26687086521001</c:v>
                </c:pt>
                <c:pt idx="1101">
                  <c:v>111.26687086521001</c:v>
                </c:pt>
                <c:pt idx="1102">
                  <c:v>111.26687086521001</c:v>
                </c:pt>
                <c:pt idx="1103">
                  <c:v>111.26687086521001</c:v>
                </c:pt>
                <c:pt idx="1104">
                  <c:v>122.67159542721001</c:v>
                </c:pt>
                <c:pt idx="1105">
                  <c:v>135.85552818921002</c:v>
                </c:pt>
                <c:pt idx="1106">
                  <c:v>150.81866915121003</c:v>
                </c:pt>
                <c:pt idx="1107">
                  <c:v>167.56101831321001</c:v>
                </c:pt>
                <c:pt idx="1108">
                  <c:v>186.08257567521002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48E-4B34-B30B-AE581D911E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727896"/>
        <c:axId val="1496723304"/>
      </c:scatterChart>
      <c:valAx>
        <c:axId val="1496727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723304"/>
        <c:crosses val="autoZero"/>
        <c:crossBetween val="midCat"/>
      </c:valAx>
      <c:valAx>
        <c:axId val="149672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Resistive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7278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Speed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Cycle'!$E$2:$E$1110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13.41</c:v>
                </c:pt>
                <c:pt idx="15">
                  <c:v>13.41</c:v>
                </c:pt>
                <c:pt idx="16">
                  <c:v>13.41</c:v>
                </c:pt>
                <c:pt idx="17">
                  <c:v>13.41</c:v>
                </c:pt>
                <c:pt idx="18">
                  <c:v>13.41</c:v>
                </c:pt>
                <c:pt idx="19">
                  <c:v>13.41</c:v>
                </c:pt>
                <c:pt idx="20">
                  <c:v>13.41</c:v>
                </c:pt>
                <c:pt idx="21">
                  <c:v>13.41</c:v>
                </c:pt>
                <c:pt idx="22">
                  <c:v>13.41</c:v>
                </c:pt>
                <c:pt idx="23">
                  <c:v>13.41</c:v>
                </c:pt>
                <c:pt idx="24">
                  <c:v>13.41</c:v>
                </c:pt>
                <c:pt idx="25">
                  <c:v>13.41</c:v>
                </c:pt>
                <c:pt idx="26">
                  <c:v>13.41</c:v>
                </c:pt>
                <c:pt idx="27">
                  <c:v>13.41</c:v>
                </c:pt>
                <c:pt idx="28">
                  <c:v>13.41</c:v>
                </c:pt>
                <c:pt idx="29">
                  <c:v>13.41</c:v>
                </c:pt>
                <c:pt idx="30">
                  <c:v>13.41</c:v>
                </c:pt>
                <c:pt idx="31">
                  <c:v>13.41</c:v>
                </c:pt>
                <c:pt idx="32">
                  <c:v>13.41</c:v>
                </c:pt>
                <c:pt idx="33">
                  <c:v>13.41</c:v>
                </c:pt>
                <c:pt idx="34">
                  <c:v>13.41</c:v>
                </c:pt>
                <c:pt idx="35">
                  <c:v>13.41</c:v>
                </c:pt>
                <c:pt idx="36">
                  <c:v>13.41</c:v>
                </c:pt>
                <c:pt idx="37">
                  <c:v>13.41</c:v>
                </c:pt>
                <c:pt idx="38">
                  <c:v>13.41</c:v>
                </c:pt>
                <c:pt idx="39">
                  <c:v>13.41</c:v>
                </c:pt>
                <c:pt idx="40">
                  <c:v>13.41</c:v>
                </c:pt>
                <c:pt idx="41">
                  <c:v>13.41</c:v>
                </c:pt>
                <c:pt idx="42">
                  <c:v>13.41</c:v>
                </c:pt>
                <c:pt idx="43">
                  <c:v>13.41</c:v>
                </c:pt>
                <c:pt idx="44">
                  <c:v>13.41</c:v>
                </c:pt>
                <c:pt idx="45">
                  <c:v>13.41</c:v>
                </c:pt>
                <c:pt idx="46">
                  <c:v>13.41</c:v>
                </c:pt>
                <c:pt idx="47">
                  <c:v>13.41</c:v>
                </c:pt>
                <c:pt idx="48">
                  <c:v>13.41</c:v>
                </c:pt>
                <c:pt idx="49">
                  <c:v>13.41</c:v>
                </c:pt>
                <c:pt idx="50">
                  <c:v>13.41</c:v>
                </c:pt>
                <c:pt idx="51">
                  <c:v>13.41</c:v>
                </c:pt>
                <c:pt idx="52">
                  <c:v>13.41</c:v>
                </c:pt>
                <c:pt idx="53">
                  <c:v>13.41</c:v>
                </c:pt>
                <c:pt idx="54">
                  <c:v>13.41</c:v>
                </c:pt>
                <c:pt idx="55">
                  <c:v>13.41</c:v>
                </c:pt>
                <c:pt idx="56">
                  <c:v>13.41</c:v>
                </c:pt>
                <c:pt idx="57">
                  <c:v>13.41</c:v>
                </c:pt>
                <c:pt idx="58">
                  <c:v>13.41</c:v>
                </c:pt>
                <c:pt idx="59">
                  <c:v>13.41</c:v>
                </c:pt>
                <c:pt idx="60">
                  <c:v>13.41</c:v>
                </c:pt>
                <c:pt idx="61">
                  <c:v>13.41</c:v>
                </c:pt>
                <c:pt idx="62">
                  <c:v>13.41</c:v>
                </c:pt>
                <c:pt idx="63">
                  <c:v>13.41</c:v>
                </c:pt>
                <c:pt idx="64">
                  <c:v>13.41</c:v>
                </c:pt>
                <c:pt idx="65">
                  <c:v>13.41</c:v>
                </c:pt>
                <c:pt idx="66">
                  <c:v>13.41</c:v>
                </c:pt>
                <c:pt idx="67">
                  <c:v>13.41</c:v>
                </c:pt>
                <c:pt idx="68">
                  <c:v>13.41</c:v>
                </c:pt>
                <c:pt idx="69">
                  <c:v>13.41</c:v>
                </c:pt>
                <c:pt idx="70">
                  <c:v>13.41</c:v>
                </c:pt>
                <c:pt idx="71">
                  <c:v>13.41</c:v>
                </c:pt>
                <c:pt idx="72">
                  <c:v>13.41</c:v>
                </c:pt>
                <c:pt idx="73">
                  <c:v>13.41</c:v>
                </c:pt>
                <c:pt idx="74">
                  <c:v>13.41</c:v>
                </c:pt>
                <c:pt idx="75">
                  <c:v>13.41</c:v>
                </c:pt>
                <c:pt idx="76">
                  <c:v>13.41</c:v>
                </c:pt>
                <c:pt idx="77">
                  <c:v>13.41</c:v>
                </c:pt>
                <c:pt idx="78">
                  <c:v>13.41</c:v>
                </c:pt>
                <c:pt idx="79">
                  <c:v>13.41</c:v>
                </c:pt>
                <c:pt idx="80">
                  <c:v>13.41</c:v>
                </c:pt>
                <c:pt idx="81">
                  <c:v>13.41</c:v>
                </c:pt>
                <c:pt idx="82">
                  <c:v>13.41</c:v>
                </c:pt>
                <c:pt idx="83">
                  <c:v>13.41</c:v>
                </c:pt>
                <c:pt idx="84">
                  <c:v>13.41</c:v>
                </c:pt>
                <c:pt idx="85">
                  <c:v>13.41</c:v>
                </c:pt>
                <c:pt idx="86">
                  <c:v>13.41</c:v>
                </c:pt>
                <c:pt idx="87">
                  <c:v>13.41</c:v>
                </c:pt>
                <c:pt idx="88">
                  <c:v>13.41</c:v>
                </c:pt>
                <c:pt idx="89">
                  <c:v>13.41</c:v>
                </c:pt>
                <c:pt idx="90">
                  <c:v>13.41</c:v>
                </c:pt>
                <c:pt idx="91">
                  <c:v>13.41</c:v>
                </c:pt>
                <c:pt idx="92">
                  <c:v>13.41</c:v>
                </c:pt>
                <c:pt idx="93">
                  <c:v>13</c:v>
                </c:pt>
                <c:pt idx="94">
                  <c:v>12.5</c:v>
                </c:pt>
                <c:pt idx="95">
                  <c:v>12</c:v>
                </c:pt>
                <c:pt idx="96">
                  <c:v>11.5</c:v>
                </c:pt>
                <c:pt idx="97">
                  <c:v>11</c:v>
                </c:pt>
                <c:pt idx="98">
                  <c:v>11</c:v>
                </c:pt>
                <c:pt idx="99">
                  <c:v>11</c:v>
                </c:pt>
                <c:pt idx="100">
                  <c:v>11</c:v>
                </c:pt>
                <c:pt idx="101">
                  <c:v>11</c:v>
                </c:pt>
                <c:pt idx="102">
                  <c:v>11</c:v>
                </c:pt>
                <c:pt idx="103">
                  <c:v>11</c:v>
                </c:pt>
                <c:pt idx="104">
                  <c:v>11</c:v>
                </c:pt>
                <c:pt idx="105">
                  <c:v>11</c:v>
                </c:pt>
                <c:pt idx="106">
                  <c:v>11</c:v>
                </c:pt>
                <c:pt idx="107">
                  <c:v>11</c:v>
                </c:pt>
                <c:pt idx="108">
                  <c:v>11</c:v>
                </c:pt>
                <c:pt idx="109">
                  <c:v>11</c:v>
                </c:pt>
                <c:pt idx="110">
                  <c:v>12</c:v>
                </c:pt>
                <c:pt idx="111">
                  <c:v>13</c:v>
                </c:pt>
                <c:pt idx="112">
                  <c:v>13.41</c:v>
                </c:pt>
                <c:pt idx="113">
                  <c:v>13.41</c:v>
                </c:pt>
                <c:pt idx="114">
                  <c:v>13.41</c:v>
                </c:pt>
                <c:pt idx="115">
                  <c:v>13.41</c:v>
                </c:pt>
                <c:pt idx="116">
                  <c:v>10</c:v>
                </c:pt>
                <c:pt idx="117">
                  <c:v>10</c:v>
                </c:pt>
                <c:pt idx="118">
                  <c:v>10.5</c:v>
                </c:pt>
                <c:pt idx="119">
                  <c:v>10.5</c:v>
                </c:pt>
                <c:pt idx="120">
                  <c:v>11.5</c:v>
                </c:pt>
                <c:pt idx="121">
                  <c:v>12.5</c:v>
                </c:pt>
                <c:pt idx="122">
                  <c:v>13.41</c:v>
                </c:pt>
                <c:pt idx="123">
                  <c:v>13.41</c:v>
                </c:pt>
                <c:pt idx="124">
                  <c:v>13.41</c:v>
                </c:pt>
                <c:pt idx="125">
                  <c:v>13.41</c:v>
                </c:pt>
                <c:pt idx="126">
                  <c:v>13.41</c:v>
                </c:pt>
                <c:pt idx="127">
                  <c:v>13.41</c:v>
                </c:pt>
                <c:pt idx="128">
                  <c:v>13.41</c:v>
                </c:pt>
                <c:pt idx="129">
                  <c:v>13.41</c:v>
                </c:pt>
                <c:pt idx="130">
                  <c:v>13.41</c:v>
                </c:pt>
                <c:pt idx="131">
                  <c:v>13.41</c:v>
                </c:pt>
                <c:pt idx="132">
                  <c:v>13.41</c:v>
                </c:pt>
                <c:pt idx="133">
                  <c:v>13.41</c:v>
                </c:pt>
                <c:pt idx="134">
                  <c:v>13.41</c:v>
                </c:pt>
                <c:pt idx="135">
                  <c:v>13.41</c:v>
                </c:pt>
                <c:pt idx="136">
                  <c:v>13.41</c:v>
                </c:pt>
                <c:pt idx="137">
                  <c:v>13.41</c:v>
                </c:pt>
                <c:pt idx="138">
                  <c:v>13.41</c:v>
                </c:pt>
                <c:pt idx="139">
                  <c:v>13.41</c:v>
                </c:pt>
                <c:pt idx="140">
                  <c:v>13.41</c:v>
                </c:pt>
                <c:pt idx="141">
                  <c:v>13.41</c:v>
                </c:pt>
                <c:pt idx="142">
                  <c:v>13.41</c:v>
                </c:pt>
                <c:pt idx="143">
                  <c:v>13.41</c:v>
                </c:pt>
                <c:pt idx="144">
                  <c:v>13.41</c:v>
                </c:pt>
                <c:pt idx="145">
                  <c:v>13.41</c:v>
                </c:pt>
                <c:pt idx="146">
                  <c:v>13.41</c:v>
                </c:pt>
                <c:pt idx="147">
                  <c:v>13.41</c:v>
                </c:pt>
                <c:pt idx="148">
                  <c:v>13.41</c:v>
                </c:pt>
                <c:pt idx="149">
                  <c:v>13.41</c:v>
                </c:pt>
                <c:pt idx="150">
                  <c:v>13.41</c:v>
                </c:pt>
                <c:pt idx="151">
                  <c:v>13.41</c:v>
                </c:pt>
                <c:pt idx="152">
                  <c:v>13.41</c:v>
                </c:pt>
                <c:pt idx="153">
                  <c:v>13.41</c:v>
                </c:pt>
                <c:pt idx="154">
                  <c:v>13.41</c:v>
                </c:pt>
                <c:pt idx="155">
                  <c:v>13.41</c:v>
                </c:pt>
                <c:pt idx="156">
                  <c:v>13.41</c:v>
                </c:pt>
                <c:pt idx="157">
                  <c:v>12.41</c:v>
                </c:pt>
                <c:pt idx="158">
                  <c:v>11.41</c:v>
                </c:pt>
                <c:pt idx="159">
                  <c:v>10.41</c:v>
                </c:pt>
                <c:pt idx="160">
                  <c:v>9.41</c:v>
                </c:pt>
                <c:pt idx="161">
                  <c:v>8.41</c:v>
                </c:pt>
                <c:pt idx="162">
                  <c:v>7.41</c:v>
                </c:pt>
                <c:pt idx="163">
                  <c:v>6.41</c:v>
                </c:pt>
                <c:pt idx="164">
                  <c:v>5.41</c:v>
                </c:pt>
                <c:pt idx="165">
                  <c:v>4.41</c:v>
                </c:pt>
                <c:pt idx="166">
                  <c:v>3.41</c:v>
                </c:pt>
                <c:pt idx="167">
                  <c:v>3.41</c:v>
                </c:pt>
                <c:pt idx="168">
                  <c:v>3.41</c:v>
                </c:pt>
                <c:pt idx="169">
                  <c:v>3.41</c:v>
                </c:pt>
                <c:pt idx="170">
                  <c:v>3.41</c:v>
                </c:pt>
                <c:pt idx="171">
                  <c:v>3.41</c:v>
                </c:pt>
                <c:pt idx="172">
                  <c:v>3.41</c:v>
                </c:pt>
                <c:pt idx="173">
                  <c:v>3.41</c:v>
                </c:pt>
                <c:pt idx="174">
                  <c:v>3.41</c:v>
                </c:pt>
                <c:pt idx="175">
                  <c:v>3.41</c:v>
                </c:pt>
                <c:pt idx="176">
                  <c:v>3.41</c:v>
                </c:pt>
                <c:pt idx="177">
                  <c:v>3.41</c:v>
                </c:pt>
                <c:pt idx="178">
                  <c:v>4.41</c:v>
                </c:pt>
                <c:pt idx="179">
                  <c:v>5.41</c:v>
                </c:pt>
                <c:pt idx="180">
                  <c:v>6.41</c:v>
                </c:pt>
                <c:pt idx="181">
                  <c:v>7.41</c:v>
                </c:pt>
                <c:pt idx="182">
                  <c:v>8.41</c:v>
                </c:pt>
                <c:pt idx="183">
                  <c:v>9.41</c:v>
                </c:pt>
                <c:pt idx="184">
                  <c:v>10.41</c:v>
                </c:pt>
                <c:pt idx="185">
                  <c:v>11.41</c:v>
                </c:pt>
                <c:pt idx="186">
                  <c:v>12.41</c:v>
                </c:pt>
                <c:pt idx="187">
                  <c:v>13.41</c:v>
                </c:pt>
                <c:pt idx="188">
                  <c:v>13.41</c:v>
                </c:pt>
                <c:pt idx="189">
                  <c:v>13.41</c:v>
                </c:pt>
                <c:pt idx="190">
                  <c:v>13.41</c:v>
                </c:pt>
                <c:pt idx="191">
                  <c:v>13.41</c:v>
                </c:pt>
                <c:pt idx="192">
                  <c:v>13.41</c:v>
                </c:pt>
                <c:pt idx="193">
                  <c:v>13.41</c:v>
                </c:pt>
                <c:pt idx="194">
                  <c:v>13.41</c:v>
                </c:pt>
                <c:pt idx="195">
                  <c:v>13.41</c:v>
                </c:pt>
                <c:pt idx="196">
                  <c:v>13.41</c:v>
                </c:pt>
                <c:pt idx="197">
                  <c:v>13.41</c:v>
                </c:pt>
                <c:pt idx="198">
                  <c:v>13.41</c:v>
                </c:pt>
                <c:pt idx="199">
                  <c:v>13.41</c:v>
                </c:pt>
                <c:pt idx="200">
                  <c:v>13.41</c:v>
                </c:pt>
                <c:pt idx="201">
                  <c:v>13.41</c:v>
                </c:pt>
                <c:pt idx="202">
                  <c:v>13.41</c:v>
                </c:pt>
                <c:pt idx="203">
                  <c:v>13.41</c:v>
                </c:pt>
                <c:pt idx="204">
                  <c:v>13.41</c:v>
                </c:pt>
                <c:pt idx="205">
                  <c:v>13.41</c:v>
                </c:pt>
                <c:pt idx="206">
                  <c:v>13.41</c:v>
                </c:pt>
                <c:pt idx="207">
                  <c:v>13.41</c:v>
                </c:pt>
                <c:pt idx="208">
                  <c:v>13.41</c:v>
                </c:pt>
                <c:pt idx="209">
                  <c:v>13.41</c:v>
                </c:pt>
                <c:pt idx="210">
                  <c:v>13.41</c:v>
                </c:pt>
                <c:pt idx="211">
                  <c:v>13.41</c:v>
                </c:pt>
                <c:pt idx="212">
                  <c:v>13.41</c:v>
                </c:pt>
                <c:pt idx="213">
                  <c:v>13.41</c:v>
                </c:pt>
                <c:pt idx="214">
                  <c:v>12.41</c:v>
                </c:pt>
                <c:pt idx="215">
                  <c:v>11.41</c:v>
                </c:pt>
                <c:pt idx="216">
                  <c:v>10.41</c:v>
                </c:pt>
                <c:pt idx="217">
                  <c:v>9.41</c:v>
                </c:pt>
                <c:pt idx="218">
                  <c:v>8.41</c:v>
                </c:pt>
                <c:pt idx="219">
                  <c:v>7.41</c:v>
                </c:pt>
                <c:pt idx="220">
                  <c:v>6.41</c:v>
                </c:pt>
                <c:pt idx="221">
                  <c:v>5.41</c:v>
                </c:pt>
                <c:pt idx="222">
                  <c:v>4.41</c:v>
                </c:pt>
                <c:pt idx="223">
                  <c:v>3.41</c:v>
                </c:pt>
                <c:pt idx="224">
                  <c:v>3.41</c:v>
                </c:pt>
                <c:pt idx="225">
                  <c:v>3.41</c:v>
                </c:pt>
                <c:pt idx="226">
                  <c:v>3.41</c:v>
                </c:pt>
                <c:pt idx="227">
                  <c:v>3.41</c:v>
                </c:pt>
                <c:pt idx="228">
                  <c:v>3.41</c:v>
                </c:pt>
                <c:pt idx="229">
                  <c:v>3.41</c:v>
                </c:pt>
                <c:pt idx="230">
                  <c:v>3.41</c:v>
                </c:pt>
                <c:pt idx="231">
                  <c:v>3.41</c:v>
                </c:pt>
                <c:pt idx="232">
                  <c:v>3.41</c:v>
                </c:pt>
                <c:pt idx="233">
                  <c:v>3.41</c:v>
                </c:pt>
                <c:pt idx="234">
                  <c:v>3.41</c:v>
                </c:pt>
                <c:pt idx="235">
                  <c:v>3.41</c:v>
                </c:pt>
                <c:pt idx="236">
                  <c:v>3.91</c:v>
                </c:pt>
                <c:pt idx="237">
                  <c:v>4.41</c:v>
                </c:pt>
                <c:pt idx="238">
                  <c:v>4.91</c:v>
                </c:pt>
                <c:pt idx="239">
                  <c:v>5.41</c:v>
                </c:pt>
                <c:pt idx="240">
                  <c:v>5.91</c:v>
                </c:pt>
                <c:pt idx="241">
                  <c:v>6.41</c:v>
                </c:pt>
                <c:pt idx="242">
                  <c:v>6.91</c:v>
                </c:pt>
                <c:pt idx="243">
                  <c:v>7.41</c:v>
                </c:pt>
                <c:pt idx="244">
                  <c:v>7.91</c:v>
                </c:pt>
                <c:pt idx="245">
                  <c:v>8.41</c:v>
                </c:pt>
                <c:pt idx="246">
                  <c:v>8.91</c:v>
                </c:pt>
                <c:pt idx="247">
                  <c:v>9.41</c:v>
                </c:pt>
                <c:pt idx="248">
                  <c:v>9.91</c:v>
                </c:pt>
                <c:pt idx="249">
                  <c:v>10.41</c:v>
                </c:pt>
                <c:pt idx="250">
                  <c:v>10.91</c:v>
                </c:pt>
                <c:pt idx="251">
                  <c:v>11.41</c:v>
                </c:pt>
                <c:pt idx="252">
                  <c:v>12.41</c:v>
                </c:pt>
                <c:pt idx="253">
                  <c:v>13.41</c:v>
                </c:pt>
                <c:pt idx="254">
                  <c:v>13.41</c:v>
                </c:pt>
                <c:pt idx="255">
                  <c:v>13.41</c:v>
                </c:pt>
                <c:pt idx="256">
                  <c:v>13.41</c:v>
                </c:pt>
                <c:pt idx="257">
                  <c:v>13.41</c:v>
                </c:pt>
                <c:pt idx="258">
                  <c:v>13.41</c:v>
                </c:pt>
                <c:pt idx="259">
                  <c:v>13.41</c:v>
                </c:pt>
                <c:pt idx="260">
                  <c:v>13.41</c:v>
                </c:pt>
                <c:pt idx="261">
                  <c:v>13.41</c:v>
                </c:pt>
                <c:pt idx="262">
                  <c:v>13.41</c:v>
                </c:pt>
                <c:pt idx="263">
                  <c:v>13.41</c:v>
                </c:pt>
                <c:pt idx="264">
                  <c:v>13.41</c:v>
                </c:pt>
                <c:pt idx="265">
                  <c:v>13.41</c:v>
                </c:pt>
                <c:pt idx="266">
                  <c:v>13.41</c:v>
                </c:pt>
                <c:pt idx="267">
                  <c:v>12.5</c:v>
                </c:pt>
                <c:pt idx="268">
                  <c:v>12</c:v>
                </c:pt>
                <c:pt idx="269">
                  <c:v>11.5</c:v>
                </c:pt>
                <c:pt idx="270">
                  <c:v>11</c:v>
                </c:pt>
                <c:pt idx="271">
                  <c:v>11</c:v>
                </c:pt>
                <c:pt idx="272">
                  <c:v>11</c:v>
                </c:pt>
                <c:pt idx="273">
                  <c:v>11</c:v>
                </c:pt>
                <c:pt idx="274">
                  <c:v>11</c:v>
                </c:pt>
                <c:pt idx="275">
                  <c:v>11</c:v>
                </c:pt>
                <c:pt idx="276">
                  <c:v>11</c:v>
                </c:pt>
                <c:pt idx="277">
                  <c:v>11</c:v>
                </c:pt>
                <c:pt idx="278">
                  <c:v>11</c:v>
                </c:pt>
                <c:pt idx="279">
                  <c:v>11</c:v>
                </c:pt>
                <c:pt idx="280">
                  <c:v>11</c:v>
                </c:pt>
                <c:pt idx="281">
                  <c:v>11</c:v>
                </c:pt>
                <c:pt idx="282">
                  <c:v>11</c:v>
                </c:pt>
                <c:pt idx="283">
                  <c:v>11</c:v>
                </c:pt>
                <c:pt idx="284">
                  <c:v>11</c:v>
                </c:pt>
                <c:pt idx="285">
                  <c:v>12</c:v>
                </c:pt>
                <c:pt idx="286">
                  <c:v>12.5</c:v>
                </c:pt>
                <c:pt idx="287">
                  <c:v>13</c:v>
                </c:pt>
                <c:pt idx="288">
                  <c:v>13.41</c:v>
                </c:pt>
                <c:pt idx="289">
                  <c:v>13.41</c:v>
                </c:pt>
                <c:pt idx="290">
                  <c:v>13.41</c:v>
                </c:pt>
                <c:pt idx="291">
                  <c:v>13.41</c:v>
                </c:pt>
                <c:pt idx="292">
                  <c:v>13.41</c:v>
                </c:pt>
                <c:pt idx="293">
                  <c:v>13.41</c:v>
                </c:pt>
                <c:pt idx="294">
                  <c:v>13.41</c:v>
                </c:pt>
                <c:pt idx="295">
                  <c:v>13.41</c:v>
                </c:pt>
                <c:pt idx="296">
                  <c:v>12.41</c:v>
                </c:pt>
                <c:pt idx="297">
                  <c:v>11.41</c:v>
                </c:pt>
                <c:pt idx="298">
                  <c:v>10.41</c:v>
                </c:pt>
                <c:pt idx="299">
                  <c:v>9.41</c:v>
                </c:pt>
                <c:pt idx="300">
                  <c:v>8.41</c:v>
                </c:pt>
                <c:pt idx="301">
                  <c:v>7.41</c:v>
                </c:pt>
                <c:pt idx="302">
                  <c:v>6.41</c:v>
                </c:pt>
                <c:pt idx="303">
                  <c:v>5.41</c:v>
                </c:pt>
                <c:pt idx="304">
                  <c:v>4.41</c:v>
                </c:pt>
                <c:pt idx="305">
                  <c:v>4.41</c:v>
                </c:pt>
                <c:pt idx="306">
                  <c:v>4.41</c:v>
                </c:pt>
                <c:pt idx="307">
                  <c:v>4.41</c:v>
                </c:pt>
                <c:pt idx="308">
                  <c:v>4.41</c:v>
                </c:pt>
                <c:pt idx="309">
                  <c:v>4.41</c:v>
                </c:pt>
                <c:pt idx="310">
                  <c:v>4.41</c:v>
                </c:pt>
                <c:pt idx="311">
                  <c:v>4.41</c:v>
                </c:pt>
                <c:pt idx="312">
                  <c:v>4.41</c:v>
                </c:pt>
                <c:pt idx="313">
                  <c:v>4.91</c:v>
                </c:pt>
                <c:pt idx="314">
                  <c:v>5.41</c:v>
                </c:pt>
                <c:pt idx="315">
                  <c:v>5.91</c:v>
                </c:pt>
                <c:pt idx="316">
                  <c:v>6.41</c:v>
                </c:pt>
                <c:pt idx="317">
                  <c:v>6.91</c:v>
                </c:pt>
                <c:pt idx="318">
                  <c:v>7.41</c:v>
                </c:pt>
                <c:pt idx="319">
                  <c:v>7.91</c:v>
                </c:pt>
                <c:pt idx="320">
                  <c:v>8.41</c:v>
                </c:pt>
                <c:pt idx="321">
                  <c:v>8.91</c:v>
                </c:pt>
                <c:pt idx="322">
                  <c:v>9.41</c:v>
                </c:pt>
                <c:pt idx="323">
                  <c:v>10.41</c:v>
                </c:pt>
                <c:pt idx="324">
                  <c:v>11.41</c:v>
                </c:pt>
                <c:pt idx="325">
                  <c:v>12.41</c:v>
                </c:pt>
                <c:pt idx="326">
                  <c:v>13.41</c:v>
                </c:pt>
                <c:pt idx="327">
                  <c:v>13.41</c:v>
                </c:pt>
                <c:pt idx="328">
                  <c:v>12.41</c:v>
                </c:pt>
                <c:pt idx="329">
                  <c:v>11.41</c:v>
                </c:pt>
                <c:pt idx="330">
                  <c:v>10.41</c:v>
                </c:pt>
                <c:pt idx="331">
                  <c:v>9.41</c:v>
                </c:pt>
                <c:pt idx="332">
                  <c:v>8.41</c:v>
                </c:pt>
                <c:pt idx="333">
                  <c:v>7.41</c:v>
                </c:pt>
                <c:pt idx="334">
                  <c:v>6.41</c:v>
                </c:pt>
                <c:pt idx="335">
                  <c:v>5.41</c:v>
                </c:pt>
                <c:pt idx="336">
                  <c:v>4.41</c:v>
                </c:pt>
                <c:pt idx="337">
                  <c:v>3.41</c:v>
                </c:pt>
                <c:pt idx="338">
                  <c:v>2.41</c:v>
                </c:pt>
                <c:pt idx="339">
                  <c:v>2.41</c:v>
                </c:pt>
                <c:pt idx="340">
                  <c:v>2.41</c:v>
                </c:pt>
                <c:pt idx="341">
                  <c:v>2.41</c:v>
                </c:pt>
                <c:pt idx="342">
                  <c:v>2.41</c:v>
                </c:pt>
                <c:pt idx="343">
                  <c:v>2.91</c:v>
                </c:pt>
                <c:pt idx="344">
                  <c:v>3.41</c:v>
                </c:pt>
                <c:pt idx="345">
                  <c:v>3.91</c:v>
                </c:pt>
                <c:pt idx="346">
                  <c:v>4.41</c:v>
                </c:pt>
                <c:pt idx="347">
                  <c:v>4.91</c:v>
                </c:pt>
                <c:pt idx="348">
                  <c:v>5.41</c:v>
                </c:pt>
                <c:pt idx="349">
                  <c:v>5.91</c:v>
                </c:pt>
                <c:pt idx="350">
                  <c:v>6.41</c:v>
                </c:pt>
                <c:pt idx="351">
                  <c:v>6.91</c:v>
                </c:pt>
                <c:pt idx="352">
                  <c:v>7.41</c:v>
                </c:pt>
                <c:pt idx="353">
                  <c:v>7.91</c:v>
                </c:pt>
                <c:pt idx="354">
                  <c:v>8.41</c:v>
                </c:pt>
                <c:pt idx="355">
                  <c:v>9.16</c:v>
                </c:pt>
                <c:pt idx="356">
                  <c:v>9.91</c:v>
                </c:pt>
                <c:pt idx="357">
                  <c:v>10.66</c:v>
                </c:pt>
                <c:pt idx="358">
                  <c:v>11.41</c:v>
                </c:pt>
                <c:pt idx="359">
                  <c:v>12.41</c:v>
                </c:pt>
                <c:pt idx="360">
                  <c:v>13.41</c:v>
                </c:pt>
                <c:pt idx="361">
                  <c:v>13.41</c:v>
                </c:pt>
                <c:pt idx="362">
                  <c:v>13.41</c:v>
                </c:pt>
                <c:pt idx="363">
                  <c:v>13.41</c:v>
                </c:pt>
                <c:pt idx="364">
                  <c:v>13.41</c:v>
                </c:pt>
                <c:pt idx="365">
                  <c:v>13.41</c:v>
                </c:pt>
                <c:pt idx="366">
                  <c:v>13.41</c:v>
                </c:pt>
                <c:pt idx="367">
                  <c:v>12.66</c:v>
                </c:pt>
                <c:pt idx="368">
                  <c:v>11.91</c:v>
                </c:pt>
                <c:pt idx="369">
                  <c:v>11.16</c:v>
                </c:pt>
                <c:pt idx="370">
                  <c:v>10.41</c:v>
                </c:pt>
                <c:pt idx="371">
                  <c:v>9.66</c:v>
                </c:pt>
                <c:pt idx="372">
                  <c:v>8.91</c:v>
                </c:pt>
                <c:pt idx="373">
                  <c:v>8.16</c:v>
                </c:pt>
                <c:pt idx="374">
                  <c:v>7.41</c:v>
                </c:pt>
                <c:pt idx="375">
                  <c:v>6.66</c:v>
                </c:pt>
                <c:pt idx="376">
                  <c:v>5.91</c:v>
                </c:pt>
                <c:pt idx="377">
                  <c:v>5.16</c:v>
                </c:pt>
                <c:pt idx="378">
                  <c:v>4.41</c:v>
                </c:pt>
                <c:pt idx="379">
                  <c:v>3.66</c:v>
                </c:pt>
                <c:pt idx="380">
                  <c:v>2.91</c:v>
                </c:pt>
                <c:pt idx="381">
                  <c:v>2.91</c:v>
                </c:pt>
                <c:pt idx="382">
                  <c:v>2.91</c:v>
                </c:pt>
                <c:pt idx="383">
                  <c:v>2.91</c:v>
                </c:pt>
                <c:pt idx="384">
                  <c:v>2.91</c:v>
                </c:pt>
                <c:pt idx="385">
                  <c:v>2.91</c:v>
                </c:pt>
                <c:pt idx="386">
                  <c:v>2.91</c:v>
                </c:pt>
                <c:pt idx="387">
                  <c:v>2.91</c:v>
                </c:pt>
                <c:pt idx="388">
                  <c:v>2.91</c:v>
                </c:pt>
                <c:pt idx="389">
                  <c:v>2.91</c:v>
                </c:pt>
                <c:pt idx="390">
                  <c:v>2.91</c:v>
                </c:pt>
                <c:pt idx="391">
                  <c:v>3.66</c:v>
                </c:pt>
                <c:pt idx="392">
                  <c:v>4.41</c:v>
                </c:pt>
                <c:pt idx="393">
                  <c:v>5.16</c:v>
                </c:pt>
                <c:pt idx="394">
                  <c:v>5.91</c:v>
                </c:pt>
                <c:pt idx="395">
                  <c:v>6.66</c:v>
                </c:pt>
                <c:pt idx="396">
                  <c:v>7.66</c:v>
                </c:pt>
                <c:pt idx="397">
                  <c:v>8.66</c:v>
                </c:pt>
                <c:pt idx="398">
                  <c:v>9.66</c:v>
                </c:pt>
                <c:pt idx="399">
                  <c:v>10.66</c:v>
                </c:pt>
                <c:pt idx="400">
                  <c:v>11.66</c:v>
                </c:pt>
                <c:pt idx="401">
                  <c:v>12.66</c:v>
                </c:pt>
                <c:pt idx="402">
                  <c:v>13.41</c:v>
                </c:pt>
                <c:pt idx="403">
                  <c:v>12.66</c:v>
                </c:pt>
                <c:pt idx="404">
                  <c:v>11.91</c:v>
                </c:pt>
                <c:pt idx="405">
                  <c:v>11.16</c:v>
                </c:pt>
                <c:pt idx="406">
                  <c:v>10.41</c:v>
                </c:pt>
                <c:pt idx="407">
                  <c:v>9.66</c:v>
                </c:pt>
                <c:pt idx="408">
                  <c:v>8.91</c:v>
                </c:pt>
                <c:pt idx="409">
                  <c:v>8.16</c:v>
                </c:pt>
                <c:pt idx="410">
                  <c:v>7.41</c:v>
                </c:pt>
                <c:pt idx="411">
                  <c:v>7.41</c:v>
                </c:pt>
                <c:pt idx="412">
                  <c:v>7.41</c:v>
                </c:pt>
                <c:pt idx="413">
                  <c:v>7.41</c:v>
                </c:pt>
                <c:pt idx="414">
                  <c:v>7.41</c:v>
                </c:pt>
                <c:pt idx="415">
                  <c:v>7.41</c:v>
                </c:pt>
                <c:pt idx="416">
                  <c:v>7.41</c:v>
                </c:pt>
                <c:pt idx="417">
                  <c:v>8.16</c:v>
                </c:pt>
                <c:pt idx="418">
                  <c:v>8.91</c:v>
                </c:pt>
                <c:pt idx="419">
                  <c:v>9.66</c:v>
                </c:pt>
                <c:pt idx="420">
                  <c:v>10.41</c:v>
                </c:pt>
                <c:pt idx="421">
                  <c:v>11.16</c:v>
                </c:pt>
                <c:pt idx="422">
                  <c:v>11.91</c:v>
                </c:pt>
                <c:pt idx="423">
                  <c:v>12.66</c:v>
                </c:pt>
                <c:pt idx="424">
                  <c:v>13.41</c:v>
                </c:pt>
                <c:pt idx="425">
                  <c:v>13.41</c:v>
                </c:pt>
                <c:pt idx="426">
                  <c:v>13.41</c:v>
                </c:pt>
                <c:pt idx="427">
                  <c:v>13.41</c:v>
                </c:pt>
                <c:pt idx="428">
                  <c:v>13.41</c:v>
                </c:pt>
                <c:pt idx="429">
                  <c:v>13.41</c:v>
                </c:pt>
                <c:pt idx="430">
                  <c:v>13.41</c:v>
                </c:pt>
                <c:pt idx="431">
                  <c:v>13.41</c:v>
                </c:pt>
                <c:pt idx="432">
                  <c:v>13.41</c:v>
                </c:pt>
                <c:pt idx="433">
                  <c:v>13.41</c:v>
                </c:pt>
                <c:pt idx="434">
                  <c:v>13.41</c:v>
                </c:pt>
                <c:pt idx="435">
                  <c:v>13.41</c:v>
                </c:pt>
                <c:pt idx="436">
                  <c:v>13.41</c:v>
                </c:pt>
                <c:pt idx="437">
                  <c:v>13.41</c:v>
                </c:pt>
                <c:pt idx="438">
                  <c:v>13.41</c:v>
                </c:pt>
                <c:pt idx="439">
                  <c:v>13.41</c:v>
                </c:pt>
                <c:pt idx="440">
                  <c:v>13.41</c:v>
                </c:pt>
                <c:pt idx="441">
                  <c:v>13.41</c:v>
                </c:pt>
                <c:pt idx="442">
                  <c:v>13.41</c:v>
                </c:pt>
                <c:pt idx="443">
                  <c:v>13.41</c:v>
                </c:pt>
                <c:pt idx="444">
                  <c:v>13.41</c:v>
                </c:pt>
                <c:pt idx="445">
                  <c:v>13.41</c:v>
                </c:pt>
                <c:pt idx="446">
                  <c:v>13.41</c:v>
                </c:pt>
                <c:pt idx="447">
                  <c:v>13.41</c:v>
                </c:pt>
                <c:pt idx="448">
                  <c:v>13.41</c:v>
                </c:pt>
                <c:pt idx="449">
                  <c:v>13.41</c:v>
                </c:pt>
                <c:pt idx="450">
                  <c:v>13.41</c:v>
                </c:pt>
                <c:pt idx="451">
                  <c:v>13.41</c:v>
                </c:pt>
                <c:pt idx="452">
                  <c:v>13.41</c:v>
                </c:pt>
                <c:pt idx="453">
                  <c:v>13.41</c:v>
                </c:pt>
                <c:pt idx="454">
                  <c:v>13.41</c:v>
                </c:pt>
                <c:pt idx="455">
                  <c:v>13.41</c:v>
                </c:pt>
                <c:pt idx="456">
                  <c:v>13.41</c:v>
                </c:pt>
                <c:pt idx="457">
                  <c:v>13.41</c:v>
                </c:pt>
                <c:pt idx="458">
                  <c:v>13.41</c:v>
                </c:pt>
                <c:pt idx="459">
                  <c:v>13.41</c:v>
                </c:pt>
                <c:pt idx="460">
                  <c:v>13.41</c:v>
                </c:pt>
                <c:pt idx="461">
                  <c:v>13.41</c:v>
                </c:pt>
                <c:pt idx="462">
                  <c:v>13.41</c:v>
                </c:pt>
                <c:pt idx="463">
                  <c:v>13.41</c:v>
                </c:pt>
                <c:pt idx="464">
                  <c:v>13.41</c:v>
                </c:pt>
                <c:pt idx="465">
                  <c:v>13.41</c:v>
                </c:pt>
                <c:pt idx="466">
                  <c:v>13.41</c:v>
                </c:pt>
                <c:pt idx="467">
                  <c:v>13.41</c:v>
                </c:pt>
                <c:pt idx="468">
                  <c:v>13.41</c:v>
                </c:pt>
                <c:pt idx="469">
                  <c:v>13.41</c:v>
                </c:pt>
                <c:pt idx="470">
                  <c:v>13.41</c:v>
                </c:pt>
                <c:pt idx="471">
                  <c:v>13.41</c:v>
                </c:pt>
                <c:pt idx="472">
                  <c:v>13.41</c:v>
                </c:pt>
                <c:pt idx="473">
                  <c:v>12.66</c:v>
                </c:pt>
                <c:pt idx="474">
                  <c:v>11.91</c:v>
                </c:pt>
                <c:pt idx="475">
                  <c:v>11.16</c:v>
                </c:pt>
                <c:pt idx="476">
                  <c:v>10.41</c:v>
                </c:pt>
                <c:pt idx="477">
                  <c:v>9.66</c:v>
                </c:pt>
                <c:pt idx="478">
                  <c:v>8.91</c:v>
                </c:pt>
                <c:pt idx="479">
                  <c:v>8.16</c:v>
                </c:pt>
                <c:pt idx="480">
                  <c:v>7.41</c:v>
                </c:pt>
                <c:pt idx="481">
                  <c:v>6.66</c:v>
                </c:pt>
                <c:pt idx="482">
                  <c:v>5.91</c:v>
                </c:pt>
                <c:pt idx="483">
                  <c:v>5.16</c:v>
                </c:pt>
                <c:pt idx="484">
                  <c:v>4.41</c:v>
                </c:pt>
                <c:pt idx="485">
                  <c:v>3.66</c:v>
                </c:pt>
                <c:pt idx="486">
                  <c:v>3.66</c:v>
                </c:pt>
                <c:pt idx="487">
                  <c:v>3.66</c:v>
                </c:pt>
                <c:pt idx="488">
                  <c:v>3.66</c:v>
                </c:pt>
                <c:pt idx="489">
                  <c:v>3.66</c:v>
                </c:pt>
                <c:pt idx="490">
                  <c:v>3.66</c:v>
                </c:pt>
                <c:pt idx="491">
                  <c:v>3.66</c:v>
                </c:pt>
                <c:pt idx="492">
                  <c:v>3.66</c:v>
                </c:pt>
                <c:pt idx="493">
                  <c:v>4.41</c:v>
                </c:pt>
                <c:pt idx="494">
                  <c:v>5.16</c:v>
                </c:pt>
                <c:pt idx="495">
                  <c:v>5.91</c:v>
                </c:pt>
                <c:pt idx="496">
                  <c:v>6.66</c:v>
                </c:pt>
                <c:pt idx="497">
                  <c:v>7.41</c:v>
                </c:pt>
                <c:pt idx="498">
                  <c:v>8.16</c:v>
                </c:pt>
                <c:pt idx="499">
                  <c:v>8.91</c:v>
                </c:pt>
                <c:pt idx="500">
                  <c:v>9.66</c:v>
                </c:pt>
                <c:pt idx="501">
                  <c:v>10.41</c:v>
                </c:pt>
                <c:pt idx="502">
                  <c:v>11.41</c:v>
                </c:pt>
                <c:pt idx="503">
                  <c:v>12.41</c:v>
                </c:pt>
                <c:pt idx="504">
                  <c:v>13.41</c:v>
                </c:pt>
                <c:pt idx="505">
                  <c:v>13.41</c:v>
                </c:pt>
                <c:pt idx="506">
                  <c:v>13.41</c:v>
                </c:pt>
                <c:pt idx="507">
                  <c:v>13.41</c:v>
                </c:pt>
                <c:pt idx="508">
                  <c:v>13.41</c:v>
                </c:pt>
                <c:pt idx="509">
                  <c:v>13.41</c:v>
                </c:pt>
                <c:pt idx="510">
                  <c:v>13.41</c:v>
                </c:pt>
                <c:pt idx="511">
                  <c:v>13.41</c:v>
                </c:pt>
                <c:pt idx="512">
                  <c:v>13.41</c:v>
                </c:pt>
                <c:pt idx="513">
                  <c:v>13.41</c:v>
                </c:pt>
                <c:pt idx="514">
                  <c:v>13.41</c:v>
                </c:pt>
                <c:pt idx="515">
                  <c:v>13.41</c:v>
                </c:pt>
                <c:pt idx="516">
                  <c:v>13.41</c:v>
                </c:pt>
                <c:pt idx="517">
                  <c:v>13.41</c:v>
                </c:pt>
                <c:pt idx="518">
                  <c:v>13.41</c:v>
                </c:pt>
                <c:pt idx="519">
                  <c:v>13.41</c:v>
                </c:pt>
                <c:pt idx="520">
                  <c:v>13.41</c:v>
                </c:pt>
                <c:pt idx="521">
                  <c:v>13.41</c:v>
                </c:pt>
                <c:pt idx="522">
                  <c:v>13.41</c:v>
                </c:pt>
                <c:pt idx="523">
                  <c:v>13.41</c:v>
                </c:pt>
                <c:pt idx="524">
                  <c:v>13.41</c:v>
                </c:pt>
                <c:pt idx="525">
                  <c:v>13.41</c:v>
                </c:pt>
                <c:pt idx="526">
                  <c:v>13.41</c:v>
                </c:pt>
                <c:pt idx="527">
                  <c:v>12.66</c:v>
                </c:pt>
                <c:pt idx="528">
                  <c:v>11.91</c:v>
                </c:pt>
                <c:pt idx="529">
                  <c:v>11.16</c:v>
                </c:pt>
                <c:pt idx="530">
                  <c:v>10.41</c:v>
                </c:pt>
                <c:pt idx="531">
                  <c:v>9.66</c:v>
                </c:pt>
                <c:pt idx="532">
                  <c:v>8.91</c:v>
                </c:pt>
                <c:pt idx="533">
                  <c:v>8.16</c:v>
                </c:pt>
                <c:pt idx="534">
                  <c:v>7.41</c:v>
                </c:pt>
                <c:pt idx="535">
                  <c:v>6.66</c:v>
                </c:pt>
                <c:pt idx="536">
                  <c:v>5.91</c:v>
                </c:pt>
                <c:pt idx="537">
                  <c:v>5.91</c:v>
                </c:pt>
                <c:pt idx="538">
                  <c:v>5.91</c:v>
                </c:pt>
                <c:pt idx="539">
                  <c:v>5.91</c:v>
                </c:pt>
                <c:pt idx="540">
                  <c:v>5.91</c:v>
                </c:pt>
                <c:pt idx="541">
                  <c:v>5.91</c:v>
                </c:pt>
                <c:pt idx="542">
                  <c:v>5.91</c:v>
                </c:pt>
                <c:pt idx="543">
                  <c:v>5.91</c:v>
                </c:pt>
                <c:pt idx="544">
                  <c:v>6.66</c:v>
                </c:pt>
                <c:pt idx="545">
                  <c:v>7.41</c:v>
                </c:pt>
                <c:pt idx="546">
                  <c:v>8.16</c:v>
                </c:pt>
                <c:pt idx="547">
                  <c:v>8.91</c:v>
                </c:pt>
                <c:pt idx="548">
                  <c:v>9.66</c:v>
                </c:pt>
                <c:pt idx="549">
                  <c:v>10.41</c:v>
                </c:pt>
                <c:pt idx="550">
                  <c:v>11.41</c:v>
                </c:pt>
                <c:pt idx="551">
                  <c:v>12.41</c:v>
                </c:pt>
                <c:pt idx="552">
                  <c:v>13.41</c:v>
                </c:pt>
                <c:pt idx="553">
                  <c:v>13.41</c:v>
                </c:pt>
                <c:pt idx="554">
                  <c:v>13.41</c:v>
                </c:pt>
                <c:pt idx="555">
                  <c:v>13.41</c:v>
                </c:pt>
                <c:pt idx="556">
                  <c:v>13.41</c:v>
                </c:pt>
                <c:pt idx="557">
                  <c:v>13.41</c:v>
                </c:pt>
                <c:pt idx="558">
                  <c:v>13.41</c:v>
                </c:pt>
                <c:pt idx="559">
                  <c:v>12.66</c:v>
                </c:pt>
                <c:pt idx="560">
                  <c:v>11.91</c:v>
                </c:pt>
                <c:pt idx="561">
                  <c:v>11.16</c:v>
                </c:pt>
                <c:pt idx="562">
                  <c:v>10.41</c:v>
                </c:pt>
                <c:pt idx="563">
                  <c:v>9.66</c:v>
                </c:pt>
                <c:pt idx="564">
                  <c:v>8.91</c:v>
                </c:pt>
                <c:pt idx="565">
                  <c:v>8.16</c:v>
                </c:pt>
                <c:pt idx="566">
                  <c:v>7.41</c:v>
                </c:pt>
                <c:pt idx="567">
                  <c:v>6.66</c:v>
                </c:pt>
                <c:pt idx="568">
                  <c:v>5.91</c:v>
                </c:pt>
                <c:pt idx="569">
                  <c:v>5.16</c:v>
                </c:pt>
                <c:pt idx="570">
                  <c:v>4.41</c:v>
                </c:pt>
                <c:pt idx="571">
                  <c:v>3.66</c:v>
                </c:pt>
                <c:pt idx="572">
                  <c:v>2.91</c:v>
                </c:pt>
                <c:pt idx="573">
                  <c:v>2.91</c:v>
                </c:pt>
                <c:pt idx="574">
                  <c:v>2.91</c:v>
                </c:pt>
                <c:pt idx="575">
                  <c:v>2.91</c:v>
                </c:pt>
                <c:pt idx="576">
                  <c:v>2.91</c:v>
                </c:pt>
                <c:pt idx="577">
                  <c:v>2.91</c:v>
                </c:pt>
                <c:pt idx="578">
                  <c:v>2.91</c:v>
                </c:pt>
                <c:pt idx="579">
                  <c:v>2.91</c:v>
                </c:pt>
                <c:pt idx="580">
                  <c:v>2.91</c:v>
                </c:pt>
                <c:pt idx="581">
                  <c:v>2.91</c:v>
                </c:pt>
                <c:pt idx="582">
                  <c:v>2.91</c:v>
                </c:pt>
                <c:pt idx="583">
                  <c:v>2.91</c:v>
                </c:pt>
                <c:pt idx="584">
                  <c:v>3.21</c:v>
                </c:pt>
                <c:pt idx="585">
                  <c:v>3.51</c:v>
                </c:pt>
                <c:pt idx="586">
                  <c:v>3.8099999999999996</c:v>
                </c:pt>
                <c:pt idx="587">
                  <c:v>4.1099999999999994</c:v>
                </c:pt>
                <c:pt idx="588">
                  <c:v>4.4099999999999993</c:v>
                </c:pt>
                <c:pt idx="589">
                  <c:v>4.7099999999999991</c:v>
                </c:pt>
                <c:pt idx="590">
                  <c:v>5.0099999999999989</c:v>
                </c:pt>
                <c:pt idx="591">
                  <c:v>5.3099999999999987</c:v>
                </c:pt>
                <c:pt idx="592">
                  <c:v>6.0599999999999987</c:v>
                </c:pt>
                <c:pt idx="593">
                  <c:v>6.8099999999999987</c:v>
                </c:pt>
                <c:pt idx="594">
                  <c:v>7.5599999999999987</c:v>
                </c:pt>
                <c:pt idx="595">
                  <c:v>8.3099999999999987</c:v>
                </c:pt>
                <c:pt idx="596">
                  <c:v>9.0599999999999987</c:v>
                </c:pt>
                <c:pt idx="597">
                  <c:v>9.8099999999999987</c:v>
                </c:pt>
                <c:pt idx="598">
                  <c:v>10.559999999999999</c:v>
                </c:pt>
                <c:pt idx="599">
                  <c:v>11.309999999999999</c:v>
                </c:pt>
                <c:pt idx="600">
                  <c:v>12.059999999999999</c:v>
                </c:pt>
                <c:pt idx="601">
                  <c:v>12.809999999999999</c:v>
                </c:pt>
                <c:pt idx="602">
                  <c:v>13.41</c:v>
                </c:pt>
                <c:pt idx="603">
                  <c:v>13.41</c:v>
                </c:pt>
                <c:pt idx="604">
                  <c:v>13.41</c:v>
                </c:pt>
                <c:pt idx="605">
                  <c:v>13.41</c:v>
                </c:pt>
                <c:pt idx="606">
                  <c:v>13.41</c:v>
                </c:pt>
                <c:pt idx="607">
                  <c:v>13.41</c:v>
                </c:pt>
                <c:pt idx="608">
                  <c:v>12.5</c:v>
                </c:pt>
                <c:pt idx="609">
                  <c:v>12</c:v>
                </c:pt>
                <c:pt idx="610">
                  <c:v>12</c:v>
                </c:pt>
                <c:pt idx="611">
                  <c:v>12.5</c:v>
                </c:pt>
                <c:pt idx="612">
                  <c:v>13</c:v>
                </c:pt>
                <c:pt idx="613">
                  <c:v>13.41</c:v>
                </c:pt>
                <c:pt idx="614">
                  <c:v>13.41</c:v>
                </c:pt>
                <c:pt idx="615">
                  <c:v>13.41</c:v>
                </c:pt>
                <c:pt idx="616">
                  <c:v>13.41</c:v>
                </c:pt>
                <c:pt idx="617">
                  <c:v>13.41</c:v>
                </c:pt>
                <c:pt idx="618">
                  <c:v>13.41</c:v>
                </c:pt>
                <c:pt idx="619">
                  <c:v>13.41</c:v>
                </c:pt>
                <c:pt idx="620">
                  <c:v>13.41</c:v>
                </c:pt>
                <c:pt idx="621">
                  <c:v>13.41</c:v>
                </c:pt>
                <c:pt idx="622">
                  <c:v>13.41</c:v>
                </c:pt>
                <c:pt idx="623">
                  <c:v>13.41</c:v>
                </c:pt>
                <c:pt idx="624">
                  <c:v>13.41</c:v>
                </c:pt>
                <c:pt idx="625">
                  <c:v>13.41</c:v>
                </c:pt>
                <c:pt idx="626">
                  <c:v>13.41</c:v>
                </c:pt>
                <c:pt idx="627">
                  <c:v>13.41</c:v>
                </c:pt>
                <c:pt idx="628">
                  <c:v>13.41</c:v>
                </c:pt>
                <c:pt idx="629">
                  <c:v>13.41</c:v>
                </c:pt>
                <c:pt idx="630">
                  <c:v>13.41</c:v>
                </c:pt>
                <c:pt idx="631">
                  <c:v>13.41</c:v>
                </c:pt>
                <c:pt idx="632">
                  <c:v>13.41</c:v>
                </c:pt>
                <c:pt idx="633">
                  <c:v>13.41</c:v>
                </c:pt>
                <c:pt idx="634">
                  <c:v>13.41</c:v>
                </c:pt>
                <c:pt idx="635">
                  <c:v>13.41</c:v>
                </c:pt>
                <c:pt idx="636">
                  <c:v>13.41</c:v>
                </c:pt>
                <c:pt idx="637">
                  <c:v>13.41</c:v>
                </c:pt>
                <c:pt idx="638">
                  <c:v>13.41</c:v>
                </c:pt>
                <c:pt idx="639">
                  <c:v>13.41</c:v>
                </c:pt>
                <c:pt idx="640">
                  <c:v>13.41</c:v>
                </c:pt>
                <c:pt idx="641">
                  <c:v>13.41</c:v>
                </c:pt>
                <c:pt idx="642">
                  <c:v>13.41</c:v>
                </c:pt>
                <c:pt idx="643">
                  <c:v>13.41</c:v>
                </c:pt>
                <c:pt idx="644">
                  <c:v>13.41</c:v>
                </c:pt>
                <c:pt idx="645">
                  <c:v>13.41</c:v>
                </c:pt>
                <c:pt idx="646">
                  <c:v>13.41</c:v>
                </c:pt>
                <c:pt idx="647">
                  <c:v>13.41</c:v>
                </c:pt>
                <c:pt idx="648">
                  <c:v>13.41</c:v>
                </c:pt>
                <c:pt idx="649">
                  <c:v>13.41</c:v>
                </c:pt>
                <c:pt idx="650">
                  <c:v>13.41</c:v>
                </c:pt>
                <c:pt idx="651">
                  <c:v>13.41</c:v>
                </c:pt>
                <c:pt idx="652">
                  <c:v>13.41</c:v>
                </c:pt>
                <c:pt idx="653">
                  <c:v>13.41</c:v>
                </c:pt>
                <c:pt idx="654">
                  <c:v>13.41</c:v>
                </c:pt>
                <c:pt idx="655">
                  <c:v>13.41</c:v>
                </c:pt>
                <c:pt idx="656">
                  <c:v>13.41</c:v>
                </c:pt>
                <c:pt idx="657">
                  <c:v>13.41</c:v>
                </c:pt>
                <c:pt idx="658">
                  <c:v>13.41</c:v>
                </c:pt>
                <c:pt idx="659">
                  <c:v>13.41</c:v>
                </c:pt>
                <c:pt idx="660">
                  <c:v>13.41</c:v>
                </c:pt>
                <c:pt idx="661">
                  <c:v>13.41</c:v>
                </c:pt>
                <c:pt idx="662">
                  <c:v>13.41</c:v>
                </c:pt>
                <c:pt idx="663">
                  <c:v>13.41</c:v>
                </c:pt>
                <c:pt idx="664">
                  <c:v>13.41</c:v>
                </c:pt>
                <c:pt idx="665">
                  <c:v>13.41</c:v>
                </c:pt>
                <c:pt idx="666">
                  <c:v>13.41</c:v>
                </c:pt>
                <c:pt idx="667">
                  <c:v>13.41</c:v>
                </c:pt>
                <c:pt idx="668">
                  <c:v>13.41</c:v>
                </c:pt>
                <c:pt idx="669">
                  <c:v>13.41</c:v>
                </c:pt>
                <c:pt idx="670">
                  <c:v>13.41</c:v>
                </c:pt>
                <c:pt idx="671">
                  <c:v>13.41</c:v>
                </c:pt>
                <c:pt idx="672">
                  <c:v>13.41</c:v>
                </c:pt>
                <c:pt idx="673">
                  <c:v>13.41</c:v>
                </c:pt>
                <c:pt idx="674">
                  <c:v>13.41</c:v>
                </c:pt>
                <c:pt idx="675">
                  <c:v>13.41</c:v>
                </c:pt>
                <c:pt idx="676">
                  <c:v>13.41</c:v>
                </c:pt>
                <c:pt idx="677">
                  <c:v>13.41</c:v>
                </c:pt>
                <c:pt idx="678">
                  <c:v>13.41</c:v>
                </c:pt>
                <c:pt idx="679">
                  <c:v>13.41</c:v>
                </c:pt>
                <c:pt idx="680">
                  <c:v>13.41</c:v>
                </c:pt>
                <c:pt idx="681">
                  <c:v>13.41</c:v>
                </c:pt>
                <c:pt idx="682">
                  <c:v>13.41</c:v>
                </c:pt>
                <c:pt idx="683">
                  <c:v>13.41</c:v>
                </c:pt>
                <c:pt idx="684">
                  <c:v>13.41</c:v>
                </c:pt>
                <c:pt idx="685">
                  <c:v>13.41</c:v>
                </c:pt>
                <c:pt idx="686">
                  <c:v>13.41</c:v>
                </c:pt>
                <c:pt idx="687">
                  <c:v>13.41</c:v>
                </c:pt>
                <c:pt idx="688">
                  <c:v>13.41</c:v>
                </c:pt>
                <c:pt idx="689">
                  <c:v>13.41</c:v>
                </c:pt>
                <c:pt idx="690">
                  <c:v>12.91</c:v>
                </c:pt>
                <c:pt idx="691">
                  <c:v>12.41</c:v>
                </c:pt>
                <c:pt idx="692">
                  <c:v>11.91</c:v>
                </c:pt>
                <c:pt idx="693">
                  <c:v>11.41</c:v>
                </c:pt>
                <c:pt idx="694">
                  <c:v>10.91</c:v>
                </c:pt>
                <c:pt idx="695">
                  <c:v>10.41</c:v>
                </c:pt>
                <c:pt idx="696">
                  <c:v>9.91</c:v>
                </c:pt>
                <c:pt idx="697">
                  <c:v>9.41</c:v>
                </c:pt>
                <c:pt idx="698">
                  <c:v>8.91</c:v>
                </c:pt>
                <c:pt idx="699">
                  <c:v>8.41</c:v>
                </c:pt>
                <c:pt idx="700">
                  <c:v>7.91</c:v>
                </c:pt>
                <c:pt idx="701">
                  <c:v>7.41</c:v>
                </c:pt>
                <c:pt idx="702">
                  <c:v>6.91</c:v>
                </c:pt>
                <c:pt idx="703">
                  <c:v>6.41</c:v>
                </c:pt>
                <c:pt idx="704">
                  <c:v>5.91</c:v>
                </c:pt>
                <c:pt idx="705">
                  <c:v>5.41</c:v>
                </c:pt>
                <c:pt idx="706">
                  <c:v>4.91</c:v>
                </c:pt>
                <c:pt idx="707">
                  <c:v>4.41</c:v>
                </c:pt>
                <c:pt idx="708">
                  <c:v>3.91</c:v>
                </c:pt>
                <c:pt idx="709">
                  <c:v>3.41</c:v>
                </c:pt>
                <c:pt idx="710">
                  <c:v>2.91</c:v>
                </c:pt>
                <c:pt idx="711">
                  <c:v>2.41</c:v>
                </c:pt>
                <c:pt idx="712">
                  <c:v>2.41</c:v>
                </c:pt>
                <c:pt idx="713">
                  <c:v>2.41</c:v>
                </c:pt>
                <c:pt idx="714">
                  <c:v>2.41</c:v>
                </c:pt>
                <c:pt idx="715">
                  <c:v>2.41</c:v>
                </c:pt>
                <c:pt idx="716">
                  <c:v>2.41</c:v>
                </c:pt>
                <c:pt idx="717">
                  <c:v>2.41</c:v>
                </c:pt>
                <c:pt idx="718">
                  <c:v>2.41</c:v>
                </c:pt>
                <c:pt idx="719">
                  <c:v>2.41</c:v>
                </c:pt>
                <c:pt idx="720">
                  <c:v>2.41</c:v>
                </c:pt>
                <c:pt idx="721">
                  <c:v>2.41</c:v>
                </c:pt>
                <c:pt idx="722">
                  <c:v>2.41</c:v>
                </c:pt>
                <c:pt idx="723">
                  <c:v>2.71</c:v>
                </c:pt>
                <c:pt idx="724">
                  <c:v>3.01</c:v>
                </c:pt>
                <c:pt idx="725">
                  <c:v>3.3099999999999996</c:v>
                </c:pt>
                <c:pt idx="726">
                  <c:v>3.6099999999999994</c:v>
                </c:pt>
                <c:pt idx="727">
                  <c:v>3.9099999999999993</c:v>
                </c:pt>
                <c:pt idx="728">
                  <c:v>4.2099999999999991</c:v>
                </c:pt>
                <c:pt idx="729">
                  <c:v>4.5099999999999989</c:v>
                </c:pt>
                <c:pt idx="730">
                  <c:v>4.8099999999999987</c:v>
                </c:pt>
                <c:pt idx="731">
                  <c:v>5.1099999999999985</c:v>
                </c:pt>
                <c:pt idx="732">
                  <c:v>5.4099999999999984</c:v>
                </c:pt>
                <c:pt idx="733">
                  <c:v>5.7099999999999982</c:v>
                </c:pt>
                <c:pt idx="734">
                  <c:v>6.009999999999998</c:v>
                </c:pt>
                <c:pt idx="735">
                  <c:v>6.759999999999998</c:v>
                </c:pt>
                <c:pt idx="736">
                  <c:v>7.509999999999998</c:v>
                </c:pt>
                <c:pt idx="737">
                  <c:v>8.259999999999998</c:v>
                </c:pt>
                <c:pt idx="738">
                  <c:v>9.009999999999998</c:v>
                </c:pt>
                <c:pt idx="739">
                  <c:v>9.759999999999998</c:v>
                </c:pt>
                <c:pt idx="740">
                  <c:v>10.509999999999998</c:v>
                </c:pt>
                <c:pt idx="741">
                  <c:v>11.259999999999998</c:v>
                </c:pt>
                <c:pt idx="742">
                  <c:v>12.259999999999998</c:v>
                </c:pt>
                <c:pt idx="743">
                  <c:v>13.259999999999998</c:v>
                </c:pt>
                <c:pt idx="744">
                  <c:v>13.41</c:v>
                </c:pt>
                <c:pt idx="745">
                  <c:v>13.41</c:v>
                </c:pt>
                <c:pt idx="746">
                  <c:v>13.41</c:v>
                </c:pt>
                <c:pt idx="747">
                  <c:v>13.41</c:v>
                </c:pt>
                <c:pt idx="748">
                  <c:v>13.41</c:v>
                </c:pt>
                <c:pt idx="749">
                  <c:v>13.41</c:v>
                </c:pt>
                <c:pt idx="750">
                  <c:v>13.41</c:v>
                </c:pt>
                <c:pt idx="751">
                  <c:v>13.41</c:v>
                </c:pt>
                <c:pt idx="752">
                  <c:v>13.41</c:v>
                </c:pt>
                <c:pt idx="753">
                  <c:v>13.41</c:v>
                </c:pt>
                <c:pt idx="754">
                  <c:v>13.41</c:v>
                </c:pt>
                <c:pt idx="755">
                  <c:v>12.91</c:v>
                </c:pt>
                <c:pt idx="756">
                  <c:v>12.41</c:v>
                </c:pt>
                <c:pt idx="757">
                  <c:v>11.91</c:v>
                </c:pt>
                <c:pt idx="758">
                  <c:v>11.41</c:v>
                </c:pt>
                <c:pt idx="759">
                  <c:v>10.91</c:v>
                </c:pt>
                <c:pt idx="760">
                  <c:v>10.41</c:v>
                </c:pt>
                <c:pt idx="761">
                  <c:v>9.91</c:v>
                </c:pt>
                <c:pt idx="762">
                  <c:v>9.41</c:v>
                </c:pt>
                <c:pt idx="763">
                  <c:v>8.91</c:v>
                </c:pt>
                <c:pt idx="764">
                  <c:v>8.41</c:v>
                </c:pt>
                <c:pt idx="765">
                  <c:v>7.91</c:v>
                </c:pt>
                <c:pt idx="766">
                  <c:v>7.41</c:v>
                </c:pt>
                <c:pt idx="767">
                  <c:v>6.91</c:v>
                </c:pt>
                <c:pt idx="768">
                  <c:v>6.41</c:v>
                </c:pt>
                <c:pt idx="769">
                  <c:v>5.91</c:v>
                </c:pt>
                <c:pt idx="770">
                  <c:v>5.41</c:v>
                </c:pt>
                <c:pt idx="771">
                  <c:v>4.91</c:v>
                </c:pt>
                <c:pt idx="772">
                  <c:v>4.41</c:v>
                </c:pt>
                <c:pt idx="773">
                  <c:v>4.41</c:v>
                </c:pt>
                <c:pt idx="774">
                  <c:v>4.41</c:v>
                </c:pt>
                <c:pt idx="775">
                  <c:v>4.41</c:v>
                </c:pt>
                <c:pt idx="776">
                  <c:v>4.41</c:v>
                </c:pt>
                <c:pt idx="777">
                  <c:v>4.41</c:v>
                </c:pt>
                <c:pt idx="778">
                  <c:v>4.41</c:v>
                </c:pt>
                <c:pt idx="779">
                  <c:v>4.41</c:v>
                </c:pt>
                <c:pt idx="780">
                  <c:v>4.41</c:v>
                </c:pt>
                <c:pt idx="781">
                  <c:v>4.41</c:v>
                </c:pt>
                <c:pt idx="782">
                  <c:v>4.41</c:v>
                </c:pt>
                <c:pt idx="783">
                  <c:v>4.71</c:v>
                </c:pt>
                <c:pt idx="784">
                  <c:v>5.01</c:v>
                </c:pt>
                <c:pt idx="785">
                  <c:v>5.31</c:v>
                </c:pt>
                <c:pt idx="786">
                  <c:v>5.6099999999999994</c:v>
                </c:pt>
                <c:pt idx="787">
                  <c:v>5.9099999999999993</c:v>
                </c:pt>
                <c:pt idx="788">
                  <c:v>6.7099999999999991</c:v>
                </c:pt>
                <c:pt idx="789">
                  <c:v>7.5099999999999989</c:v>
                </c:pt>
                <c:pt idx="790">
                  <c:v>8.3099999999999987</c:v>
                </c:pt>
                <c:pt idx="791">
                  <c:v>9.11</c:v>
                </c:pt>
                <c:pt idx="792">
                  <c:v>9.91</c:v>
                </c:pt>
                <c:pt idx="793">
                  <c:v>10.71</c:v>
                </c:pt>
                <c:pt idx="794">
                  <c:v>11.510000000000002</c:v>
                </c:pt>
                <c:pt idx="795">
                  <c:v>12.310000000000002</c:v>
                </c:pt>
                <c:pt idx="796">
                  <c:v>13.110000000000003</c:v>
                </c:pt>
                <c:pt idx="797">
                  <c:v>13.41</c:v>
                </c:pt>
                <c:pt idx="798">
                  <c:v>13.41</c:v>
                </c:pt>
                <c:pt idx="799">
                  <c:v>13.41</c:v>
                </c:pt>
                <c:pt idx="800">
                  <c:v>13.41</c:v>
                </c:pt>
                <c:pt idx="801">
                  <c:v>13.41</c:v>
                </c:pt>
                <c:pt idx="802">
                  <c:v>13.41</c:v>
                </c:pt>
                <c:pt idx="803">
                  <c:v>13.41</c:v>
                </c:pt>
                <c:pt idx="804">
                  <c:v>13.41</c:v>
                </c:pt>
                <c:pt idx="805">
                  <c:v>13.41</c:v>
                </c:pt>
                <c:pt idx="806">
                  <c:v>13.41</c:v>
                </c:pt>
                <c:pt idx="807">
                  <c:v>13.41</c:v>
                </c:pt>
                <c:pt idx="808">
                  <c:v>13.41</c:v>
                </c:pt>
                <c:pt idx="809">
                  <c:v>13.41</c:v>
                </c:pt>
                <c:pt idx="810">
                  <c:v>13.41</c:v>
                </c:pt>
                <c:pt idx="811">
                  <c:v>13.41</c:v>
                </c:pt>
                <c:pt idx="812">
                  <c:v>13.41</c:v>
                </c:pt>
                <c:pt idx="813">
                  <c:v>13.41</c:v>
                </c:pt>
                <c:pt idx="814">
                  <c:v>13.41</c:v>
                </c:pt>
                <c:pt idx="815">
                  <c:v>13.41</c:v>
                </c:pt>
                <c:pt idx="816">
                  <c:v>13.41</c:v>
                </c:pt>
                <c:pt idx="817">
                  <c:v>13.41</c:v>
                </c:pt>
                <c:pt idx="818">
                  <c:v>13.41</c:v>
                </c:pt>
                <c:pt idx="819">
                  <c:v>13.41</c:v>
                </c:pt>
                <c:pt idx="820">
                  <c:v>13.41</c:v>
                </c:pt>
                <c:pt idx="821">
                  <c:v>12.91</c:v>
                </c:pt>
                <c:pt idx="822">
                  <c:v>12.41</c:v>
                </c:pt>
                <c:pt idx="823">
                  <c:v>11.91</c:v>
                </c:pt>
                <c:pt idx="824">
                  <c:v>11.41</c:v>
                </c:pt>
                <c:pt idx="825">
                  <c:v>10.91</c:v>
                </c:pt>
                <c:pt idx="826">
                  <c:v>10.41</c:v>
                </c:pt>
                <c:pt idx="827">
                  <c:v>9.91</c:v>
                </c:pt>
                <c:pt idx="828">
                  <c:v>9.41</c:v>
                </c:pt>
                <c:pt idx="829">
                  <c:v>8.91</c:v>
                </c:pt>
                <c:pt idx="830">
                  <c:v>8.41</c:v>
                </c:pt>
                <c:pt idx="831">
                  <c:v>7.91</c:v>
                </c:pt>
                <c:pt idx="832">
                  <c:v>7.41</c:v>
                </c:pt>
                <c:pt idx="833">
                  <c:v>6.91</c:v>
                </c:pt>
                <c:pt idx="834">
                  <c:v>6.41</c:v>
                </c:pt>
                <c:pt idx="835">
                  <c:v>5.91</c:v>
                </c:pt>
                <c:pt idx="836">
                  <c:v>5.41</c:v>
                </c:pt>
                <c:pt idx="837">
                  <c:v>5.41</c:v>
                </c:pt>
                <c:pt idx="838">
                  <c:v>5.41</c:v>
                </c:pt>
                <c:pt idx="839">
                  <c:v>5.41</c:v>
                </c:pt>
                <c:pt idx="840">
                  <c:v>5.41</c:v>
                </c:pt>
                <c:pt idx="841">
                  <c:v>5.41</c:v>
                </c:pt>
                <c:pt idx="842">
                  <c:v>5.41</c:v>
                </c:pt>
                <c:pt idx="843">
                  <c:v>5.41</c:v>
                </c:pt>
                <c:pt idx="844">
                  <c:v>5.41</c:v>
                </c:pt>
                <c:pt idx="845">
                  <c:v>5.41</c:v>
                </c:pt>
                <c:pt idx="846">
                  <c:v>5.41</c:v>
                </c:pt>
                <c:pt idx="847">
                  <c:v>5.41</c:v>
                </c:pt>
                <c:pt idx="848">
                  <c:v>5.41</c:v>
                </c:pt>
                <c:pt idx="849">
                  <c:v>5.41</c:v>
                </c:pt>
                <c:pt idx="850">
                  <c:v>5.41</c:v>
                </c:pt>
                <c:pt idx="851">
                  <c:v>5.41</c:v>
                </c:pt>
                <c:pt idx="852">
                  <c:v>5.41</c:v>
                </c:pt>
                <c:pt idx="853">
                  <c:v>5.41</c:v>
                </c:pt>
                <c:pt idx="854">
                  <c:v>5.41</c:v>
                </c:pt>
                <c:pt idx="855">
                  <c:v>5.41</c:v>
                </c:pt>
                <c:pt idx="856">
                  <c:v>5.41</c:v>
                </c:pt>
                <c:pt idx="857">
                  <c:v>5.41</c:v>
                </c:pt>
                <c:pt idx="858">
                  <c:v>5.71</c:v>
                </c:pt>
                <c:pt idx="859">
                  <c:v>6.01</c:v>
                </c:pt>
                <c:pt idx="860">
                  <c:v>6.31</c:v>
                </c:pt>
                <c:pt idx="861">
                  <c:v>6.6099999999999994</c:v>
                </c:pt>
                <c:pt idx="862">
                  <c:v>6.9099999999999993</c:v>
                </c:pt>
                <c:pt idx="863">
                  <c:v>7.2099999999999991</c:v>
                </c:pt>
                <c:pt idx="864">
                  <c:v>7.5099999999999989</c:v>
                </c:pt>
                <c:pt idx="865">
                  <c:v>7.8099999999999987</c:v>
                </c:pt>
                <c:pt idx="866">
                  <c:v>8.11</c:v>
                </c:pt>
                <c:pt idx="867">
                  <c:v>8.41</c:v>
                </c:pt>
                <c:pt idx="868">
                  <c:v>8.7100000000000009</c:v>
                </c:pt>
                <c:pt idx="869">
                  <c:v>9.0100000000000016</c:v>
                </c:pt>
                <c:pt idx="870">
                  <c:v>9.3100000000000023</c:v>
                </c:pt>
                <c:pt idx="871">
                  <c:v>9.610000000000003</c:v>
                </c:pt>
                <c:pt idx="872">
                  <c:v>9.9100000000000037</c:v>
                </c:pt>
                <c:pt idx="873">
                  <c:v>10.210000000000004</c:v>
                </c:pt>
                <c:pt idx="874">
                  <c:v>10.210000000000001</c:v>
                </c:pt>
                <c:pt idx="875">
                  <c:v>10.210000000000001</c:v>
                </c:pt>
                <c:pt idx="876">
                  <c:v>10.210000000000001</c:v>
                </c:pt>
                <c:pt idx="877">
                  <c:v>10.210000000000001</c:v>
                </c:pt>
                <c:pt idx="878">
                  <c:v>10.210000000000001</c:v>
                </c:pt>
                <c:pt idx="879">
                  <c:v>10.210000000000001</c:v>
                </c:pt>
                <c:pt idx="880">
                  <c:v>10.210000000000001</c:v>
                </c:pt>
                <c:pt idx="881">
                  <c:v>10.210000000000001</c:v>
                </c:pt>
                <c:pt idx="882">
                  <c:v>10.210000000000001</c:v>
                </c:pt>
                <c:pt idx="883">
                  <c:v>10.210000000000001</c:v>
                </c:pt>
                <c:pt idx="884">
                  <c:v>10.210000000000001</c:v>
                </c:pt>
                <c:pt idx="885">
                  <c:v>10.210000000000001</c:v>
                </c:pt>
                <c:pt idx="886">
                  <c:v>10.210000000000001</c:v>
                </c:pt>
                <c:pt idx="887">
                  <c:v>10.210000000000001</c:v>
                </c:pt>
                <c:pt idx="888">
                  <c:v>10.210000000000001</c:v>
                </c:pt>
                <c:pt idx="889">
                  <c:v>10.210000000000001</c:v>
                </c:pt>
                <c:pt idx="890">
                  <c:v>10.210000000000001</c:v>
                </c:pt>
                <c:pt idx="891">
                  <c:v>10.210000000000001</c:v>
                </c:pt>
                <c:pt idx="892">
                  <c:v>10.210000000000001</c:v>
                </c:pt>
                <c:pt idx="893">
                  <c:v>10.210000000000001</c:v>
                </c:pt>
                <c:pt idx="894">
                  <c:v>10.210000000000001</c:v>
                </c:pt>
                <c:pt idx="895">
                  <c:v>10.210000000000001</c:v>
                </c:pt>
                <c:pt idx="896">
                  <c:v>10.210000000000001</c:v>
                </c:pt>
                <c:pt idx="897">
                  <c:v>10.210000000000001</c:v>
                </c:pt>
                <c:pt idx="898">
                  <c:v>10.210000000000001</c:v>
                </c:pt>
                <c:pt idx="899">
                  <c:v>10.210000000000001</c:v>
                </c:pt>
                <c:pt idx="900">
                  <c:v>10.210000000000001</c:v>
                </c:pt>
                <c:pt idx="901">
                  <c:v>10.210000000000001</c:v>
                </c:pt>
                <c:pt idx="902">
                  <c:v>10.210000000000001</c:v>
                </c:pt>
                <c:pt idx="903">
                  <c:v>10.210000000000001</c:v>
                </c:pt>
                <c:pt idx="904">
                  <c:v>10.210000000000001</c:v>
                </c:pt>
                <c:pt idx="905">
                  <c:v>10.210000000000001</c:v>
                </c:pt>
                <c:pt idx="906">
                  <c:v>10.210000000000001</c:v>
                </c:pt>
                <c:pt idx="907">
                  <c:v>10.210000000000001</c:v>
                </c:pt>
                <c:pt idx="908">
                  <c:v>10.210000000000001</c:v>
                </c:pt>
                <c:pt idx="909">
                  <c:v>10.210000000000001</c:v>
                </c:pt>
                <c:pt idx="910">
                  <c:v>10.210000000000001</c:v>
                </c:pt>
                <c:pt idx="911">
                  <c:v>10.210000000000001</c:v>
                </c:pt>
                <c:pt idx="912">
                  <c:v>10.210000000000001</c:v>
                </c:pt>
                <c:pt idx="913">
                  <c:v>10.210000000000001</c:v>
                </c:pt>
                <c:pt idx="914">
                  <c:v>10.210000000000001</c:v>
                </c:pt>
                <c:pt idx="915">
                  <c:v>10.210000000000001</c:v>
                </c:pt>
                <c:pt idx="916">
                  <c:v>10.210000000000001</c:v>
                </c:pt>
                <c:pt idx="917">
                  <c:v>10.210000000000001</c:v>
                </c:pt>
                <c:pt idx="918">
                  <c:v>10.210000000000001</c:v>
                </c:pt>
                <c:pt idx="919">
                  <c:v>10.210000000000001</c:v>
                </c:pt>
                <c:pt idx="920">
                  <c:v>10.210000000000001</c:v>
                </c:pt>
                <c:pt idx="921">
                  <c:v>10.210000000000001</c:v>
                </c:pt>
                <c:pt idx="922">
                  <c:v>10.210000000000001</c:v>
                </c:pt>
                <c:pt idx="923">
                  <c:v>10.210000000000001</c:v>
                </c:pt>
                <c:pt idx="924">
                  <c:v>10.210000000000001</c:v>
                </c:pt>
                <c:pt idx="925">
                  <c:v>10.210000000000001</c:v>
                </c:pt>
                <c:pt idx="926">
                  <c:v>10.210000000000001</c:v>
                </c:pt>
                <c:pt idx="927">
                  <c:v>10.210000000000001</c:v>
                </c:pt>
                <c:pt idx="928">
                  <c:v>10.210000000000001</c:v>
                </c:pt>
                <c:pt idx="929">
                  <c:v>10.210000000000001</c:v>
                </c:pt>
                <c:pt idx="930">
                  <c:v>10.210000000000001</c:v>
                </c:pt>
                <c:pt idx="931">
                  <c:v>10.210000000000001</c:v>
                </c:pt>
                <c:pt idx="932">
                  <c:v>10.210000000000001</c:v>
                </c:pt>
                <c:pt idx="933">
                  <c:v>10.210000000000001</c:v>
                </c:pt>
                <c:pt idx="934">
                  <c:v>10.210000000000001</c:v>
                </c:pt>
                <c:pt idx="935">
                  <c:v>10.71</c:v>
                </c:pt>
                <c:pt idx="936">
                  <c:v>11.21</c:v>
                </c:pt>
                <c:pt idx="937">
                  <c:v>11.71</c:v>
                </c:pt>
                <c:pt idx="938">
                  <c:v>12.21</c:v>
                </c:pt>
                <c:pt idx="939">
                  <c:v>12.71</c:v>
                </c:pt>
                <c:pt idx="940">
                  <c:v>13.21</c:v>
                </c:pt>
                <c:pt idx="941">
                  <c:v>13.41</c:v>
                </c:pt>
                <c:pt idx="942">
                  <c:v>13.41</c:v>
                </c:pt>
                <c:pt idx="943">
                  <c:v>13.41</c:v>
                </c:pt>
                <c:pt idx="944">
                  <c:v>13.41</c:v>
                </c:pt>
                <c:pt idx="945">
                  <c:v>13.41</c:v>
                </c:pt>
                <c:pt idx="946">
                  <c:v>13.41</c:v>
                </c:pt>
                <c:pt idx="947">
                  <c:v>13.41</c:v>
                </c:pt>
                <c:pt idx="948">
                  <c:v>13.41</c:v>
                </c:pt>
                <c:pt idx="949">
                  <c:v>13.41</c:v>
                </c:pt>
                <c:pt idx="950">
                  <c:v>13.41</c:v>
                </c:pt>
                <c:pt idx="951">
                  <c:v>13.41</c:v>
                </c:pt>
                <c:pt idx="952">
                  <c:v>13.41</c:v>
                </c:pt>
                <c:pt idx="953">
                  <c:v>13.41</c:v>
                </c:pt>
                <c:pt idx="954">
                  <c:v>13.41</c:v>
                </c:pt>
                <c:pt idx="955">
                  <c:v>13.41</c:v>
                </c:pt>
                <c:pt idx="956">
                  <c:v>13.41</c:v>
                </c:pt>
                <c:pt idx="957">
                  <c:v>13.41</c:v>
                </c:pt>
                <c:pt idx="958">
                  <c:v>13.41</c:v>
                </c:pt>
                <c:pt idx="959">
                  <c:v>13.41</c:v>
                </c:pt>
                <c:pt idx="960">
                  <c:v>13.41</c:v>
                </c:pt>
                <c:pt idx="961">
                  <c:v>13.41</c:v>
                </c:pt>
                <c:pt idx="962">
                  <c:v>13.41</c:v>
                </c:pt>
                <c:pt idx="963">
                  <c:v>13.41</c:v>
                </c:pt>
                <c:pt idx="964">
                  <c:v>13.41</c:v>
                </c:pt>
                <c:pt idx="965">
                  <c:v>13.41</c:v>
                </c:pt>
                <c:pt idx="966">
                  <c:v>13.41</c:v>
                </c:pt>
                <c:pt idx="967">
                  <c:v>13.41</c:v>
                </c:pt>
                <c:pt idx="968">
                  <c:v>13.41</c:v>
                </c:pt>
                <c:pt idx="969">
                  <c:v>13.41</c:v>
                </c:pt>
                <c:pt idx="970">
                  <c:v>12.66</c:v>
                </c:pt>
                <c:pt idx="971">
                  <c:v>11.91</c:v>
                </c:pt>
                <c:pt idx="972">
                  <c:v>11.16</c:v>
                </c:pt>
                <c:pt idx="973">
                  <c:v>10.41</c:v>
                </c:pt>
                <c:pt idx="974">
                  <c:v>9.66</c:v>
                </c:pt>
                <c:pt idx="975">
                  <c:v>8.91</c:v>
                </c:pt>
                <c:pt idx="976">
                  <c:v>8.16</c:v>
                </c:pt>
                <c:pt idx="977">
                  <c:v>7.41</c:v>
                </c:pt>
                <c:pt idx="978">
                  <c:v>6.66</c:v>
                </c:pt>
                <c:pt idx="979">
                  <c:v>5.91</c:v>
                </c:pt>
                <c:pt idx="980">
                  <c:v>5.91</c:v>
                </c:pt>
                <c:pt idx="981">
                  <c:v>5.91</c:v>
                </c:pt>
                <c:pt idx="982">
                  <c:v>5.91</c:v>
                </c:pt>
                <c:pt idx="983">
                  <c:v>5.91</c:v>
                </c:pt>
                <c:pt idx="984">
                  <c:v>5.91</c:v>
                </c:pt>
                <c:pt idx="985">
                  <c:v>5.91</c:v>
                </c:pt>
                <c:pt idx="986">
                  <c:v>5.91</c:v>
                </c:pt>
                <c:pt idx="987">
                  <c:v>5.91</c:v>
                </c:pt>
                <c:pt idx="988">
                  <c:v>5.91</c:v>
                </c:pt>
                <c:pt idx="989">
                  <c:v>5.91</c:v>
                </c:pt>
                <c:pt idx="990">
                  <c:v>5.91</c:v>
                </c:pt>
                <c:pt idx="991">
                  <c:v>5.91</c:v>
                </c:pt>
                <c:pt idx="992">
                  <c:v>6.66</c:v>
                </c:pt>
                <c:pt idx="993">
                  <c:v>7.41</c:v>
                </c:pt>
                <c:pt idx="994">
                  <c:v>8.16</c:v>
                </c:pt>
                <c:pt idx="995">
                  <c:v>8.91</c:v>
                </c:pt>
                <c:pt idx="996">
                  <c:v>9.66</c:v>
                </c:pt>
                <c:pt idx="997">
                  <c:v>10.41</c:v>
                </c:pt>
                <c:pt idx="998">
                  <c:v>11.16</c:v>
                </c:pt>
                <c:pt idx="999">
                  <c:v>11.91</c:v>
                </c:pt>
                <c:pt idx="1000">
                  <c:v>12.66</c:v>
                </c:pt>
                <c:pt idx="1001">
                  <c:v>11.91</c:v>
                </c:pt>
                <c:pt idx="1002">
                  <c:v>11.16</c:v>
                </c:pt>
                <c:pt idx="1003">
                  <c:v>10.41</c:v>
                </c:pt>
                <c:pt idx="1004">
                  <c:v>9.66</c:v>
                </c:pt>
                <c:pt idx="1005">
                  <c:v>8.91</c:v>
                </c:pt>
                <c:pt idx="1006">
                  <c:v>8.16</c:v>
                </c:pt>
                <c:pt idx="1007">
                  <c:v>7.41</c:v>
                </c:pt>
                <c:pt idx="1008">
                  <c:v>6.66</c:v>
                </c:pt>
                <c:pt idx="1009">
                  <c:v>5.91</c:v>
                </c:pt>
                <c:pt idx="1010">
                  <c:v>5.16</c:v>
                </c:pt>
                <c:pt idx="1011">
                  <c:v>4.41</c:v>
                </c:pt>
                <c:pt idx="1012">
                  <c:v>3.66</c:v>
                </c:pt>
                <c:pt idx="1013">
                  <c:v>2.91</c:v>
                </c:pt>
                <c:pt idx="1014">
                  <c:v>2.91</c:v>
                </c:pt>
                <c:pt idx="1015">
                  <c:v>2.91</c:v>
                </c:pt>
                <c:pt idx="1016">
                  <c:v>2.91</c:v>
                </c:pt>
                <c:pt idx="1017">
                  <c:v>2.91</c:v>
                </c:pt>
                <c:pt idx="1018">
                  <c:v>2.91</c:v>
                </c:pt>
                <c:pt idx="1019">
                  <c:v>2.91</c:v>
                </c:pt>
                <c:pt idx="1020">
                  <c:v>3.66</c:v>
                </c:pt>
                <c:pt idx="1021">
                  <c:v>4.41</c:v>
                </c:pt>
                <c:pt idx="1022">
                  <c:v>5.16</c:v>
                </c:pt>
                <c:pt idx="1023">
                  <c:v>5.91</c:v>
                </c:pt>
                <c:pt idx="1024">
                  <c:v>6.66</c:v>
                </c:pt>
                <c:pt idx="1025">
                  <c:v>7.41</c:v>
                </c:pt>
                <c:pt idx="1026">
                  <c:v>8.16</c:v>
                </c:pt>
                <c:pt idx="1027">
                  <c:v>8.91</c:v>
                </c:pt>
                <c:pt idx="1028">
                  <c:v>9.66</c:v>
                </c:pt>
                <c:pt idx="1029">
                  <c:v>10.41</c:v>
                </c:pt>
                <c:pt idx="1030">
                  <c:v>11.16</c:v>
                </c:pt>
                <c:pt idx="1031">
                  <c:v>11.91</c:v>
                </c:pt>
                <c:pt idx="1032">
                  <c:v>12.66</c:v>
                </c:pt>
                <c:pt idx="1033">
                  <c:v>13.41</c:v>
                </c:pt>
                <c:pt idx="1034">
                  <c:v>13.41</c:v>
                </c:pt>
                <c:pt idx="1035">
                  <c:v>13.41</c:v>
                </c:pt>
                <c:pt idx="1036">
                  <c:v>13.41</c:v>
                </c:pt>
                <c:pt idx="1037">
                  <c:v>12.66</c:v>
                </c:pt>
                <c:pt idx="1038">
                  <c:v>11.91</c:v>
                </c:pt>
                <c:pt idx="1039">
                  <c:v>11.16</c:v>
                </c:pt>
                <c:pt idx="1040">
                  <c:v>10.41</c:v>
                </c:pt>
                <c:pt idx="1041">
                  <c:v>9.66</c:v>
                </c:pt>
                <c:pt idx="1042">
                  <c:v>8.91</c:v>
                </c:pt>
                <c:pt idx="1043">
                  <c:v>8.16</c:v>
                </c:pt>
                <c:pt idx="1044">
                  <c:v>7.41</c:v>
                </c:pt>
                <c:pt idx="1045">
                  <c:v>6.66</c:v>
                </c:pt>
                <c:pt idx="1046">
                  <c:v>5.91</c:v>
                </c:pt>
                <c:pt idx="1047">
                  <c:v>5.16</c:v>
                </c:pt>
                <c:pt idx="1048">
                  <c:v>4.41</c:v>
                </c:pt>
                <c:pt idx="1049">
                  <c:v>3.66</c:v>
                </c:pt>
                <c:pt idx="1050">
                  <c:v>2.91</c:v>
                </c:pt>
                <c:pt idx="1051">
                  <c:v>2.91</c:v>
                </c:pt>
                <c:pt idx="1052">
                  <c:v>2.91</c:v>
                </c:pt>
                <c:pt idx="1053">
                  <c:v>2.91</c:v>
                </c:pt>
                <c:pt idx="1054">
                  <c:v>2.91</c:v>
                </c:pt>
                <c:pt idx="1055">
                  <c:v>2.91</c:v>
                </c:pt>
                <c:pt idx="1056">
                  <c:v>2.91</c:v>
                </c:pt>
                <c:pt idx="1057">
                  <c:v>2.91</c:v>
                </c:pt>
                <c:pt idx="1058">
                  <c:v>2.91</c:v>
                </c:pt>
                <c:pt idx="1059">
                  <c:v>3.71</c:v>
                </c:pt>
                <c:pt idx="1060">
                  <c:v>4.51</c:v>
                </c:pt>
                <c:pt idx="1061">
                  <c:v>5.31</c:v>
                </c:pt>
                <c:pt idx="1062">
                  <c:v>6.1099999999999994</c:v>
                </c:pt>
                <c:pt idx="1063">
                  <c:v>6.9099999999999993</c:v>
                </c:pt>
                <c:pt idx="1064">
                  <c:v>7.7099999999999991</c:v>
                </c:pt>
                <c:pt idx="1065">
                  <c:v>8.51</c:v>
                </c:pt>
                <c:pt idx="1066">
                  <c:v>9.31</c:v>
                </c:pt>
                <c:pt idx="1067">
                  <c:v>10.110000000000001</c:v>
                </c:pt>
                <c:pt idx="1068">
                  <c:v>10.910000000000002</c:v>
                </c:pt>
                <c:pt idx="1069">
                  <c:v>11.710000000000003</c:v>
                </c:pt>
                <c:pt idx="1070">
                  <c:v>12.510000000000003</c:v>
                </c:pt>
                <c:pt idx="1071">
                  <c:v>13.310000000000004</c:v>
                </c:pt>
                <c:pt idx="1072">
                  <c:v>13.41</c:v>
                </c:pt>
                <c:pt idx="1073">
                  <c:v>13.41</c:v>
                </c:pt>
                <c:pt idx="1074">
                  <c:v>13.41</c:v>
                </c:pt>
                <c:pt idx="1075">
                  <c:v>13.41</c:v>
                </c:pt>
                <c:pt idx="1076">
                  <c:v>13.41</c:v>
                </c:pt>
                <c:pt idx="1077">
                  <c:v>13.41</c:v>
                </c:pt>
                <c:pt idx="1078">
                  <c:v>13.41</c:v>
                </c:pt>
                <c:pt idx="1079">
                  <c:v>13.41</c:v>
                </c:pt>
                <c:pt idx="1080">
                  <c:v>13.41</c:v>
                </c:pt>
                <c:pt idx="1081">
                  <c:v>13.41</c:v>
                </c:pt>
                <c:pt idx="1082">
                  <c:v>13.41</c:v>
                </c:pt>
                <c:pt idx="1083">
                  <c:v>12.66</c:v>
                </c:pt>
                <c:pt idx="1084">
                  <c:v>11.91</c:v>
                </c:pt>
                <c:pt idx="1085">
                  <c:v>11.16</c:v>
                </c:pt>
                <c:pt idx="1086">
                  <c:v>10.41</c:v>
                </c:pt>
                <c:pt idx="1087">
                  <c:v>9.66</c:v>
                </c:pt>
                <c:pt idx="1088">
                  <c:v>8.91</c:v>
                </c:pt>
                <c:pt idx="1089">
                  <c:v>8.16</c:v>
                </c:pt>
                <c:pt idx="1090">
                  <c:v>7.41</c:v>
                </c:pt>
                <c:pt idx="1091">
                  <c:v>6.66</c:v>
                </c:pt>
                <c:pt idx="1092">
                  <c:v>5.91</c:v>
                </c:pt>
                <c:pt idx="1093">
                  <c:v>5.91</c:v>
                </c:pt>
                <c:pt idx="1094">
                  <c:v>5.91</c:v>
                </c:pt>
                <c:pt idx="1095">
                  <c:v>5.91</c:v>
                </c:pt>
                <c:pt idx="1096">
                  <c:v>5.91</c:v>
                </c:pt>
                <c:pt idx="1097">
                  <c:v>5.91</c:v>
                </c:pt>
                <c:pt idx="1098">
                  <c:v>5.91</c:v>
                </c:pt>
                <c:pt idx="1099">
                  <c:v>5.91</c:v>
                </c:pt>
                <c:pt idx="1100">
                  <c:v>5.91</c:v>
                </c:pt>
                <c:pt idx="1101">
                  <c:v>5.91</c:v>
                </c:pt>
                <c:pt idx="1102">
                  <c:v>5.91</c:v>
                </c:pt>
                <c:pt idx="1103">
                  <c:v>5.91</c:v>
                </c:pt>
                <c:pt idx="1104">
                  <c:v>6.91</c:v>
                </c:pt>
                <c:pt idx="1105">
                  <c:v>7.91</c:v>
                </c:pt>
                <c:pt idx="1106">
                  <c:v>8.91</c:v>
                </c:pt>
                <c:pt idx="1107">
                  <c:v>9.91</c:v>
                </c:pt>
                <c:pt idx="1108">
                  <c:v>10.91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117-45EB-86A8-ECB67379AB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695752"/>
        <c:axId val="1496696736"/>
      </c:scatterChart>
      <c:valAx>
        <c:axId val="1496695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96736"/>
        <c:crosses val="autoZero"/>
        <c:crossBetween val="midCat"/>
      </c:valAx>
      <c:valAx>
        <c:axId val="149669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957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BSFC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Cycle'!$W$2:$W$1110</c:f>
              <c:numCache>
                <c:formatCode>General</c:formatCode>
                <c:ptCount val="1109"/>
                <c:pt idx="0">
                  <c:v>0</c:v>
                </c:pt>
                <c:pt idx="1">
                  <c:v>308.00785775999998</c:v>
                </c:pt>
                <c:pt idx="2">
                  <c:v>308.00785775999998</c:v>
                </c:pt>
                <c:pt idx="3">
                  <c:v>308.00785775999998</c:v>
                </c:pt>
                <c:pt idx="4">
                  <c:v>308.00785775999998</c:v>
                </c:pt>
                <c:pt idx="5">
                  <c:v>308.00785775999998</c:v>
                </c:pt>
                <c:pt idx="6">
                  <c:v>308.00785775999998</c:v>
                </c:pt>
                <c:pt idx="7">
                  <c:v>308.00785775999998</c:v>
                </c:pt>
                <c:pt idx="8">
                  <c:v>308.00785775999998</c:v>
                </c:pt>
                <c:pt idx="9">
                  <c:v>308.00785775999998</c:v>
                </c:pt>
                <c:pt idx="10">
                  <c:v>308.00785775999998</c:v>
                </c:pt>
                <c:pt idx="11">
                  <c:v>308.00785775999998</c:v>
                </c:pt>
                <c:pt idx="12">
                  <c:v>308.00785775999998</c:v>
                </c:pt>
                <c:pt idx="13">
                  <c:v>308.00785775999998</c:v>
                </c:pt>
                <c:pt idx="14">
                  <c:v>308.00785775999998</c:v>
                </c:pt>
                <c:pt idx="15">
                  <c:v>308.00785775999998</c:v>
                </c:pt>
                <c:pt idx="16">
                  <c:v>308.00785775999998</c:v>
                </c:pt>
                <c:pt idx="17">
                  <c:v>308.00785775999998</c:v>
                </c:pt>
                <c:pt idx="18">
                  <c:v>308.00785775999998</c:v>
                </c:pt>
                <c:pt idx="19">
                  <c:v>308.00785775999998</c:v>
                </c:pt>
                <c:pt idx="20">
                  <c:v>308.00785775999998</c:v>
                </c:pt>
                <c:pt idx="21">
                  <c:v>308.00785775999998</c:v>
                </c:pt>
                <c:pt idx="22">
                  <c:v>308.00785775999998</c:v>
                </c:pt>
                <c:pt idx="23">
                  <c:v>308.00785775999998</c:v>
                </c:pt>
                <c:pt idx="24">
                  <c:v>308.00785775999998</c:v>
                </c:pt>
                <c:pt idx="25">
                  <c:v>308.00785775999998</c:v>
                </c:pt>
                <c:pt idx="26">
                  <c:v>308.00785775999998</c:v>
                </c:pt>
                <c:pt idx="27">
                  <c:v>308.00785775999998</c:v>
                </c:pt>
                <c:pt idx="28">
                  <c:v>308.00785775999998</c:v>
                </c:pt>
                <c:pt idx="29">
                  <c:v>308.00785775999998</c:v>
                </c:pt>
                <c:pt idx="30">
                  <c:v>308.00785775999998</c:v>
                </c:pt>
                <c:pt idx="31">
                  <c:v>308.00785775999998</c:v>
                </c:pt>
                <c:pt idx="32">
                  <c:v>308.00785775999998</c:v>
                </c:pt>
                <c:pt idx="33">
                  <c:v>308.00785775999998</c:v>
                </c:pt>
                <c:pt idx="34">
                  <c:v>308.00785775999998</c:v>
                </c:pt>
                <c:pt idx="35">
                  <c:v>308.00785775999998</c:v>
                </c:pt>
                <c:pt idx="36">
                  <c:v>308.00785775999998</c:v>
                </c:pt>
                <c:pt idx="37">
                  <c:v>308.00785775999998</c:v>
                </c:pt>
                <c:pt idx="38">
                  <c:v>308.00785775999998</c:v>
                </c:pt>
                <c:pt idx="39">
                  <c:v>308.00785775999998</c:v>
                </c:pt>
                <c:pt idx="40">
                  <c:v>308.00785775999998</c:v>
                </c:pt>
                <c:pt idx="41">
                  <c:v>308.00785775999998</c:v>
                </c:pt>
                <c:pt idx="42">
                  <c:v>308.00785775999998</c:v>
                </c:pt>
                <c:pt idx="43">
                  <c:v>308.00785775999998</c:v>
                </c:pt>
                <c:pt idx="44">
                  <c:v>308.00785775999998</c:v>
                </c:pt>
                <c:pt idx="45">
                  <c:v>308.00785775999998</c:v>
                </c:pt>
                <c:pt idx="46">
                  <c:v>308.00785775999998</c:v>
                </c:pt>
                <c:pt idx="47">
                  <c:v>308.00785775999998</c:v>
                </c:pt>
                <c:pt idx="48">
                  <c:v>308.00785775999998</c:v>
                </c:pt>
                <c:pt idx="49">
                  <c:v>308.00785775999998</c:v>
                </c:pt>
                <c:pt idx="50">
                  <c:v>308.00785775999998</c:v>
                </c:pt>
                <c:pt idx="51">
                  <c:v>308.00785775999998</c:v>
                </c:pt>
                <c:pt idx="52">
                  <c:v>308.00785775999998</c:v>
                </c:pt>
                <c:pt idx="53">
                  <c:v>308.00785775999998</c:v>
                </c:pt>
                <c:pt idx="54">
                  <c:v>308.00785775999998</c:v>
                </c:pt>
                <c:pt idx="55">
                  <c:v>308.00785775999998</c:v>
                </c:pt>
                <c:pt idx="56">
                  <c:v>308.00785775999998</c:v>
                </c:pt>
                <c:pt idx="57">
                  <c:v>308.00785775999998</c:v>
                </c:pt>
                <c:pt idx="58">
                  <c:v>308.00785775999998</c:v>
                </c:pt>
                <c:pt idx="59">
                  <c:v>308.00785775999998</c:v>
                </c:pt>
                <c:pt idx="60">
                  <c:v>308.00785775999998</c:v>
                </c:pt>
                <c:pt idx="61">
                  <c:v>308.00785775999998</c:v>
                </c:pt>
                <c:pt idx="62">
                  <c:v>308.00785775999998</c:v>
                </c:pt>
                <c:pt idx="63">
                  <c:v>308.00785775999998</c:v>
                </c:pt>
                <c:pt idx="64">
                  <c:v>308.00785775999998</c:v>
                </c:pt>
                <c:pt idx="65">
                  <c:v>308.00785775999998</c:v>
                </c:pt>
                <c:pt idx="66">
                  <c:v>308.00785775999998</c:v>
                </c:pt>
                <c:pt idx="67">
                  <c:v>308.00785775999998</c:v>
                </c:pt>
                <c:pt idx="68">
                  <c:v>308.00785775999998</c:v>
                </c:pt>
                <c:pt idx="69">
                  <c:v>308.00785775999998</c:v>
                </c:pt>
                <c:pt idx="70">
                  <c:v>308.00785775999998</c:v>
                </c:pt>
                <c:pt idx="71">
                  <c:v>308.00785775999998</c:v>
                </c:pt>
                <c:pt idx="72">
                  <c:v>308.00785775999998</c:v>
                </c:pt>
                <c:pt idx="73">
                  <c:v>308.00785775999998</c:v>
                </c:pt>
                <c:pt idx="74">
                  <c:v>308.00785775999998</c:v>
                </c:pt>
                <c:pt idx="75">
                  <c:v>308.00785775999998</c:v>
                </c:pt>
                <c:pt idx="76">
                  <c:v>308.00785775999998</c:v>
                </c:pt>
                <c:pt idx="77">
                  <c:v>308.00785775999998</c:v>
                </c:pt>
                <c:pt idx="78">
                  <c:v>308.00785775999998</c:v>
                </c:pt>
                <c:pt idx="79">
                  <c:v>308.00785775999998</c:v>
                </c:pt>
                <c:pt idx="80">
                  <c:v>308.00785775999998</c:v>
                </c:pt>
                <c:pt idx="81">
                  <c:v>308.00785775999998</c:v>
                </c:pt>
                <c:pt idx="82">
                  <c:v>308.00785775999998</c:v>
                </c:pt>
                <c:pt idx="83">
                  <c:v>308.00785775999998</c:v>
                </c:pt>
                <c:pt idx="84">
                  <c:v>308.00785775999998</c:v>
                </c:pt>
                <c:pt idx="85">
                  <c:v>308.00785775999998</c:v>
                </c:pt>
                <c:pt idx="86">
                  <c:v>308.00785775999998</c:v>
                </c:pt>
                <c:pt idx="87">
                  <c:v>308.00785775999998</c:v>
                </c:pt>
                <c:pt idx="88">
                  <c:v>308.00785775999998</c:v>
                </c:pt>
                <c:pt idx="89">
                  <c:v>308.00785775999998</c:v>
                </c:pt>
                <c:pt idx="90">
                  <c:v>308.00785775999998</c:v>
                </c:pt>
                <c:pt idx="91">
                  <c:v>308.00785775999998</c:v>
                </c:pt>
                <c:pt idx="92">
                  <c:v>308.00785775999998</c:v>
                </c:pt>
                <c:pt idx="93">
                  <c:v>308.00785775999998</c:v>
                </c:pt>
                <c:pt idx="94">
                  <c:v>308.00785775999998</c:v>
                </c:pt>
                <c:pt idx="95">
                  <c:v>308.00785775999998</c:v>
                </c:pt>
                <c:pt idx="96">
                  <c:v>308.00785775999998</c:v>
                </c:pt>
                <c:pt idx="97">
                  <c:v>308.00785775999998</c:v>
                </c:pt>
                <c:pt idx="98">
                  <c:v>308.00785775999998</c:v>
                </c:pt>
                <c:pt idx="99">
                  <c:v>308.00785775999998</c:v>
                </c:pt>
                <c:pt idx="100">
                  <c:v>308.00785775999998</c:v>
                </c:pt>
                <c:pt idx="101">
                  <c:v>308.00785775999998</c:v>
                </c:pt>
                <c:pt idx="102">
                  <c:v>308.00785775999998</c:v>
                </c:pt>
                <c:pt idx="103">
                  <c:v>308.00785775999998</c:v>
                </c:pt>
                <c:pt idx="104">
                  <c:v>308.00785775999998</c:v>
                </c:pt>
                <c:pt idx="105">
                  <c:v>308.00785775999998</c:v>
                </c:pt>
                <c:pt idx="106">
                  <c:v>308.00785775999998</c:v>
                </c:pt>
                <c:pt idx="107">
                  <c:v>308.00785775999998</c:v>
                </c:pt>
                <c:pt idx="108">
                  <c:v>308.00785775999998</c:v>
                </c:pt>
                <c:pt idx="109">
                  <c:v>308.00785775999998</c:v>
                </c:pt>
                <c:pt idx="110">
                  <c:v>308.00785775999998</c:v>
                </c:pt>
                <c:pt idx="111">
                  <c:v>308.00785775999998</c:v>
                </c:pt>
                <c:pt idx="112">
                  <c:v>308.00785775999998</c:v>
                </c:pt>
                <c:pt idx="113">
                  <c:v>308.00785775999998</c:v>
                </c:pt>
                <c:pt idx="114">
                  <c:v>308.00785775999998</c:v>
                </c:pt>
                <c:pt idx="115">
                  <c:v>308.00785775999998</c:v>
                </c:pt>
                <c:pt idx="116">
                  <c:v>308.00785775999998</c:v>
                </c:pt>
                <c:pt idx="117">
                  <c:v>308.00785775999998</c:v>
                </c:pt>
                <c:pt idx="118">
                  <c:v>308.00785775999998</c:v>
                </c:pt>
                <c:pt idx="119">
                  <c:v>308.00785775999998</c:v>
                </c:pt>
                <c:pt idx="120">
                  <c:v>308.00785775999998</c:v>
                </c:pt>
                <c:pt idx="121">
                  <c:v>308.00785775999998</c:v>
                </c:pt>
                <c:pt idx="122">
                  <c:v>308.00785775999998</c:v>
                </c:pt>
                <c:pt idx="123">
                  <c:v>308.00785775999998</c:v>
                </c:pt>
                <c:pt idx="124">
                  <c:v>308.00785775999998</c:v>
                </c:pt>
                <c:pt idx="125">
                  <c:v>308.00785775999998</c:v>
                </c:pt>
                <c:pt idx="126">
                  <c:v>308.00785775999998</c:v>
                </c:pt>
                <c:pt idx="127">
                  <c:v>308.00785775999998</c:v>
                </c:pt>
                <c:pt idx="128">
                  <c:v>308.00785775999998</c:v>
                </c:pt>
                <c:pt idx="129">
                  <c:v>308.00785775999998</c:v>
                </c:pt>
                <c:pt idx="130">
                  <c:v>308.00785775999998</c:v>
                </c:pt>
                <c:pt idx="131">
                  <c:v>308.00785775999998</c:v>
                </c:pt>
                <c:pt idx="132">
                  <c:v>308.00785775999998</c:v>
                </c:pt>
                <c:pt idx="133">
                  <c:v>308.00785775999998</c:v>
                </c:pt>
                <c:pt idx="134">
                  <c:v>308.00785775999998</c:v>
                </c:pt>
                <c:pt idx="135">
                  <c:v>308.00785775999998</c:v>
                </c:pt>
                <c:pt idx="136">
                  <c:v>308.00785775999998</c:v>
                </c:pt>
                <c:pt idx="137">
                  <c:v>308.00785775999998</c:v>
                </c:pt>
                <c:pt idx="138">
                  <c:v>308.00785775999998</c:v>
                </c:pt>
                <c:pt idx="139">
                  <c:v>308.00785775999998</c:v>
                </c:pt>
                <c:pt idx="140">
                  <c:v>308.00785775999998</c:v>
                </c:pt>
                <c:pt idx="141">
                  <c:v>308.00785775999998</c:v>
                </c:pt>
                <c:pt idx="142">
                  <c:v>308.00785775999998</c:v>
                </c:pt>
                <c:pt idx="143">
                  <c:v>308.00785775999998</c:v>
                </c:pt>
                <c:pt idx="144">
                  <c:v>308.00785775999998</c:v>
                </c:pt>
                <c:pt idx="145">
                  <c:v>308.00785775999998</c:v>
                </c:pt>
                <c:pt idx="146">
                  <c:v>308.00785775999998</c:v>
                </c:pt>
                <c:pt idx="147">
                  <c:v>308.00785775999998</c:v>
                </c:pt>
                <c:pt idx="148">
                  <c:v>308.00785775999998</c:v>
                </c:pt>
                <c:pt idx="149">
                  <c:v>308.00785775999998</c:v>
                </c:pt>
                <c:pt idx="150">
                  <c:v>308.00785775999998</c:v>
                </c:pt>
                <c:pt idx="151">
                  <c:v>308.00785775999998</c:v>
                </c:pt>
                <c:pt idx="152">
                  <c:v>308.00785775999998</c:v>
                </c:pt>
                <c:pt idx="153">
                  <c:v>308.00785775999998</c:v>
                </c:pt>
                <c:pt idx="154">
                  <c:v>308.00785775999998</c:v>
                </c:pt>
                <c:pt idx="155">
                  <c:v>308.00785775999998</c:v>
                </c:pt>
                <c:pt idx="156">
                  <c:v>308.00785775999998</c:v>
                </c:pt>
                <c:pt idx="157">
                  <c:v>308.00785775999998</c:v>
                </c:pt>
                <c:pt idx="158">
                  <c:v>308.00785775999998</c:v>
                </c:pt>
                <c:pt idx="159">
                  <c:v>308.00785775999998</c:v>
                </c:pt>
                <c:pt idx="160">
                  <c:v>308.00785775999998</c:v>
                </c:pt>
                <c:pt idx="161">
                  <c:v>308.00785775999998</c:v>
                </c:pt>
                <c:pt idx="162">
                  <c:v>308.00785775999998</c:v>
                </c:pt>
                <c:pt idx="163">
                  <c:v>308.00785775999998</c:v>
                </c:pt>
                <c:pt idx="164">
                  <c:v>308.00785775999998</c:v>
                </c:pt>
                <c:pt idx="165">
                  <c:v>308.00785775999998</c:v>
                </c:pt>
                <c:pt idx="166">
                  <c:v>308.00785775999998</c:v>
                </c:pt>
                <c:pt idx="167">
                  <c:v>308.00785775999998</c:v>
                </c:pt>
                <c:pt idx="168">
                  <c:v>308.00785775999998</c:v>
                </c:pt>
                <c:pt idx="169">
                  <c:v>308.00785775999998</c:v>
                </c:pt>
                <c:pt idx="170">
                  <c:v>308.00785775999998</c:v>
                </c:pt>
                <c:pt idx="171">
                  <c:v>308.00785775999998</c:v>
                </c:pt>
                <c:pt idx="172">
                  <c:v>308.00785775999998</c:v>
                </c:pt>
                <c:pt idx="173">
                  <c:v>308.00785775999998</c:v>
                </c:pt>
                <c:pt idx="174">
                  <c:v>308.00785775999998</c:v>
                </c:pt>
                <c:pt idx="175">
                  <c:v>308.00785775999998</c:v>
                </c:pt>
                <c:pt idx="176">
                  <c:v>308.00785775999998</c:v>
                </c:pt>
                <c:pt idx="177">
                  <c:v>308.00785775999998</c:v>
                </c:pt>
                <c:pt idx="178">
                  <c:v>308.00785775999998</c:v>
                </c:pt>
                <c:pt idx="179">
                  <c:v>308.00785775999998</c:v>
                </c:pt>
                <c:pt idx="180">
                  <c:v>308.00785775999998</c:v>
                </c:pt>
                <c:pt idx="181">
                  <c:v>308.00785775999998</c:v>
                </c:pt>
                <c:pt idx="182">
                  <c:v>308.00785775999998</c:v>
                </c:pt>
                <c:pt idx="183">
                  <c:v>308.00785775999998</c:v>
                </c:pt>
                <c:pt idx="184">
                  <c:v>308.00785775999998</c:v>
                </c:pt>
                <c:pt idx="185">
                  <c:v>308.00785775999998</c:v>
                </c:pt>
                <c:pt idx="186">
                  <c:v>308.00785775999998</c:v>
                </c:pt>
                <c:pt idx="187">
                  <c:v>308.00785775999998</c:v>
                </c:pt>
                <c:pt idx="188">
                  <c:v>308.00785775999998</c:v>
                </c:pt>
                <c:pt idx="189">
                  <c:v>308.00785775999998</c:v>
                </c:pt>
                <c:pt idx="190">
                  <c:v>308.00785775999998</c:v>
                </c:pt>
                <c:pt idx="191">
                  <c:v>308.00785775999998</c:v>
                </c:pt>
                <c:pt idx="192">
                  <c:v>308.00785775999998</c:v>
                </c:pt>
                <c:pt idx="193">
                  <c:v>308.00785775999998</c:v>
                </c:pt>
                <c:pt idx="194">
                  <c:v>308.00785775999998</c:v>
                </c:pt>
                <c:pt idx="195">
                  <c:v>308.00785775999998</c:v>
                </c:pt>
                <c:pt idx="196">
                  <c:v>308.00785775999998</c:v>
                </c:pt>
                <c:pt idx="197">
                  <c:v>308.00785775999998</c:v>
                </c:pt>
                <c:pt idx="198">
                  <c:v>308.00785775999998</c:v>
                </c:pt>
                <c:pt idx="199">
                  <c:v>308.00785775999998</c:v>
                </c:pt>
                <c:pt idx="200">
                  <c:v>308.00785775999998</c:v>
                </c:pt>
                <c:pt idx="201">
                  <c:v>308.00785775999998</c:v>
                </c:pt>
                <c:pt idx="202">
                  <c:v>308.00785775999998</c:v>
                </c:pt>
                <c:pt idx="203">
                  <c:v>308.00785775999998</c:v>
                </c:pt>
                <c:pt idx="204">
                  <c:v>308.00785775999998</c:v>
                </c:pt>
                <c:pt idx="205">
                  <c:v>308.00785775999998</c:v>
                </c:pt>
                <c:pt idx="206">
                  <c:v>308.00785775999998</c:v>
                </c:pt>
                <c:pt idx="207">
                  <c:v>308.00785775999998</c:v>
                </c:pt>
                <c:pt idx="208">
                  <c:v>308.00785775999998</c:v>
                </c:pt>
                <c:pt idx="209">
                  <c:v>308.00785775999998</c:v>
                </c:pt>
                <c:pt idx="210">
                  <c:v>308.00785775999998</c:v>
                </c:pt>
                <c:pt idx="211">
                  <c:v>308.00785775999998</c:v>
                </c:pt>
                <c:pt idx="212">
                  <c:v>308.00785775999998</c:v>
                </c:pt>
                <c:pt idx="213">
                  <c:v>308.00785775999998</c:v>
                </c:pt>
                <c:pt idx="214">
                  <c:v>308.00785775999998</c:v>
                </c:pt>
                <c:pt idx="215">
                  <c:v>308.00785775999998</c:v>
                </c:pt>
                <c:pt idx="216">
                  <c:v>308.00785775999998</c:v>
                </c:pt>
                <c:pt idx="217">
                  <c:v>308.00785775999998</c:v>
                </c:pt>
                <c:pt idx="218">
                  <c:v>308.00785775999998</c:v>
                </c:pt>
                <c:pt idx="219">
                  <c:v>308.00785775999998</c:v>
                </c:pt>
                <c:pt idx="220">
                  <c:v>308.00785775999998</c:v>
                </c:pt>
                <c:pt idx="221">
                  <c:v>308.00785775999998</c:v>
                </c:pt>
                <c:pt idx="222">
                  <c:v>308.00785775999998</c:v>
                </c:pt>
                <c:pt idx="223">
                  <c:v>308.00785775999998</c:v>
                </c:pt>
                <c:pt idx="224">
                  <c:v>308.00785775999998</c:v>
                </c:pt>
                <c:pt idx="225">
                  <c:v>308.00785775999998</c:v>
                </c:pt>
                <c:pt idx="226">
                  <c:v>308.00785775999998</c:v>
                </c:pt>
                <c:pt idx="227">
                  <c:v>308.00785775999998</c:v>
                </c:pt>
                <c:pt idx="228">
                  <c:v>308.00785775999998</c:v>
                </c:pt>
                <c:pt idx="229">
                  <c:v>308.00785775999998</c:v>
                </c:pt>
                <c:pt idx="230">
                  <c:v>308.00785775999998</c:v>
                </c:pt>
                <c:pt idx="231">
                  <c:v>308.00785775999998</c:v>
                </c:pt>
                <c:pt idx="232">
                  <c:v>308.00785775999998</c:v>
                </c:pt>
                <c:pt idx="233">
                  <c:v>308.00785775999998</c:v>
                </c:pt>
                <c:pt idx="234">
                  <c:v>308.00785775999998</c:v>
                </c:pt>
                <c:pt idx="235">
                  <c:v>308.00785775999998</c:v>
                </c:pt>
                <c:pt idx="236">
                  <c:v>308.00785775999998</c:v>
                </c:pt>
                <c:pt idx="237">
                  <c:v>308.00785775999998</c:v>
                </c:pt>
                <c:pt idx="238">
                  <c:v>308.00785775999998</c:v>
                </c:pt>
                <c:pt idx="239">
                  <c:v>308.00785775999998</c:v>
                </c:pt>
                <c:pt idx="240">
                  <c:v>308.00785775999998</c:v>
                </c:pt>
                <c:pt idx="241">
                  <c:v>308.00785775999998</c:v>
                </c:pt>
                <c:pt idx="242">
                  <c:v>308.00785775999998</c:v>
                </c:pt>
                <c:pt idx="243">
                  <c:v>308.00785775999998</c:v>
                </c:pt>
                <c:pt idx="244">
                  <c:v>308.00785775999998</c:v>
                </c:pt>
                <c:pt idx="245">
                  <c:v>308.00785775999998</c:v>
                </c:pt>
                <c:pt idx="246">
                  <c:v>308.00785775999998</c:v>
                </c:pt>
                <c:pt idx="247">
                  <c:v>308.00785775999998</c:v>
                </c:pt>
                <c:pt idx="248">
                  <c:v>308.00785775999998</c:v>
                </c:pt>
                <c:pt idx="249">
                  <c:v>308.00785775999998</c:v>
                </c:pt>
                <c:pt idx="250">
                  <c:v>308.00785775999998</c:v>
                </c:pt>
                <c:pt idx="251">
                  <c:v>308.00785775999998</c:v>
                </c:pt>
                <c:pt idx="252">
                  <c:v>308.00785775999998</c:v>
                </c:pt>
                <c:pt idx="253">
                  <c:v>308.00785775999998</c:v>
                </c:pt>
                <c:pt idx="254">
                  <c:v>308.00785775999998</c:v>
                </c:pt>
                <c:pt idx="255">
                  <c:v>308.00785775999998</c:v>
                </c:pt>
                <c:pt idx="256">
                  <c:v>308.00785775999998</c:v>
                </c:pt>
                <c:pt idx="257">
                  <c:v>308.00785775999998</c:v>
                </c:pt>
                <c:pt idx="258">
                  <c:v>308.00785775999998</c:v>
                </c:pt>
                <c:pt idx="259">
                  <c:v>308.00785775999998</c:v>
                </c:pt>
                <c:pt idx="260">
                  <c:v>308.00785775999998</c:v>
                </c:pt>
                <c:pt idx="261">
                  <c:v>308.00785775999998</c:v>
                </c:pt>
                <c:pt idx="262">
                  <c:v>308.00785775999998</c:v>
                </c:pt>
                <c:pt idx="263">
                  <c:v>308.00785775999998</c:v>
                </c:pt>
                <c:pt idx="264">
                  <c:v>308.00785775999998</c:v>
                </c:pt>
                <c:pt idx="265">
                  <c:v>308.00785775999998</c:v>
                </c:pt>
                <c:pt idx="266">
                  <c:v>308.00785775999998</c:v>
                </c:pt>
                <c:pt idx="267">
                  <c:v>308.00785775999998</c:v>
                </c:pt>
                <c:pt idx="268">
                  <c:v>308.00785775999998</c:v>
                </c:pt>
                <c:pt idx="269">
                  <c:v>308.00785775999998</c:v>
                </c:pt>
                <c:pt idx="270">
                  <c:v>308.00785775999998</c:v>
                </c:pt>
                <c:pt idx="271">
                  <c:v>308.00785775999998</c:v>
                </c:pt>
                <c:pt idx="272">
                  <c:v>308.00785775999998</c:v>
                </c:pt>
                <c:pt idx="273">
                  <c:v>308.00785775999998</c:v>
                </c:pt>
                <c:pt idx="274">
                  <c:v>308.00785775999998</c:v>
                </c:pt>
                <c:pt idx="275">
                  <c:v>308.00785775999998</c:v>
                </c:pt>
                <c:pt idx="276">
                  <c:v>308.00785775999998</c:v>
                </c:pt>
                <c:pt idx="277">
                  <c:v>308.00785775999998</c:v>
                </c:pt>
                <c:pt idx="278">
                  <c:v>308.00785775999998</c:v>
                </c:pt>
                <c:pt idx="279">
                  <c:v>308.00785775999998</c:v>
                </c:pt>
                <c:pt idx="280">
                  <c:v>308.00785775999998</c:v>
                </c:pt>
                <c:pt idx="281">
                  <c:v>308.00785775999998</c:v>
                </c:pt>
                <c:pt idx="282">
                  <c:v>308.00785775999998</c:v>
                </c:pt>
                <c:pt idx="283">
                  <c:v>308.00785775999998</c:v>
                </c:pt>
                <c:pt idx="284">
                  <c:v>308.00785775999998</c:v>
                </c:pt>
                <c:pt idx="285">
                  <c:v>308.00785775999998</c:v>
                </c:pt>
                <c:pt idx="286">
                  <c:v>308.00785775999998</c:v>
                </c:pt>
                <c:pt idx="287">
                  <c:v>308.00785775999998</c:v>
                </c:pt>
                <c:pt idx="288">
                  <c:v>308.00785775999998</c:v>
                </c:pt>
                <c:pt idx="289">
                  <c:v>308.00785775999998</c:v>
                </c:pt>
                <c:pt idx="290">
                  <c:v>308.00785775999998</c:v>
                </c:pt>
                <c:pt idx="291">
                  <c:v>308.00785775999998</c:v>
                </c:pt>
                <c:pt idx="292">
                  <c:v>308.00785775999998</c:v>
                </c:pt>
                <c:pt idx="293">
                  <c:v>308.00785775999998</c:v>
                </c:pt>
                <c:pt idx="294">
                  <c:v>308.00785775999998</c:v>
                </c:pt>
                <c:pt idx="295">
                  <c:v>308.00785775999998</c:v>
                </c:pt>
                <c:pt idx="296">
                  <c:v>308.00785775999998</c:v>
                </c:pt>
                <c:pt idx="297">
                  <c:v>308.00785775999998</c:v>
                </c:pt>
                <c:pt idx="298">
                  <c:v>308.00785775999998</c:v>
                </c:pt>
                <c:pt idx="299">
                  <c:v>308.00785775999998</c:v>
                </c:pt>
                <c:pt idx="300">
                  <c:v>308.00785775999998</c:v>
                </c:pt>
                <c:pt idx="301">
                  <c:v>308.00785775999998</c:v>
                </c:pt>
                <c:pt idx="302">
                  <c:v>308.00785775999998</c:v>
                </c:pt>
                <c:pt idx="303">
                  <c:v>308.00785775999998</c:v>
                </c:pt>
                <c:pt idx="304">
                  <c:v>308.00785775999998</c:v>
                </c:pt>
                <c:pt idx="305">
                  <c:v>308.00785775999998</c:v>
                </c:pt>
                <c:pt idx="306">
                  <c:v>308.00785775999998</c:v>
                </c:pt>
                <c:pt idx="307">
                  <c:v>308.00785775999998</c:v>
                </c:pt>
                <c:pt idx="308">
                  <c:v>308.00785775999998</c:v>
                </c:pt>
                <c:pt idx="309">
                  <c:v>308.00785775999998</c:v>
                </c:pt>
                <c:pt idx="310">
                  <c:v>308.00785775999998</c:v>
                </c:pt>
                <c:pt idx="311">
                  <c:v>308.00785775999998</c:v>
                </c:pt>
                <c:pt idx="312">
                  <c:v>308.00785775999998</c:v>
                </c:pt>
                <c:pt idx="313">
                  <c:v>308.00785775999998</c:v>
                </c:pt>
                <c:pt idx="314">
                  <c:v>308.00785775999998</c:v>
                </c:pt>
                <c:pt idx="315">
                  <c:v>308.00785775999998</c:v>
                </c:pt>
                <c:pt idx="316">
                  <c:v>308.00785775999998</c:v>
                </c:pt>
                <c:pt idx="317">
                  <c:v>308.00785775999998</c:v>
                </c:pt>
                <c:pt idx="318">
                  <c:v>308.00785775999998</c:v>
                </c:pt>
                <c:pt idx="319">
                  <c:v>308.00785775999998</c:v>
                </c:pt>
                <c:pt idx="320">
                  <c:v>308.00785775999998</c:v>
                </c:pt>
                <c:pt idx="321">
                  <c:v>308.00785775999998</c:v>
                </c:pt>
                <c:pt idx="322">
                  <c:v>308.00785775999998</c:v>
                </c:pt>
                <c:pt idx="323">
                  <c:v>308.00785775999998</c:v>
                </c:pt>
                <c:pt idx="324">
                  <c:v>308.00785775999998</c:v>
                </c:pt>
                <c:pt idx="325">
                  <c:v>308.00785775999998</c:v>
                </c:pt>
                <c:pt idx="326">
                  <c:v>308.00785775999998</c:v>
                </c:pt>
                <c:pt idx="327">
                  <c:v>308.00785775999998</c:v>
                </c:pt>
                <c:pt idx="328">
                  <c:v>308.00785775999998</c:v>
                </c:pt>
                <c:pt idx="329">
                  <c:v>308.00785775999998</c:v>
                </c:pt>
                <c:pt idx="330">
                  <c:v>308.00785775999998</c:v>
                </c:pt>
                <c:pt idx="331">
                  <c:v>308.00785775999998</c:v>
                </c:pt>
                <c:pt idx="332">
                  <c:v>308.00785775999998</c:v>
                </c:pt>
                <c:pt idx="333">
                  <c:v>308.00785775999998</c:v>
                </c:pt>
                <c:pt idx="334">
                  <c:v>308.00785775999998</c:v>
                </c:pt>
                <c:pt idx="335">
                  <c:v>308.00785775999998</c:v>
                </c:pt>
                <c:pt idx="336">
                  <c:v>308.00785775999998</c:v>
                </c:pt>
                <c:pt idx="337">
                  <c:v>308.00785775999998</c:v>
                </c:pt>
                <c:pt idx="338">
                  <c:v>308.00785775999998</c:v>
                </c:pt>
                <c:pt idx="339">
                  <c:v>308.00785775999998</c:v>
                </c:pt>
                <c:pt idx="340">
                  <c:v>308.00785775999998</c:v>
                </c:pt>
                <c:pt idx="341">
                  <c:v>308.00785775999998</c:v>
                </c:pt>
                <c:pt idx="342">
                  <c:v>308.00785775999998</c:v>
                </c:pt>
                <c:pt idx="343">
                  <c:v>308.00785775999998</c:v>
                </c:pt>
                <c:pt idx="344">
                  <c:v>308.00785775999998</c:v>
                </c:pt>
                <c:pt idx="345">
                  <c:v>308.00785775999998</c:v>
                </c:pt>
                <c:pt idx="346">
                  <c:v>308.00785775999998</c:v>
                </c:pt>
                <c:pt idx="347">
                  <c:v>308.00785775999998</c:v>
                </c:pt>
                <c:pt idx="348">
                  <c:v>308.00785775999998</c:v>
                </c:pt>
                <c:pt idx="349">
                  <c:v>308.00785775999998</c:v>
                </c:pt>
                <c:pt idx="350">
                  <c:v>308.00785775999998</c:v>
                </c:pt>
                <c:pt idx="351">
                  <c:v>308.00785775999998</c:v>
                </c:pt>
                <c:pt idx="352">
                  <c:v>308.00785775999998</c:v>
                </c:pt>
                <c:pt idx="353">
                  <c:v>308.00785775999998</c:v>
                </c:pt>
                <c:pt idx="354">
                  <c:v>308.00785775999998</c:v>
                </c:pt>
                <c:pt idx="355">
                  <c:v>308.00785775999998</c:v>
                </c:pt>
                <c:pt idx="356">
                  <c:v>308.00785775999998</c:v>
                </c:pt>
                <c:pt idx="357">
                  <c:v>308.00785775999998</c:v>
                </c:pt>
                <c:pt idx="358">
                  <c:v>308.00785775999998</c:v>
                </c:pt>
                <c:pt idx="359">
                  <c:v>308.00785775999998</c:v>
                </c:pt>
                <c:pt idx="360">
                  <c:v>308.00785775999998</c:v>
                </c:pt>
                <c:pt idx="361">
                  <c:v>308.00785775999998</c:v>
                </c:pt>
                <c:pt idx="362">
                  <c:v>308.00785775999998</c:v>
                </c:pt>
                <c:pt idx="363">
                  <c:v>308.00785775999998</c:v>
                </c:pt>
                <c:pt idx="364">
                  <c:v>308.00785775999998</c:v>
                </c:pt>
                <c:pt idx="365">
                  <c:v>308.00785775999998</c:v>
                </c:pt>
                <c:pt idx="366">
                  <c:v>308.00785775999998</c:v>
                </c:pt>
                <c:pt idx="367">
                  <c:v>308.00785775999998</c:v>
                </c:pt>
                <c:pt idx="368">
                  <c:v>308.00785775999998</c:v>
                </c:pt>
                <c:pt idx="369">
                  <c:v>308.00785775999998</c:v>
                </c:pt>
                <c:pt idx="370">
                  <c:v>308.00785775999998</c:v>
                </c:pt>
                <c:pt idx="371">
                  <c:v>308.00785775999998</c:v>
                </c:pt>
                <c:pt idx="372">
                  <c:v>308.00785775999998</c:v>
                </c:pt>
                <c:pt idx="373">
                  <c:v>308.00785775999998</c:v>
                </c:pt>
                <c:pt idx="374">
                  <c:v>308.00785775999998</c:v>
                </c:pt>
                <c:pt idx="375">
                  <c:v>308.00785775999998</c:v>
                </c:pt>
                <c:pt idx="376">
                  <c:v>308.00785775999998</c:v>
                </c:pt>
                <c:pt idx="377">
                  <c:v>308.00785775999998</c:v>
                </c:pt>
                <c:pt idx="378">
                  <c:v>308.00785775999998</c:v>
                </c:pt>
                <c:pt idx="379">
                  <c:v>308.00785775999998</c:v>
                </c:pt>
                <c:pt idx="380">
                  <c:v>308.00785775999998</c:v>
                </c:pt>
                <c:pt idx="381">
                  <c:v>308.00785775999998</c:v>
                </c:pt>
                <c:pt idx="382">
                  <c:v>308.00785775999998</c:v>
                </c:pt>
                <c:pt idx="383">
                  <c:v>308.00785775999998</c:v>
                </c:pt>
                <c:pt idx="384">
                  <c:v>308.00785775999998</c:v>
                </c:pt>
                <c:pt idx="385">
                  <c:v>308.00785775999998</c:v>
                </c:pt>
                <c:pt idx="386">
                  <c:v>308.00785775999998</c:v>
                </c:pt>
                <c:pt idx="387">
                  <c:v>308.00785775999998</c:v>
                </c:pt>
                <c:pt idx="388">
                  <c:v>308.00785775999998</c:v>
                </c:pt>
                <c:pt idx="389">
                  <c:v>308.00785775999998</c:v>
                </c:pt>
                <c:pt idx="390">
                  <c:v>308.00785775999998</c:v>
                </c:pt>
                <c:pt idx="391">
                  <c:v>308.00785775999998</c:v>
                </c:pt>
                <c:pt idx="392">
                  <c:v>308.00785775999998</c:v>
                </c:pt>
                <c:pt idx="393">
                  <c:v>308.00785775999998</c:v>
                </c:pt>
                <c:pt idx="394">
                  <c:v>308.00785775999998</c:v>
                </c:pt>
                <c:pt idx="395">
                  <c:v>308.00785775999998</c:v>
                </c:pt>
                <c:pt idx="396">
                  <c:v>308.00785775999998</c:v>
                </c:pt>
                <c:pt idx="397">
                  <c:v>308.00785775999998</c:v>
                </c:pt>
                <c:pt idx="398">
                  <c:v>308.00785775999998</c:v>
                </c:pt>
                <c:pt idx="399">
                  <c:v>308.00785775999998</c:v>
                </c:pt>
                <c:pt idx="400">
                  <c:v>308.00785775999998</c:v>
                </c:pt>
                <c:pt idx="401">
                  <c:v>308.00785775999998</c:v>
                </c:pt>
                <c:pt idx="402">
                  <c:v>308.00785775999998</c:v>
                </c:pt>
                <c:pt idx="403">
                  <c:v>308.00785775999998</c:v>
                </c:pt>
                <c:pt idx="404">
                  <c:v>308.00785775999998</c:v>
                </c:pt>
                <c:pt idx="405">
                  <c:v>308.00785775999998</c:v>
                </c:pt>
                <c:pt idx="406">
                  <c:v>308.00785775999998</c:v>
                </c:pt>
                <c:pt idx="407">
                  <c:v>308.00785775999998</c:v>
                </c:pt>
                <c:pt idx="408">
                  <c:v>308.00785775999998</c:v>
                </c:pt>
                <c:pt idx="409">
                  <c:v>308.00785775999998</c:v>
                </c:pt>
                <c:pt idx="410">
                  <c:v>308.00785775999998</c:v>
                </c:pt>
                <c:pt idx="411">
                  <c:v>308.00785775999998</c:v>
                </c:pt>
                <c:pt idx="412">
                  <c:v>308.00785775999998</c:v>
                </c:pt>
                <c:pt idx="413">
                  <c:v>308.00785775999998</c:v>
                </c:pt>
                <c:pt idx="414">
                  <c:v>308.00785775999998</c:v>
                </c:pt>
                <c:pt idx="415">
                  <c:v>308.00785775999998</c:v>
                </c:pt>
                <c:pt idx="416">
                  <c:v>308.00785775999998</c:v>
                </c:pt>
                <c:pt idx="417">
                  <c:v>308.00785775999998</c:v>
                </c:pt>
                <c:pt idx="418">
                  <c:v>308.00785775999998</c:v>
                </c:pt>
                <c:pt idx="419">
                  <c:v>308.00785775999998</c:v>
                </c:pt>
                <c:pt idx="420">
                  <c:v>308.00785775999998</c:v>
                </c:pt>
                <c:pt idx="421">
                  <c:v>308.00785775999998</c:v>
                </c:pt>
                <c:pt idx="422">
                  <c:v>308.00785775999998</c:v>
                </c:pt>
                <c:pt idx="423">
                  <c:v>308.00785775999998</c:v>
                </c:pt>
                <c:pt idx="424">
                  <c:v>308.00785775999998</c:v>
                </c:pt>
                <c:pt idx="425">
                  <c:v>308.00785775999998</c:v>
                </c:pt>
                <c:pt idx="426">
                  <c:v>308.00785775999998</c:v>
                </c:pt>
                <c:pt idx="427">
                  <c:v>308.00785775999998</c:v>
                </c:pt>
                <c:pt idx="428">
                  <c:v>308.00785775999998</c:v>
                </c:pt>
                <c:pt idx="429">
                  <c:v>308.00785775999998</c:v>
                </c:pt>
                <c:pt idx="430">
                  <c:v>308.00785775999998</c:v>
                </c:pt>
                <c:pt idx="431">
                  <c:v>308.00785775999998</c:v>
                </c:pt>
                <c:pt idx="432">
                  <c:v>308.00785775999998</c:v>
                </c:pt>
                <c:pt idx="433">
                  <c:v>308.00785775999998</c:v>
                </c:pt>
                <c:pt idx="434">
                  <c:v>308.00785775999998</c:v>
                </c:pt>
                <c:pt idx="435">
                  <c:v>308.00785775999998</c:v>
                </c:pt>
                <c:pt idx="436">
                  <c:v>308.00785775999998</c:v>
                </c:pt>
                <c:pt idx="437">
                  <c:v>308.00785775999998</c:v>
                </c:pt>
                <c:pt idx="438">
                  <c:v>308.00785775999998</c:v>
                </c:pt>
                <c:pt idx="439">
                  <c:v>308.00785775999998</c:v>
                </c:pt>
                <c:pt idx="440">
                  <c:v>308.00785775999998</c:v>
                </c:pt>
                <c:pt idx="441">
                  <c:v>308.00785775999998</c:v>
                </c:pt>
                <c:pt idx="442">
                  <c:v>308.00785775999998</c:v>
                </c:pt>
                <c:pt idx="443">
                  <c:v>308.00785775999998</c:v>
                </c:pt>
                <c:pt idx="444">
                  <c:v>308.00785775999998</c:v>
                </c:pt>
                <c:pt idx="445">
                  <c:v>308.00785775999998</c:v>
                </c:pt>
                <c:pt idx="446">
                  <c:v>308.00785775999998</c:v>
                </c:pt>
                <c:pt idx="447">
                  <c:v>308.00785775999998</c:v>
                </c:pt>
                <c:pt idx="448">
                  <c:v>308.00785775999998</c:v>
                </c:pt>
                <c:pt idx="449">
                  <c:v>308.00785775999998</c:v>
                </c:pt>
                <c:pt idx="450">
                  <c:v>308.00785775999998</c:v>
                </c:pt>
                <c:pt idx="451">
                  <c:v>308.00785775999998</c:v>
                </c:pt>
                <c:pt idx="452">
                  <c:v>308.00785775999998</c:v>
                </c:pt>
                <c:pt idx="453">
                  <c:v>308.00785775999998</c:v>
                </c:pt>
                <c:pt idx="454">
                  <c:v>308.00785775999998</c:v>
                </c:pt>
                <c:pt idx="455">
                  <c:v>308.00785775999998</c:v>
                </c:pt>
                <c:pt idx="456">
                  <c:v>308.00785775999998</c:v>
                </c:pt>
                <c:pt idx="457">
                  <c:v>308.00785775999998</c:v>
                </c:pt>
                <c:pt idx="458">
                  <c:v>308.00785775999998</c:v>
                </c:pt>
                <c:pt idx="459">
                  <c:v>308.00785775999998</c:v>
                </c:pt>
                <c:pt idx="460">
                  <c:v>308.00785775999998</c:v>
                </c:pt>
                <c:pt idx="461">
                  <c:v>308.00785775999998</c:v>
                </c:pt>
                <c:pt idx="462">
                  <c:v>308.00785775999998</c:v>
                </c:pt>
                <c:pt idx="463">
                  <c:v>308.00785775999998</c:v>
                </c:pt>
                <c:pt idx="464">
                  <c:v>308.00785775999998</c:v>
                </c:pt>
                <c:pt idx="465">
                  <c:v>308.00785775999998</c:v>
                </c:pt>
                <c:pt idx="466">
                  <c:v>308.00785775999998</c:v>
                </c:pt>
                <c:pt idx="467">
                  <c:v>308.00785775999998</c:v>
                </c:pt>
                <c:pt idx="468">
                  <c:v>308.00785775999998</c:v>
                </c:pt>
                <c:pt idx="469">
                  <c:v>308.00785775999998</c:v>
                </c:pt>
                <c:pt idx="470">
                  <c:v>308.00785775999998</c:v>
                </c:pt>
                <c:pt idx="471">
                  <c:v>308.00785775999998</c:v>
                </c:pt>
                <c:pt idx="472">
                  <c:v>308.00785775999998</c:v>
                </c:pt>
                <c:pt idx="473">
                  <c:v>308.00785775999998</c:v>
                </c:pt>
                <c:pt idx="474">
                  <c:v>308.00785775999998</c:v>
                </c:pt>
                <c:pt idx="475">
                  <c:v>308.00785775999998</c:v>
                </c:pt>
                <c:pt idx="476">
                  <c:v>308.00785775999998</c:v>
                </c:pt>
                <c:pt idx="477">
                  <c:v>308.00785775999998</c:v>
                </c:pt>
                <c:pt idx="478">
                  <c:v>308.00785775999998</c:v>
                </c:pt>
                <c:pt idx="479">
                  <c:v>308.00785775999998</c:v>
                </c:pt>
                <c:pt idx="480">
                  <c:v>308.00785775999998</c:v>
                </c:pt>
                <c:pt idx="481">
                  <c:v>308.00785775999998</c:v>
                </c:pt>
                <c:pt idx="482">
                  <c:v>308.00785775999998</c:v>
                </c:pt>
                <c:pt idx="483">
                  <c:v>308.00785775999998</c:v>
                </c:pt>
                <c:pt idx="484">
                  <c:v>308.00785775999998</c:v>
                </c:pt>
                <c:pt idx="485">
                  <c:v>308.00785775999998</c:v>
                </c:pt>
                <c:pt idx="486">
                  <c:v>308.00785775999998</c:v>
                </c:pt>
                <c:pt idx="487">
                  <c:v>308.00785775999998</c:v>
                </c:pt>
                <c:pt idx="488">
                  <c:v>308.00785775999998</c:v>
                </c:pt>
                <c:pt idx="489">
                  <c:v>308.00785775999998</c:v>
                </c:pt>
                <c:pt idx="490">
                  <c:v>308.00785775999998</c:v>
                </c:pt>
                <c:pt idx="491">
                  <c:v>308.00785775999998</c:v>
                </c:pt>
                <c:pt idx="492">
                  <c:v>308.00785775999998</c:v>
                </c:pt>
                <c:pt idx="493">
                  <c:v>308.00785775999998</c:v>
                </c:pt>
                <c:pt idx="494">
                  <c:v>308.00785775999998</c:v>
                </c:pt>
                <c:pt idx="495">
                  <c:v>308.00785775999998</c:v>
                </c:pt>
                <c:pt idx="496">
                  <c:v>308.00785775999998</c:v>
                </c:pt>
                <c:pt idx="497">
                  <c:v>308.00785775999998</c:v>
                </c:pt>
                <c:pt idx="498">
                  <c:v>308.00785775999998</c:v>
                </c:pt>
                <c:pt idx="499">
                  <c:v>308.00785775999998</c:v>
                </c:pt>
                <c:pt idx="500">
                  <c:v>308.00785775999998</c:v>
                </c:pt>
                <c:pt idx="501">
                  <c:v>308.00785775999998</c:v>
                </c:pt>
                <c:pt idx="502">
                  <c:v>308.00785775999998</c:v>
                </c:pt>
                <c:pt idx="503">
                  <c:v>308.00785775999998</c:v>
                </c:pt>
                <c:pt idx="504">
                  <c:v>308.00785775999998</c:v>
                </c:pt>
                <c:pt idx="505">
                  <c:v>308.00785775999998</c:v>
                </c:pt>
                <c:pt idx="506">
                  <c:v>308.00785775999998</c:v>
                </c:pt>
                <c:pt idx="507">
                  <c:v>308.00785775999998</c:v>
                </c:pt>
                <c:pt idx="508">
                  <c:v>308.00785775999998</c:v>
                </c:pt>
                <c:pt idx="509">
                  <c:v>308.00785775999998</c:v>
                </c:pt>
                <c:pt idx="510">
                  <c:v>308.00785775999998</c:v>
                </c:pt>
                <c:pt idx="511">
                  <c:v>308.00785775999998</c:v>
                </c:pt>
                <c:pt idx="512">
                  <c:v>308.00785775999998</c:v>
                </c:pt>
                <c:pt idx="513">
                  <c:v>308.00785775999998</c:v>
                </c:pt>
                <c:pt idx="514">
                  <c:v>308.00785775999998</c:v>
                </c:pt>
                <c:pt idx="515">
                  <c:v>308.00785775999998</c:v>
                </c:pt>
                <c:pt idx="516">
                  <c:v>308.00785775999998</c:v>
                </c:pt>
                <c:pt idx="517">
                  <c:v>308.00785775999998</c:v>
                </c:pt>
                <c:pt idx="518">
                  <c:v>308.00785775999998</c:v>
                </c:pt>
                <c:pt idx="519">
                  <c:v>308.00785775999998</c:v>
                </c:pt>
                <c:pt idx="520">
                  <c:v>308.00785775999998</c:v>
                </c:pt>
                <c:pt idx="521">
                  <c:v>308.00785775999998</c:v>
                </c:pt>
                <c:pt idx="522">
                  <c:v>308.00785775999998</c:v>
                </c:pt>
                <c:pt idx="523">
                  <c:v>308.00785775999998</c:v>
                </c:pt>
                <c:pt idx="524">
                  <c:v>308.00785775999998</c:v>
                </c:pt>
                <c:pt idx="525">
                  <c:v>308.00785775999998</c:v>
                </c:pt>
                <c:pt idx="526">
                  <c:v>308.00785775999998</c:v>
                </c:pt>
                <c:pt idx="527">
                  <c:v>308.00785775999998</c:v>
                </c:pt>
                <c:pt idx="528">
                  <c:v>308.00785775999998</c:v>
                </c:pt>
                <c:pt idx="529">
                  <c:v>308.00785775999998</c:v>
                </c:pt>
                <c:pt idx="530">
                  <c:v>308.00785775999998</c:v>
                </c:pt>
                <c:pt idx="531">
                  <c:v>308.00785775999998</c:v>
                </c:pt>
                <c:pt idx="532">
                  <c:v>308.00785775999998</c:v>
                </c:pt>
                <c:pt idx="533">
                  <c:v>308.00785775999998</c:v>
                </c:pt>
                <c:pt idx="534">
                  <c:v>308.00785775999998</c:v>
                </c:pt>
                <c:pt idx="535">
                  <c:v>308.00785775999998</c:v>
                </c:pt>
                <c:pt idx="536">
                  <c:v>308.00785775999998</c:v>
                </c:pt>
                <c:pt idx="537">
                  <c:v>308.00785775999998</c:v>
                </c:pt>
                <c:pt idx="538">
                  <c:v>308.00785775999998</c:v>
                </c:pt>
                <c:pt idx="539">
                  <c:v>308.00785775999998</c:v>
                </c:pt>
                <c:pt idx="540">
                  <c:v>308.00785775999998</c:v>
                </c:pt>
                <c:pt idx="541">
                  <c:v>308.00785775999998</c:v>
                </c:pt>
                <c:pt idx="542">
                  <c:v>308.00785775999998</c:v>
                </c:pt>
                <c:pt idx="543">
                  <c:v>308.00785775999998</c:v>
                </c:pt>
                <c:pt idx="544">
                  <c:v>308.00785775999998</c:v>
                </c:pt>
                <c:pt idx="545">
                  <c:v>308.00785775999998</c:v>
                </c:pt>
                <c:pt idx="546">
                  <c:v>308.00785775999998</c:v>
                </c:pt>
                <c:pt idx="547">
                  <c:v>308.00785775999998</c:v>
                </c:pt>
                <c:pt idx="548">
                  <c:v>308.00785775999998</c:v>
                </c:pt>
                <c:pt idx="549">
                  <c:v>308.00785775999998</c:v>
                </c:pt>
                <c:pt idx="550">
                  <c:v>308.00785775999998</c:v>
                </c:pt>
                <c:pt idx="551">
                  <c:v>308.00785775999998</c:v>
                </c:pt>
                <c:pt idx="552">
                  <c:v>308.00785775999998</c:v>
                </c:pt>
                <c:pt idx="553">
                  <c:v>308.00785775999998</c:v>
                </c:pt>
                <c:pt idx="554">
                  <c:v>308.00785775999998</c:v>
                </c:pt>
                <c:pt idx="555">
                  <c:v>308.00785775999998</c:v>
                </c:pt>
                <c:pt idx="556">
                  <c:v>308.00785775999998</c:v>
                </c:pt>
                <c:pt idx="557">
                  <c:v>308.00785775999998</c:v>
                </c:pt>
                <c:pt idx="558">
                  <c:v>308.00785775999998</c:v>
                </c:pt>
                <c:pt idx="559">
                  <c:v>308.00785775999998</c:v>
                </c:pt>
                <c:pt idx="560">
                  <c:v>308.00785775999998</c:v>
                </c:pt>
                <c:pt idx="561">
                  <c:v>308.00785775999998</c:v>
                </c:pt>
                <c:pt idx="562">
                  <c:v>308.00785775999998</c:v>
                </c:pt>
                <c:pt idx="563">
                  <c:v>308.00785775999998</c:v>
                </c:pt>
                <c:pt idx="564">
                  <c:v>308.00785775999998</c:v>
                </c:pt>
                <c:pt idx="565">
                  <c:v>308.00785775999998</c:v>
                </c:pt>
                <c:pt idx="566">
                  <c:v>308.00785775999998</c:v>
                </c:pt>
                <c:pt idx="567">
                  <c:v>308.00785775999998</c:v>
                </c:pt>
                <c:pt idx="568">
                  <c:v>308.00785775999998</c:v>
                </c:pt>
                <c:pt idx="569">
                  <c:v>308.00785775999998</c:v>
                </c:pt>
                <c:pt idx="570">
                  <c:v>308.00785775999998</c:v>
                </c:pt>
                <c:pt idx="571">
                  <c:v>308.00785775999998</c:v>
                </c:pt>
                <c:pt idx="572">
                  <c:v>308.00785775999998</c:v>
                </c:pt>
                <c:pt idx="573">
                  <c:v>308.00785775999998</c:v>
                </c:pt>
                <c:pt idx="574">
                  <c:v>308.00785775999998</c:v>
                </c:pt>
                <c:pt idx="575">
                  <c:v>308.00785775999998</c:v>
                </c:pt>
                <c:pt idx="576">
                  <c:v>308.00785775999998</c:v>
                </c:pt>
                <c:pt idx="577">
                  <c:v>308.00785775999998</c:v>
                </c:pt>
                <c:pt idx="578">
                  <c:v>308.00785775999998</c:v>
                </c:pt>
                <c:pt idx="579">
                  <c:v>308.00785775999998</c:v>
                </c:pt>
                <c:pt idx="580">
                  <c:v>308.00785775999998</c:v>
                </c:pt>
                <c:pt idx="581">
                  <c:v>308.00785775999998</c:v>
                </c:pt>
                <c:pt idx="582">
                  <c:v>308.00785775999998</c:v>
                </c:pt>
                <c:pt idx="583">
                  <c:v>308.00785775999998</c:v>
                </c:pt>
                <c:pt idx="584">
                  <c:v>308.00785775999998</c:v>
                </c:pt>
                <c:pt idx="585">
                  <c:v>308.00785775999998</c:v>
                </c:pt>
                <c:pt idx="586">
                  <c:v>308.00785775999998</c:v>
                </c:pt>
                <c:pt idx="587">
                  <c:v>308.00785775999998</c:v>
                </c:pt>
                <c:pt idx="588">
                  <c:v>308.00785775999998</c:v>
                </c:pt>
                <c:pt idx="589">
                  <c:v>308.00785775999998</c:v>
                </c:pt>
                <c:pt idx="590">
                  <c:v>308.00785775999998</c:v>
                </c:pt>
                <c:pt idx="591">
                  <c:v>308.00785775999998</c:v>
                </c:pt>
                <c:pt idx="592">
                  <c:v>308.00785775999998</c:v>
                </c:pt>
                <c:pt idx="593">
                  <c:v>308.00785775999998</c:v>
                </c:pt>
                <c:pt idx="594">
                  <c:v>308.00785775999998</c:v>
                </c:pt>
                <c:pt idx="595">
                  <c:v>308.00785775999998</c:v>
                </c:pt>
                <c:pt idx="596">
                  <c:v>308.00785775999998</c:v>
                </c:pt>
                <c:pt idx="597">
                  <c:v>308.00785775999998</c:v>
                </c:pt>
                <c:pt idx="598">
                  <c:v>308.00785775999998</c:v>
                </c:pt>
                <c:pt idx="599">
                  <c:v>308.00785775999998</c:v>
                </c:pt>
                <c:pt idx="600">
                  <c:v>308.00785775999998</c:v>
                </c:pt>
                <c:pt idx="601">
                  <c:v>308.00785775999998</c:v>
                </c:pt>
                <c:pt idx="602">
                  <c:v>308.00785775999998</c:v>
                </c:pt>
                <c:pt idx="603">
                  <c:v>308.00785775999998</c:v>
                </c:pt>
                <c:pt idx="604">
                  <c:v>308.00785775999998</c:v>
                </c:pt>
                <c:pt idx="605">
                  <c:v>308.00785775999998</c:v>
                </c:pt>
                <c:pt idx="606">
                  <c:v>308.00785775999998</c:v>
                </c:pt>
                <c:pt idx="607">
                  <c:v>308.00785775999998</c:v>
                </c:pt>
                <c:pt idx="608">
                  <c:v>308.00785775999998</c:v>
                </c:pt>
                <c:pt idx="609">
                  <c:v>308.00785775999998</c:v>
                </c:pt>
                <c:pt idx="610">
                  <c:v>308.00785775999998</c:v>
                </c:pt>
                <c:pt idx="611">
                  <c:v>308.00785775999998</c:v>
                </c:pt>
                <c:pt idx="612">
                  <c:v>308.00785775999998</c:v>
                </c:pt>
                <c:pt idx="613">
                  <c:v>308.00785775999998</c:v>
                </c:pt>
                <c:pt idx="614">
                  <c:v>308.00785775999998</c:v>
                </c:pt>
                <c:pt idx="615">
                  <c:v>308.00785775999998</c:v>
                </c:pt>
                <c:pt idx="616">
                  <c:v>308.00785775999998</c:v>
                </c:pt>
                <c:pt idx="617">
                  <c:v>308.00785775999998</c:v>
                </c:pt>
                <c:pt idx="618">
                  <c:v>308.00785775999998</c:v>
                </c:pt>
                <c:pt idx="619">
                  <c:v>308.00785775999998</c:v>
                </c:pt>
                <c:pt idx="620">
                  <c:v>308.00785775999998</c:v>
                </c:pt>
                <c:pt idx="621">
                  <c:v>308.00785775999998</c:v>
                </c:pt>
                <c:pt idx="622">
                  <c:v>308.00785775999998</c:v>
                </c:pt>
                <c:pt idx="623">
                  <c:v>308.00785775999998</c:v>
                </c:pt>
                <c:pt idx="624">
                  <c:v>308.00785775999998</c:v>
                </c:pt>
                <c:pt idx="625">
                  <c:v>308.00785775999998</c:v>
                </c:pt>
                <c:pt idx="626">
                  <c:v>308.00785775999998</c:v>
                </c:pt>
                <c:pt idx="627">
                  <c:v>308.00785775999998</c:v>
                </c:pt>
                <c:pt idx="628">
                  <c:v>308.00785775999998</c:v>
                </c:pt>
                <c:pt idx="629">
                  <c:v>308.00785775999998</c:v>
                </c:pt>
                <c:pt idx="630">
                  <c:v>308.00785775999998</c:v>
                </c:pt>
                <c:pt idx="631">
                  <c:v>308.00785775999998</c:v>
                </c:pt>
                <c:pt idx="632">
                  <c:v>308.00785775999998</c:v>
                </c:pt>
                <c:pt idx="633">
                  <c:v>308.00785775999998</c:v>
                </c:pt>
                <c:pt idx="634">
                  <c:v>308.00785775999998</c:v>
                </c:pt>
                <c:pt idx="635">
                  <c:v>308.00785775999998</c:v>
                </c:pt>
                <c:pt idx="636">
                  <c:v>308.00785775999998</c:v>
                </c:pt>
                <c:pt idx="637">
                  <c:v>308.00785775999998</c:v>
                </c:pt>
                <c:pt idx="638">
                  <c:v>308.00785775999998</c:v>
                </c:pt>
                <c:pt idx="639">
                  <c:v>308.00785775999998</c:v>
                </c:pt>
                <c:pt idx="640">
                  <c:v>308.00785775999998</c:v>
                </c:pt>
                <c:pt idx="641">
                  <c:v>308.00785775999998</c:v>
                </c:pt>
                <c:pt idx="642">
                  <c:v>308.00785775999998</c:v>
                </c:pt>
                <c:pt idx="643">
                  <c:v>308.00785775999998</c:v>
                </c:pt>
                <c:pt idx="644">
                  <c:v>308.00785775999998</c:v>
                </c:pt>
                <c:pt idx="645">
                  <c:v>308.00785775999998</c:v>
                </c:pt>
                <c:pt idx="646">
                  <c:v>308.00785775999998</c:v>
                </c:pt>
                <c:pt idx="647">
                  <c:v>308.00785775999998</c:v>
                </c:pt>
                <c:pt idx="648">
                  <c:v>308.00785775999998</c:v>
                </c:pt>
                <c:pt idx="649">
                  <c:v>308.00785775999998</c:v>
                </c:pt>
                <c:pt idx="650">
                  <c:v>308.00785775999998</c:v>
                </c:pt>
                <c:pt idx="651">
                  <c:v>308.00785775999998</c:v>
                </c:pt>
                <c:pt idx="652">
                  <c:v>308.00785775999998</c:v>
                </c:pt>
                <c:pt idx="653">
                  <c:v>308.00785775999998</c:v>
                </c:pt>
                <c:pt idx="654">
                  <c:v>308.00785775999998</c:v>
                </c:pt>
                <c:pt idx="655">
                  <c:v>308.00785775999998</c:v>
                </c:pt>
                <c:pt idx="656">
                  <c:v>308.00785775999998</c:v>
                </c:pt>
                <c:pt idx="657">
                  <c:v>308.00785775999998</c:v>
                </c:pt>
                <c:pt idx="658">
                  <c:v>308.00785775999998</c:v>
                </c:pt>
                <c:pt idx="659">
                  <c:v>308.00785775999998</c:v>
                </c:pt>
                <c:pt idx="660">
                  <c:v>308.00785775999998</c:v>
                </c:pt>
                <c:pt idx="661">
                  <c:v>308.00785775999998</c:v>
                </c:pt>
                <c:pt idx="662">
                  <c:v>308.00785775999998</c:v>
                </c:pt>
                <c:pt idx="663">
                  <c:v>308.00785775999998</c:v>
                </c:pt>
                <c:pt idx="664">
                  <c:v>308.00785775999998</c:v>
                </c:pt>
                <c:pt idx="665">
                  <c:v>308.00785775999998</c:v>
                </c:pt>
                <c:pt idx="666">
                  <c:v>308.00785775999998</c:v>
                </c:pt>
                <c:pt idx="667">
                  <c:v>308.00785775999998</c:v>
                </c:pt>
                <c:pt idx="668">
                  <c:v>308.00785775999998</c:v>
                </c:pt>
                <c:pt idx="669">
                  <c:v>308.00785775999998</c:v>
                </c:pt>
                <c:pt idx="670">
                  <c:v>308.00785775999998</c:v>
                </c:pt>
                <c:pt idx="671">
                  <c:v>308.00785775999998</c:v>
                </c:pt>
                <c:pt idx="672">
                  <c:v>308.00785775999998</c:v>
                </c:pt>
                <c:pt idx="673">
                  <c:v>308.00785775999998</c:v>
                </c:pt>
                <c:pt idx="674">
                  <c:v>308.00785775999998</c:v>
                </c:pt>
                <c:pt idx="675">
                  <c:v>308.00785775999998</c:v>
                </c:pt>
                <c:pt idx="676">
                  <c:v>308.00785775999998</c:v>
                </c:pt>
                <c:pt idx="677">
                  <c:v>308.00785775999998</c:v>
                </c:pt>
                <c:pt idx="678">
                  <c:v>308.00785775999998</c:v>
                </c:pt>
                <c:pt idx="679">
                  <c:v>308.00785775999998</c:v>
                </c:pt>
                <c:pt idx="680">
                  <c:v>308.00785775999998</c:v>
                </c:pt>
                <c:pt idx="681">
                  <c:v>308.00785775999998</c:v>
                </c:pt>
                <c:pt idx="682">
                  <c:v>308.00785775999998</c:v>
                </c:pt>
                <c:pt idx="683">
                  <c:v>308.00785775999998</c:v>
                </c:pt>
                <c:pt idx="684">
                  <c:v>308.00785775999998</c:v>
                </c:pt>
                <c:pt idx="685">
                  <c:v>308.00785775999998</c:v>
                </c:pt>
                <c:pt idx="686">
                  <c:v>308.00785775999998</c:v>
                </c:pt>
                <c:pt idx="687">
                  <c:v>308.00785775999998</c:v>
                </c:pt>
                <c:pt idx="688">
                  <c:v>308.00785775999998</c:v>
                </c:pt>
                <c:pt idx="689">
                  <c:v>308.00785775999998</c:v>
                </c:pt>
                <c:pt idx="690">
                  <c:v>308.00785775999998</c:v>
                </c:pt>
                <c:pt idx="691">
                  <c:v>308.00785775999998</c:v>
                </c:pt>
                <c:pt idx="692">
                  <c:v>308.00785775999998</c:v>
                </c:pt>
                <c:pt idx="693">
                  <c:v>308.00785775999998</c:v>
                </c:pt>
                <c:pt idx="694">
                  <c:v>308.00785775999998</c:v>
                </c:pt>
                <c:pt idx="695">
                  <c:v>308.00785775999998</c:v>
                </c:pt>
                <c:pt idx="696">
                  <c:v>308.00785775999998</c:v>
                </c:pt>
                <c:pt idx="697">
                  <c:v>308.00785775999998</c:v>
                </c:pt>
                <c:pt idx="698">
                  <c:v>308.00785775999998</c:v>
                </c:pt>
                <c:pt idx="699">
                  <c:v>308.00785775999998</c:v>
                </c:pt>
                <c:pt idx="700">
                  <c:v>308.00785775999998</c:v>
                </c:pt>
                <c:pt idx="701">
                  <c:v>308.00785775999998</c:v>
                </c:pt>
                <c:pt idx="702">
                  <c:v>308.00785775999998</c:v>
                </c:pt>
                <c:pt idx="703">
                  <c:v>308.00785775999998</c:v>
                </c:pt>
                <c:pt idx="704">
                  <c:v>308.00785775999998</c:v>
                </c:pt>
                <c:pt idx="705">
                  <c:v>308.00785775999998</c:v>
                </c:pt>
                <c:pt idx="706">
                  <c:v>308.00785775999998</c:v>
                </c:pt>
                <c:pt idx="707">
                  <c:v>308.00785775999998</c:v>
                </c:pt>
                <c:pt idx="708">
                  <c:v>308.00785775999998</c:v>
                </c:pt>
                <c:pt idx="709">
                  <c:v>308.00785775999998</c:v>
                </c:pt>
                <c:pt idx="710">
                  <c:v>308.00785775999998</c:v>
                </c:pt>
                <c:pt idx="711">
                  <c:v>308.00785775999998</c:v>
                </c:pt>
                <c:pt idx="712">
                  <c:v>308.00785775999998</c:v>
                </c:pt>
                <c:pt idx="713">
                  <c:v>308.00785775999998</c:v>
                </c:pt>
                <c:pt idx="714">
                  <c:v>308.00785775999998</c:v>
                </c:pt>
                <c:pt idx="715">
                  <c:v>308.00785775999998</c:v>
                </c:pt>
                <c:pt idx="716">
                  <c:v>308.00785775999998</c:v>
                </c:pt>
                <c:pt idx="717">
                  <c:v>308.00785775999998</c:v>
                </c:pt>
                <c:pt idx="718">
                  <c:v>308.00785775999998</c:v>
                </c:pt>
                <c:pt idx="719">
                  <c:v>308.00785775999998</c:v>
                </c:pt>
                <c:pt idx="720">
                  <c:v>308.00785775999998</c:v>
                </c:pt>
                <c:pt idx="721">
                  <c:v>308.00785775999998</c:v>
                </c:pt>
                <c:pt idx="722">
                  <c:v>308.00785775999998</c:v>
                </c:pt>
                <c:pt idx="723">
                  <c:v>308.00785775999998</c:v>
                </c:pt>
                <c:pt idx="724">
                  <c:v>308.00785775999998</c:v>
                </c:pt>
                <c:pt idx="725">
                  <c:v>308.00785775999998</c:v>
                </c:pt>
                <c:pt idx="726">
                  <c:v>308.00785775999998</c:v>
                </c:pt>
                <c:pt idx="727">
                  <c:v>308.00785775999998</c:v>
                </c:pt>
                <c:pt idx="728">
                  <c:v>308.00785775999998</c:v>
                </c:pt>
                <c:pt idx="729">
                  <c:v>308.00785775999998</c:v>
                </c:pt>
                <c:pt idx="730">
                  <c:v>308.00785775999998</c:v>
                </c:pt>
                <c:pt idx="731">
                  <c:v>308.00785775999998</c:v>
                </c:pt>
                <c:pt idx="732">
                  <c:v>308.00785775999998</c:v>
                </c:pt>
                <c:pt idx="733">
                  <c:v>308.00785775999998</c:v>
                </c:pt>
                <c:pt idx="734">
                  <c:v>308.00785775999998</c:v>
                </c:pt>
                <c:pt idx="735">
                  <c:v>308.00785775999998</c:v>
                </c:pt>
                <c:pt idx="736">
                  <c:v>308.00785775999998</c:v>
                </c:pt>
                <c:pt idx="737">
                  <c:v>308.00785775999998</c:v>
                </c:pt>
                <c:pt idx="738">
                  <c:v>308.00785775999998</c:v>
                </c:pt>
                <c:pt idx="739">
                  <c:v>308.00785775999998</c:v>
                </c:pt>
                <c:pt idx="740">
                  <c:v>308.00785775999998</c:v>
                </c:pt>
                <c:pt idx="741">
                  <c:v>308.00785775999998</c:v>
                </c:pt>
                <c:pt idx="742">
                  <c:v>308.00785775999998</c:v>
                </c:pt>
                <c:pt idx="743">
                  <c:v>308.00785775999998</c:v>
                </c:pt>
                <c:pt idx="744">
                  <c:v>308.00785775999998</c:v>
                </c:pt>
                <c:pt idx="745">
                  <c:v>308.00785775999998</c:v>
                </c:pt>
                <c:pt idx="746">
                  <c:v>308.00785775999998</c:v>
                </c:pt>
                <c:pt idx="747">
                  <c:v>308.00785775999998</c:v>
                </c:pt>
                <c:pt idx="748">
                  <c:v>308.00785775999998</c:v>
                </c:pt>
                <c:pt idx="749">
                  <c:v>308.00785775999998</c:v>
                </c:pt>
                <c:pt idx="750">
                  <c:v>308.00785775999998</c:v>
                </c:pt>
                <c:pt idx="751">
                  <c:v>308.00785775999998</c:v>
                </c:pt>
                <c:pt idx="752">
                  <c:v>308.00785775999998</c:v>
                </c:pt>
                <c:pt idx="753">
                  <c:v>308.00785775999998</c:v>
                </c:pt>
                <c:pt idx="754">
                  <c:v>308.00785775999998</c:v>
                </c:pt>
                <c:pt idx="755">
                  <c:v>308.00785775999998</c:v>
                </c:pt>
                <c:pt idx="756">
                  <c:v>308.00785775999998</c:v>
                </c:pt>
                <c:pt idx="757">
                  <c:v>308.00785775999998</c:v>
                </c:pt>
                <c:pt idx="758">
                  <c:v>308.00785775999998</c:v>
                </c:pt>
                <c:pt idx="759">
                  <c:v>308.00785775999998</c:v>
                </c:pt>
                <c:pt idx="760">
                  <c:v>308.00785775999998</c:v>
                </c:pt>
                <c:pt idx="761">
                  <c:v>308.00785775999998</c:v>
                </c:pt>
                <c:pt idx="762">
                  <c:v>308.00785775999998</c:v>
                </c:pt>
                <c:pt idx="763">
                  <c:v>308.00785775999998</c:v>
                </c:pt>
                <c:pt idx="764">
                  <c:v>308.00785775999998</c:v>
                </c:pt>
                <c:pt idx="765">
                  <c:v>308.00785775999998</c:v>
                </c:pt>
                <c:pt idx="766">
                  <c:v>308.00785775999998</c:v>
                </c:pt>
                <c:pt idx="767">
                  <c:v>308.00785775999998</c:v>
                </c:pt>
                <c:pt idx="768">
                  <c:v>308.00785775999998</c:v>
                </c:pt>
                <c:pt idx="769">
                  <c:v>308.00785775999998</c:v>
                </c:pt>
                <c:pt idx="770">
                  <c:v>308.00785775999998</c:v>
                </c:pt>
                <c:pt idx="771">
                  <c:v>308.00785775999998</c:v>
                </c:pt>
                <c:pt idx="772">
                  <c:v>308.00785775999998</c:v>
                </c:pt>
                <c:pt idx="773">
                  <c:v>308.00785775999998</c:v>
                </c:pt>
                <c:pt idx="774">
                  <c:v>308.00785775999998</c:v>
                </c:pt>
                <c:pt idx="775">
                  <c:v>308.00785775999998</c:v>
                </c:pt>
                <c:pt idx="776">
                  <c:v>308.00785775999998</c:v>
                </c:pt>
                <c:pt idx="777">
                  <c:v>308.00785775999998</c:v>
                </c:pt>
                <c:pt idx="778">
                  <c:v>308.00785775999998</c:v>
                </c:pt>
                <c:pt idx="779">
                  <c:v>308.00785775999998</c:v>
                </c:pt>
                <c:pt idx="780">
                  <c:v>308.00785775999998</c:v>
                </c:pt>
                <c:pt idx="781">
                  <c:v>308.00785775999998</c:v>
                </c:pt>
                <c:pt idx="782">
                  <c:v>308.00785775999998</c:v>
                </c:pt>
                <c:pt idx="783">
                  <c:v>308.00785775999998</c:v>
                </c:pt>
                <c:pt idx="784">
                  <c:v>308.00785775999998</c:v>
                </c:pt>
                <c:pt idx="785">
                  <c:v>308.00785775999998</c:v>
                </c:pt>
                <c:pt idx="786">
                  <c:v>308.00785775999998</c:v>
                </c:pt>
                <c:pt idx="787">
                  <c:v>308.00785775999998</c:v>
                </c:pt>
                <c:pt idx="788">
                  <c:v>308.00785775999998</c:v>
                </c:pt>
                <c:pt idx="789">
                  <c:v>308.00785775999998</c:v>
                </c:pt>
                <c:pt idx="790">
                  <c:v>308.00785775999998</c:v>
                </c:pt>
                <c:pt idx="791">
                  <c:v>308.00785775999998</c:v>
                </c:pt>
                <c:pt idx="792">
                  <c:v>308.00785775999998</c:v>
                </c:pt>
                <c:pt idx="793">
                  <c:v>308.00785775999998</c:v>
                </c:pt>
                <c:pt idx="794">
                  <c:v>308.00785775999998</c:v>
                </c:pt>
                <c:pt idx="795">
                  <c:v>308.00785775999998</c:v>
                </c:pt>
                <c:pt idx="796">
                  <c:v>308.00785775999998</c:v>
                </c:pt>
                <c:pt idx="797">
                  <c:v>308.00785775999998</c:v>
                </c:pt>
                <c:pt idx="798">
                  <c:v>308.00785775999998</c:v>
                </c:pt>
                <c:pt idx="799">
                  <c:v>308.00785775999998</c:v>
                </c:pt>
                <c:pt idx="800">
                  <c:v>308.00785775999998</c:v>
                </c:pt>
                <c:pt idx="801">
                  <c:v>308.00785775999998</c:v>
                </c:pt>
                <c:pt idx="802">
                  <c:v>308.00785775999998</c:v>
                </c:pt>
                <c:pt idx="803">
                  <c:v>308.00785775999998</c:v>
                </c:pt>
                <c:pt idx="804">
                  <c:v>308.00785775999998</c:v>
                </c:pt>
                <c:pt idx="805">
                  <c:v>308.00785775999998</c:v>
                </c:pt>
                <c:pt idx="806">
                  <c:v>308.00785775999998</c:v>
                </c:pt>
                <c:pt idx="807">
                  <c:v>308.00785775999998</c:v>
                </c:pt>
                <c:pt idx="808">
                  <c:v>308.00785775999998</c:v>
                </c:pt>
                <c:pt idx="809">
                  <c:v>308.00785775999998</c:v>
                </c:pt>
                <c:pt idx="810">
                  <c:v>308.00785775999998</c:v>
                </c:pt>
                <c:pt idx="811">
                  <c:v>308.00785775999998</c:v>
                </c:pt>
                <c:pt idx="812">
                  <c:v>308.00785775999998</c:v>
                </c:pt>
                <c:pt idx="813">
                  <c:v>308.00785775999998</c:v>
                </c:pt>
                <c:pt idx="814">
                  <c:v>308.00785775999998</c:v>
                </c:pt>
                <c:pt idx="815">
                  <c:v>308.00785775999998</c:v>
                </c:pt>
                <c:pt idx="816">
                  <c:v>308.00785775999998</c:v>
                </c:pt>
                <c:pt idx="817">
                  <c:v>308.00785775999998</c:v>
                </c:pt>
                <c:pt idx="818">
                  <c:v>308.00785775999998</c:v>
                </c:pt>
                <c:pt idx="819">
                  <c:v>308.00785775999998</c:v>
                </c:pt>
                <c:pt idx="820">
                  <c:v>308.00785775999998</c:v>
                </c:pt>
                <c:pt idx="821">
                  <c:v>308.00785775999998</c:v>
                </c:pt>
                <c:pt idx="822">
                  <c:v>308.00785775999998</c:v>
                </c:pt>
                <c:pt idx="823">
                  <c:v>308.00785775999998</c:v>
                </c:pt>
                <c:pt idx="824">
                  <c:v>308.00785775999998</c:v>
                </c:pt>
                <c:pt idx="825">
                  <c:v>308.00785775999998</c:v>
                </c:pt>
                <c:pt idx="826">
                  <c:v>308.00785775999998</c:v>
                </c:pt>
                <c:pt idx="827">
                  <c:v>308.00785775999998</c:v>
                </c:pt>
                <c:pt idx="828">
                  <c:v>308.00785775999998</c:v>
                </c:pt>
                <c:pt idx="829">
                  <c:v>308.00785775999998</c:v>
                </c:pt>
                <c:pt idx="830">
                  <c:v>308.00785775999998</c:v>
                </c:pt>
                <c:pt idx="831">
                  <c:v>308.00785775999998</c:v>
                </c:pt>
                <c:pt idx="832">
                  <c:v>308.00785775999998</c:v>
                </c:pt>
                <c:pt idx="833">
                  <c:v>308.00785775999998</c:v>
                </c:pt>
                <c:pt idx="834">
                  <c:v>308.00785775999998</c:v>
                </c:pt>
                <c:pt idx="835">
                  <c:v>308.00785775999998</c:v>
                </c:pt>
                <c:pt idx="836">
                  <c:v>308.00785775999998</c:v>
                </c:pt>
                <c:pt idx="837">
                  <c:v>308.00785775999998</c:v>
                </c:pt>
                <c:pt idx="838">
                  <c:v>308.00785775999998</c:v>
                </c:pt>
                <c:pt idx="839">
                  <c:v>308.00785775999998</c:v>
                </c:pt>
                <c:pt idx="840">
                  <c:v>308.00785775999998</c:v>
                </c:pt>
                <c:pt idx="841">
                  <c:v>308.00785775999998</c:v>
                </c:pt>
                <c:pt idx="842">
                  <c:v>308.00785775999998</c:v>
                </c:pt>
                <c:pt idx="843">
                  <c:v>308.00785775999998</c:v>
                </c:pt>
                <c:pt idx="844">
                  <c:v>308.00785775999998</c:v>
                </c:pt>
                <c:pt idx="845">
                  <c:v>308.00785775999998</c:v>
                </c:pt>
                <c:pt idx="846">
                  <c:v>308.00785775999998</c:v>
                </c:pt>
                <c:pt idx="847">
                  <c:v>308.00785775999998</c:v>
                </c:pt>
                <c:pt idx="848">
                  <c:v>308.00785775999998</c:v>
                </c:pt>
                <c:pt idx="849">
                  <c:v>308.00785775999998</c:v>
                </c:pt>
                <c:pt idx="850">
                  <c:v>308.00785775999998</c:v>
                </c:pt>
                <c:pt idx="851">
                  <c:v>308.00785775999998</c:v>
                </c:pt>
                <c:pt idx="852">
                  <c:v>308.00785775999998</c:v>
                </c:pt>
                <c:pt idx="853">
                  <c:v>308.00785775999998</c:v>
                </c:pt>
                <c:pt idx="854">
                  <c:v>308.00785775999998</c:v>
                </c:pt>
                <c:pt idx="855">
                  <c:v>308.00785775999998</c:v>
                </c:pt>
                <c:pt idx="856">
                  <c:v>308.00785775999998</c:v>
                </c:pt>
                <c:pt idx="857">
                  <c:v>308.00785775999998</c:v>
                </c:pt>
                <c:pt idx="858">
                  <c:v>308.00785775999998</c:v>
                </c:pt>
                <c:pt idx="859">
                  <c:v>308.00785775999998</c:v>
                </c:pt>
                <c:pt idx="860">
                  <c:v>308.00785775999998</c:v>
                </c:pt>
                <c:pt idx="861">
                  <c:v>308.00785775999998</c:v>
                </c:pt>
                <c:pt idx="862">
                  <c:v>308.00785775999998</c:v>
                </c:pt>
                <c:pt idx="863">
                  <c:v>308.00785775999998</c:v>
                </c:pt>
                <c:pt idx="864">
                  <c:v>308.00785775999998</c:v>
                </c:pt>
                <c:pt idx="865">
                  <c:v>308.00785775999998</c:v>
                </c:pt>
                <c:pt idx="866">
                  <c:v>308.00785775999998</c:v>
                </c:pt>
                <c:pt idx="867">
                  <c:v>308.00785775999998</c:v>
                </c:pt>
                <c:pt idx="868">
                  <c:v>308.00785775999998</c:v>
                </c:pt>
                <c:pt idx="869">
                  <c:v>308.00785775999998</c:v>
                </c:pt>
                <c:pt idx="870">
                  <c:v>308.00785775999998</c:v>
                </c:pt>
                <c:pt idx="871">
                  <c:v>308.00785775999998</c:v>
                </c:pt>
                <c:pt idx="872">
                  <c:v>308.00785775999998</c:v>
                </c:pt>
                <c:pt idx="873">
                  <c:v>308.00785775999998</c:v>
                </c:pt>
                <c:pt idx="874">
                  <c:v>308.00785775999998</c:v>
                </c:pt>
                <c:pt idx="875">
                  <c:v>308.00785775999998</c:v>
                </c:pt>
                <c:pt idx="876">
                  <c:v>308.00785775999998</c:v>
                </c:pt>
                <c:pt idx="877">
                  <c:v>308.00785775999998</c:v>
                </c:pt>
                <c:pt idx="878">
                  <c:v>308.00785775999998</c:v>
                </c:pt>
                <c:pt idx="879">
                  <c:v>308.00785775999998</c:v>
                </c:pt>
                <c:pt idx="880">
                  <c:v>308.00785775999998</c:v>
                </c:pt>
                <c:pt idx="881">
                  <c:v>308.00785775999998</c:v>
                </c:pt>
                <c:pt idx="882">
                  <c:v>308.00785775999998</c:v>
                </c:pt>
                <c:pt idx="883">
                  <c:v>308.00785775999998</c:v>
                </c:pt>
                <c:pt idx="884">
                  <c:v>308.00785775999998</c:v>
                </c:pt>
                <c:pt idx="885">
                  <c:v>308.00785775999998</c:v>
                </c:pt>
                <c:pt idx="886">
                  <c:v>308.00785775999998</c:v>
                </c:pt>
                <c:pt idx="887">
                  <c:v>308.00785775999998</c:v>
                </c:pt>
                <c:pt idx="888">
                  <c:v>308.00785775999998</c:v>
                </c:pt>
                <c:pt idx="889">
                  <c:v>308.00785775999998</c:v>
                </c:pt>
                <c:pt idx="890">
                  <c:v>308.00785775999998</c:v>
                </c:pt>
                <c:pt idx="891">
                  <c:v>308.00785775999998</c:v>
                </c:pt>
                <c:pt idx="892">
                  <c:v>308.00785775999998</c:v>
                </c:pt>
                <c:pt idx="893">
                  <c:v>308.00785775999998</c:v>
                </c:pt>
                <c:pt idx="894">
                  <c:v>308.00785775999998</c:v>
                </c:pt>
                <c:pt idx="895">
                  <c:v>308.00785775999998</c:v>
                </c:pt>
                <c:pt idx="896">
                  <c:v>308.00785775999998</c:v>
                </c:pt>
                <c:pt idx="897">
                  <c:v>308.00785775999998</c:v>
                </c:pt>
                <c:pt idx="898">
                  <c:v>308.00785775999998</c:v>
                </c:pt>
                <c:pt idx="899">
                  <c:v>308.00785775999998</c:v>
                </c:pt>
                <c:pt idx="900">
                  <c:v>308.00785775999998</c:v>
                </c:pt>
                <c:pt idx="901">
                  <c:v>308.00785775999998</c:v>
                </c:pt>
                <c:pt idx="902">
                  <c:v>308.00785775999998</c:v>
                </c:pt>
                <c:pt idx="903">
                  <c:v>308.00785775999998</c:v>
                </c:pt>
                <c:pt idx="904">
                  <c:v>308.00785775999998</c:v>
                </c:pt>
                <c:pt idx="905">
                  <c:v>308.00785775999998</c:v>
                </c:pt>
                <c:pt idx="906">
                  <c:v>308.00785775999998</c:v>
                </c:pt>
                <c:pt idx="907">
                  <c:v>308.00785775999998</c:v>
                </c:pt>
                <c:pt idx="908">
                  <c:v>308.00785775999998</c:v>
                </c:pt>
                <c:pt idx="909">
                  <c:v>308.00785775999998</c:v>
                </c:pt>
                <c:pt idx="910">
                  <c:v>308.00785775999998</c:v>
                </c:pt>
                <c:pt idx="911">
                  <c:v>308.00785775999998</c:v>
                </c:pt>
                <c:pt idx="912">
                  <c:v>308.00785775999998</c:v>
                </c:pt>
                <c:pt idx="913">
                  <c:v>308.00785775999998</c:v>
                </c:pt>
                <c:pt idx="914">
                  <c:v>308.00785775999998</c:v>
                </c:pt>
                <c:pt idx="915">
                  <c:v>308.00785775999998</c:v>
                </c:pt>
                <c:pt idx="916">
                  <c:v>308.00785775999998</c:v>
                </c:pt>
                <c:pt idx="917">
                  <c:v>308.00785775999998</c:v>
                </c:pt>
                <c:pt idx="918">
                  <c:v>308.00785775999998</c:v>
                </c:pt>
                <c:pt idx="919">
                  <c:v>308.00785775999998</c:v>
                </c:pt>
                <c:pt idx="920">
                  <c:v>308.00785775999998</c:v>
                </c:pt>
                <c:pt idx="921">
                  <c:v>308.00785775999998</c:v>
                </c:pt>
                <c:pt idx="922">
                  <c:v>308.00785775999998</c:v>
                </c:pt>
                <c:pt idx="923">
                  <c:v>308.00785775999998</c:v>
                </c:pt>
                <c:pt idx="924">
                  <c:v>308.00785775999998</c:v>
                </c:pt>
                <c:pt idx="925">
                  <c:v>308.00785775999998</c:v>
                </c:pt>
                <c:pt idx="926">
                  <c:v>308.00785775999998</c:v>
                </c:pt>
                <c:pt idx="927">
                  <c:v>308.00785775999998</c:v>
                </c:pt>
                <c:pt idx="928">
                  <c:v>308.00785775999998</c:v>
                </c:pt>
                <c:pt idx="929">
                  <c:v>308.00785775999998</c:v>
                </c:pt>
                <c:pt idx="930">
                  <c:v>308.00785775999998</c:v>
                </c:pt>
                <c:pt idx="931">
                  <c:v>308.00785775999998</c:v>
                </c:pt>
                <c:pt idx="932">
                  <c:v>308.00785775999998</c:v>
                </c:pt>
                <c:pt idx="933">
                  <c:v>308.00785775999998</c:v>
                </c:pt>
                <c:pt idx="934">
                  <c:v>308.00785775999998</c:v>
                </c:pt>
                <c:pt idx="935">
                  <c:v>308.00785775999998</c:v>
                </c:pt>
                <c:pt idx="936">
                  <c:v>308.00785775999998</c:v>
                </c:pt>
                <c:pt idx="937">
                  <c:v>308.00785775999998</c:v>
                </c:pt>
                <c:pt idx="938">
                  <c:v>308.00785775999998</c:v>
                </c:pt>
                <c:pt idx="939">
                  <c:v>308.00785775999998</c:v>
                </c:pt>
                <c:pt idx="940">
                  <c:v>308.00785775999998</c:v>
                </c:pt>
                <c:pt idx="941">
                  <c:v>308.00785775999998</c:v>
                </c:pt>
                <c:pt idx="942">
                  <c:v>308.00785775999998</c:v>
                </c:pt>
                <c:pt idx="943">
                  <c:v>308.00785775999998</c:v>
                </c:pt>
                <c:pt idx="944">
                  <c:v>308.00785775999998</c:v>
                </c:pt>
                <c:pt idx="945">
                  <c:v>308.00785775999998</c:v>
                </c:pt>
                <c:pt idx="946">
                  <c:v>308.00785775999998</c:v>
                </c:pt>
                <c:pt idx="947">
                  <c:v>308.00785775999998</c:v>
                </c:pt>
                <c:pt idx="948">
                  <c:v>308.00785775999998</c:v>
                </c:pt>
                <c:pt idx="949">
                  <c:v>308.00785775999998</c:v>
                </c:pt>
                <c:pt idx="950">
                  <c:v>308.00785775999998</c:v>
                </c:pt>
                <c:pt idx="951">
                  <c:v>308.00785775999998</c:v>
                </c:pt>
                <c:pt idx="952">
                  <c:v>308.00785775999998</c:v>
                </c:pt>
                <c:pt idx="953">
                  <c:v>308.00785775999998</c:v>
                </c:pt>
                <c:pt idx="954">
                  <c:v>308.00785775999998</c:v>
                </c:pt>
                <c:pt idx="955">
                  <c:v>308.00785775999998</c:v>
                </c:pt>
                <c:pt idx="956">
                  <c:v>308.00785775999998</c:v>
                </c:pt>
                <c:pt idx="957">
                  <c:v>308.00785775999998</c:v>
                </c:pt>
                <c:pt idx="958">
                  <c:v>308.00785775999998</c:v>
                </c:pt>
                <c:pt idx="959">
                  <c:v>308.00785775999998</c:v>
                </c:pt>
                <c:pt idx="960">
                  <c:v>308.00785775999998</c:v>
                </c:pt>
                <c:pt idx="961">
                  <c:v>308.00785775999998</c:v>
                </c:pt>
                <c:pt idx="962">
                  <c:v>308.00785775999998</c:v>
                </c:pt>
                <c:pt idx="963">
                  <c:v>308.00785775999998</c:v>
                </c:pt>
                <c:pt idx="964">
                  <c:v>308.00785775999998</c:v>
                </c:pt>
                <c:pt idx="965">
                  <c:v>308.00785775999998</c:v>
                </c:pt>
                <c:pt idx="966">
                  <c:v>308.00785775999998</c:v>
                </c:pt>
                <c:pt idx="967">
                  <c:v>308.00785775999998</c:v>
                </c:pt>
                <c:pt idx="968">
                  <c:v>308.00785775999998</c:v>
                </c:pt>
                <c:pt idx="969">
                  <c:v>308.00785775999998</c:v>
                </c:pt>
                <c:pt idx="970">
                  <c:v>308.00785775999998</c:v>
                </c:pt>
                <c:pt idx="971">
                  <c:v>308.00785775999998</c:v>
                </c:pt>
                <c:pt idx="972">
                  <c:v>308.00785775999998</c:v>
                </c:pt>
                <c:pt idx="973">
                  <c:v>308.00785775999998</c:v>
                </c:pt>
                <c:pt idx="974">
                  <c:v>308.00785775999998</c:v>
                </c:pt>
                <c:pt idx="975">
                  <c:v>308.00785775999998</c:v>
                </c:pt>
                <c:pt idx="976">
                  <c:v>308.00785775999998</c:v>
                </c:pt>
                <c:pt idx="977">
                  <c:v>308.00785775999998</c:v>
                </c:pt>
                <c:pt idx="978">
                  <c:v>308.00785775999998</c:v>
                </c:pt>
                <c:pt idx="979">
                  <c:v>308.00785775999998</c:v>
                </c:pt>
                <c:pt idx="980">
                  <c:v>308.00785775999998</c:v>
                </c:pt>
                <c:pt idx="981">
                  <c:v>308.00785775999998</c:v>
                </c:pt>
                <c:pt idx="982">
                  <c:v>308.00785775999998</c:v>
                </c:pt>
                <c:pt idx="983">
                  <c:v>308.00785775999998</c:v>
                </c:pt>
                <c:pt idx="984">
                  <c:v>308.00785775999998</c:v>
                </c:pt>
                <c:pt idx="985">
                  <c:v>308.00785775999998</c:v>
                </c:pt>
                <c:pt idx="986">
                  <c:v>308.00785775999998</c:v>
                </c:pt>
                <c:pt idx="987">
                  <c:v>308.00785775999998</c:v>
                </c:pt>
                <c:pt idx="988">
                  <c:v>308.00785775999998</c:v>
                </c:pt>
                <c:pt idx="989">
                  <c:v>308.00785775999998</c:v>
                </c:pt>
                <c:pt idx="990">
                  <c:v>308.00785775999998</c:v>
                </c:pt>
                <c:pt idx="991">
                  <c:v>308.00785775999998</c:v>
                </c:pt>
                <c:pt idx="992">
                  <c:v>308.00785775999998</c:v>
                </c:pt>
                <c:pt idx="993">
                  <c:v>308.00785775999998</c:v>
                </c:pt>
                <c:pt idx="994">
                  <c:v>308.00785775999998</c:v>
                </c:pt>
                <c:pt idx="995">
                  <c:v>308.00785775999998</c:v>
                </c:pt>
                <c:pt idx="996">
                  <c:v>308.00785775999998</c:v>
                </c:pt>
                <c:pt idx="997">
                  <c:v>308.00785775999998</c:v>
                </c:pt>
                <c:pt idx="998">
                  <c:v>308.00785775999998</c:v>
                </c:pt>
                <c:pt idx="999">
                  <c:v>308.00785775999998</c:v>
                </c:pt>
                <c:pt idx="1000">
                  <c:v>308.00785775999998</c:v>
                </c:pt>
                <c:pt idx="1001">
                  <c:v>308.00785775999998</c:v>
                </c:pt>
                <c:pt idx="1002">
                  <c:v>308.00785775999998</c:v>
                </c:pt>
                <c:pt idx="1003">
                  <c:v>308.00785775999998</c:v>
                </c:pt>
                <c:pt idx="1004">
                  <c:v>308.00785775999998</c:v>
                </c:pt>
                <c:pt idx="1005">
                  <c:v>308.00785775999998</c:v>
                </c:pt>
                <c:pt idx="1006">
                  <c:v>308.00785775999998</c:v>
                </c:pt>
                <c:pt idx="1007">
                  <c:v>308.00785775999998</c:v>
                </c:pt>
                <c:pt idx="1008">
                  <c:v>308.00785775999998</c:v>
                </c:pt>
                <c:pt idx="1009">
                  <c:v>308.00785775999998</c:v>
                </c:pt>
                <c:pt idx="1010">
                  <c:v>308.00785775999998</c:v>
                </c:pt>
                <c:pt idx="1011">
                  <c:v>308.00785775999998</c:v>
                </c:pt>
                <c:pt idx="1012">
                  <c:v>308.00785775999998</c:v>
                </c:pt>
                <c:pt idx="1013">
                  <c:v>308.00785775999998</c:v>
                </c:pt>
                <c:pt idx="1014">
                  <c:v>308.00785775999998</c:v>
                </c:pt>
                <c:pt idx="1015">
                  <c:v>308.00785775999998</c:v>
                </c:pt>
                <c:pt idx="1016">
                  <c:v>308.00785775999998</c:v>
                </c:pt>
                <c:pt idx="1017">
                  <c:v>308.00785775999998</c:v>
                </c:pt>
                <c:pt idx="1018">
                  <c:v>308.00785775999998</c:v>
                </c:pt>
                <c:pt idx="1019">
                  <c:v>308.00785775999998</c:v>
                </c:pt>
                <c:pt idx="1020">
                  <c:v>308.00785775999998</c:v>
                </c:pt>
                <c:pt idx="1021">
                  <c:v>308.00785775999998</c:v>
                </c:pt>
                <c:pt idx="1022">
                  <c:v>308.00785775999998</c:v>
                </c:pt>
                <c:pt idx="1023">
                  <c:v>308.00785775999998</c:v>
                </c:pt>
                <c:pt idx="1024">
                  <c:v>308.00785775999998</c:v>
                </c:pt>
                <c:pt idx="1025">
                  <c:v>308.00785775999998</c:v>
                </c:pt>
                <c:pt idx="1026">
                  <c:v>308.00785775999998</c:v>
                </c:pt>
                <c:pt idx="1027">
                  <c:v>308.00785775999998</c:v>
                </c:pt>
                <c:pt idx="1028">
                  <c:v>308.00785775999998</c:v>
                </c:pt>
                <c:pt idx="1029">
                  <c:v>308.00785775999998</c:v>
                </c:pt>
                <c:pt idx="1030">
                  <c:v>308.00785775999998</c:v>
                </c:pt>
                <c:pt idx="1031">
                  <c:v>308.00785775999998</c:v>
                </c:pt>
                <c:pt idx="1032">
                  <c:v>308.00785775999998</c:v>
                </c:pt>
                <c:pt idx="1033">
                  <c:v>308.00785775999998</c:v>
                </c:pt>
                <c:pt idx="1034">
                  <c:v>308.00785775999998</c:v>
                </c:pt>
                <c:pt idx="1035">
                  <c:v>308.00785775999998</c:v>
                </c:pt>
                <c:pt idx="1036">
                  <c:v>308.00785775999998</c:v>
                </c:pt>
                <c:pt idx="1037">
                  <c:v>308.00785775999998</c:v>
                </c:pt>
                <c:pt idx="1038">
                  <c:v>308.00785775999998</c:v>
                </c:pt>
                <c:pt idx="1039">
                  <c:v>308.00785775999998</c:v>
                </c:pt>
                <c:pt idx="1040">
                  <c:v>308.00785775999998</c:v>
                </c:pt>
                <c:pt idx="1041">
                  <c:v>308.00785775999998</c:v>
                </c:pt>
                <c:pt idx="1042">
                  <c:v>308.00785775999998</c:v>
                </c:pt>
                <c:pt idx="1043">
                  <c:v>308.00785775999998</c:v>
                </c:pt>
                <c:pt idx="1044">
                  <c:v>308.00785775999998</c:v>
                </c:pt>
                <c:pt idx="1045">
                  <c:v>308.00785775999998</c:v>
                </c:pt>
                <c:pt idx="1046">
                  <c:v>308.00785775999998</c:v>
                </c:pt>
                <c:pt idx="1047">
                  <c:v>308.00785775999998</c:v>
                </c:pt>
                <c:pt idx="1048">
                  <c:v>308.00785775999998</c:v>
                </c:pt>
                <c:pt idx="1049">
                  <c:v>308.00785775999998</c:v>
                </c:pt>
                <c:pt idx="1050">
                  <c:v>308.00785775999998</c:v>
                </c:pt>
                <c:pt idx="1051">
                  <c:v>308.00785775999998</c:v>
                </c:pt>
                <c:pt idx="1052">
                  <c:v>308.00785775999998</c:v>
                </c:pt>
                <c:pt idx="1053">
                  <c:v>308.00785775999998</c:v>
                </c:pt>
                <c:pt idx="1054">
                  <c:v>308.00785775999998</c:v>
                </c:pt>
                <c:pt idx="1055">
                  <c:v>308.00785775999998</c:v>
                </c:pt>
                <c:pt idx="1056">
                  <c:v>308.00785775999998</c:v>
                </c:pt>
                <c:pt idx="1057">
                  <c:v>308.00785775999998</c:v>
                </c:pt>
                <c:pt idx="1058">
                  <c:v>308.00785775999998</c:v>
                </c:pt>
                <c:pt idx="1059">
                  <c:v>308.00785775999998</c:v>
                </c:pt>
                <c:pt idx="1060">
                  <c:v>308.00785775999998</c:v>
                </c:pt>
                <c:pt idx="1061">
                  <c:v>308.00785775999998</c:v>
                </c:pt>
                <c:pt idx="1062">
                  <c:v>308.00785775999998</c:v>
                </c:pt>
                <c:pt idx="1063">
                  <c:v>308.00785775999998</c:v>
                </c:pt>
                <c:pt idx="1064">
                  <c:v>308.00785775999998</c:v>
                </c:pt>
                <c:pt idx="1065">
                  <c:v>308.00785775999998</c:v>
                </c:pt>
                <c:pt idx="1066">
                  <c:v>308.00785775999998</c:v>
                </c:pt>
                <c:pt idx="1067">
                  <c:v>308.00785775999998</c:v>
                </c:pt>
                <c:pt idx="1068">
                  <c:v>308.00785775999998</c:v>
                </c:pt>
                <c:pt idx="1069">
                  <c:v>308.00785775999998</c:v>
                </c:pt>
                <c:pt idx="1070">
                  <c:v>308.00785775999998</c:v>
                </c:pt>
                <c:pt idx="1071">
                  <c:v>308.00785775999998</c:v>
                </c:pt>
                <c:pt idx="1072">
                  <c:v>308.00785775999998</c:v>
                </c:pt>
                <c:pt idx="1073">
                  <c:v>308.00785775999998</c:v>
                </c:pt>
                <c:pt idx="1074">
                  <c:v>308.00785775999998</c:v>
                </c:pt>
                <c:pt idx="1075">
                  <c:v>308.00785775999998</c:v>
                </c:pt>
                <c:pt idx="1076">
                  <c:v>308.00785775999998</c:v>
                </c:pt>
                <c:pt idx="1077">
                  <c:v>308.00785775999998</c:v>
                </c:pt>
                <c:pt idx="1078">
                  <c:v>308.00785775999998</c:v>
                </c:pt>
                <c:pt idx="1079">
                  <c:v>308.00785775999998</c:v>
                </c:pt>
                <c:pt idx="1080">
                  <c:v>308.00785775999998</c:v>
                </c:pt>
                <c:pt idx="1081">
                  <c:v>308.00785775999998</c:v>
                </c:pt>
                <c:pt idx="1082">
                  <c:v>308.00785775999998</c:v>
                </c:pt>
                <c:pt idx="1083">
                  <c:v>308.00785775999998</c:v>
                </c:pt>
                <c:pt idx="1084">
                  <c:v>308.00785775999998</c:v>
                </c:pt>
                <c:pt idx="1085">
                  <c:v>308.00785775999998</c:v>
                </c:pt>
                <c:pt idx="1086">
                  <c:v>308.00785775999998</c:v>
                </c:pt>
                <c:pt idx="1087">
                  <c:v>308.00785775999998</c:v>
                </c:pt>
                <c:pt idx="1088">
                  <c:v>308.00785775999998</c:v>
                </c:pt>
                <c:pt idx="1089">
                  <c:v>308.00785775999998</c:v>
                </c:pt>
                <c:pt idx="1090">
                  <c:v>308.00785775999998</c:v>
                </c:pt>
                <c:pt idx="1091">
                  <c:v>308.00785775999998</c:v>
                </c:pt>
                <c:pt idx="1092">
                  <c:v>308.00785775999998</c:v>
                </c:pt>
                <c:pt idx="1093">
                  <c:v>308.00785775999998</c:v>
                </c:pt>
                <c:pt idx="1094">
                  <c:v>308.00785775999998</c:v>
                </c:pt>
                <c:pt idx="1095">
                  <c:v>308.00785775999998</c:v>
                </c:pt>
                <c:pt idx="1096">
                  <c:v>308.00785775999998</c:v>
                </c:pt>
                <c:pt idx="1097">
                  <c:v>308.00785775999998</c:v>
                </c:pt>
                <c:pt idx="1098">
                  <c:v>308.00785775999998</c:v>
                </c:pt>
                <c:pt idx="1099">
                  <c:v>308.00785775999998</c:v>
                </c:pt>
                <c:pt idx="1100">
                  <c:v>308.00785775999998</c:v>
                </c:pt>
                <c:pt idx="1101">
                  <c:v>308.00785775999998</c:v>
                </c:pt>
                <c:pt idx="1102">
                  <c:v>308.00785775999998</c:v>
                </c:pt>
                <c:pt idx="1103">
                  <c:v>308.00785775999998</c:v>
                </c:pt>
                <c:pt idx="1104">
                  <c:v>308.00785775999998</c:v>
                </c:pt>
                <c:pt idx="1105">
                  <c:v>308.00785775999998</c:v>
                </c:pt>
                <c:pt idx="1106">
                  <c:v>308.00785775999998</c:v>
                </c:pt>
                <c:pt idx="1107">
                  <c:v>308.00785775999998</c:v>
                </c:pt>
                <c:pt idx="1108">
                  <c:v>308.00785775999998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532-4C51-AFA3-9D53719D64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639008"/>
        <c:axId val="1496639664"/>
      </c:scatterChart>
      <c:valAx>
        <c:axId val="149663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39664"/>
        <c:crosses val="autoZero"/>
        <c:crossBetween val="midCat"/>
      </c:valAx>
      <c:valAx>
        <c:axId val="1496639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BSFC (g/KWh)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39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Fuel Consumption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Cycle'!$Y$2:$Y$1110</c:f>
              <c:numCache>
                <c:formatCode>General</c:formatCode>
                <c:ptCount val="1109"/>
                <c:pt idx="0">
                  <c:v>0</c:v>
                </c:pt>
                <c:pt idx="1">
                  <c:v>6.9373888035894511E-3</c:v>
                </c:pt>
                <c:pt idx="2">
                  <c:v>7.1657263478357115E-3</c:v>
                </c:pt>
                <c:pt idx="3">
                  <c:v>7.5462889215794794E-3</c:v>
                </c:pt>
                <c:pt idx="4">
                  <c:v>8.0790765248207538E-3</c:v>
                </c:pt>
                <c:pt idx="5">
                  <c:v>8.7640891575595375E-3</c:v>
                </c:pt>
                <c:pt idx="6">
                  <c:v>9.6013268197958253E-3</c:v>
                </c:pt>
                <c:pt idx="7">
                  <c:v>1.0590789511529621E-2</c:v>
                </c:pt>
                <c:pt idx="8">
                  <c:v>1.1732477232760923E-2</c:v>
                </c:pt>
                <c:pt idx="9">
                  <c:v>1.3026389983489733E-2</c:v>
                </c:pt>
                <c:pt idx="10">
                  <c:v>1.4472527763716053E-2</c:v>
                </c:pt>
                <c:pt idx="11">
                  <c:v>1.6070890573439876E-2</c:v>
                </c:pt>
                <c:pt idx="12">
                  <c:v>1.7821478412661209E-2</c:v>
                </c:pt>
                <c:pt idx="13">
                  <c:v>1.9724291281380046E-2</c:v>
                </c:pt>
                <c:pt idx="14">
                  <c:v>2.0548445202331029E-2</c:v>
                </c:pt>
                <c:pt idx="15">
                  <c:v>2.0548445202331029E-2</c:v>
                </c:pt>
                <c:pt idx="16">
                  <c:v>2.0548445202331029E-2</c:v>
                </c:pt>
                <c:pt idx="17">
                  <c:v>2.0548445202331029E-2</c:v>
                </c:pt>
                <c:pt idx="18">
                  <c:v>2.0548445202331029E-2</c:v>
                </c:pt>
                <c:pt idx="19">
                  <c:v>2.0548445202331029E-2</c:v>
                </c:pt>
                <c:pt idx="20">
                  <c:v>2.0548445202331029E-2</c:v>
                </c:pt>
                <c:pt idx="21">
                  <c:v>2.0548445202331029E-2</c:v>
                </c:pt>
                <c:pt idx="22">
                  <c:v>2.0548445202331029E-2</c:v>
                </c:pt>
                <c:pt idx="23">
                  <c:v>2.0548445202331029E-2</c:v>
                </c:pt>
                <c:pt idx="24">
                  <c:v>2.0548445202331029E-2</c:v>
                </c:pt>
                <c:pt idx="25">
                  <c:v>2.0548445202331029E-2</c:v>
                </c:pt>
                <c:pt idx="26">
                  <c:v>2.0548445202331029E-2</c:v>
                </c:pt>
                <c:pt idx="27">
                  <c:v>2.0548445202331029E-2</c:v>
                </c:pt>
                <c:pt idx="28">
                  <c:v>2.0548445202331029E-2</c:v>
                </c:pt>
                <c:pt idx="29">
                  <c:v>2.0548445202331029E-2</c:v>
                </c:pt>
                <c:pt idx="30">
                  <c:v>2.0548445202331029E-2</c:v>
                </c:pt>
                <c:pt idx="31">
                  <c:v>2.0548445202331029E-2</c:v>
                </c:pt>
                <c:pt idx="32">
                  <c:v>2.0548445202331029E-2</c:v>
                </c:pt>
                <c:pt idx="33">
                  <c:v>2.0548445202331029E-2</c:v>
                </c:pt>
                <c:pt idx="34">
                  <c:v>2.0548445202331029E-2</c:v>
                </c:pt>
                <c:pt idx="35">
                  <c:v>2.0548445202331029E-2</c:v>
                </c:pt>
                <c:pt idx="36">
                  <c:v>2.0548445202331029E-2</c:v>
                </c:pt>
                <c:pt idx="37">
                  <c:v>2.0548445202331029E-2</c:v>
                </c:pt>
                <c:pt idx="38">
                  <c:v>2.0548445202331029E-2</c:v>
                </c:pt>
                <c:pt idx="39">
                  <c:v>2.0548445202331029E-2</c:v>
                </c:pt>
                <c:pt idx="40">
                  <c:v>2.0548445202331029E-2</c:v>
                </c:pt>
                <c:pt idx="41">
                  <c:v>2.0548445202331029E-2</c:v>
                </c:pt>
                <c:pt idx="42">
                  <c:v>2.0548445202331029E-2</c:v>
                </c:pt>
                <c:pt idx="43">
                  <c:v>2.0548445202331029E-2</c:v>
                </c:pt>
                <c:pt idx="44">
                  <c:v>2.0548445202331029E-2</c:v>
                </c:pt>
                <c:pt idx="45">
                  <c:v>2.0548445202331029E-2</c:v>
                </c:pt>
                <c:pt idx="46">
                  <c:v>2.0548445202331029E-2</c:v>
                </c:pt>
                <c:pt idx="47">
                  <c:v>2.0548445202331029E-2</c:v>
                </c:pt>
                <c:pt idx="48">
                  <c:v>2.0548445202331029E-2</c:v>
                </c:pt>
                <c:pt idx="49">
                  <c:v>2.0548445202331029E-2</c:v>
                </c:pt>
                <c:pt idx="50">
                  <c:v>2.0548445202331029E-2</c:v>
                </c:pt>
                <c:pt idx="51">
                  <c:v>2.0548445202331029E-2</c:v>
                </c:pt>
                <c:pt idx="52">
                  <c:v>2.0548445202331029E-2</c:v>
                </c:pt>
                <c:pt idx="53">
                  <c:v>2.0548445202331029E-2</c:v>
                </c:pt>
                <c:pt idx="54">
                  <c:v>2.0548445202331029E-2</c:v>
                </c:pt>
                <c:pt idx="55">
                  <c:v>2.0548445202331029E-2</c:v>
                </c:pt>
                <c:pt idx="56">
                  <c:v>2.0548445202331029E-2</c:v>
                </c:pt>
                <c:pt idx="57">
                  <c:v>2.0548445202331029E-2</c:v>
                </c:pt>
                <c:pt idx="58">
                  <c:v>2.0548445202331029E-2</c:v>
                </c:pt>
                <c:pt idx="59">
                  <c:v>2.0548445202331029E-2</c:v>
                </c:pt>
                <c:pt idx="60">
                  <c:v>2.0548445202331029E-2</c:v>
                </c:pt>
                <c:pt idx="61">
                  <c:v>2.0548445202331029E-2</c:v>
                </c:pt>
                <c:pt idx="62">
                  <c:v>2.0548445202331029E-2</c:v>
                </c:pt>
                <c:pt idx="63">
                  <c:v>2.0548445202331029E-2</c:v>
                </c:pt>
                <c:pt idx="64">
                  <c:v>2.0548445202331029E-2</c:v>
                </c:pt>
                <c:pt idx="65">
                  <c:v>2.0548445202331029E-2</c:v>
                </c:pt>
                <c:pt idx="66">
                  <c:v>2.0548445202331029E-2</c:v>
                </c:pt>
                <c:pt idx="67">
                  <c:v>2.0548445202331029E-2</c:v>
                </c:pt>
                <c:pt idx="68">
                  <c:v>2.0548445202331029E-2</c:v>
                </c:pt>
                <c:pt idx="69">
                  <c:v>2.0548445202331029E-2</c:v>
                </c:pt>
                <c:pt idx="70">
                  <c:v>2.0548445202331029E-2</c:v>
                </c:pt>
                <c:pt idx="71">
                  <c:v>2.0548445202331029E-2</c:v>
                </c:pt>
                <c:pt idx="72">
                  <c:v>2.0548445202331029E-2</c:v>
                </c:pt>
                <c:pt idx="73">
                  <c:v>2.0548445202331029E-2</c:v>
                </c:pt>
                <c:pt idx="74">
                  <c:v>2.0548445202331029E-2</c:v>
                </c:pt>
                <c:pt idx="75">
                  <c:v>2.0548445202331029E-2</c:v>
                </c:pt>
                <c:pt idx="76">
                  <c:v>2.0548445202331029E-2</c:v>
                </c:pt>
                <c:pt idx="77">
                  <c:v>2.0548445202331029E-2</c:v>
                </c:pt>
                <c:pt idx="78">
                  <c:v>2.0548445202331029E-2</c:v>
                </c:pt>
                <c:pt idx="79">
                  <c:v>2.0548445202331029E-2</c:v>
                </c:pt>
                <c:pt idx="80">
                  <c:v>2.0548445202331029E-2</c:v>
                </c:pt>
                <c:pt idx="81">
                  <c:v>2.0548445202331029E-2</c:v>
                </c:pt>
                <c:pt idx="82">
                  <c:v>2.0548445202331029E-2</c:v>
                </c:pt>
                <c:pt idx="83">
                  <c:v>2.0548445202331029E-2</c:v>
                </c:pt>
                <c:pt idx="84">
                  <c:v>2.0548445202331029E-2</c:v>
                </c:pt>
                <c:pt idx="85">
                  <c:v>2.0548445202331029E-2</c:v>
                </c:pt>
                <c:pt idx="86">
                  <c:v>2.0548445202331029E-2</c:v>
                </c:pt>
                <c:pt idx="87">
                  <c:v>2.0548445202331029E-2</c:v>
                </c:pt>
                <c:pt idx="88">
                  <c:v>2.0548445202331029E-2</c:v>
                </c:pt>
                <c:pt idx="89">
                  <c:v>2.0548445202331029E-2</c:v>
                </c:pt>
                <c:pt idx="90">
                  <c:v>2.0548445202331029E-2</c:v>
                </c:pt>
                <c:pt idx="91">
                  <c:v>2.0548445202331029E-2</c:v>
                </c:pt>
                <c:pt idx="92">
                  <c:v>2.0548445202331029E-2</c:v>
                </c:pt>
                <c:pt idx="93">
                  <c:v>3.6239952932559646E-2</c:v>
                </c:pt>
                <c:pt idx="94">
                  <c:v>3.5269518369513045E-2</c:v>
                </c:pt>
                <c:pt idx="95">
                  <c:v>3.4337140063840803E-2</c:v>
                </c:pt>
                <c:pt idx="96">
                  <c:v>3.3442818015542955E-2</c:v>
                </c:pt>
                <c:pt idx="97">
                  <c:v>3.2586552224619474E-2</c:v>
                </c:pt>
                <c:pt idx="98">
                  <c:v>3.2586552224619474E-2</c:v>
                </c:pt>
                <c:pt idx="99">
                  <c:v>3.2586552224619474E-2</c:v>
                </c:pt>
                <c:pt idx="100">
                  <c:v>3.2586552224619474E-2</c:v>
                </c:pt>
                <c:pt idx="101">
                  <c:v>3.2586552224619474E-2</c:v>
                </c:pt>
                <c:pt idx="102">
                  <c:v>3.2586552224619474E-2</c:v>
                </c:pt>
                <c:pt idx="103">
                  <c:v>3.2586552224619474E-2</c:v>
                </c:pt>
                <c:pt idx="104">
                  <c:v>3.2586552224619474E-2</c:v>
                </c:pt>
                <c:pt idx="105">
                  <c:v>3.2586552224619474E-2</c:v>
                </c:pt>
                <c:pt idx="106">
                  <c:v>3.2586552224619474E-2</c:v>
                </c:pt>
                <c:pt idx="107">
                  <c:v>3.2586552224619474E-2</c:v>
                </c:pt>
                <c:pt idx="108">
                  <c:v>3.2586552224619474E-2</c:v>
                </c:pt>
                <c:pt idx="109">
                  <c:v>3.2586552224619474E-2</c:v>
                </c:pt>
                <c:pt idx="110">
                  <c:v>1.7821478412661209E-2</c:v>
                </c:pt>
                <c:pt idx="111">
                  <c:v>1.9724291281380046E-2</c:v>
                </c:pt>
                <c:pt idx="112">
                  <c:v>2.0548445202331029E-2</c:v>
                </c:pt>
                <c:pt idx="113">
                  <c:v>2.0548445202331029E-2</c:v>
                </c:pt>
                <c:pt idx="114">
                  <c:v>2.0548445202331029E-2</c:v>
                </c:pt>
                <c:pt idx="115">
                  <c:v>2.0548445202331029E-2</c:v>
                </c:pt>
                <c:pt idx="116">
                  <c:v>1.4472527763716053E-2</c:v>
                </c:pt>
                <c:pt idx="117">
                  <c:v>1.4472527763716053E-2</c:v>
                </c:pt>
                <c:pt idx="118">
                  <c:v>1.5252681039890775E-2</c:v>
                </c:pt>
                <c:pt idx="119">
                  <c:v>1.5252681039890775E-2</c:v>
                </c:pt>
                <c:pt idx="120">
                  <c:v>1.6927156364363351E-2</c:v>
                </c:pt>
                <c:pt idx="121">
                  <c:v>6.5539685753232997E-3</c:v>
                </c:pt>
                <c:pt idx="122">
                  <c:v>8.3485570593208845E-3</c:v>
                </c:pt>
                <c:pt idx="123">
                  <c:v>8.3485570593208845E-3</c:v>
                </c:pt>
                <c:pt idx="124">
                  <c:v>8.3485570593208845E-3</c:v>
                </c:pt>
                <c:pt idx="125">
                  <c:v>8.3485570593208845E-3</c:v>
                </c:pt>
                <c:pt idx="126">
                  <c:v>8.3485570593208845E-3</c:v>
                </c:pt>
                <c:pt idx="127">
                  <c:v>8.3485570593208845E-3</c:v>
                </c:pt>
                <c:pt idx="128">
                  <c:v>8.3485570593208845E-3</c:v>
                </c:pt>
                <c:pt idx="129">
                  <c:v>8.3485570593208845E-3</c:v>
                </c:pt>
                <c:pt idx="130">
                  <c:v>8.3485570593208845E-3</c:v>
                </c:pt>
                <c:pt idx="131">
                  <c:v>8.3485570593208845E-3</c:v>
                </c:pt>
                <c:pt idx="132">
                  <c:v>8.3485570593208845E-3</c:v>
                </c:pt>
                <c:pt idx="133">
                  <c:v>8.3485570593208706E-3</c:v>
                </c:pt>
                <c:pt idx="134">
                  <c:v>8.3485570593208706E-3</c:v>
                </c:pt>
                <c:pt idx="135">
                  <c:v>8.3485570593208706E-3</c:v>
                </c:pt>
                <c:pt idx="136">
                  <c:v>8.3485570593208706E-3</c:v>
                </c:pt>
                <c:pt idx="137">
                  <c:v>8.3485570593208706E-3</c:v>
                </c:pt>
                <c:pt idx="138">
                  <c:v>8.3485570593208706E-3</c:v>
                </c:pt>
                <c:pt idx="139">
                  <c:v>8.3485570593208706E-3</c:v>
                </c:pt>
                <c:pt idx="140">
                  <c:v>8.3485570593208706E-3</c:v>
                </c:pt>
                <c:pt idx="141">
                  <c:v>8.3485570593208706E-3</c:v>
                </c:pt>
                <c:pt idx="142">
                  <c:v>8.3485570593208741E-3</c:v>
                </c:pt>
                <c:pt idx="143">
                  <c:v>8.3485570593208741E-3</c:v>
                </c:pt>
                <c:pt idx="144">
                  <c:v>8.3485570593208741E-3</c:v>
                </c:pt>
                <c:pt idx="145">
                  <c:v>1.6873758714887079E-2</c:v>
                </c:pt>
                <c:pt idx="146">
                  <c:v>2.0548445202331029E-2</c:v>
                </c:pt>
                <c:pt idx="147">
                  <c:v>2.0548445202331029E-2</c:v>
                </c:pt>
                <c:pt idx="148">
                  <c:v>2.0548445202331029E-2</c:v>
                </c:pt>
                <c:pt idx="149">
                  <c:v>2.0548445202331029E-2</c:v>
                </c:pt>
                <c:pt idx="150">
                  <c:v>2.0548445202331029E-2</c:v>
                </c:pt>
                <c:pt idx="151">
                  <c:v>2.0548445202331029E-2</c:v>
                </c:pt>
                <c:pt idx="152">
                  <c:v>2.0548445202331029E-2</c:v>
                </c:pt>
                <c:pt idx="153">
                  <c:v>2.0548445202331029E-2</c:v>
                </c:pt>
                <c:pt idx="154">
                  <c:v>2.0548445202331029E-2</c:v>
                </c:pt>
                <c:pt idx="155">
                  <c:v>2.0548445202331029E-2</c:v>
                </c:pt>
                <c:pt idx="156">
                  <c:v>2.0548445202331029E-2</c:v>
                </c:pt>
                <c:pt idx="157">
                  <c:v>1.8583220071518209E-2</c:v>
                </c:pt>
                <c:pt idx="158">
                  <c:v>1.6770219970202897E-2</c:v>
                </c:pt>
                <c:pt idx="159">
                  <c:v>1.5109444898385099E-2</c:v>
                </c:pt>
                <c:pt idx="160">
                  <c:v>1.3600894856064801E-2</c:v>
                </c:pt>
                <c:pt idx="161">
                  <c:v>1.2244569843242015E-2</c:v>
                </c:pt>
                <c:pt idx="162">
                  <c:v>1.1040469859916734E-2</c:v>
                </c:pt>
                <c:pt idx="163">
                  <c:v>9.988594906088959E-3</c:v>
                </c:pt>
                <c:pt idx="164">
                  <c:v>9.0889449817586915E-3</c:v>
                </c:pt>
                <c:pt idx="165">
                  <c:v>8.3415200869259316E-3</c:v>
                </c:pt>
                <c:pt idx="166">
                  <c:v>7.7463202215906799E-3</c:v>
                </c:pt>
                <c:pt idx="167">
                  <c:v>7.7463202215906799E-3</c:v>
                </c:pt>
                <c:pt idx="168">
                  <c:v>7.7463202215906799E-3</c:v>
                </c:pt>
                <c:pt idx="169">
                  <c:v>7.7463202215906799E-3</c:v>
                </c:pt>
                <c:pt idx="170">
                  <c:v>7.7463202215906799E-3</c:v>
                </c:pt>
                <c:pt idx="171">
                  <c:v>7.7463202215906799E-3</c:v>
                </c:pt>
                <c:pt idx="172">
                  <c:v>7.7463202215906799E-3</c:v>
                </c:pt>
                <c:pt idx="173">
                  <c:v>7.7463202215906799E-3</c:v>
                </c:pt>
                <c:pt idx="174">
                  <c:v>7.7463202215906799E-3</c:v>
                </c:pt>
                <c:pt idx="175">
                  <c:v>7.7463202215906799E-3</c:v>
                </c:pt>
                <c:pt idx="176">
                  <c:v>7.7463202215906799E-3</c:v>
                </c:pt>
                <c:pt idx="177">
                  <c:v>7.7463202215906799E-3</c:v>
                </c:pt>
                <c:pt idx="178">
                  <c:v>8.3415200869259316E-3</c:v>
                </c:pt>
                <c:pt idx="179">
                  <c:v>9.0889449817586915E-3</c:v>
                </c:pt>
                <c:pt idx="180">
                  <c:v>9.988594906088959E-3</c:v>
                </c:pt>
                <c:pt idx="181">
                  <c:v>1.1040469859916734E-2</c:v>
                </c:pt>
                <c:pt idx="182">
                  <c:v>1.2244569843242015E-2</c:v>
                </c:pt>
                <c:pt idx="183">
                  <c:v>1.3600894856064801E-2</c:v>
                </c:pt>
                <c:pt idx="184">
                  <c:v>1.5109444898385099E-2</c:v>
                </c:pt>
                <c:pt idx="185">
                  <c:v>1.6770219970202897E-2</c:v>
                </c:pt>
                <c:pt idx="186">
                  <c:v>1.8583220071518209E-2</c:v>
                </c:pt>
                <c:pt idx="187">
                  <c:v>2.0548445202331029E-2</c:v>
                </c:pt>
                <c:pt idx="188">
                  <c:v>2.0548445202331029E-2</c:v>
                </c:pt>
                <c:pt idx="189">
                  <c:v>2.0548445202331029E-2</c:v>
                </c:pt>
                <c:pt idx="190">
                  <c:v>2.0548445202331029E-2</c:v>
                </c:pt>
                <c:pt idx="191">
                  <c:v>2.0548445202331029E-2</c:v>
                </c:pt>
                <c:pt idx="192">
                  <c:v>2.0548445202331029E-2</c:v>
                </c:pt>
                <c:pt idx="193">
                  <c:v>2.0548445202331029E-2</c:v>
                </c:pt>
                <c:pt idx="194">
                  <c:v>2.0548445202331029E-2</c:v>
                </c:pt>
                <c:pt idx="195">
                  <c:v>2.0548445202331029E-2</c:v>
                </c:pt>
                <c:pt idx="196">
                  <c:v>2.0548445202331029E-2</c:v>
                </c:pt>
                <c:pt idx="197">
                  <c:v>2.0548445202331029E-2</c:v>
                </c:pt>
                <c:pt idx="198">
                  <c:v>2.0548445202331029E-2</c:v>
                </c:pt>
                <c:pt idx="199">
                  <c:v>2.0548445202331029E-2</c:v>
                </c:pt>
                <c:pt idx="200">
                  <c:v>2.0548445202331029E-2</c:v>
                </c:pt>
                <c:pt idx="201">
                  <c:v>2.0548445202331029E-2</c:v>
                </c:pt>
                <c:pt idx="202">
                  <c:v>2.0548445202331029E-2</c:v>
                </c:pt>
                <c:pt idx="203">
                  <c:v>2.0548445202331029E-2</c:v>
                </c:pt>
                <c:pt idx="204">
                  <c:v>2.0548445202331029E-2</c:v>
                </c:pt>
                <c:pt idx="205">
                  <c:v>2.0548445202331029E-2</c:v>
                </c:pt>
                <c:pt idx="206">
                  <c:v>2.0548445202331029E-2</c:v>
                </c:pt>
                <c:pt idx="207">
                  <c:v>2.0548445202331029E-2</c:v>
                </c:pt>
                <c:pt idx="208">
                  <c:v>2.0548445202331029E-2</c:v>
                </c:pt>
                <c:pt idx="209">
                  <c:v>2.0548445202331029E-2</c:v>
                </c:pt>
                <c:pt idx="210">
                  <c:v>2.0548445202331029E-2</c:v>
                </c:pt>
                <c:pt idx="211">
                  <c:v>2.0548445202331029E-2</c:v>
                </c:pt>
                <c:pt idx="212">
                  <c:v>2.0548445202331029E-2</c:v>
                </c:pt>
                <c:pt idx="213">
                  <c:v>2.0548445202331029E-2</c:v>
                </c:pt>
                <c:pt idx="214">
                  <c:v>1.8583220071518209E-2</c:v>
                </c:pt>
                <c:pt idx="215">
                  <c:v>1.6770219970202897E-2</c:v>
                </c:pt>
                <c:pt idx="216">
                  <c:v>1.5109444898385099E-2</c:v>
                </c:pt>
                <c:pt idx="217">
                  <c:v>1.3600894856064801E-2</c:v>
                </c:pt>
                <c:pt idx="218">
                  <c:v>1.2244569843242015E-2</c:v>
                </c:pt>
                <c:pt idx="219">
                  <c:v>1.1040469859916734E-2</c:v>
                </c:pt>
                <c:pt idx="220">
                  <c:v>9.988594906088959E-3</c:v>
                </c:pt>
                <c:pt idx="221">
                  <c:v>9.0889449817586915E-3</c:v>
                </c:pt>
                <c:pt idx="222">
                  <c:v>8.3415200869259316E-3</c:v>
                </c:pt>
                <c:pt idx="223">
                  <c:v>7.7463202215906799E-3</c:v>
                </c:pt>
                <c:pt idx="224">
                  <c:v>7.7463202215906799E-3</c:v>
                </c:pt>
                <c:pt idx="225">
                  <c:v>7.7463202215906799E-3</c:v>
                </c:pt>
                <c:pt idx="226">
                  <c:v>7.7463202215906799E-3</c:v>
                </c:pt>
                <c:pt idx="227">
                  <c:v>7.7463202215906799E-3</c:v>
                </c:pt>
                <c:pt idx="228">
                  <c:v>7.7463202215906799E-3</c:v>
                </c:pt>
                <c:pt idx="229">
                  <c:v>7.7463202215906799E-3</c:v>
                </c:pt>
                <c:pt idx="230">
                  <c:v>7.7463202215906799E-3</c:v>
                </c:pt>
                <c:pt idx="231">
                  <c:v>7.7463202215906799E-3</c:v>
                </c:pt>
                <c:pt idx="232">
                  <c:v>7.7463202215906799E-3</c:v>
                </c:pt>
                <c:pt idx="233">
                  <c:v>7.7463202215906799E-3</c:v>
                </c:pt>
                <c:pt idx="234">
                  <c:v>7.7463202215906799E-3</c:v>
                </c:pt>
                <c:pt idx="235">
                  <c:v>7.7463202215906799E-3</c:v>
                </c:pt>
                <c:pt idx="236">
                  <c:v>8.0248920255711169E-3</c:v>
                </c:pt>
                <c:pt idx="237">
                  <c:v>8.3415200869259316E-3</c:v>
                </c:pt>
                <c:pt idx="238">
                  <c:v>8.6962044056551231E-3</c:v>
                </c:pt>
                <c:pt idx="239">
                  <c:v>9.0889449817586915E-3</c:v>
                </c:pt>
                <c:pt idx="240">
                  <c:v>9.5197418152366351E-3</c:v>
                </c:pt>
                <c:pt idx="241">
                  <c:v>9.988594906088959E-3</c:v>
                </c:pt>
                <c:pt idx="242">
                  <c:v>1.0495504254315655E-2</c:v>
                </c:pt>
                <c:pt idx="243">
                  <c:v>1.1040469859916734E-2</c:v>
                </c:pt>
                <c:pt idx="244">
                  <c:v>1.1623491722892185E-2</c:v>
                </c:pt>
                <c:pt idx="245">
                  <c:v>1.2244569843242015E-2</c:v>
                </c:pt>
                <c:pt idx="246">
                  <c:v>1.2903704220966221E-2</c:v>
                </c:pt>
                <c:pt idx="247">
                  <c:v>1.3600894856064801E-2</c:v>
                </c:pt>
                <c:pt idx="248">
                  <c:v>1.4336141748537761E-2</c:v>
                </c:pt>
                <c:pt idx="249">
                  <c:v>1.5109444898385099E-2</c:v>
                </c:pt>
                <c:pt idx="250">
                  <c:v>1.5920804305606814E-2</c:v>
                </c:pt>
                <c:pt idx="251">
                  <c:v>1.6770219970202897E-2</c:v>
                </c:pt>
                <c:pt idx="252">
                  <c:v>1.8583220071518209E-2</c:v>
                </c:pt>
                <c:pt idx="253">
                  <c:v>2.0548445202331029E-2</c:v>
                </c:pt>
                <c:pt idx="254">
                  <c:v>2.0548445202331029E-2</c:v>
                </c:pt>
                <c:pt idx="255">
                  <c:v>2.0548445202331029E-2</c:v>
                </c:pt>
                <c:pt idx="256">
                  <c:v>2.0548445202331029E-2</c:v>
                </c:pt>
                <c:pt idx="257">
                  <c:v>2.0548445202331029E-2</c:v>
                </c:pt>
                <c:pt idx="258">
                  <c:v>2.0548445202331029E-2</c:v>
                </c:pt>
                <c:pt idx="259">
                  <c:v>2.0548445202331029E-2</c:v>
                </c:pt>
                <c:pt idx="260">
                  <c:v>2.0548445202331029E-2</c:v>
                </c:pt>
                <c:pt idx="261">
                  <c:v>2.0548445202331029E-2</c:v>
                </c:pt>
                <c:pt idx="262">
                  <c:v>2.0548445202331029E-2</c:v>
                </c:pt>
                <c:pt idx="263">
                  <c:v>2.0548445202331029E-2</c:v>
                </c:pt>
                <c:pt idx="264">
                  <c:v>2.0548445202331029E-2</c:v>
                </c:pt>
                <c:pt idx="265">
                  <c:v>2.0548445202331029E-2</c:v>
                </c:pt>
                <c:pt idx="266">
                  <c:v>2.0548445202331029E-2</c:v>
                </c:pt>
                <c:pt idx="267">
                  <c:v>3.0953744861343595E-2</c:v>
                </c:pt>
                <c:pt idx="268">
                  <c:v>3.002136655567136E-2</c:v>
                </c:pt>
                <c:pt idx="269">
                  <c:v>2.9127044507373499E-2</c:v>
                </c:pt>
                <c:pt idx="270">
                  <c:v>2.8270778716450031E-2</c:v>
                </c:pt>
                <c:pt idx="271">
                  <c:v>2.8270778716450031E-2</c:v>
                </c:pt>
                <c:pt idx="272">
                  <c:v>2.8270778716450031E-2</c:v>
                </c:pt>
                <c:pt idx="273">
                  <c:v>2.8270778716450031E-2</c:v>
                </c:pt>
                <c:pt idx="274">
                  <c:v>2.8270778716450031E-2</c:v>
                </c:pt>
                <c:pt idx="275">
                  <c:v>2.8270778716450031E-2</c:v>
                </c:pt>
                <c:pt idx="276">
                  <c:v>2.8270778716450031E-2</c:v>
                </c:pt>
                <c:pt idx="277">
                  <c:v>2.8270778716450031E-2</c:v>
                </c:pt>
                <c:pt idx="278">
                  <c:v>2.8270778716450017E-2</c:v>
                </c:pt>
                <c:pt idx="279">
                  <c:v>2.8270778716450017E-2</c:v>
                </c:pt>
                <c:pt idx="280">
                  <c:v>2.8270778716450017E-2</c:v>
                </c:pt>
                <c:pt idx="281">
                  <c:v>2.8270778716450017E-2</c:v>
                </c:pt>
                <c:pt idx="282">
                  <c:v>2.8270778716450017E-2</c:v>
                </c:pt>
                <c:pt idx="283">
                  <c:v>2.8270778716450017E-2</c:v>
                </c:pt>
                <c:pt idx="284">
                  <c:v>2.8270778716450017E-2</c:v>
                </c:pt>
                <c:pt idx="285">
                  <c:v>2.5064075160325598E-2</c:v>
                </c:pt>
                <c:pt idx="286">
                  <c:v>1.8753856718333441E-2</c:v>
                </c:pt>
                <c:pt idx="287">
                  <c:v>1.9724291281380046E-2</c:v>
                </c:pt>
                <c:pt idx="288">
                  <c:v>2.0548445202331029E-2</c:v>
                </c:pt>
                <c:pt idx="289">
                  <c:v>2.0548445202331029E-2</c:v>
                </c:pt>
                <c:pt idx="290">
                  <c:v>2.0548445202331029E-2</c:v>
                </c:pt>
                <c:pt idx="291">
                  <c:v>2.0548445202331029E-2</c:v>
                </c:pt>
                <c:pt idx="292">
                  <c:v>2.0548445202331029E-2</c:v>
                </c:pt>
                <c:pt idx="293">
                  <c:v>2.0548445202331029E-2</c:v>
                </c:pt>
                <c:pt idx="294">
                  <c:v>2.0548445202331029E-2</c:v>
                </c:pt>
                <c:pt idx="295">
                  <c:v>2.0548445202331029E-2</c:v>
                </c:pt>
                <c:pt idx="296">
                  <c:v>1.8583220071518209E-2</c:v>
                </c:pt>
                <c:pt idx="297">
                  <c:v>1.6770219970202897E-2</c:v>
                </c:pt>
                <c:pt idx="298">
                  <c:v>1.5109444898385099E-2</c:v>
                </c:pt>
                <c:pt idx="299">
                  <c:v>1.3600894856064801E-2</c:v>
                </c:pt>
                <c:pt idx="300">
                  <c:v>1.2244569843242015E-2</c:v>
                </c:pt>
                <c:pt idx="301">
                  <c:v>1.1040469859916734E-2</c:v>
                </c:pt>
                <c:pt idx="302">
                  <c:v>9.988594906088959E-3</c:v>
                </c:pt>
                <c:pt idx="303">
                  <c:v>9.0889449817586915E-3</c:v>
                </c:pt>
                <c:pt idx="304">
                  <c:v>8.3415200869259316E-3</c:v>
                </c:pt>
                <c:pt idx="305">
                  <c:v>8.3415200869259316E-3</c:v>
                </c:pt>
                <c:pt idx="306">
                  <c:v>8.3415200869259316E-3</c:v>
                </c:pt>
                <c:pt idx="307">
                  <c:v>8.3415200869259316E-3</c:v>
                </c:pt>
                <c:pt idx="308">
                  <c:v>8.3415200869259316E-3</c:v>
                </c:pt>
                <c:pt idx="309">
                  <c:v>8.3415200869259316E-3</c:v>
                </c:pt>
                <c:pt idx="310">
                  <c:v>8.3415200869259316E-3</c:v>
                </c:pt>
                <c:pt idx="311">
                  <c:v>8.3415200869259316E-3</c:v>
                </c:pt>
                <c:pt idx="312">
                  <c:v>8.3415200869259316E-3</c:v>
                </c:pt>
                <c:pt idx="313">
                  <c:v>8.6962044056551231E-3</c:v>
                </c:pt>
                <c:pt idx="314">
                  <c:v>9.0889449817586915E-3</c:v>
                </c:pt>
                <c:pt idx="315">
                  <c:v>9.5197418152366351E-3</c:v>
                </c:pt>
                <c:pt idx="316">
                  <c:v>9.988594906088959E-3</c:v>
                </c:pt>
                <c:pt idx="317">
                  <c:v>1.0495504254315655E-2</c:v>
                </c:pt>
                <c:pt idx="318">
                  <c:v>1.1040469859916734E-2</c:v>
                </c:pt>
                <c:pt idx="319">
                  <c:v>1.1623491722892185E-2</c:v>
                </c:pt>
                <c:pt idx="320">
                  <c:v>1.2244569843242015E-2</c:v>
                </c:pt>
                <c:pt idx="321">
                  <c:v>1.2903704220966221E-2</c:v>
                </c:pt>
                <c:pt idx="322">
                  <c:v>1.3600894856064801E-2</c:v>
                </c:pt>
                <c:pt idx="323">
                  <c:v>1.4062167527945004E-3</c:v>
                </c:pt>
                <c:pt idx="324">
                  <c:v>2.5455831902329915E-4</c:v>
                </c:pt>
                <c:pt idx="325">
                  <c:v>2.0675584203386104E-3</c:v>
                </c:pt>
                <c:pt idx="326">
                  <c:v>4.0327835511514273E-3</c:v>
                </c:pt>
                <c:pt idx="327">
                  <c:v>4.0327835511514273E-3</c:v>
                </c:pt>
                <c:pt idx="328">
                  <c:v>2.0675584203386104E-3</c:v>
                </c:pt>
                <c:pt idx="329">
                  <c:v>2.5455831902329915E-4</c:v>
                </c:pt>
                <c:pt idx="330">
                  <c:v>1.4062167527945004E-3</c:v>
                </c:pt>
                <c:pt idx="331">
                  <c:v>2.9147667951147961E-3</c:v>
                </c:pt>
                <c:pt idx="332">
                  <c:v>4.2710918079375835E-3</c:v>
                </c:pt>
                <c:pt idx="333">
                  <c:v>5.475191791262865E-3</c:v>
                </c:pt>
                <c:pt idx="334">
                  <c:v>6.5270667450906391E-3</c:v>
                </c:pt>
                <c:pt idx="335">
                  <c:v>9.5206178864695318E-3</c:v>
                </c:pt>
                <c:pt idx="336">
                  <c:v>2.5288854642816369E-2</c:v>
                </c:pt>
                <c:pt idx="337">
                  <c:v>2.4693654777481113E-2</c:v>
                </c:pt>
                <c:pt idx="338">
                  <c:v>2.4250679941643368E-2</c:v>
                </c:pt>
                <c:pt idx="339">
                  <c:v>2.4250679941643368E-2</c:v>
                </c:pt>
                <c:pt idx="340">
                  <c:v>2.4250679941643368E-2</c:v>
                </c:pt>
                <c:pt idx="341">
                  <c:v>2.4250679941643368E-2</c:v>
                </c:pt>
                <c:pt idx="342">
                  <c:v>2.4250679941643368E-2</c:v>
                </c:pt>
                <c:pt idx="343">
                  <c:v>2.4453139230875061E-2</c:v>
                </c:pt>
                <c:pt idx="344">
                  <c:v>2.4693654777481113E-2</c:v>
                </c:pt>
                <c:pt idx="345">
                  <c:v>2.4972226581461556E-2</c:v>
                </c:pt>
                <c:pt idx="346">
                  <c:v>2.5288854642816369E-2</c:v>
                </c:pt>
                <c:pt idx="347">
                  <c:v>2.5643538961545559E-2</c:v>
                </c:pt>
                <c:pt idx="348">
                  <c:v>2.6036279537649129E-2</c:v>
                </c:pt>
                <c:pt idx="349">
                  <c:v>2.6467076371127076E-2</c:v>
                </c:pt>
                <c:pt idx="350">
                  <c:v>2.6935929461979397E-2</c:v>
                </c:pt>
                <c:pt idx="351">
                  <c:v>2.7442838810206097E-2</c:v>
                </c:pt>
                <c:pt idx="352">
                  <c:v>2.7987804415807165E-2</c:v>
                </c:pt>
                <c:pt idx="353">
                  <c:v>2.8570826278782619E-2</c:v>
                </c:pt>
                <c:pt idx="354">
                  <c:v>2.919190439913245E-2</c:v>
                </c:pt>
                <c:pt idx="355">
                  <c:v>3.019487706223415E-2</c:v>
                </c:pt>
                <c:pt idx="356">
                  <c:v>3.1283476304428195E-2</c:v>
                </c:pt>
                <c:pt idx="357">
                  <c:v>3.245770212571459E-2</c:v>
                </c:pt>
                <c:pt idx="358">
                  <c:v>3.3717554526093332E-2</c:v>
                </c:pt>
                <c:pt idx="359">
                  <c:v>3.5530554627408645E-2</c:v>
                </c:pt>
                <c:pt idx="360">
                  <c:v>3.7495779758221458E-2</c:v>
                </c:pt>
                <c:pt idx="361">
                  <c:v>3.7495779758221458E-2</c:v>
                </c:pt>
                <c:pt idx="362">
                  <c:v>3.7495779758221458E-2</c:v>
                </c:pt>
                <c:pt idx="363">
                  <c:v>3.7495779758221458E-2</c:v>
                </c:pt>
                <c:pt idx="364">
                  <c:v>3.7495779758221458E-2</c:v>
                </c:pt>
                <c:pt idx="365">
                  <c:v>3.7495779758221458E-2</c:v>
                </c:pt>
                <c:pt idx="366">
                  <c:v>3.7495779758221458E-2</c:v>
                </c:pt>
                <c:pt idx="367">
                  <c:v>3.6007589813596454E-2</c:v>
                </c:pt>
                <c:pt idx="368">
                  <c:v>3.4605026448063805E-2</c:v>
                </c:pt>
                <c:pt idx="369">
                  <c:v>3.3288089661623492E-2</c:v>
                </c:pt>
                <c:pt idx="370">
                  <c:v>3.2056779454275534E-2</c:v>
                </c:pt>
                <c:pt idx="371">
                  <c:v>3.0911095826019915E-2</c:v>
                </c:pt>
                <c:pt idx="372">
                  <c:v>2.9851038776856659E-2</c:v>
                </c:pt>
                <c:pt idx="373">
                  <c:v>2.8876608306785737E-2</c:v>
                </c:pt>
                <c:pt idx="374">
                  <c:v>2.7987804415807165E-2</c:v>
                </c:pt>
                <c:pt idx="375">
                  <c:v>2.7184627103920944E-2</c:v>
                </c:pt>
                <c:pt idx="376">
                  <c:v>2.6467076371127076E-2</c:v>
                </c:pt>
                <c:pt idx="377">
                  <c:v>2.583515221742555E-2</c:v>
                </c:pt>
                <c:pt idx="378">
                  <c:v>2.5288854642816369E-2</c:v>
                </c:pt>
                <c:pt idx="379">
                  <c:v>2.4828183647299537E-2</c:v>
                </c:pt>
                <c:pt idx="380">
                  <c:v>2.4453139230875061E-2</c:v>
                </c:pt>
                <c:pt idx="381">
                  <c:v>2.4453139230875061E-2</c:v>
                </c:pt>
                <c:pt idx="382">
                  <c:v>2.4453139230875061E-2</c:v>
                </c:pt>
                <c:pt idx="383">
                  <c:v>2.4453139230875061E-2</c:v>
                </c:pt>
                <c:pt idx="384">
                  <c:v>2.4453139230875061E-2</c:v>
                </c:pt>
                <c:pt idx="385">
                  <c:v>2.4453139230875061E-2</c:v>
                </c:pt>
                <c:pt idx="386">
                  <c:v>2.4453139230875061E-2</c:v>
                </c:pt>
                <c:pt idx="387">
                  <c:v>2.4453139230875061E-2</c:v>
                </c:pt>
                <c:pt idx="388">
                  <c:v>2.4453139230875061E-2</c:v>
                </c:pt>
                <c:pt idx="389">
                  <c:v>2.4453139230875061E-2</c:v>
                </c:pt>
                <c:pt idx="390">
                  <c:v>2.4453139230875061E-2</c:v>
                </c:pt>
                <c:pt idx="391">
                  <c:v>2.4828183647299537E-2</c:v>
                </c:pt>
                <c:pt idx="392">
                  <c:v>2.5288854642816369E-2</c:v>
                </c:pt>
                <c:pt idx="393">
                  <c:v>2.583515221742555E-2</c:v>
                </c:pt>
                <c:pt idx="394">
                  <c:v>2.6467076371127076E-2</c:v>
                </c:pt>
                <c:pt idx="395">
                  <c:v>2.7184627103920944E-2</c:v>
                </c:pt>
                <c:pt idx="396">
                  <c:v>2.8274558315123096E-2</c:v>
                </c:pt>
                <c:pt idx="397">
                  <c:v>2.9516714555822759E-2</c:v>
                </c:pt>
                <c:pt idx="398">
                  <c:v>3.0911095826019915E-2</c:v>
                </c:pt>
                <c:pt idx="399">
                  <c:v>3.245770212571459E-2</c:v>
                </c:pt>
                <c:pt idx="400">
                  <c:v>3.4156533454906775E-2</c:v>
                </c:pt>
                <c:pt idx="401">
                  <c:v>3.6007589813596454E-2</c:v>
                </c:pt>
                <c:pt idx="402">
                  <c:v>3.7495779758221458E-2</c:v>
                </c:pt>
                <c:pt idx="403">
                  <c:v>3.6007589813596454E-2</c:v>
                </c:pt>
                <c:pt idx="404">
                  <c:v>3.4605026448063805E-2</c:v>
                </c:pt>
                <c:pt idx="405">
                  <c:v>3.3288089661623492E-2</c:v>
                </c:pt>
                <c:pt idx="406">
                  <c:v>3.2056779454275534E-2</c:v>
                </c:pt>
                <c:pt idx="407">
                  <c:v>3.0911095826019915E-2</c:v>
                </c:pt>
                <c:pt idx="408">
                  <c:v>2.9851038776856659E-2</c:v>
                </c:pt>
                <c:pt idx="409">
                  <c:v>2.8876608306785737E-2</c:v>
                </c:pt>
                <c:pt idx="410">
                  <c:v>2.7987804415807165E-2</c:v>
                </c:pt>
                <c:pt idx="411">
                  <c:v>2.7987804415807165E-2</c:v>
                </c:pt>
                <c:pt idx="412">
                  <c:v>2.7987804415807165E-2</c:v>
                </c:pt>
                <c:pt idx="413">
                  <c:v>2.7987804415807165E-2</c:v>
                </c:pt>
                <c:pt idx="414">
                  <c:v>2.7987804415807165E-2</c:v>
                </c:pt>
                <c:pt idx="415">
                  <c:v>2.7987804415807165E-2</c:v>
                </c:pt>
                <c:pt idx="416">
                  <c:v>2.7987804415807165E-2</c:v>
                </c:pt>
                <c:pt idx="417">
                  <c:v>2.8876608306785737E-2</c:v>
                </c:pt>
                <c:pt idx="418">
                  <c:v>2.9851038776856659E-2</c:v>
                </c:pt>
                <c:pt idx="419">
                  <c:v>3.0911095826019915E-2</c:v>
                </c:pt>
                <c:pt idx="420">
                  <c:v>3.2056779454275534E-2</c:v>
                </c:pt>
                <c:pt idx="421">
                  <c:v>3.3288089661623492E-2</c:v>
                </c:pt>
                <c:pt idx="422">
                  <c:v>3.4605026448063805E-2</c:v>
                </c:pt>
                <c:pt idx="423">
                  <c:v>3.6007589813596454E-2</c:v>
                </c:pt>
                <c:pt idx="424">
                  <c:v>3.7495779758221458E-2</c:v>
                </c:pt>
                <c:pt idx="425">
                  <c:v>3.7495779758221458E-2</c:v>
                </c:pt>
                <c:pt idx="426">
                  <c:v>3.7495779758221458E-2</c:v>
                </c:pt>
                <c:pt idx="427">
                  <c:v>3.7495779758221458E-2</c:v>
                </c:pt>
                <c:pt idx="428">
                  <c:v>3.7495779758221458E-2</c:v>
                </c:pt>
                <c:pt idx="429">
                  <c:v>3.7495779758221458E-2</c:v>
                </c:pt>
                <c:pt idx="430">
                  <c:v>3.7495779758221458E-2</c:v>
                </c:pt>
                <c:pt idx="431">
                  <c:v>3.7495779758221458E-2</c:v>
                </c:pt>
                <c:pt idx="432">
                  <c:v>3.7495779758221458E-2</c:v>
                </c:pt>
                <c:pt idx="433">
                  <c:v>3.7495779758221458E-2</c:v>
                </c:pt>
                <c:pt idx="434">
                  <c:v>3.7495779758221458E-2</c:v>
                </c:pt>
                <c:pt idx="435">
                  <c:v>3.7495779758221458E-2</c:v>
                </c:pt>
                <c:pt idx="436">
                  <c:v>3.7495779758221458E-2</c:v>
                </c:pt>
                <c:pt idx="437">
                  <c:v>3.7495779758221458E-2</c:v>
                </c:pt>
                <c:pt idx="438">
                  <c:v>3.7495779758221458E-2</c:v>
                </c:pt>
                <c:pt idx="439">
                  <c:v>3.7495779758221458E-2</c:v>
                </c:pt>
                <c:pt idx="440">
                  <c:v>3.7495779758221458E-2</c:v>
                </c:pt>
                <c:pt idx="441">
                  <c:v>3.7495779758221458E-2</c:v>
                </c:pt>
                <c:pt idx="442">
                  <c:v>3.7495779758221458E-2</c:v>
                </c:pt>
                <c:pt idx="443">
                  <c:v>3.7495779758221458E-2</c:v>
                </c:pt>
                <c:pt idx="444">
                  <c:v>3.7495779758221458E-2</c:v>
                </c:pt>
                <c:pt idx="445">
                  <c:v>3.7495779758221458E-2</c:v>
                </c:pt>
                <c:pt idx="446">
                  <c:v>3.7495779758221458E-2</c:v>
                </c:pt>
                <c:pt idx="447">
                  <c:v>3.7495779758221458E-2</c:v>
                </c:pt>
                <c:pt idx="448">
                  <c:v>3.7495779758221458E-2</c:v>
                </c:pt>
                <c:pt idx="449">
                  <c:v>3.7495779758221458E-2</c:v>
                </c:pt>
                <c:pt idx="450">
                  <c:v>3.7495779758221458E-2</c:v>
                </c:pt>
                <c:pt idx="451">
                  <c:v>3.7495779758221458E-2</c:v>
                </c:pt>
                <c:pt idx="452">
                  <c:v>3.7495779758221458E-2</c:v>
                </c:pt>
                <c:pt idx="453">
                  <c:v>3.7495779758221458E-2</c:v>
                </c:pt>
                <c:pt idx="454">
                  <c:v>3.7495779758221458E-2</c:v>
                </c:pt>
                <c:pt idx="455">
                  <c:v>3.7495779758221458E-2</c:v>
                </c:pt>
                <c:pt idx="456">
                  <c:v>3.7495779758221458E-2</c:v>
                </c:pt>
                <c:pt idx="457">
                  <c:v>3.7495779758221458E-2</c:v>
                </c:pt>
                <c:pt idx="458">
                  <c:v>3.7495779758221458E-2</c:v>
                </c:pt>
                <c:pt idx="459">
                  <c:v>3.7495779758221458E-2</c:v>
                </c:pt>
                <c:pt idx="460">
                  <c:v>3.7495779758221458E-2</c:v>
                </c:pt>
                <c:pt idx="461">
                  <c:v>3.7495779758221458E-2</c:v>
                </c:pt>
                <c:pt idx="462">
                  <c:v>3.7495779758221458E-2</c:v>
                </c:pt>
                <c:pt idx="463">
                  <c:v>3.7495779758221458E-2</c:v>
                </c:pt>
                <c:pt idx="464">
                  <c:v>3.7495779758221458E-2</c:v>
                </c:pt>
                <c:pt idx="465">
                  <c:v>3.7495779758221458E-2</c:v>
                </c:pt>
                <c:pt idx="466">
                  <c:v>3.7495779758221458E-2</c:v>
                </c:pt>
                <c:pt idx="467">
                  <c:v>3.7495779758221458E-2</c:v>
                </c:pt>
                <c:pt idx="468">
                  <c:v>3.7495779758221458E-2</c:v>
                </c:pt>
                <c:pt idx="469">
                  <c:v>3.7495779758221458E-2</c:v>
                </c:pt>
                <c:pt idx="470">
                  <c:v>3.7495779758221458E-2</c:v>
                </c:pt>
                <c:pt idx="471">
                  <c:v>3.7495779758221458E-2</c:v>
                </c:pt>
                <c:pt idx="472">
                  <c:v>3.7495779758221458E-2</c:v>
                </c:pt>
                <c:pt idx="473">
                  <c:v>3.6007589813596454E-2</c:v>
                </c:pt>
                <c:pt idx="474">
                  <c:v>3.4605026448063805E-2</c:v>
                </c:pt>
                <c:pt idx="475">
                  <c:v>3.3288089661623492E-2</c:v>
                </c:pt>
                <c:pt idx="476">
                  <c:v>3.2056779454275534E-2</c:v>
                </c:pt>
                <c:pt idx="477">
                  <c:v>3.0911095826019915E-2</c:v>
                </c:pt>
                <c:pt idx="478">
                  <c:v>2.9851038776856659E-2</c:v>
                </c:pt>
                <c:pt idx="479">
                  <c:v>2.8876608306785737E-2</c:v>
                </c:pt>
                <c:pt idx="480">
                  <c:v>2.7987804415807165E-2</c:v>
                </c:pt>
                <c:pt idx="481">
                  <c:v>2.7184627103920944E-2</c:v>
                </c:pt>
                <c:pt idx="482">
                  <c:v>2.6467076371127076E-2</c:v>
                </c:pt>
                <c:pt idx="483">
                  <c:v>2.583515221742555E-2</c:v>
                </c:pt>
                <c:pt idx="484">
                  <c:v>2.5288854642816369E-2</c:v>
                </c:pt>
                <c:pt idx="485">
                  <c:v>2.4828183647299537E-2</c:v>
                </c:pt>
                <c:pt idx="486">
                  <c:v>2.4828183647299537E-2</c:v>
                </c:pt>
                <c:pt idx="487">
                  <c:v>2.4828183647299537E-2</c:v>
                </c:pt>
                <c:pt idx="488">
                  <c:v>2.4828183647299537E-2</c:v>
                </c:pt>
                <c:pt idx="489">
                  <c:v>2.4828183647299537E-2</c:v>
                </c:pt>
                <c:pt idx="490">
                  <c:v>2.4828183647299537E-2</c:v>
                </c:pt>
                <c:pt idx="491">
                  <c:v>2.4828183647299537E-2</c:v>
                </c:pt>
                <c:pt idx="492">
                  <c:v>2.4828183647299537E-2</c:v>
                </c:pt>
                <c:pt idx="493">
                  <c:v>2.5288854642816369E-2</c:v>
                </c:pt>
                <c:pt idx="494">
                  <c:v>2.583515221742555E-2</c:v>
                </c:pt>
                <c:pt idx="495">
                  <c:v>2.6467076371127076E-2</c:v>
                </c:pt>
                <c:pt idx="496">
                  <c:v>2.7184627103920944E-2</c:v>
                </c:pt>
                <c:pt idx="497">
                  <c:v>2.7987804415807165E-2</c:v>
                </c:pt>
                <c:pt idx="498">
                  <c:v>2.8876608306785737E-2</c:v>
                </c:pt>
                <c:pt idx="499">
                  <c:v>2.9851038776856659E-2</c:v>
                </c:pt>
                <c:pt idx="500">
                  <c:v>3.0911095826019915E-2</c:v>
                </c:pt>
                <c:pt idx="501">
                  <c:v>3.2056779454275534E-2</c:v>
                </c:pt>
                <c:pt idx="502">
                  <c:v>3.3717554526093332E-2</c:v>
                </c:pt>
                <c:pt idx="503">
                  <c:v>3.5530554627408645E-2</c:v>
                </c:pt>
                <c:pt idx="504">
                  <c:v>3.7495779758221458E-2</c:v>
                </c:pt>
                <c:pt idx="505">
                  <c:v>3.7495779758221458E-2</c:v>
                </c:pt>
                <c:pt idx="506">
                  <c:v>3.7495779758221458E-2</c:v>
                </c:pt>
                <c:pt idx="507">
                  <c:v>3.7495779758221458E-2</c:v>
                </c:pt>
                <c:pt idx="508">
                  <c:v>3.7495779758221458E-2</c:v>
                </c:pt>
                <c:pt idx="509">
                  <c:v>3.7495779758221458E-2</c:v>
                </c:pt>
                <c:pt idx="510">
                  <c:v>3.7495779758221458E-2</c:v>
                </c:pt>
                <c:pt idx="511">
                  <c:v>3.7495779758221458E-2</c:v>
                </c:pt>
                <c:pt idx="512">
                  <c:v>3.7495779758221458E-2</c:v>
                </c:pt>
                <c:pt idx="513">
                  <c:v>3.7495779758221458E-2</c:v>
                </c:pt>
                <c:pt idx="514">
                  <c:v>3.7495779758221458E-2</c:v>
                </c:pt>
                <c:pt idx="515">
                  <c:v>3.7495779758221458E-2</c:v>
                </c:pt>
                <c:pt idx="516">
                  <c:v>3.7495779758221458E-2</c:v>
                </c:pt>
                <c:pt idx="517">
                  <c:v>3.7495779758221458E-2</c:v>
                </c:pt>
                <c:pt idx="518">
                  <c:v>3.7495779758221458E-2</c:v>
                </c:pt>
                <c:pt idx="519">
                  <c:v>3.7495779758221458E-2</c:v>
                </c:pt>
                <c:pt idx="520">
                  <c:v>3.7495779758221458E-2</c:v>
                </c:pt>
                <c:pt idx="521">
                  <c:v>3.7495779758221458E-2</c:v>
                </c:pt>
                <c:pt idx="522">
                  <c:v>3.7495779758221458E-2</c:v>
                </c:pt>
                <c:pt idx="523">
                  <c:v>3.7495779758221458E-2</c:v>
                </c:pt>
                <c:pt idx="524">
                  <c:v>3.7495779758221458E-2</c:v>
                </c:pt>
                <c:pt idx="525">
                  <c:v>3.7495779758221458E-2</c:v>
                </c:pt>
                <c:pt idx="526">
                  <c:v>3.7495779758221458E-2</c:v>
                </c:pt>
                <c:pt idx="527">
                  <c:v>3.6007589813596454E-2</c:v>
                </c:pt>
                <c:pt idx="528">
                  <c:v>3.4605026448063805E-2</c:v>
                </c:pt>
                <c:pt idx="529">
                  <c:v>3.3288089661623492E-2</c:v>
                </c:pt>
                <c:pt idx="530">
                  <c:v>3.2056779454275534E-2</c:v>
                </c:pt>
                <c:pt idx="531">
                  <c:v>3.0911095826019915E-2</c:v>
                </c:pt>
                <c:pt idx="532">
                  <c:v>2.9851038776856659E-2</c:v>
                </c:pt>
                <c:pt idx="533">
                  <c:v>2.8876608306785737E-2</c:v>
                </c:pt>
                <c:pt idx="534">
                  <c:v>2.7987804415807165E-2</c:v>
                </c:pt>
                <c:pt idx="535">
                  <c:v>2.7184627103920944E-2</c:v>
                </c:pt>
                <c:pt idx="536">
                  <c:v>2.6467076371127076E-2</c:v>
                </c:pt>
                <c:pt idx="537">
                  <c:v>2.6467076371127076E-2</c:v>
                </c:pt>
                <c:pt idx="538">
                  <c:v>2.6467076371127076E-2</c:v>
                </c:pt>
                <c:pt idx="539">
                  <c:v>2.6467076371127076E-2</c:v>
                </c:pt>
                <c:pt idx="540">
                  <c:v>2.6467076371127076E-2</c:v>
                </c:pt>
                <c:pt idx="541">
                  <c:v>2.6467076371127076E-2</c:v>
                </c:pt>
                <c:pt idx="542">
                  <c:v>2.6467076371127076E-2</c:v>
                </c:pt>
                <c:pt idx="543">
                  <c:v>2.6467076371127076E-2</c:v>
                </c:pt>
                <c:pt idx="544">
                  <c:v>2.7184627103920944E-2</c:v>
                </c:pt>
                <c:pt idx="545">
                  <c:v>2.7987804415807165E-2</c:v>
                </c:pt>
                <c:pt idx="546">
                  <c:v>2.8876608306785737E-2</c:v>
                </c:pt>
                <c:pt idx="547">
                  <c:v>2.9851038776856659E-2</c:v>
                </c:pt>
                <c:pt idx="548">
                  <c:v>3.0911095826019915E-2</c:v>
                </c:pt>
                <c:pt idx="549">
                  <c:v>3.2056779454275534E-2</c:v>
                </c:pt>
                <c:pt idx="550">
                  <c:v>3.3717554526093332E-2</c:v>
                </c:pt>
                <c:pt idx="551">
                  <c:v>3.5530554627408645E-2</c:v>
                </c:pt>
                <c:pt idx="552">
                  <c:v>3.7495779758221458E-2</c:v>
                </c:pt>
                <c:pt idx="553">
                  <c:v>3.7495779758221458E-2</c:v>
                </c:pt>
                <c:pt idx="554">
                  <c:v>3.7495779758221458E-2</c:v>
                </c:pt>
                <c:pt idx="555">
                  <c:v>3.7495779758221458E-2</c:v>
                </c:pt>
                <c:pt idx="556">
                  <c:v>3.7495779758221458E-2</c:v>
                </c:pt>
                <c:pt idx="557">
                  <c:v>3.7495779758221458E-2</c:v>
                </c:pt>
                <c:pt idx="558">
                  <c:v>3.7495779758221458E-2</c:v>
                </c:pt>
                <c:pt idx="559">
                  <c:v>3.6007589813596454E-2</c:v>
                </c:pt>
                <c:pt idx="560">
                  <c:v>3.4605026448063805E-2</c:v>
                </c:pt>
                <c:pt idx="561">
                  <c:v>3.3288089661623492E-2</c:v>
                </c:pt>
                <c:pt idx="562">
                  <c:v>3.2056779454275534E-2</c:v>
                </c:pt>
                <c:pt idx="563">
                  <c:v>3.0911095826019915E-2</c:v>
                </c:pt>
                <c:pt idx="564">
                  <c:v>2.9851038776856659E-2</c:v>
                </c:pt>
                <c:pt idx="565">
                  <c:v>2.8876608306785737E-2</c:v>
                </c:pt>
                <c:pt idx="566">
                  <c:v>2.7987804415807165E-2</c:v>
                </c:pt>
                <c:pt idx="567">
                  <c:v>2.7184627103920944E-2</c:v>
                </c:pt>
                <c:pt idx="568">
                  <c:v>2.6467076371127076E-2</c:v>
                </c:pt>
                <c:pt idx="569">
                  <c:v>2.583515221742555E-2</c:v>
                </c:pt>
                <c:pt idx="570">
                  <c:v>2.5288854642816369E-2</c:v>
                </c:pt>
                <c:pt idx="571">
                  <c:v>2.4828183647299537E-2</c:v>
                </c:pt>
                <c:pt idx="572">
                  <c:v>2.4453139230875061E-2</c:v>
                </c:pt>
                <c:pt idx="573">
                  <c:v>2.4453139230875061E-2</c:v>
                </c:pt>
                <c:pt idx="574">
                  <c:v>2.4453139230875061E-2</c:v>
                </c:pt>
                <c:pt idx="575">
                  <c:v>2.4453139230875061E-2</c:v>
                </c:pt>
                <c:pt idx="576">
                  <c:v>2.4453139230875061E-2</c:v>
                </c:pt>
                <c:pt idx="577">
                  <c:v>2.4453139230875061E-2</c:v>
                </c:pt>
                <c:pt idx="578">
                  <c:v>2.4453139230875061E-2</c:v>
                </c:pt>
                <c:pt idx="579">
                  <c:v>2.4453139230875061E-2</c:v>
                </c:pt>
                <c:pt idx="580">
                  <c:v>2.4453139230875061E-2</c:v>
                </c:pt>
                <c:pt idx="581">
                  <c:v>2.4453139230875061E-2</c:v>
                </c:pt>
                <c:pt idx="582">
                  <c:v>2.4453139230875061E-2</c:v>
                </c:pt>
                <c:pt idx="583">
                  <c:v>2.4453139230875061E-2</c:v>
                </c:pt>
                <c:pt idx="584">
                  <c:v>2.4592881807953767E-2</c:v>
                </c:pt>
                <c:pt idx="585">
                  <c:v>2.474632463768725E-2</c:v>
                </c:pt>
                <c:pt idx="586">
                  <c:v>2.4913467720075515E-2</c:v>
                </c:pt>
                <c:pt idx="587">
                  <c:v>2.5094311055118553E-2</c:v>
                </c:pt>
                <c:pt idx="588">
                  <c:v>2.5288854642816369E-2</c:v>
                </c:pt>
                <c:pt idx="589">
                  <c:v>4.9305709327900092E-2</c:v>
                </c:pt>
                <c:pt idx="590">
                  <c:v>4.9527653420907453E-2</c:v>
                </c:pt>
                <c:pt idx="591">
                  <c:v>4.9763297766569591E-2</c:v>
                </c:pt>
                <c:pt idx="592">
                  <c:v>5.0412347236089596E-2</c:v>
                </c:pt>
                <c:pt idx="593">
                  <c:v>5.1147023284701942E-2</c:v>
                </c:pt>
                <c:pt idx="594">
                  <c:v>5.1967325912406631E-2</c:v>
                </c:pt>
                <c:pt idx="595">
                  <c:v>5.2873255119203669E-2</c:v>
                </c:pt>
                <c:pt idx="596">
                  <c:v>5.3864810905093048E-2</c:v>
                </c:pt>
                <c:pt idx="597">
                  <c:v>5.4941993270074797E-2</c:v>
                </c:pt>
                <c:pt idx="598">
                  <c:v>5.6104802214148868E-2</c:v>
                </c:pt>
                <c:pt idx="599">
                  <c:v>5.7353237737315307E-2</c:v>
                </c:pt>
                <c:pt idx="600">
                  <c:v>5.8687299839574082E-2</c:v>
                </c:pt>
                <c:pt idx="601">
                  <c:v>6.0106988520925206E-2</c:v>
                </c:pt>
                <c:pt idx="602">
                  <c:v>6.1304390602952591E-2</c:v>
                </c:pt>
                <c:pt idx="603">
                  <c:v>6.1304390602952591E-2</c:v>
                </c:pt>
                <c:pt idx="604">
                  <c:v>6.1304390602952591E-2</c:v>
                </c:pt>
                <c:pt idx="605">
                  <c:v>6.1304390602952591E-2</c:v>
                </c:pt>
                <c:pt idx="606">
                  <c:v>6.1304390602952591E-2</c:v>
                </c:pt>
                <c:pt idx="607">
                  <c:v>6.1304390602952591E-2</c:v>
                </c:pt>
                <c:pt idx="608">
                  <c:v>7.602546377013461E-2</c:v>
                </c:pt>
                <c:pt idx="609">
                  <c:v>7.5093085464462375E-2</c:v>
                </c:pt>
                <c:pt idx="610">
                  <c:v>7.5093085464462375E-2</c:v>
                </c:pt>
                <c:pt idx="611">
                  <c:v>7.602546377013461E-2</c:v>
                </c:pt>
                <c:pt idx="612">
                  <c:v>7.6995898333181212E-2</c:v>
                </c:pt>
                <c:pt idx="613">
                  <c:v>7.7820052254132174E-2</c:v>
                </c:pt>
                <c:pt idx="614">
                  <c:v>7.7820052254132174E-2</c:v>
                </c:pt>
                <c:pt idx="615">
                  <c:v>6.1304390602952591E-2</c:v>
                </c:pt>
                <c:pt idx="616">
                  <c:v>6.1304390602952591E-2</c:v>
                </c:pt>
                <c:pt idx="617">
                  <c:v>6.1304390602952591E-2</c:v>
                </c:pt>
                <c:pt idx="618">
                  <c:v>6.1304390602952591E-2</c:v>
                </c:pt>
                <c:pt idx="619">
                  <c:v>6.1304390602952591E-2</c:v>
                </c:pt>
                <c:pt idx="620">
                  <c:v>6.1304390602952591E-2</c:v>
                </c:pt>
                <c:pt idx="621">
                  <c:v>6.1304390602952591E-2</c:v>
                </c:pt>
                <c:pt idx="622">
                  <c:v>6.1304390602952591E-2</c:v>
                </c:pt>
                <c:pt idx="623">
                  <c:v>6.1304390602952591E-2</c:v>
                </c:pt>
                <c:pt idx="624">
                  <c:v>6.1304390602952591E-2</c:v>
                </c:pt>
                <c:pt idx="625">
                  <c:v>6.1304390602952591E-2</c:v>
                </c:pt>
                <c:pt idx="626">
                  <c:v>6.1304390602952591E-2</c:v>
                </c:pt>
                <c:pt idx="627">
                  <c:v>4.9104502459942447E-2</c:v>
                </c:pt>
                <c:pt idx="628">
                  <c:v>4.9104502459942447E-2</c:v>
                </c:pt>
                <c:pt idx="629">
                  <c:v>4.9104502459942447E-2</c:v>
                </c:pt>
                <c:pt idx="630">
                  <c:v>4.9104502459942447E-2</c:v>
                </c:pt>
                <c:pt idx="631">
                  <c:v>4.9104502459942447E-2</c:v>
                </c:pt>
                <c:pt idx="632">
                  <c:v>4.9104502459942447E-2</c:v>
                </c:pt>
                <c:pt idx="633">
                  <c:v>4.9104502459942447E-2</c:v>
                </c:pt>
                <c:pt idx="634">
                  <c:v>4.9104502459942447E-2</c:v>
                </c:pt>
                <c:pt idx="635">
                  <c:v>4.9104502459942447E-2</c:v>
                </c:pt>
                <c:pt idx="636">
                  <c:v>4.9104502459942467E-2</c:v>
                </c:pt>
                <c:pt idx="637">
                  <c:v>6.1304390602952591E-2</c:v>
                </c:pt>
                <c:pt idx="638">
                  <c:v>6.1304390602952591E-2</c:v>
                </c:pt>
                <c:pt idx="639">
                  <c:v>6.1304390602952591E-2</c:v>
                </c:pt>
                <c:pt idx="640">
                  <c:v>6.1304390602952591E-2</c:v>
                </c:pt>
                <c:pt idx="641">
                  <c:v>6.1304390602952591E-2</c:v>
                </c:pt>
                <c:pt idx="642">
                  <c:v>6.1304390602952591E-2</c:v>
                </c:pt>
                <c:pt idx="643">
                  <c:v>6.1304390602952591E-2</c:v>
                </c:pt>
                <c:pt idx="644">
                  <c:v>6.1304390602952591E-2</c:v>
                </c:pt>
                <c:pt idx="645">
                  <c:v>6.1304390602952591E-2</c:v>
                </c:pt>
                <c:pt idx="646">
                  <c:v>6.1304390602952591E-2</c:v>
                </c:pt>
                <c:pt idx="647">
                  <c:v>6.1304390602952591E-2</c:v>
                </c:pt>
                <c:pt idx="648">
                  <c:v>6.1304390602952591E-2</c:v>
                </c:pt>
                <c:pt idx="649">
                  <c:v>6.1304390602952591E-2</c:v>
                </c:pt>
                <c:pt idx="650">
                  <c:v>6.1304390602952591E-2</c:v>
                </c:pt>
                <c:pt idx="651">
                  <c:v>6.1304390602952591E-2</c:v>
                </c:pt>
                <c:pt idx="652">
                  <c:v>6.1304390602952591E-2</c:v>
                </c:pt>
                <c:pt idx="653">
                  <c:v>6.1304390602952591E-2</c:v>
                </c:pt>
                <c:pt idx="654">
                  <c:v>6.1304390602952591E-2</c:v>
                </c:pt>
                <c:pt idx="655">
                  <c:v>6.1304390602952591E-2</c:v>
                </c:pt>
                <c:pt idx="656">
                  <c:v>6.1304390602952591E-2</c:v>
                </c:pt>
                <c:pt idx="657">
                  <c:v>6.1304390602952591E-2</c:v>
                </c:pt>
                <c:pt idx="658">
                  <c:v>6.1304390602952591E-2</c:v>
                </c:pt>
                <c:pt idx="659">
                  <c:v>6.1304390602952591E-2</c:v>
                </c:pt>
                <c:pt idx="660">
                  <c:v>6.1304390602952591E-2</c:v>
                </c:pt>
                <c:pt idx="661">
                  <c:v>6.1304390602952591E-2</c:v>
                </c:pt>
                <c:pt idx="662">
                  <c:v>6.1304390602952591E-2</c:v>
                </c:pt>
                <c:pt idx="663">
                  <c:v>6.1304390602952591E-2</c:v>
                </c:pt>
                <c:pt idx="664">
                  <c:v>6.1304390602952591E-2</c:v>
                </c:pt>
                <c:pt idx="665">
                  <c:v>6.1304390602952591E-2</c:v>
                </c:pt>
                <c:pt idx="666">
                  <c:v>6.1304390602952591E-2</c:v>
                </c:pt>
                <c:pt idx="667">
                  <c:v>6.1304390602952591E-2</c:v>
                </c:pt>
                <c:pt idx="668">
                  <c:v>6.1304390602952591E-2</c:v>
                </c:pt>
                <c:pt idx="669">
                  <c:v>6.1304390602952591E-2</c:v>
                </c:pt>
                <c:pt idx="670">
                  <c:v>6.1304390602952591E-2</c:v>
                </c:pt>
                <c:pt idx="671">
                  <c:v>6.1304390602952591E-2</c:v>
                </c:pt>
                <c:pt idx="672">
                  <c:v>6.1304390602952591E-2</c:v>
                </c:pt>
                <c:pt idx="673">
                  <c:v>6.1304390602952591E-2</c:v>
                </c:pt>
                <c:pt idx="674">
                  <c:v>6.1304390602952591E-2</c:v>
                </c:pt>
                <c:pt idx="675">
                  <c:v>6.1304390602952591E-2</c:v>
                </c:pt>
                <c:pt idx="676">
                  <c:v>6.1304390602952591E-2</c:v>
                </c:pt>
                <c:pt idx="677">
                  <c:v>6.1304390602952591E-2</c:v>
                </c:pt>
                <c:pt idx="678">
                  <c:v>6.1304390602952591E-2</c:v>
                </c:pt>
                <c:pt idx="679">
                  <c:v>6.1304390602952591E-2</c:v>
                </c:pt>
                <c:pt idx="680">
                  <c:v>6.1304390602952591E-2</c:v>
                </c:pt>
                <c:pt idx="681">
                  <c:v>6.1304390602952591E-2</c:v>
                </c:pt>
                <c:pt idx="682">
                  <c:v>6.1304390602952591E-2</c:v>
                </c:pt>
                <c:pt idx="683">
                  <c:v>6.1304390602952591E-2</c:v>
                </c:pt>
                <c:pt idx="684">
                  <c:v>6.1304390602952591E-2</c:v>
                </c:pt>
                <c:pt idx="685">
                  <c:v>6.1304390602952591E-2</c:v>
                </c:pt>
                <c:pt idx="686">
                  <c:v>6.1304390602952591E-2</c:v>
                </c:pt>
                <c:pt idx="687">
                  <c:v>6.1304390602952591E-2</c:v>
                </c:pt>
                <c:pt idx="688">
                  <c:v>6.1304390602952591E-2</c:v>
                </c:pt>
                <c:pt idx="689">
                  <c:v>6.1304390602952591E-2</c:v>
                </c:pt>
                <c:pt idx="690">
                  <c:v>6.0302749908858998E-2</c:v>
                </c:pt>
                <c:pt idx="691">
                  <c:v>5.9339165472139785E-2</c:v>
                </c:pt>
                <c:pt idx="692">
                  <c:v>5.8413637292794938E-2</c:v>
                </c:pt>
                <c:pt idx="693">
                  <c:v>5.7526165370824466E-2</c:v>
                </c:pt>
                <c:pt idx="694">
                  <c:v>5.6676749706228373E-2</c:v>
                </c:pt>
                <c:pt idx="695">
                  <c:v>5.5865390299006668E-2</c:v>
                </c:pt>
                <c:pt idx="696">
                  <c:v>5.5092087149159336E-2</c:v>
                </c:pt>
                <c:pt idx="697">
                  <c:v>5.435684025668637E-2</c:v>
                </c:pt>
                <c:pt idx="698">
                  <c:v>5.3659649621587792E-2</c:v>
                </c:pt>
                <c:pt idx="699">
                  <c:v>5.3000515243863587E-2</c:v>
                </c:pt>
                <c:pt idx="700">
                  <c:v>5.2379437123513756E-2</c:v>
                </c:pt>
                <c:pt idx="701">
                  <c:v>5.1796415260538312E-2</c:v>
                </c:pt>
                <c:pt idx="702">
                  <c:v>5.1251449654937227E-2</c:v>
                </c:pt>
                <c:pt idx="703">
                  <c:v>5.0744540306710537E-2</c:v>
                </c:pt>
                <c:pt idx="704">
                  <c:v>5.0275687215858206E-2</c:v>
                </c:pt>
                <c:pt idx="705">
                  <c:v>4.9844890382380262E-2</c:v>
                </c:pt>
                <c:pt idx="706">
                  <c:v>4.9452149806276692E-2</c:v>
                </c:pt>
                <c:pt idx="707">
                  <c:v>4.9097465487547502E-2</c:v>
                </c:pt>
                <c:pt idx="708">
                  <c:v>4.8780837426192693E-2</c:v>
                </c:pt>
                <c:pt idx="709">
                  <c:v>4.850226562221225E-2</c:v>
                </c:pt>
                <c:pt idx="710">
                  <c:v>4.8261750075606187E-2</c:v>
                </c:pt>
                <c:pt idx="711">
                  <c:v>4.8059290786374505E-2</c:v>
                </c:pt>
                <c:pt idx="712">
                  <c:v>4.8059290786374505E-2</c:v>
                </c:pt>
                <c:pt idx="713">
                  <c:v>4.8059290786374505E-2</c:v>
                </c:pt>
                <c:pt idx="714">
                  <c:v>4.8059290786374505E-2</c:v>
                </c:pt>
                <c:pt idx="715">
                  <c:v>4.8059290786374505E-2</c:v>
                </c:pt>
                <c:pt idx="716">
                  <c:v>4.8059290786374505E-2</c:v>
                </c:pt>
                <c:pt idx="717">
                  <c:v>4.8059290786374505E-2</c:v>
                </c:pt>
                <c:pt idx="718">
                  <c:v>4.8059290786374505E-2</c:v>
                </c:pt>
                <c:pt idx="719">
                  <c:v>4.8059290786374505E-2</c:v>
                </c:pt>
                <c:pt idx="720">
                  <c:v>4.8059290786374505E-2</c:v>
                </c:pt>
                <c:pt idx="721">
                  <c:v>4.8059290786374505E-2</c:v>
                </c:pt>
                <c:pt idx="722">
                  <c:v>4.8059290786374505E-2</c:v>
                </c:pt>
                <c:pt idx="723">
                  <c:v>4.8176199609028587E-2</c:v>
                </c:pt>
                <c:pt idx="724">
                  <c:v>4.8306808684337454E-2</c:v>
                </c:pt>
                <c:pt idx="725">
                  <c:v>4.8451118012301085E-2</c:v>
                </c:pt>
                <c:pt idx="726">
                  <c:v>4.86091275929195E-2</c:v>
                </c:pt>
                <c:pt idx="727">
                  <c:v>4.8780837426192693E-2</c:v>
                </c:pt>
                <c:pt idx="728">
                  <c:v>4.8966247512120663E-2</c:v>
                </c:pt>
                <c:pt idx="729">
                  <c:v>4.9165357850703396E-2</c:v>
                </c:pt>
                <c:pt idx="730">
                  <c:v>4.9378168441940901E-2</c:v>
                </c:pt>
                <c:pt idx="731">
                  <c:v>4.9604679285833203E-2</c:v>
                </c:pt>
                <c:pt idx="732">
                  <c:v>4.9844890382380262E-2</c:v>
                </c:pt>
                <c:pt idx="733">
                  <c:v>5.0098801731582099E-2</c:v>
                </c:pt>
                <c:pt idx="734">
                  <c:v>5.0366413333438727E-2</c:v>
                </c:pt>
                <c:pt idx="735">
                  <c:v>5.1095380943444908E-2</c:v>
                </c:pt>
                <c:pt idx="736">
                  <c:v>5.1909975132543446E-2</c:v>
                </c:pt>
                <c:pt idx="737">
                  <c:v>6.9325857551913908E-2</c:v>
                </c:pt>
                <c:pt idx="738">
                  <c:v>7.031170489919715E-2</c:v>
                </c:pt>
                <c:pt idx="739">
                  <c:v>7.1383178825572727E-2</c:v>
                </c:pt>
                <c:pt idx="740">
                  <c:v>7.2540279331040652E-2</c:v>
                </c:pt>
                <c:pt idx="741">
                  <c:v>7.3783006415600927E-2</c:v>
                </c:pt>
                <c:pt idx="742">
                  <c:v>5.9057511111312015E-2</c:v>
                </c:pt>
                <c:pt idx="743">
                  <c:v>6.0999902487700201E-2</c:v>
                </c:pt>
                <c:pt idx="744">
                  <c:v>6.1304390602952591E-2</c:v>
                </c:pt>
                <c:pt idx="745">
                  <c:v>6.1304390602952591E-2</c:v>
                </c:pt>
                <c:pt idx="746">
                  <c:v>6.1304390602952591E-2</c:v>
                </c:pt>
                <c:pt idx="747">
                  <c:v>6.1304390602952591E-2</c:v>
                </c:pt>
                <c:pt idx="748">
                  <c:v>6.1304390602952591E-2</c:v>
                </c:pt>
                <c:pt idx="749">
                  <c:v>6.1304390602952591E-2</c:v>
                </c:pt>
                <c:pt idx="750">
                  <c:v>6.1304390602952591E-2</c:v>
                </c:pt>
                <c:pt idx="751">
                  <c:v>6.1304390602952591E-2</c:v>
                </c:pt>
                <c:pt idx="752">
                  <c:v>6.1304390602952591E-2</c:v>
                </c:pt>
                <c:pt idx="753">
                  <c:v>6.1304390602952591E-2</c:v>
                </c:pt>
                <c:pt idx="754">
                  <c:v>6.1304390602952591E-2</c:v>
                </c:pt>
                <c:pt idx="755">
                  <c:v>6.0302749908858998E-2</c:v>
                </c:pt>
                <c:pt idx="756">
                  <c:v>5.9339165472139785E-2</c:v>
                </c:pt>
                <c:pt idx="757">
                  <c:v>5.8413637292794938E-2</c:v>
                </c:pt>
                <c:pt idx="758">
                  <c:v>5.7526165370824466E-2</c:v>
                </c:pt>
                <c:pt idx="759">
                  <c:v>5.6676749706228373E-2</c:v>
                </c:pt>
                <c:pt idx="760">
                  <c:v>5.5865390299006668E-2</c:v>
                </c:pt>
                <c:pt idx="761">
                  <c:v>5.5092087149159336E-2</c:v>
                </c:pt>
                <c:pt idx="762">
                  <c:v>5.435684025668637E-2</c:v>
                </c:pt>
                <c:pt idx="763">
                  <c:v>5.3659649621587792E-2</c:v>
                </c:pt>
                <c:pt idx="764">
                  <c:v>5.3000515243863587E-2</c:v>
                </c:pt>
                <c:pt idx="765">
                  <c:v>5.2379437123513756E-2</c:v>
                </c:pt>
                <c:pt idx="766">
                  <c:v>5.1796415260538312E-2</c:v>
                </c:pt>
                <c:pt idx="767">
                  <c:v>5.1251449654937227E-2</c:v>
                </c:pt>
                <c:pt idx="768">
                  <c:v>5.0744540306710537E-2</c:v>
                </c:pt>
                <c:pt idx="769">
                  <c:v>5.0275687215858206E-2</c:v>
                </c:pt>
                <c:pt idx="770">
                  <c:v>4.9844890382380262E-2</c:v>
                </c:pt>
                <c:pt idx="771">
                  <c:v>4.9452149806276692E-2</c:v>
                </c:pt>
                <c:pt idx="772">
                  <c:v>4.9097465487547502E-2</c:v>
                </c:pt>
                <c:pt idx="773">
                  <c:v>4.9097465487547502E-2</c:v>
                </c:pt>
                <c:pt idx="774">
                  <c:v>4.9097465487547502E-2</c:v>
                </c:pt>
                <c:pt idx="775">
                  <c:v>4.9097465487547502E-2</c:v>
                </c:pt>
                <c:pt idx="776">
                  <c:v>4.9097465487547502E-2</c:v>
                </c:pt>
                <c:pt idx="777">
                  <c:v>4.9097465487547502E-2</c:v>
                </c:pt>
                <c:pt idx="778">
                  <c:v>4.9097465487547502E-2</c:v>
                </c:pt>
                <c:pt idx="779">
                  <c:v>4.9097465487547502E-2</c:v>
                </c:pt>
                <c:pt idx="780">
                  <c:v>4.9097465487547502E-2</c:v>
                </c:pt>
                <c:pt idx="781">
                  <c:v>4.9097465487547502E-2</c:v>
                </c:pt>
                <c:pt idx="782">
                  <c:v>4.9097465487547502E-2</c:v>
                </c:pt>
                <c:pt idx="783">
                  <c:v>4.9305709327900092E-2</c:v>
                </c:pt>
                <c:pt idx="784">
                  <c:v>4.9527653420907453E-2</c:v>
                </c:pt>
                <c:pt idx="785">
                  <c:v>4.9763297766569597E-2</c:v>
                </c:pt>
                <c:pt idx="786">
                  <c:v>5.001264236488652E-2</c:v>
                </c:pt>
                <c:pt idx="787">
                  <c:v>5.0275687215858206E-2</c:v>
                </c:pt>
                <c:pt idx="788">
                  <c:v>5.1044119164761627E-2</c:v>
                </c:pt>
                <c:pt idx="789">
                  <c:v>5.1909975132543446E-2</c:v>
                </c:pt>
                <c:pt idx="790">
                  <c:v>5.2873255119203669E-2</c:v>
                </c:pt>
                <c:pt idx="791">
                  <c:v>5.3933959124742289E-2</c:v>
                </c:pt>
                <c:pt idx="792">
                  <c:v>5.5092087149159336E-2</c:v>
                </c:pt>
                <c:pt idx="793">
                  <c:v>5.6347639192454779E-2</c:v>
                </c:pt>
                <c:pt idx="794">
                  <c:v>5.7700615254628614E-2</c:v>
                </c:pt>
                <c:pt idx="795">
                  <c:v>5.9151015335680866E-2</c:v>
                </c:pt>
                <c:pt idx="796">
                  <c:v>5.008704117645936E-2</c:v>
                </c:pt>
                <c:pt idx="797">
                  <c:v>5.0692592343800427E-2</c:v>
                </c:pt>
                <c:pt idx="798">
                  <c:v>5.0692592343800427E-2</c:v>
                </c:pt>
                <c:pt idx="799">
                  <c:v>5.0692592343800427E-2</c:v>
                </c:pt>
                <c:pt idx="800">
                  <c:v>5.0692592343800427E-2</c:v>
                </c:pt>
                <c:pt idx="801">
                  <c:v>5.0692592343800427E-2</c:v>
                </c:pt>
                <c:pt idx="802">
                  <c:v>5.0692592343800434E-2</c:v>
                </c:pt>
                <c:pt idx="803">
                  <c:v>5.0692592343800434E-2</c:v>
                </c:pt>
                <c:pt idx="804">
                  <c:v>5.762970411550878E-2</c:v>
                </c:pt>
                <c:pt idx="805">
                  <c:v>6.1304390602952591E-2</c:v>
                </c:pt>
                <c:pt idx="806">
                  <c:v>6.1304390602952591E-2</c:v>
                </c:pt>
                <c:pt idx="807">
                  <c:v>6.1304390602952591E-2</c:v>
                </c:pt>
                <c:pt idx="808">
                  <c:v>6.1304390602952591E-2</c:v>
                </c:pt>
                <c:pt idx="809">
                  <c:v>6.1304390602952591E-2</c:v>
                </c:pt>
                <c:pt idx="810">
                  <c:v>6.1304390602952591E-2</c:v>
                </c:pt>
                <c:pt idx="811">
                  <c:v>6.1304390602952591E-2</c:v>
                </c:pt>
                <c:pt idx="812">
                  <c:v>6.1304390602952591E-2</c:v>
                </c:pt>
                <c:pt idx="813">
                  <c:v>6.1304390602952591E-2</c:v>
                </c:pt>
                <c:pt idx="814">
                  <c:v>6.1304390602952591E-2</c:v>
                </c:pt>
                <c:pt idx="815">
                  <c:v>6.1304390602952591E-2</c:v>
                </c:pt>
                <c:pt idx="816">
                  <c:v>6.1304390602952591E-2</c:v>
                </c:pt>
                <c:pt idx="817">
                  <c:v>6.1304390602952591E-2</c:v>
                </c:pt>
                <c:pt idx="818">
                  <c:v>6.1304390602952591E-2</c:v>
                </c:pt>
                <c:pt idx="819">
                  <c:v>6.1304390602952591E-2</c:v>
                </c:pt>
                <c:pt idx="820">
                  <c:v>6.1304390602952591E-2</c:v>
                </c:pt>
                <c:pt idx="821">
                  <c:v>6.0302749908858998E-2</c:v>
                </c:pt>
                <c:pt idx="822">
                  <c:v>5.9339165472139785E-2</c:v>
                </c:pt>
                <c:pt idx="823">
                  <c:v>5.8413637292794938E-2</c:v>
                </c:pt>
                <c:pt idx="824">
                  <c:v>5.7526165370824466E-2</c:v>
                </c:pt>
                <c:pt idx="825">
                  <c:v>5.6676749706228373E-2</c:v>
                </c:pt>
                <c:pt idx="826">
                  <c:v>5.5865390299006668E-2</c:v>
                </c:pt>
                <c:pt idx="827">
                  <c:v>5.5092087149159336E-2</c:v>
                </c:pt>
                <c:pt idx="828">
                  <c:v>5.435684025668637E-2</c:v>
                </c:pt>
                <c:pt idx="829">
                  <c:v>5.3659649621587792E-2</c:v>
                </c:pt>
                <c:pt idx="830">
                  <c:v>5.3000515243863587E-2</c:v>
                </c:pt>
                <c:pt idx="831">
                  <c:v>5.2379437123513756E-2</c:v>
                </c:pt>
                <c:pt idx="832">
                  <c:v>5.1796415260538312E-2</c:v>
                </c:pt>
                <c:pt idx="833">
                  <c:v>5.1251449654937227E-2</c:v>
                </c:pt>
                <c:pt idx="834">
                  <c:v>5.0744540306710537E-2</c:v>
                </c:pt>
                <c:pt idx="835">
                  <c:v>5.0275687215858206E-2</c:v>
                </c:pt>
                <c:pt idx="836">
                  <c:v>4.9844890382380262E-2</c:v>
                </c:pt>
                <c:pt idx="837">
                  <c:v>1.1751113030810448E-2</c:v>
                </c:pt>
                <c:pt idx="838">
                  <c:v>1.1751113030810448E-2</c:v>
                </c:pt>
                <c:pt idx="839">
                  <c:v>1.1751113030810448E-2</c:v>
                </c:pt>
                <c:pt idx="840">
                  <c:v>1.1751113030810448E-2</c:v>
                </c:pt>
                <c:pt idx="841">
                  <c:v>1.1751113030810448E-2</c:v>
                </c:pt>
                <c:pt idx="842">
                  <c:v>1.1751113030810448E-2</c:v>
                </c:pt>
                <c:pt idx="843">
                  <c:v>1.1751113030810448E-2</c:v>
                </c:pt>
                <c:pt idx="844">
                  <c:v>1.1751113030810448E-2</c:v>
                </c:pt>
                <c:pt idx="845">
                  <c:v>1.1751113030810448E-2</c:v>
                </c:pt>
                <c:pt idx="846">
                  <c:v>1.1751113030810448E-2</c:v>
                </c:pt>
                <c:pt idx="847">
                  <c:v>1.1751113030810448E-2</c:v>
                </c:pt>
                <c:pt idx="848">
                  <c:v>1.1751113030810448E-2</c:v>
                </c:pt>
                <c:pt idx="849">
                  <c:v>1.1751113030810448E-2</c:v>
                </c:pt>
                <c:pt idx="850">
                  <c:v>1.1751113030810448E-2</c:v>
                </c:pt>
                <c:pt idx="851">
                  <c:v>1.1751113030810448E-2</c:v>
                </c:pt>
                <c:pt idx="852">
                  <c:v>1.1751113030810448E-2</c:v>
                </c:pt>
                <c:pt idx="853">
                  <c:v>1.1751113030810448E-2</c:v>
                </c:pt>
                <c:pt idx="854">
                  <c:v>1.1751113030810448E-2</c:v>
                </c:pt>
                <c:pt idx="855">
                  <c:v>1.1751113030810448E-2</c:v>
                </c:pt>
                <c:pt idx="856">
                  <c:v>1.1751113030810448E-2</c:v>
                </c:pt>
                <c:pt idx="857">
                  <c:v>1.1751113030810448E-2</c:v>
                </c:pt>
                <c:pt idx="858">
                  <c:v>1.2005024380012289E-2</c:v>
                </c:pt>
                <c:pt idx="859">
                  <c:v>1.2272635981868906E-2</c:v>
                </c:pt>
                <c:pt idx="860">
                  <c:v>1.2553947836380299E-2</c:v>
                </c:pt>
                <c:pt idx="861">
                  <c:v>1.284895994354647E-2</c:v>
                </c:pt>
                <c:pt idx="862">
                  <c:v>1.3157672303367413E-2</c:v>
                </c:pt>
                <c:pt idx="863">
                  <c:v>1.3480084915843132E-2</c:v>
                </c:pt>
                <c:pt idx="864">
                  <c:v>1.3816197780973628E-2</c:v>
                </c:pt>
                <c:pt idx="865">
                  <c:v>1.4166010898758899E-2</c:v>
                </c:pt>
                <c:pt idx="866">
                  <c:v>1.4529524269198948E-2</c:v>
                </c:pt>
                <c:pt idx="867">
                  <c:v>1.490673789229377E-2</c:v>
                </c:pt>
                <c:pt idx="868">
                  <c:v>1.5297651768043371E-2</c:v>
                </c:pt>
                <c:pt idx="869">
                  <c:v>1.5702265896447746E-2</c:v>
                </c:pt>
                <c:pt idx="870">
                  <c:v>1.6120580277506895E-2</c:v>
                </c:pt>
                <c:pt idx="871">
                  <c:v>1.6552594911220821E-2</c:v>
                </c:pt>
                <c:pt idx="872">
                  <c:v>1.6998309797589525E-2</c:v>
                </c:pt>
                <c:pt idx="873">
                  <c:v>1.7457724936613E-2</c:v>
                </c:pt>
                <c:pt idx="874">
                  <c:v>1.7457724936612993E-2</c:v>
                </c:pt>
                <c:pt idx="875">
                  <c:v>1.7457724936612993E-2</c:v>
                </c:pt>
                <c:pt idx="876">
                  <c:v>1.7457724936612993E-2</c:v>
                </c:pt>
                <c:pt idx="877">
                  <c:v>1.7457724936612993E-2</c:v>
                </c:pt>
                <c:pt idx="878">
                  <c:v>1.7457724936612993E-2</c:v>
                </c:pt>
                <c:pt idx="879">
                  <c:v>1.7457724936612993E-2</c:v>
                </c:pt>
                <c:pt idx="880">
                  <c:v>1.7457724936612993E-2</c:v>
                </c:pt>
                <c:pt idx="881">
                  <c:v>1.7457724936612993E-2</c:v>
                </c:pt>
                <c:pt idx="882">
                  <c:v>1.7457724936612993E-2</c:v>
                </c:pt>
                <c:pt idx="883">
                  <c:v>1.7457724936612993E-2</c:v>
                </c:pt>
                <c:pt idx="884">
                  <c:v>1.7457724936612993E-2</c:v>
                </c:pt>
                <c:pt idx="885">
                  <c:v>1.7457724936612993E-2</c:v>
                </c:pt>
                <c:pt idx="886">
                  <c:v>1.7457724936612993E-2</c:v>
                </c:pt>
                <c:pt idx="887">
                  <c:v>1.7457724936612993E-2</c:v>
                </c:pt>
                <c:pt idx="888">
                  <c:v>1.7457724936612993E-2</c:v>
                </c:pt>
                <c:pt idx="889">
                  <c:v>1.7457724936612993E-2</c:v>
                </c:pt>
                <c:pt idx="890">
                  <c:v>1.7457724936612993E-2</c:v>
                </c:pt>
                <c:pt idx="891">
                  <c:v>1.7457724936612993E-2</c:v>
                </c:pt>
                <c:pt idx="892">
                  <c:v>1.7457724936612993E-2</c:v>
                </c:pt>
                <c:pt idx="893">
                  <c:v>1.7457724936612993E-2</c:v>
                </c:pt>
                <c:pt idx="894">
                  <c:v>1.7457724936612993E-2</c:v>
                </c:pt>
                <c:pt idx="895">
                  <c:v>1.7457724936612993E-2</c:v>
                </c:pt>
                <c:pt idx="896">
                  <c:v>1.7457724936612993E-2</c:v>
                </c:pt>
                <c:pt idx="897">
                  <c:v>1.7457724936612993E-2</c:v>
                </c:pt>
                <c:pt idx="898">
                  <c:v>1.7457724936612993E-2</c:v>
                </c:pt>
                <c:pt idx="899">
                  <c:v>1.7457724936612993E-2</c:v>
                </c:pt>
                <c:pt idx="900">
                  <c:v>1.7457724936612993E-2</c:v>
                </c:pt>
                <c:pt idx="901">
                  <c:v>1.7457724936612993E-2</c:v>
                </c:pt>
                <c:pt idx="902">
                  <c:v>1.7457724936612993E-2</c:v>
                </c:pt>
                <c:pt idx="903">
                  <c:v>1.7457724936612993E-2</c:v>
                </c:pt>
                <c:pt idx="904">
                  <c:v>1.7457724936612993E-2</c:v>
                </c:pt>
                <c:pt idx="905">
                  <c:v>1.7457724936612993E-2</c:v>
                </c:pt>
                <c:pt idx="906">
                  <c:v>1.7457724936612993E-2</c:v>
                </c:pt>
                <c:pt idx="907">
                  <c:v>1.7457724936612993E-2</c:v>
                </c:pt>
                <c:pt idx="908">
                  <c:v>1.7457724936612993E-2</c:v>
                </c:pt>
                <c:pt idx="909">
                  <c:v>1.7457724936612993E-2</c:v>
                </c:pt>
                <c:pt idx="910">
                  <c:v>1.7457724936612993E-2</c:v>
                </c:pt>
                <c:pt idx="911">
                  <c:v>1.7457724936612993E-2</c:v>
                </c:pt>
                <c:pt idx="912">
                  <c:v>1.7457724936612993E-2</c:v>
                </c:pt>
                <c:pt idx="913">
                  <c:v>1.7457724936612993E-2</c:v>
                </c:pt>
                <c:pt idx="914">
                  <c:v>1.7457724936612993E-2</c:v>
                </c:pt>
                <c:pt idx="915">
                  <c:v>1.7457724936612993E-2</c:v>
                </c:pt>
                <c:pt idx="916">
                  <c:v>1.7457724936612993E-2</c:v>
                </c:pt>
                <c:pt idx="917">
                  <c:v>1.7457724936612993E-2</c:v>
                </c:pt>
                <c:pt idx="918">
                  <c:v>1.7457724936612993E-2</c:v>
                </c:pt>
                <c:pt idx="919">
                  <c:v>1.7457724936612993E-2</c:v>
                </c:pt>
                <c:pt idx="920">
                  <c:v>1.7457724936612993E-2</c:v>
                </c:pt>
                <c:pt idx="921">
                  <c:v>1.7457724936612993E-2</c:v>
                </c:pt>
                <c:pt idx="922">
                  <c:v>1.7457724936612993E-2</c:v>
                </c:pt>
                <c:pt idx="923">
                  <c:v>1.7457724936612993E-2</c:v>
                </c:pt>
                <c:pt idx="924">
                  <c:v>1.7457724936612993E-2</c:v>
                </c:pt>
                <c:pt idx="925">
                  <c:v>1.7457724936612993E-2</c:v>
                </c:pt>
                <c:pt idx="926">
                  <c:v>1.7457724936612993E-2</c:v>
                </c:pt>
                <c:pt idx="927">
                  <c:v>1.7457724936612993E-2</c:v>
                </c:pt>
                <c:pt idx="928">
                  <c:v>1.7457724936612993E-2</c:v>
                </c:pt>
                <c:pt idx="929">
                  <c:v>1.7457724936612993E-2</c:v>
                </c:pt>
                <c:pt idx="930">
                  <c:v>1.7457724936612993E-2</c:v>
                </c:pt>
                <c:pt idx="931">
                  <c:v>1.7457724936612993E-2</c:v>
                </c:pt>
                <c:pt idx="932">
                  <c:v>1.7457724936612993E-2</c:v>
                </c:pt>
                <c:pt idx="933">
                  <c:v>1.7457724936612993E-2</c:v>
                </c:pt>
                <c:pt idx="934">
                  <c:v>1.7457724936612993E-2</c:v>
                </c:pt>
                <c:pt idx="935">
                  <c:v>1.8253861840884959E-2</c:v>
                </c:pt>
                <c:pt idx="936">
                  <c:v>1.9088055002531294E-2</c:v>
                </c:pt>
                <c:pt idx="937">
                  <c:v>1.996030442155201E-2</c:v>
                </c:pt>
                <c:pt idx="938">
                  <c:v>2.0870610097947103E-2</c:v>
                </c:pt>
                <c:pt idx="939">
                  <c:v>2.1818972031716573E-2</c:v>
                </c:pt>
                <c:pt idx="940">
                  <c:v>2.2805390222860419E-2</c:v>
                </c:pt>
                <c:pt idx="941">
                  <c:v>2.3210613251382781E-2</c:v>
                </c:pt>
                <c:pt idx="942">
                  <c:v>2.3210613251382781E-2</c:v>
                </c:pt>
                <c:pt idx="943">
                  <c:v>2.3210613251382781E-2</c:v>
                </c:pt>
                <c:pt idx="944">
                  <c:v>2.3210613251382781E-2</c:v>
                </c:pt>
                <c:pt idx="945">
                  <c:v>2.3210613251382781E-2</c:v>
                </c:pt>
                <c:pt idx="946">
                  <c:v>2.3210613251382781E-2</c:v>
                </c:pt>
                <c:pt idx="947">
                  <c:v>2.3210613251382781E-2</c:v>
                </c:pt>
                <c:pt idx="948">
                  <c:v>2.3210613251382781E-2</c:v>
                </c:pt>
                <c:pt idx="949">
                  <c:v>2.3210613251382781E-2</c:v>
                </c:pt>
                <c:pt idx="950">
                  <c:v>2.3210613251382781E-2</c:v>
                </c:pt>
                <c:pt idx="951">
                  <c:v>2.3210613251382781E-2</c:v>
                </c:pt>
                <c:pt idx="952">
                  <c:v>2.3210613251382781E-2</c:v>
                </c:pt>
                <c:pt idx="953">
                  <c:v>2.3210613251382781E-2</c:v>
                </c:pt>
                <c:pt idx="954">
                  <c:v>2.3210613251382781E-2</c:v>
                </c:pt>
                <c:pt idx="955">
                  <c:v>2.3210613251382781E-2</c:v>
                </c:pt>
                <c:pt idx="956">
                  <c:v>2.3210613251382781E-2</c:v>
                </c:pt>
                <c:pt idx="957">
                  <c:v>2.3210613251382781E-2</c:v>
                </c:pt>
                <c:pt idx="958">
                  <c:v>2.3210613251382781E-2</c:v>
                </c:pt>
                <c:pt idx="959">
                  <c:v>2.3210613251382781E-2</c:v>
                </c:pt>
                <c:pt idx="960">
                  <c:v>2.3210613251382781E-2</c:v>
                </c:pt>
                <c:pt idx="961">
                  <c:v>2.3210613251382781E-2</c:v>
                </c:pt>
                <c:pt idx="962">
                  <c:v>2.3210613251382781E-2</c:v>
                </c:pt>
                <c:pt idx="963">
                  <c:v>2.3210613251382781E-2</c:v>
                </c:pt>
                <c:pt idx="964">
                  <c:v>2.3210613251382781E-2</c:v>
                </c:pt>
                <c:pt idx="965">
                  <c:v>2.3210613251382781E-2</c:v>
                </c:pt>
                <c:pt idx="966">
                  <c:v>2.3210613251382781E-2</c:v>
                </c:pt>
                <c:pt idx="967">
                  <c:v>2.3210613251382781E-2</c:v>
                </c:pt>
                <c:pt idx="968">
                  <c:v>2.3210613251382781E-2</c:v>
                </c:pt>
                <c:pt idx="969">
                  <c:v>2.3210613251382781E-2</c:v>
                </c:pt>
                <c:pt idx="970">
                  <c:v>2.1722423306757777E-2</c:v>
                </c:pt>
                <c:pt idx="971">
                  <c:v>2.0319859941225125E-2</c:v>
                </c:pt>
                <c:pt idx="972">
                  <c:v>1.9002923154784815E-2</c:v>
                </c:pt>
                <c:pt idx="973">
                  <c:v>1.7771612947436854E-2</c:v>
                </c:pt>
                <c:pt idx="974">
                  <c:v>1.6625929319181242E-2</c:v>
                </c:pt>
                <c:pt idx="975">
                  <c:v>1.5565872270017978E-2</c:v>
                </c:pt>
                <c:pt idx="976">
                  <c:v>1.459144179994706E-2</c:v>
                </c:pt>
                <c:pt idx="977">
                  <c:v>1.3702637908968487E-2</c:v>
                </c:pt>
                <c:pt idx="978">
                  <c:v>1.2899460597082265E-2</c:v>
                </c:pt>
                <c:pt idx="979">
                  <c:v>1.2181909864288394E-2</c:v>
                </c:pt>
                <c:pt idx="980">
                  <c:v>1.2181909864288394E-2</c:v>
                </c:pt>
                <c:pt idx="981">
                  <c:v>1.2181909864288394E-2</c:v>
                </c:pt>
                <c:pt idx="982">
                  <c:v>1.2181909864288394E-2</c:v>
                </c:pt>
                <c:pt idx="983">
                  <c:v>1.2181909864288394E-2</c:v>
                </c:pt>
                <c:pt idx="984">
                  <c:v>1.2181909864288394E-2</c:v>
                </c:pt>
                <c:pt idx="985">
                  <c:v>1.2181909864288394E-2</c:v>
                </c:pt>
                <c:pt idx="986">
                  <c:v>1.2181909864288394E-2</c:v>
                </c:pt>
                <c:pt idx="987">
                  <c:v>1.2181909864288394E-2</c:v>
                </c:pt>
                <c:pt idx="988">
                  <c:v>1.2181909864288394E-2</c:v>
                </c:pt>
                <c:pt idx="989">
                  <c:v>1.2181909864288394E-2</c:v>
                </c:pt>
                <c:pt idx="990">
                  <c:v>1.2181909864288394E-2</c:v>
                </c:pt>
                <c:pt idx="991">
                  <c:v>1.2181909864288394E-2</c:v>
                </c:pt>
                <c:pt idx="992">
                  <c:v>1.2899460597082265E-2</c:v>
                </c:pt>
                <c:pt idx="993">
                  <c:v>1.3702637908968487E-2</c:v>
                </c:pt>
                <c:pt idx="994">
                  <c:v>1.459144179994706E-2</c:v>
                </c:pt>
                <c:pt idx="995">
                  <c:v>1.5565872270017978E-2</c:v>
                </c:pt>
                <c:pt idx="996">
                  <c:v>1.6625929319181242E-2</c:v>
                </c:pt>
                <c:pt idx="997">
                  <c:v>1.7771612947436854E-2</c:v>
                </c:pt>
                <c:pt idx="998">
                  <c:v>1.9002923154784815E-2</c:v>
                </c:pt>
                <c:pt idx="999">
                  <c:v>2.0319859941225125E-2</c:v>
                </c:pt>
                <c:pt idx="1000">
                  <c:v>2.1722423306757777E-2</c:v>
                </c:pt>
                <c:pt idx="1001">
                  <c:v>2.0319859941225125E-2</c:v>
                </c:pt>
                <c:pt idx="1002">
                  <c:v>1.9002923154784815E-2</c:v>
                </c:pt>
                <c:pt idx="1003">
                  <c:v>1.7771612947436854E-2</c:v>
                </c:pt>
                <c:pt idx="1004">
                  <c:v>1.6625929319181242E-2</c:v>
                </c:pt>
                <c:pt idx="1005">
                  <c:v>1.5565872270017978E-2</c:v>
                </c:pt>
                <c:pt idx="1006">
                  <c:v>1.459144179994706E-2</c:v>
                </c:pt>
                <c:pt idx="1007">
                  <c:v>1.3702637908968487E-2</c:v>
                </c:pt>
                <c:pt idx="1008">
                  <c:v>1.2899460597082265E-2</c:v>
                </c:pt>
                <c:pt idx="1009">
                  <c:v>1.2181909864288394E-2</c:v>
                </c:pt>
                <c:pt idx="1010">
                  <c:v>1.1549985710586866E-2</c:v>
                </c:pt>
                <c:pt idx="1011">
                  <c:v>1.1003688135977688E-2</c:v>
                </c:pt>
                <c:pt idx="1012">
                  <c:v>1.0543017140460858E-2</c:v>
                </c:pt>
                <c:pt idx="1013">
                  <c:v>1.0167972724036375E-2</c:v>
                </c:pt>
                <c:pt idx="1014">
                  <c:v>1.0167972724036375E-2</c:v>
                </c:pt>
                <c:pt idx="1015">
                  <c:v>1.0167972724036375E-2</c:v>
                </c:pt>
                <c:pt idx="1016">
                  <c:v>1.0167972724036375E-2</c:v>
                </c:pt>
                <c:pt idx="1017">
                  <c:v>1.0167972724036375E-2</c:v>
                </c:pt>
                <c:pt idx="1018">
                  <c:v>1.0167972724036375E-2</c:v>
                </c:pt>
                <c:pt idx="1019">
                  <c:v>1.0167972724036375E-2</c:v>
                </c:pt>
                <c:pt idx="1020">
                  <c:v>1.0543017140460858E-2</c:v>
                </c:pt>
                <c:pt idx="1021">
                  <c:v>1.1003688135977688E-2</c:v>
                </c:pt>
                <c:pt idx="1022">
                  <c:v>1.1549985710586866E-2</c:v>
                </c:pt>
                <c:pt idx="1023">
                  <c:v>1.2181909864288394E-2</c:v>
                </c:pt>
                <c:pt idx="1024">
                  <c:v>1.2899460597082265E-2</c:v>
                </c:pt>
                <c:pt idx="1025">
                  <c:v>1.3702637908968487E-2</c:v>
                </c:pt>
                <c:pt idx="1026">
                  <c:v>1.459144179994706E-2</c:v>
                </c:pt>
                <c:pt idx="1027">
                  <c:v>1.5565872270017978E-2</c:v>
                </c:pt>
                <c:pt idx="1028">
                  <c:v>1.6625929319181242E-2</c:v>
                </c:pt>
                <c:pt idx="1029">
                  <c:v>1.7771612947436854E-2</c:v>
                </c:pt>
                <c:pt idx="1030">
                  <c:v>1.9002923154784815E-2</c:v>
                </c:pt>
                <c:pt idx="1031">
                  <c:v>2.0319859941225125E-2</c:v>
                </c:pt>
                <c:pt idx="1032">
                  <c:v>2.1722423306757777E-2</c:v>
                </c:pt>
                <c:pt idx="1033">
                  <c:v>2.3210613251382781E-2</c:v>
                </c:pt>
                <c:pt idx="1034">
                  <c:v>2.3210613251382781E-2</c:v>
                </c:pt>
                <c:pt idx="1035">
                  <c:v>2.3210613251382781E-2</c:v>
                </c:pt>
                <c:pt idx="1036">
                  <c:v>2.3210613251382781E-2</c:v>
                </c:pt>
                <c:pt idx="1037">
                  <c:v>2.1722423306757777E-2</c:v>
                </c:pt>
                <c:pt idx="1038">
                  <c:v>2.0319859941225125E-2</c:v>
                </c:pt>
                <c:pt idx="1039">
                  <c:v>1.9002923154784815E-2</c:v>
                </c:pt>
                <c:pt idx="1040">
                  <c:v>1.7771612947436854E-2</c:v>
                </c:pt>
                <c:pt idx="1041">
                  <c:v>1.6625929319181242E-2</c:v>
                </c:pt>
                <c:pt idx="1042">
                  <c:v>1.5565872270017978E-2</c:v>
                </c:pt>
                <c:pt idx="1043">
                  <c:v>1.459144179994706E-2</c:v>
                </c:pt>
                <c:pt idx="1044">
                  <c:v>1.3702637908968487E-2</c:v>
                </c:pt>
                <c:pt idx="1045">
                  <c:v>1.2899460597082265E-2</c:v>
                </c:pt>
                <c:pt idx="1046">
                  <c:v>1.2181909864288394E-2</c:v>
                </c:pt>
                <c:pt idx="1047">
                  <c:v>1.1549985710586866E-2</c:v>
                </c:pt>
                <c:pt idx="1048">
                  <c:v>1.1003688135977688E-2</c:v>
                </c:pt>
                <c:pt idx="1049">
                  <c:v>1.0543017140460858E-2</c:v>
                </c:pt>
                <c:pt idx="1050">
                  <c:v>1.0167972724036375E-2</c:v>
                </c:pt>
                <c:pt idx="1051">
                  <c:v>1.0167972724036375E-2</c:v>
                </c:pt>
                <c:pt idx="1052">
                  <c:v>1.0167972724036375E-2</c:v>
                </c:pt>
                <c:pt idx="1053">
                  <c:v>1.0167972724036375E-2</c:v>
                </c:pt>
                <c:pt idx="1054">
                  <c:v>1.0167972724036375E-2</c:v>
                </c:pt>
                <c:pt idx="1055">
                  <c:v>1.0167972724036375E-2</c:v>
                </c:pt>
                <c:pt idx="1056">
                  <c:v>1.0167972724036375E-2</c:v>
                </c:pt>
                <c:pt idx="1057">
                  <c:v>1.0167972724036375E-2</c:v>
                </c:pt>
                <c:pt idx="1058">
                  <c:v>1.0167972724036375E-2</c:v>
                </c:pt>
                <c:pt idx="1059">
                  <c:v>1.0571064602145772E-2</c:v>
                </c:pt>
                <c:pt idx="1060">
                  <c:v>1.1071580499133574E-2</c:v>
                </c:pt>
                <c:pt idx="1061">
                  <c:v>1.1669520414999784E-2</c:v>
                </c:pt>
                <c:pt idx="1062">
                  <c:v>1.2364884349744395E-2</c:v>
                </c:pt>
                <c:pt idx="1063">
                  <c:v>1.3157672303367413E-2</c:v>
                </c:pt>
                <c:pt idx="1064">
                  <c:v>1.4047884275868833E-2</c:v>
                </c:pt>
                <c:pt idx="1065">
                  <c:v>1.5035520267248661E-2</c:v>
                </c:pt>
                <c:pt idx="1066">
                  <c:v>1.6120580277506891E-2</c:v>
                </c:pt>
                <c:pt idx="1067">
                  <c:v>1.7303064306643526E-2</c:v>
                </c:pt>
                <c:pt idx="1068">
                  <c:v>1.8582972354658573E-2</c:v>
                </c:pt>
                <c:pt idx="1069">
                  <c:v>1.9960304421552017E-2</c:v>
                </c:pt>
                <c:pt idx="1070">
                  <c:v>2.1435060507323869E-2</c:v>
                </c:pt>
                <c:pt idx="1071">
                  <c:v>2.3007240611974115E-2</c:v>
                </c:pt>
                <c:pt idx="1072">
                  <c:v>2.3210613251382781E-2</c:v>
                </c:pt>
                <c:pt idx="1073">
                  <c:v>2.3210613251382781E-2</c:v>
                </c:pt>
                <c:pt idx="1074">
                  <c:v>2.3210613251382781E-2</c:v>
                </c:pt>
                <c:pt idx="1075">
                  <c:v>2.3210613251382781E-2</c:v>
                </c:pt>
                <c:pt idx="1076">
                  <c:v>2.3210613251382781E-2</c:v>
                </c:pt>
                <c:pt idx="1077">
                  <c:v>2.3210613251382781E-2</c:v>
                </c:pt>
                <c:pt idx="1078">
                  <c:v>2.3210613251382781E-2</c:v>
                </c:pt>
                <c:pt idx="1079">
                  <c:v>2.3210613251382781E-2</c:v>
                </c:pt>
                <c:pt idx="1080">
                  <c:v>2.3210613251382781E-2</c:v>
                </c:pt>
                <c:pt idx="1081">
                  <c:v>2.3210613251382781E-2</c:v>
                </c:pt>
                <c:pt idx="1082">
                  <c:v>2.3210613251382781E-2</c:v>
                </c:pt>
                <c:pt idx="1083">
                  <c:v>2.1722423306757777E-2</c:v>
                </c:pt>
                <c:pt idx="1084">
                  <c:v>2.0319859941225125E-2</c:v>
                </c:pt>
                <c:pt idx="1085">
                  <c:v>1.9002923154784815E-2</c:v>
                </c:pt>
                <c:pt idx="1086">
                  <c:v>1.7771612947436854E-2</c:v>
                </c:pt>
                <c:pt idx="1087">
                  <c:v>1.6625929319181242E-2</c:v>
                </c:pt>
                <c:pt idx="1088">
                  <c:v>1.5565872270017978E-2</c:v>
                </c:pt>
                <c:pt idx="1089">
                  <c:v>1.459144179994706E-2</c:v>
                </c:pt>
                <c:pt idx="1090">
                  <c:v>1.3702637908968487E-2</c:v>
                </c:pt>
                <c:pt idx="1091">
                  <c:v>1.2899460597082265E-2</c:v>
                </c:pt>
                <c:pt idx="1092">
                  <c:v>1.2181909864288394E-2</c:v>
                </c:pt>
                <c:pt idx="1093">
                  <c:v>9.5197418152366351E-3</c:v>
                </c:pt>
                <c:pt idx="1094">
                  <c:v>9.5197418152366351E-3</c:v>
                </c:pt>
                <c:pt idx="1095">
                  <c:v>9.5197418152366351E-3</c:v>
                </c:pt>
                <c:pt idx="1096">
                  <c:v>9.5197418152366351E-3</c:v>
                </c:pt>
                <c:pt idx="1097">
                  <c:v>9.5197418152366351E-3</c:v>
                </c:pt>
                <c:pt idx="1098">
                  <c:v>9.5197418152366351E-3</c:v>
                </c:pt>
                <c:pt idx="1099">
                  <c:v>9.5197418152366351E-3</c:v>
                </c:pt>
                <c:pt idx="1100">
                  <c:v>9.5197418152366351E-3</c:v>
                </c:pt>
                <c:pt idx="1101">
                  <c:v>9.5197418152366351E-3</c:v>
                </c:pt>
                <c:pt idx="1102">
                  <c:v>9.5197418152366351E-3</c:v>
                </c:pt>
                <c:pt idx="1103">
                  <c:v>9.5197418152366351E-3</c:v>
                </c:pt>
                <c:pt idx="1104">
                  <c:v>1.0495504254315655E-2</c:v>
                </c:pt>
                <c:pt idx="1105">
                  <c:v>1.1623491722892185E-2</c:v>
                </c:pt>
                <c:pt idx="1106">
                  <c:v>1.2903704220966221E-2</c:v>
                </c:pt>
                <c:pt idx="1107">
                  <c:v>1.4336141748537761E-2</c:v>
                </c:pt>
                <c:pt idx="1108">
                  <c:v>1.5920804305606814E-2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3B2-45F2-9725-7F5B52686B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677712"/>
        <c:axId val="1496667872"/>
      </c:scatterChart>
      <c:valAx>
        <c:axId val="1496677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67872"/>
        <c:crosses val="autoZero"/>
        <c:crossBetween val="midCat"/>
      </c:valAx>
      <c:valAx>
        <c:axId val="1496667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Consumtion</a:t>
                </a:r>
                <a:r>
                  <a:rPr lang="en-GB" baseline="0"/>
                  <a:t>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77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 Consumption &amp; Acceleration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Fuel Concumption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Cycle'!$Y$2:$Y$1110</c:f>
              <c:numCache>
                <c:formatCode>General</c:formatCode>
                <c:ptCount val="1109"/>
                <c:pt idx="0">
                  <c:v>0</c:v>
                </c:pt>
                <c:pt idx="1">
                  <c:v>6.9373888035894511E-3</c:v>
                </c:pt>
                <c:pt idx="2">
                  <c:v>7.1657263478357115E-3</c:v>
                </c:pt>
                <c:pt idx="3">
                  <c:v>7.5462889215794794E-3</c:v>
                </c:pt>
                <c:pt idx="4">
                  <c:v>8.0790765248207538E-3</c:v>
                </c:pt>
                <c:pt idx="5">
                  <c:v>8.7640891575595375E-3</c:v>
                </c:pt>
                <c:pt idx="6">
                  <c:v>9.6013268197958253E-3</c:v>
                </c:pt>
                <c:pt idx="7">
                  <c:v>1.0590789511529621E-2</c:v>
                </c:pt>
                <c:pt idx="8">
                  <c:v>1.1732477232760923E-2</c:v>
                </c:pt>
                <c:pt idx="9">
                  <c:v>1.3026389983489733E-2</c:v>
                </c:pt>
                <c:pt idx="10">
                  <c:v>1.4472527763716053E-2</c:v>
                </c:pt>
                <c:pt idx="11">
                  <c:v>1.6070890573439876E-2</c:v>
                </c:pt>
                <c:pt idx="12">
                  <c:v>1.7821478412661209E-2</c:v>
                </c:pt>
                <c:pt idx="13">
                  <c:v>1.9724291281380046E-2</c:v>
                </c:pt>
                <c:pt idx="14">
                  <c:v>2.0548445202331029E-2</c:v>
                </c:pt>
                <c:pt idx="15">
                  <c:v>2.0548445202331029E-2</c:v>
                </c:pt>
                <c:pt idx="16">
                  <c:v>2.0548445202331029E-2</c:v>
                </c:pt>
                <c:pt idx="17">
                  <c:v>2.0548445202331029E-2</c:v>
                </c:pt>
                <c:pt idx="18">
                  <c:v>2.0548445202331029E-2</c:v>
                </c:pt>
                <c:pt idx="19">
                  <c:v>2.0548445202331029E-2</c:v>
                </c:pt>
                <c:pt idx="20">
                  <c:v>2.0548445202331029E-2</c:v>
                </c:pt>
                <c:pt idx="21">
                  <c:v>2.0548445202331029E-2</c:v>
                </c:pt>
                <c:pt idx="22">
                  <c:v>2.0548445202331029E-2</c:v>
                </c:pt>
                <c:pt idx="23">
                  <c:v>2.0548445202331029E-2</c:v>
                </c:pt>
                <c:pt idx="24">
                  <c:v>2.0548445202331029E-2</c:v>
                </c:pt>
                <c:pt idx="25">
                  <c:v>2.0548445202331029E-2</c:v>
                </c:pt>
                <c:pt idx="26">
                  <c:v>2.0548445202331029E-2</c:v>
                </c:pt>
                <c:pt idx="27">
                  <c:v>2.0548445202331029E-2</c:v>
                </c:pt>
                <c:pt idx="28">
                  <c:v>2.0548445202331029E-2</c:v>
                </c:pt>
                <c:pt idx="29">
                  <c:v>2.0548445202331029E-2</c:v>
                </c:pt>
                <c:pt idx="30">
                  <c:v>2.0548445202331029E-2</c:v>
                </c:pt>
                <c:pt idx="31">
                  <c:v>2.0548445202331029E-2</c:v>
                </c:pt>
                <c:pt idx="32">
                  <c:v>2.0548445202331029E-2</c:v>
                </c:pt>
                <c:pt idx="33">
                  <c:v>2.0548445202331029E-2</c:v>
                </c:pt>
                <c:pt idx="34">
                  <c:v>2.0548445202331029E-2</c:v>
                </c:pt>
                <c:pt idx="35">
                  <c:v>2.0548445202331029E-2</c:v>
                </c:pt>
                <c:pt idx="36">
                  <c:v>2.0548445202331029E-2</c:v>
                </c:pt>
                <c:pt idx="37">
                  <c:v>2.0548445202331029E-2</c:v>
                </c:pt>
                <c:pt idx="38">
                  <c:v>2.0548445202331029E-2</c:v>
                </c:pt>
                <c:pt idx="39">
                  <c:v>2.0548445202331029E-2</c:v>
                </c:pt>
                <c:pt idx="40">
                  <c:v>2.0548445202331029E-2</c:v>
                </c:pt>
                <c:pt idx="41">
                  <c:v>2.0548445202331029E-2</c:v>
                </c:pt>
                <c:pt idx="42">
                  <c:v>2.0548445202331029E-2</c:v>
                </c:pt>
                <c:pt idx="43">
                  <c:v>2.0548445202331029E-2</c:v>
                </c:pt>
                <c:pt idx="44">
                  <c:v>2.0548445202331029E-2</c:v>
                </c:pt>
                <c:pt idx="45">
                  <c:v>2.0548445202331029E-2</c:v>
                </c:pt>
                <c:pt idx="46">
                  <c:v>2.0548445202331029E-2</c:v>
                </c:pt>
                <c:pt idx="47">
                  <c:v>2.0548445202331029E-2</c:v>
                </c:pt>
                <c:pt idx="48">
                  <c:v>2.0548445202331029E-2</c:v>
                </c:pt>
                <c:pt idx="49">
                  <c:v>2.0548445202331029E-2</c:v>
                </c:pt>
                <c:pt idx="50">
                  <c:v>2.0548445202331029E-2</c:v>
                </c:pt>
                <c:pt idx="51">
                  <c:v>2.0548445202331029E-2</c:v>
                </c:pt>
                <c:pt idx="52">
                  <c:v>2.0548445202331029E-2</c:v>
                </c:pt>
                <c:pt idx="53">
                  <c:v>2.0548445202331029E-2</c:v>
                </c:pt>
                <c:pt idx="54">
                  <c:v>2.0548445202331029E-2</c:v>
                </c:pt>
                <c:pt idx="55">
                  <c:v>2.0548445202331029E-2</c:v>
                </c:pt>
                <c:pt idx="56">
                  <c:v>2.0548445202331029E-2</c:v>
                </c:pt>
                <c:pt idx="57">
                  <c:v>2.0548445202331029E-2</c:v>
                </c:pt>
                <c:pt idx="58">
                  <c:v>2.0548445202331029E-2</c:v>
                </c:pt>
                <c:pt idx="59">
                  <c:v>2.0548445202331029E-2</c:v>
                </c:pt>
                <c:pt idx="60">
                  <c:v>2.0548445202331029E-2</c:v>
                </c:pt>
                <c:pt idx="61">
                  <c:v>2.0548445202331029E-2</c:v>
                </c:pt>
                <c:pt idx="62">
                  <c:v>2.0548445202331029E-2</c:v>
                </c:pt>
                <c:pt idx="63">
                  <c:v>2.0548445202331029E-2</c:v>
                </c:pt>
                <c:pt idx="64">
                  <c:v>2.0548445202331029E-2</c:v>
                </c:pt>
                <c:pt idx="65">
                  <c:v>2.0548445202331029E-2</c:v>
                </c:pt>
                <c:pt idx="66">
                  <c:v>2.0548445202331029E-2</c:v>
                </c:pt>
                <c:pt idx="67">
                  <c:v>2.0548445202331029E-2</c:v>
                </c:pt>
                <c:pt idx="68">
                  <c:v>2.0548445202331029E-2</c:v>
                </c:pt>
                <c:pt idx="69">
                  <c:v>2.0548445202331029E-2</c:v>
                </c:pt>
                <c:pt idx="70">
                  <c:v>2.0548445202331029E-2</c:v>
                </c:pt>
                <c:pt idx="71">
                  <c:v>2.0548445202331029E-2</c:v>
                </c:pt>
                <c:pt idx="72">
                  <c:v>2.0548445202331029E-2</c:v>
                </c:pt>
                <c:pt idx="73">
                  <c:v>2.0548445202331029E-2</c:v>
                </c:pt>
                <c:pt idx="74">
                  <c:v>2.0548445202331029E-2</c:v>
                </c:pt>
                <c:pt idx="75">
                  <c:v>2.0548445202331029E-2</c:v>
                </c:pt>
                <c:pt idx="76">
                  <c:v>2.0548445202331029E-2</c:v>
                </c:pt>
                <c:pt idx="77">
                  <c:v>2.0548445202331029E-2</c:v>
                </c:pt>
                <c:pt idx="78">
                  <c:v>2.0548445202331029E-2</c:v>
                </c:pt>
                <c:pt idx="79">
                  <c:v>2.0548445202331029E-2</c:v>
                </c:pt>
                <c:pt idx="80">
                  <c:v>2.0548445202331029E-2</c:v>
                </c:pt>
                <c:pt idx="81">
                  <c:v>2.0548445202331029E-2</c:v>
                </c:pt>
                <c:pt idx="82">
                  <c:v>2.0548445202331029E-2</c:v>
                </c:pt>
                <c:pt idx="83">
                  <c:v>2.0548445202331029E-2</c:v>
                </c:pt>
                <c:pt idx="84">
                  <c:v>2.0548445202331029E-2</c:v>
                </c:pt>
                <c:pt idx="85">
                  <c:v>2.0548445202331029E-2</c:v>
                </c:pt>
                <c:pt idx="86">
                  <c:v>2.0548445202331029E-2</c:v>
                </c:pt>
                <c:pt idx="87">
                  <c:v>2.0548445202331029E-2</c:v>
                </c:pt>
                <c:pt idx="88">
                  <c:v>2.0548445202331029E-2</c:v>
                </c:pt>
                <c:pt idx="89">
                  <c:v>2.0548445202331029E-2</c:v>
                </c:pt>
                <c:pt idx="90">
                  <c:v>2.0548445202331029E-2</c:v>
                </c:pt>
                <c:pt idx="91">
                  <c:v>2.0548445202331029E-2</c:v>
                </c:pt>
                <c:pt idx="92">
                  <c:v>2.0548445202331029E-2</c:v>
                </c:pt>
                <c:pt idx="93">
                  <c:v>3.6239952932559646E-2</c:v>
                </c:pt>
                <c:pt idx="94">
                  <c:v>3.5269518369513045E-2</c:v>
                </c:pt>
                <c:pt idx="95">
                  <c:v>3.4337140063840803E-2</c:v>
                </c:pt>
                <c:pt idx="96">
                  <c:v>3.3442818015542955E-2</c:v>
                </c:pt>
                <c:pt idx="97">
                  <c:v>3.2586552224619474E-2</c:v>
                </c:pt>
                <c:pt idx="98">
                  <c:v>3.2586552224619474E-2</c:v>
                </c:pt>
                <c:pt idx="99">
                  <c:v>3.2586552224619474E-2</c:v>
                </c:pt>
                <c:pt idx="100">
                  <c:v>3.2586552224619474E-2</c:v>
                </c:pt>
                <c:pt idx="101">
                  <c:v>3.2586552224619474E-2</c:v>
                </c:pt>
                <c:pt idx="102">
                  <c:v>3.2586552224619474E-2</c:v>
                </c:pt>
                <c:pt idx="103">
                  <c:v>3.2586552224619474E-2</c:v>
                </c:pt>
                <c:pt idx="104">
                  <c:v>3.2586552224619474E-2</c:v>
                </c:pt>
                <c:pt idx="105">
                  <c:v>3.2586552224619474E-2</c:v>
                </c:pt>
                <c:pt idx="106">
                  <c:v>3.2586552224619474E-2</c:v>
                </c:pt>
                <c:pt idx="107">
                  <c:v>3.2586552224619474E-2</c:v>
                </c:pt>
                <c:pt idx="108">
                  <c:v>3.2586552224619474E-2</c:v>
                </c:pt>
                <c:pt idx="109">
                  <c:v>3.2586552224619474E-2</c:v>
                </c:pt>
                <c:pt idx="110">
                  <c:v>1.7821478412661209E-2</c:v>
                </c:pt>
                <c:pt idx="111">
                  <c:v>1.9724291281380046E-2</c:v>
                </c:pt>
                <c:pt idx="112">
                  <c:v>2.0548445202331029E-2</c:v>
                </c:pt>
                <c:pt idx="113">
                  <c:v>2.0548445202331029E-2</c:v>
                </c:pt>
                <c:pt idx="114">
                  <c:v>2.0548445202331029E-2</c:v>
                </c:pt>
                <c:pt idx="115">
                  <c:v>2.0548445202331029E-2</c:v>
                </c:pt>
                <c:pt idx="116">
                  <c:v>1.4472527763716053E-2</c:v>
                </c:pt>
                <c:pt idx="117">
                  <c:v>1.4472527763716053E-2</c:v>
                </c:pt>
                <c:pt idx="118">
                  <c:v>1.5252681039890775E-2</c:v>
                </c:pt>
                <c:pt idx="119">
                  <c:v>1.5252681039890775E-2</c:v>
                </c:pt>
                <c:pt idx="120">
                  <c:v>1.6927156364363351E-2</c:v>
                </c:pt>
                <c:pt idx="121">
                  <c:v>6.5539685753232997E-3</c:v>
                </c:pt>
                <c:pt idx="122">
                  <c:v>8.3485570593208845E-3</c:v>
                </c:pt>
                <c:pt idx="123">
                  <c:v>8.3485570593208845E-3</c:v>
                </c:pt>
                <c:pt idx="124">
                  <c:v>8.3485570593208845E-3</c:v>
                </c:pt>
                <c:pt idx="125">
                  <c:v>8.3485570593208845E-3</c:v>
                </c:pt>
                <c:pt idx="126">
                  <c:v>8.3485570593208845E-3</c:v>
                </c:pt>
                <c:pt idx="127">
                  <c:v>8.3485570593208845E-3</c:v>
                </c:pt>
                <c:pt idx="128">
                  <c:v>8.3485570593208845E-3</c:v>
                </c:pt>
                <c:pt idx="129">
                  <c:v>8.3485570593208845E-3</c:v>
                </c:pt>
                <c:pt idx="130">
                  <c:v>8.3485570593208845E-3</c:v>
                </c:pt>
                <c:pt idx="131">
                  <c:v>8.3485570593208845E-3</c:v>
                </c:pt>
                <c:pt idx="132">
                  <c:v>8.3485570593208845E-3</c:v>
                </c:pt>
                <c:pt idx="133">
                  <c:v>8.3485570593208706E-3</c:v>
                </c:pt>
                <c:pt idx="134">
                  <c:v>8.3485570593208706E-3</c:v>
                </c:pt>
                <c:pt idx="135">
                  <c:v>8.3485570593208706E-3</c:v>
                </c:pt>
                <c:pt idx="136">
                  <c:v>8.3485570593208706E-3</c:v>
                </c:pt>
                <c:pt idx="137">
                  <c:v>8.3485570593208706E-3</c:v>
                </c:pt>
                <c:pt idx="138">
                  <c:v>8.3485570593208706E-3</c:v>
                </c:pt>
                <c:pt idx="139">
                  <c:v>8.3485570593208706E-3</c:v>
                </c:pt>
                <c:pt idx="140">
                  <c:v>8.3485570593208706E-3</c:v>
                </c:pt>
                <c:pt idx="141">
                  <c:v>8.3485570593208706E-3</c:v>
                </c:pt>
                <c:pt idx="142">
                  <c:v>8.3485570593208741E-3</c:v>
                </c:pt>
                <c:pt idx="143">
                  <c:v>8.3485570593208741E-3</c:v>
                </c:pt>
                <c:pt idx="144">
                  <c:v>8.3485570593208741E-3</c:v>
                </c:pt>
                <c:pt idx="145">
                  <c:v>1.6873758714887079E-2</c:v>
                </c:pt>
                <c:pt idx="146">
                  <c:v>2.0548445202331029E-2</c:v>
                </c:pt>
                <c:pt idx="147">
                  <c:v>2.0548445202331029E-2</c:v>
                </c:pt>
                <c:pt idx="148">
                  <c:v>2.0548445202331029E-2</c:v>
                </c:pt>
                <c:pt idx="149">
                  <c:v>2.0548445202331029E-2</c:v>
                </c:pt>
                <c:pt idx="150">
                  <c:v>2.0548445202331029E-2</c:v>
                </c:pt>
                <c:pt idx="151">
                  <c:v>2.0548445202331029E-2</c:v>
                </c:pt>
                <c:pt idx="152">
                  <c:v>2.0548445202331029E-2</c:v>
                </c:pt>
                <c:pt idx="153">
                  <c:v>2.0548445202331029E-2</c:v>
                </c:pt>
                <c:pt idx="154">
                  <c:v>2.0548445202331029E-2</c:v>
                </c:pt>
                <c:pt idx="155">
                  <c:v>2.0548445202331029E-2</c:v>
                </c:pt>
                <c:pt idx="156">
                  <c:v>2.0548445202331029E-2</c:v>
                </c:pt>
                <c:pt idx="157">
                  <c:v>1.8583220071518209E-2</c:v>
                </c:pt>
                <c:pt idx="158">
                  <c:v>1.6770219970202897E-2</c:v>
                </c:pt>
                <c:pt idx="159">
                  <c:v>1.5109444898385099E-2</c:v>
                </c:pt>
                <c:pt idx="160">
                  <c:v>1.3600894856064801E-2</c:v>
                </c:pt>
                <c:pt idx="161">
                  <c:v>1.2244569843242015E-2</c:v>
                </c:pt>
                <c:pt idx="162">
                  <c:v>1.1040469859916734E-2</c:v>
                </c:pt>
                <c:pt idx="163">
                  <c:v>9.988594906088959E-3</c:v>
                </c:pt>
                <c:pt idx="164">
                  <c:v>9.0889449817586915E-3</c:v>
                </c:pt>
                <c:pt idx="165">
                  <c:v>8.3415200869259316E-3</c:v>
                </c:pt>
                <c:pt idx="166">
                  <c:v>7.7463202215906799E-3</c:v>
                </c:pt>
                <c:pt idx="167">
                  <c:v>7.7463202215906799E-3</c:v>
                </c:pt>
                <c:pt idx="168">
                  <c:v>7.7463202215906799E-3</c:v>
                </c:pt>
                <c:pt idx="169">
                  <c:v>7.7463202215906799E-3</c:v>
                </c:pt>
                <c:pt idx="170">
                  <c:v>7.7463202215906799E-3</c:v>
                </c:pt>
                <c:pt idx="171">
                  <c:v>7.7463202215906799E-3</c:v>
                </c:pt>
                <c:pt idx="172">
                  <c:v>7.7463202215906799E-3</c:v>
                </c:pt>
                <c:pt idx="173">
                  <c:v>7.7463202215906799E-3</c:v>
                </c:pt>
                <c:pt idx="174">
                  <c:v>7.7463202215906799E-3</c:v>
                </c:pt>
                <c:pt idx="175">
                  <c:v>7.7463202215906799E-3</c:v>
                </c:pt>
                <c:pt idx="176">
                  <c:v>7.7463202215906799E-3</c:v>
                </c:pt>
                <c:pt idx="177">
                  <c:v>7.7463202215906799E-3</c:v>
                </c:pt>
                <c:pt idx="178">
                  <c:v>8.3415200869259316E-3</c:v>
                </c:pt>
                <c:pt idx="179">
                  <c:v>9.0889449817586915E-3</c:v>
                </c:pt>
                <c:pt idx="180">
                  <c:v>9.988594906088959E-3</c:v>
                </c:pt>
                <c:pt idx="181">
                  <c:v>1.1040469859916734E-2</c:v>
                </c:pt>
                <c:pt idx="182">
                  <c:v>1.2244569843242015E-2</c:v>
                </c:pt>
                <c:pt idx="183">
                  <c:v>1.3600894856064801E-2</c:v>
                </c:pt>
                <c:pt idx="184">
                  <c:v>1.5109444898385099E-2</c:v>
                </c:pt>
                <c:pt idx="185">
                  <c:v>1.6770219970202897E-2</c:v>
                </c:pt>
                <c:pt idx="186">
                  <c:v>1.8583220071518209E-2</c:v>
                </c:pt>
                <c:pt idx="187">
                  <c:v>2.0548445202331029E-2</c:v>
                </c:pt>
                <c:pt idx="188">
                  <c:v>2.0548445202331029E-2</c:v>
                </c:pt>
                <c:pt idx="189">
                  <c:v>2.0548445202331029E-2</c:v>
                </c:pt>
                <c:pt idx="190">
                  <c:v>2.0548445202331029E-2</c:v>
                </c:pt>
                <c:pt idx="191">
                  <c:v>2.0548445202331029E-2</c:v>
                </c:pt>
                <c:pt idx="192">
                  <c:v>2.0548445202331029E-2</c:v>
                </c:pt>
                <c:pt idx="193">
                  <c:v>2.0548445202331029E-2</c:v>
                </c:pt>
                <c:pt idx="194">
                  <c:v>2.0548445202331029E-2</c:v>
                </c:pt>
                <c:pt idx="195">
                  <c:v>2.0548445202331029E-2</c:v>
                </c:pt>
                <c:pt idx="196">
                  <c:v>2.0548445202331029E-2</c:v>
                </c:pt>
                <c:pt idx="197">
                  <c:v>2.0548445202331029E-2</c:v>
                </c:pt>
                <c:pt idx="198">
                  <c:v>2.0548445202331029E-2</c:v>
                </c:pt>
                <c:pt idx="199">
                  <c:v>2.0548445202331029E-2</c:v>
                </c:pt>
                <c:pt idx="200">
                  <c:v>2.0548445202331029E-2</c:v>
                </c:pt>
                <c:pt idx="201">
                  <c:v>2.0548445202331029E-2</c:v>
                </c:pt>
                <c:pt idx="202">
                  <c:v>2.0548445202331029E-2</c:v>
                </c:pt>
                <c:pt idx="203">
                  <c:v>2.0548445202331029E-2</c:v>
                </c:pt>
                <c:pt idx="204">
                  <c:v>2.0548445202331029E-2</c:v>
                </c:pt>
                <c:pt idx="205">
                  <c:v>2.0548445202331029E-2</c:v>
                </c:pt>
                <c:pt idx="206">
                  <c:v>2.0548445202331029E-2</c:v>
                </c:pt>
                <c:pt idx="207">
                  <c:v>2.0548445202331029E-2</c:v>
                </c:pt>
                <c:pt idx="208">
                  <c:v>2.0548445202331029E-2</c:v>
                </c:pt>
                <c:pt idx="209">
                  <c:v>2.0548445202331029E-2</c:v>
                </c:pt>
                <c:pt idx="210">
                  <c:v>2.0548445202331029E-2</c:v>
                </c:pt>
                <c:pt idx="211">
                  <c:v>2.0548445202331029E-2</c:v>
                </c:pt>
                <c:pt idx="212">
                  <c:v>2.0548445202331029E-2</c:v>
                </c:pt>
                <c:pt idx="213">
                  <c:v>2.0548445202331029E-2</c:v>
                </c:pt>
                <c:pt idx="214">
                  <c:v>1.8583220071518209E-2</c:v>
                </c:pt>
                <c:pt idx="215">
                  <c:v>1.6770219970202897E-2</c:v>
                </c:pt>
                <c:pt idx="216">
                  <c:v>1.5109444898385099E-2</c:v>
                </c:pt>
                <c:pt idx="217">
                  <c:v>1.3600894856064801E-2</c:v>
                </c:pt>
                <c:pt idx="218">
                  <c:v>1.2244569843242015E-2</c:v>
                </c:pt>
                <c:pt idx="219">
                  <c:v>1.1040469859916734E-2</c:v>
                </c:pt>
                <c:pt idx="220">
                  <c:v>9.988594906088959E-3</c:v>
                </c:pt>
                <c:pt idx="221">
                  <c:v>9.0889449817586915E-3</c:v>
                </c:pt>
                <c:pt idx="222">
                  <c:v>8.3415200869259316E-3</c:v>
                </c:pt>
                <c:pt idx="223">
                  <c:v>7.7463202215906799E-3</c:v>
                </c:pt>
                <c:pt idx="224">
                  <c:v>7.7463202215906799E-3</c:v>
                </c:pt>
                <c:pt idx="225">
                  <c:v>7.7463202215906799E-3</c:v>
                </c:pt>
                <c:pt idx="226">
                  <c:v>7.7463202215906799E-3</c:v>
                </c:pt>
                <c:pt idx="227">
                  <c:v>7.7463202215906799E-3</c:v>
                </c:pt>
                <c:pt idx="228">
                  <c:v>7.7463202215906799E-3</c:v>
                </c:pt>
                <c:pt idx="229">
                  <c:v>7.7463202215906799E-3</c:v>
                </c:pt>
                <c:pt idx="230">
                  <c:v>7.7463202215906799E-3</c:v>
                </c:pt>
                <c:pt idx="231">
                  <c:v>7.7463202215906799E-3</c:v>
                </c:pt>
                <c:pt idx="232">
                  <c:v>7.7463202215906799E-3</c:v>
                </c:pt>
                <c:pt idx="233">
                  <c:v>7.7463202215906799E-3</c:v>
                </c:pt>
                <c:pt idx="234">
                  <c:v>7.7463202215906799E-3</c:v>
                </c:pt>
                <c:pt idx="235">
                  <c:v>7.7463202215906799E-3</c:v>
                </c:pt>
                <c:pt idx="236">
                  <c:v>8.0248920255711169E-3</c:v>
                </c:pt>
                <c:pt idx="237">
                  <c:v>8.3415200869259316E-3</c:v>
                </c:pt>
                <c:pt idx="238">
                  <c:v>8.6962044056551231E-3</c:v>
                </c:pt>
                <c:pt idx="239">
                  <c:v>9.0889449817586915E-3</c:v>
                </c:pt>
                <c:pt idx="240">
                  <c:v>9.5197418152366351E-3</c:v>
                </c:pt>
                <c:pt idx="241">
                  <c:v>9.988594906088959E-3</c:v>
                </c:pt>
                <c:pt idx="242">
                  <c:v>1.0495504254315655E-2</c:v>
                </c:pt>
                <c:pt idx="243">
                  <c:v>1.1040469859916734E-2</c:v>
                </c:pt>
                <c:pt idx="244">
                  <c:v>1.1623491722892185E-2</c:v>
                </c:pt>
                <c:pt idx="245">
                  <c:v>1.2244569843242015E-2</c:v>
                </c:pt>
                <c:pt idx="246">
                  <c:v>1.2903704220966221E-2</c:v>
                </c:pt>
                <c:pt idx="247">
                  <c:v>1.3600894856064801E-2</c:v>
                </c:pt>
                <c:pt idx="248">
                  <c:v>1.4336141748537761E-2</c:v>
                </c:pt>
                <c:pt idx="249">
                  <c:v>1.5109444898385099E-2</c:v>
                </c:pt>
                <c:pt idx="250">
                  <c:v>1.5920804305606814E-2</c:v>
                </c:pt>
                <c:pt idx="251">
                  <c:v>1.6770219970202897E-2</c:v>
                </c:pt>
                <c:pt idx="252">
                  <c:v>1.8583220071518209E-2</c:v>
                </c:pt>
                <c:pt idx="253">
                  <c:v>2.0548445202331029E-2</c:v>
                </c:pt>
                <c:pt idx="254">
                  <c:v>2.0548445202331029E-2</c:v>
                </c:pt>
                <c:pt idx="255">
                  <c:v>2.0548445202331029E-2</c:v>
                </c:pt>
                <c:pt idx="256">
                  <c:v>2.0548445202331029E-2</c:v>
                </c:pt>
                <c:pt idx="257">
                  <c:v>2.0548445202331029E-2</c:v>
                </c:pt>
                <c:pt idx="258">
                  <c:v>2.0548445202331029E-2</c:v>
                </c:pt>
                <c:pt idx="259">
                  <c:v>2.0548445202331029E-2</c:v>
                </c:pt>
                <c:pt idx="260">
                  <c:v>2.0548445202331029E-2</c:v>
                </c:pt>
                <c:pt idx="261">
                  <c:v>2.0548445202331029E-2</c:v>
                </c:pt>
                <c:pt idx="262">
                  <c:v>2.0548445202331029E-2</c:v>
                </c:pt>
                <c:pt idx="263">
                  <c:v>2.0548445202331029E-2</c:v>
                </c:pt>
                <c:pt idx="264">
                  <c:v>2.0548445202331029E-2</c:v>
                </c:pt>
                <c:pt idx="265">
                  <c:v>2.0548445202331029E-2</c:v>
                </c:pt>
                <c:pt idx="266">
                  <c:v>2.0548445202331029E-2</c:v>
                </c:pt>
                <c:pt idx="267">
                  <c:v>3.0953744861343595E-2</c:v>
                </c:pt>
                <c:pt idx="268">
                  <c:v>3.002136655567136E-2</c:v>
                </c:pt>
                <c:pt idx="269">
                  <c:v>2.9127044507373499E-2</c:v>
                </c:pt>
                <c:pt idx="270">
                  <c:v>2.8270778716450031E-2</c:v>
                </c:pt>
                <c:pt idx="271">
                  <c:v>2.8270778716450031E-2</c:v>
                </c:pt>
                <c:pt idx="272">
                  <c:v>2.8270778716450031E-2</c:v>
                </c:pt>
                <c:pt idx="273">
                  <c:v>2.8270778716450031E-2</c:v>
                </c:pt>
                <c:pt idx="274">
                  <c:v>2.8270778716450031E-2</c:v>
                </c:pt>
                <c:pt idx="275">
                  <c:v>2.8270778716450031E-2</c:v>
                </c:pt>
                <c:pt idx="276">
                  <c:v>2.8270778716450031E-2</c:v>
                </c:pt>
                <c:pt idx="277">
                  <c:v>2.8270778716450031E-2</c:v>
                </c:pt>
                <c:pt idx="278">
                  <c:v>2.8270778716450017E-2</c:v>
                </c:pt>
                <c:pt idx="279">
                  <c:v>2.8270778716450017E-2</c:v>
                </c:pt>
                <c:pt idx="280">
                  <c:v>2.8270778716450017E-2</c:v>
                </c:pt>
                <c:pt idx="281">
                  <c:v>2.8270778716450017E-2</c:v>
                </c:pt>
                <c:pt idx="282">
                  <c:v>2.8270778716450017E-2</c:v>
                </c:pt>
                <c:pt idx="283">
                  <c:v>2.8270778716450017E-2</c:v>
                </c:pt>
                <c:pt idx="284">
                  <c:v>2.8270778716450017E-2</c:v>
                </c:pt>
                <c:pt idx="285">
                  <c:v>2.5064075160325598E-2</c:v>
                </c:pt>
                <c:pt idx="286">
                  <c:v>1.8753856718333441E-2</c:v>
                </c:pt>
                <c:pt idx="287">
                  <c:v>1.9724291281380046E-2</c:v>
                </c:pt>
                <c:pt idx="288">
                  <c:v>2.0548445202331029E-2</c:v>
                </c:pt>
                <c:pt idx="289">
                  <c:v>2.0548445202331029E-2</c:v>
                </c:pt>
                <c:pt idx="290">
                  <c:v>2.0548445202331029E-2</c:v>
                </c:pt>
                <c:pt idx="291">
                  <c:v>2.0548445202331029E-2</c:v>
                </c:pt>
                <c:pt idx="292">
                  <c:v>2.0548445202331029E-2</c:v>
                </c:pt>
                <c:pt idx="293">
                  <c:v>2.0548445202331029E-2</c:v>
                </c:pt>
                <c:pt idx="294">
                  <c:v>2.0548445202331029E-2</c:v>
                </c:pt>
                <c:pt idx="295">
                  <c:v>2.0548445202331029E-2</c:v>
                </c:pt>
                <c:pt idx="296">
                  <c:v>1.8583220071518209E-2</c:v>
                </c:pt>
                <c:pt idx="297">
                  <c:v>1.6770219970202897E-2</c:v>
                </c:pt>
                <c:pt idx="298">
                  <c:v>1.5109444898385099E-2</c:v>
                </c:pt>
                <c:pt idx="299">
                  <c:v>1.3600894856064801E-2</c:v>
                </c:pt>
                <c:pt idx="300">
                  <c:v>1.2244569843242015E-2</c:v>
                </c:pt>
                <c:pt idx="301">
                  <c:v>1.1040469859916734E-2</c:v>
                </c:pt>
                <c:pt idx="302">
                  <c:v>9.988594906088959E-3</c:v>
                </c:pt>
                <c:pt idx="303">
                  <c:v>9.0889449817586915E-3</c:v>
                </c:pt>
                <c:pt idx="304">
                  <c:v>8.3415200869259316E-3</c:v>
                </c:pt>
                <c:pt idx="305">
                  <c:v>8.3415200869259316E-3</c:v>
                </c:pt>
                <c:pt idx="306">
                  <c:v>8.3415200869259316E-3</c:v>
                </c:pt>
                <c:pt idx="307">
                  <c:v>8.3415200869259316E-3</c:v>
                </c:pt>
                <c:pt idx="308">
                  <c:v>8.3415200869259316E-3</c:v>
                </c:pt>
                <c:pt idx="309">
                  <c:v>8.3415200869259316E-3</c:v>
                </c:pt>
                <c:pt idx="310">
                  <c:v>8.3415200869259316E-3</c:v>
                </c:pt>
                <c:pt idx="311">
                  <c:v>8.3415200869259316E-3</c:v>
                </c:pt>
                <c:pt idx="312">
                  <c:v>8.3415200869259316E-3</c:v>
                </c:pt>
                <c:pt idx="313">
                  <c:v>8.6962044056551231E-3</c:v>
                </c:pt>
                <c:pt idx="314">
                  <c:v>9.0889449817586915E-3</c:v>
                </c:pt>
                <c:pt idx="315">
                  <c:v>9.5197418152366351E-3</c:v>
                </c:pt>
                <c:pt idx="316">
                  <c:v>9.988594906088959E-3</c:v>
                </c:pt>
                <c:pt idx="317">
                  <c:v>1.0495504254315655E-2</c:v>
                </c:pt>
                <c:pt idx="318">
                  <c:v>1.1040469859916734E-2</c:v>
                </c:pt>
                <c:pt idx="319">
                  <c:v>1.1623491722892185E-2</c:v>
                </c:pt>
                <c:pt idx="320">
                  <c:v>1.2244569843242015E-2</c:v>
                </c:pt>
                <c:pt idx="321">
                  <c:v>1.2903704220966221E-2</c:v>
                </c:pt>
                <c:pt idx="322">
                  <c:v>1.3600894856064801E-2</c:v>
                </c:pt>
                <c:pt idx="323">
                  <c:v>1.4062167527945004E-3</c:v>
                </c:pt>
                <c:pt idx="324">
                  <c:v>2.5455831902329915E-4</c:v>
                </c:pt>
                <c:pt idx="325">
                  <c:v>2.0675584203386104E-3</c:v>
                </c:pt>
                <c:pt idx="326">
                  <c:v>4.0327835511514273E-3</c:v>
                </c:pt>
                <c:pt idx="327">
                  <c:v>4.0327835511514273E-3</c:v>
                </c:pt>
                <c:pt idx="328">
                  <c:v>2.0675584203386104E-3</c:v>
                </c:pt>
                <c:pt idx="329">
                  <c:v>2.5455831902329915E-4</c:v>
                </c:pt>
                <c:pt idx="330">
                  <c:v>1.4062167527945004E-3</c:v>
                </c:pt>
                <c:pt idx="331">
                  <c:v>2.9147667951147961E-3</c:v>
                </c:pt>
                <c:pt idx="332">
                  <c:v>4.2710918079375835E-3</c:v>
                </c:pt>
                <c:pt idx="333">
                  <c:v>5.475191791262865E-3</c:v>
                </c:pt>
                <c:pt idx="334">
                  <c:v>6.5270667450906391E-3</c:v>
                </c:pt>
                <c:pt idx="335">
                  <c:v>9.5206178864695318E-3</c:v>
                </c:pt>
                <c:pt idx="336">
                  <c:v>2.5288854642816369E-2</c:v>
                </c:pt>
                <c:pt idx="337">
                  <c:v>2.4693654777481113E-2</c:v>
                </c:pt>
                <c:pt idx="338">
                  <c:v>2.4250679941643368E-2</c:v>
                </c:pt>
                <c:pt idx="339">
                  <c:v>2.4250679941643368E-2</c:v>
                </c:pt>
                <c:pt idx="340">
                  <c:v>2.4250679941643368E-2</c:v>
                </c:pt>
                <c:pt idx="341">
                  <c:v>2.4250679941643368E-2</c:v>
                </c:pt>
                <c:pt idx="342">
                  <c:v>2.4250679941643368E-2</c:v>
                </c:pt>
                <c:pt idx="343">
                  <c:v>2.4453139230875061E-2</c:v>
                </c:pt>
                <c:pt idx="344">
                  <c:v>2.4693654777481113E-2</c:v>
                </c:pt>
                <c:pt idx="345">
                  <c:v>2.4972226581461556E-2</c:v>
                </c:pt>
                <c:pt idx="346">
                  <c:v>2.5288854642816369E-2</c:v>
                </c:pt>
                <c:pt idx="347">
                  <c:v>2.5643538961545559E-2</c:v>
                </c:pt>
                <c:pt idx="348">
                  <c:v>2.6036279537649129E-2</c:v>
                </c:pt>
                <c:pt idx="349">
                  <c:v>2.6467076371127076E-2</c:v>
                </c:pt>
                <c:pt idx="350">
                  <c:v>2.6935929461979397E-2</c:v>
                </c:pt>
                <c:pt idx="351">
                  <c:v>2.7442838810206097E-2</c:v>
                </c:pt>
                <c:pt idx="352">
                  <c:v>2.7987804415807165E-2</c:v>
                </c:pt>
                <c:pt idx="353">
                  <c:v>2.8570826278782619E-2</c:v>
                </c:pt>
                <c:pt idx="354">
                  <c:v>2.919190439913245E-2</c:v>
                </c:pt>
                <c:pt idx="355">
                  <c:v>3.019487706223415E-2</c:v>
                </c:pt>
                <c:pt idx="356">
                  <c:v>3.1283476304428195E-2</c:v>
                </c:pt>
                <c:pt idx="357">
                  <c:v>3.245770212571459E-2</c:v>
                </c:pt>
                <c:pt idx="358">
                  <c:v>3.3717554526093332E-2</c:v>
                </c:pt>
                <c:pt idx="359">
                  <c:v>3.5530554627408645E-2</c:v>
                </c:pt>
                <c:pt idx="360">
                  <c:v>3.7495779758221458E-2</c:v>
                </c:pt>
                <c:pt idx="361">
                  <c:v>3.7495779758221458E-2</c:v>
                </c:pt>
                <c:pt idx="362">
                  <c:v>3.7495779758221458E-2</c:v>
                </c:pt>
                <c:pt idx="363">
                  <c:v>3.7495779758221458E-2</c:v>
                </c:pt>
                <c:pt idx="364">
                  <c:v>3.7495779758221458E-2</c:v>
                </c:pt>
                <c:pt idx="365">
                  <c:v>3.7495779758221458E-2</c:v>
                </c:pt>
                <c:pt idx="366">
                  <c:v>3.7495779758221458E-2</c:v>
                </c:pt>
                <c:pt idx="367">
                  <c:v>3.6007589813596454E-2</c:v>
                </c:pt>
                <c:pt idx="368">
                  <c:v>3.4605026448063805E-2</c:v>
                </c:pt>
                <c:pt idx="369">
                  <c:v>3.3288089661623492E-2</c:v>
                </c:pt>
                <c:pt idx="370">
                  <c:v>3.2056779454275534E-2</c:v>
                </c:pt>
                <c:pt idx="371">
                  <c:v>3.0911095826019915E-2</c:v>
                </c:pt>
                <c:pt idx="372">
                  <c:v>2.9851038776856659E-2</c:v>
                </c:pt>
                <c:pt idx="373">
                  <c:v>2.8876608306785737E-2</c:v>
                </c:pt>
                <c:pt idx="374">
                  <c:v>2.7987804415807165E-2</c:v>
                </c:pt>
                <c:pt idx="375">
                  <c:v>2.7184627103920944E-2</c:v>
                </c:pt>
                <c:pt idx="376">
                  <c:v>2.6467076371127076E-2</c:v>
                </c:pt>
                <c:pt idx="377">
                  <c:v>2.583515221742555E-2</c:v>
                </c:pt>
                <c:pt idx="378">
                  <c:v>2.5288854642816369E-2</c:v>
                </c:pt>
                <c:pt idx="379">
                  <c:v>2.4828183647299537E-2</c:v>
                </c:pt>
                <c:pt idx="380">
                  <c:v>2.4453139230875061E-2</c:v>
                </c:pt>
                <c:pt idx="381">
                  <c:v>2.4453139230875061E-2</c:v>
                </c:pt>
                <c:pt idx="382">
                  <c:v>2.4453139230875061E-2</c:v>
                </c:pt>
                <c:pt idx="383">
                  <c:v>2.4453139230875061E-2</c:v>
                </c:pt>
                <c:pt idx="384">
                  <c:v>2.4453139230875061E-2</c:v>
                </c:pt>
                <c:pt idx="385">
                  <c:v>2.4453139230875061E-2</c:v>
                </c:pt>
                <c:pt idx="386">
                  <c:v>2.4453139230875061E-2</c:v>
                </c:pt>
                <c:pt idx="387">
                  <c:v>2.4453139230875061E-2</c:v>
                </c:pt>
                <c:pt idx="388">
                  <c:v>2.4453139230875061E-2</c:v>
                </c:pt>
                <c:pt idx="389">
                  <c:v>2.4453139230875061E-2</c:v>
                </c:pt>
                <c:pt idx="390">
                  <c:v>2.4453139230875061E-2</c:v>
                </c:pt>
                <c:pt idx="391">
                  <c:v>2.4828183647299537E-2</c:v>
                </c:pt>
                <c:pt idx="392">
                  <c:v>2.5288854642816369E-2</c:v>
                </c:pt>
                <c:pt idx="393">
                  <c:v>2.583515221742555E-2</c:v>
                </c:pt>
                <c:pt idx="394">
                  <c:v>2.6467076371127076E-2</c:v>
                </c:pt>
                <c:pt idx="395">
                  <c:v>2.7184627103920944E-2</c:v>
                </c:pt>
                <c:pt idx="396">
                  <c:v>2.8274558315123096E-2</c:v>
                </c:pt>
                <c:pt idx="397">
                  <c:v>2.9516714555822759E-2</c:v>
                </c:pt>
                <c:pt idx="398">
                  <c:v>3.0911095826019915E-2</c:v>
                </c:pt>
                <c:pt idx="399">
                  <c:v>3.245770212571459E-2</c:v>
                </c:pt>
                <c:pt idx="400">
                  <c:v>3.4156533454906775E-2</c:v>
                </c:pt>
                <c:pt idx="401">
                  <c:v>3.6007589813596454E-2</c:v>
                </c:pt>
                <c:pt idx="402">
                  <c:v>3.7495779758221458E-2</c:v>
                </c:pt>
                <c:pt idx="403">
                  <c:v>3.6007589813596454E-2</c:v>
                </c:pt>
                <c:pt idx="404">
                  <c:v>3.4605026448063805E-2</c:v>
                </c:pt>
                <c:pt idx="405">
                  <c:v>3.3288089661623492E-2</c:v>
                </c:pt>
                <c:pt idx="406">
                  <c:v>3.2056779454275534E-2</c:v>
                </c:pt>
                <c:pt idx="407">
                  <c:v>3.0911095826019915E-2</c:v>
                </c:pt>
                <c:pt idx="408">
                  <c:v>2.9851038776856659E-2</c:v>
                </c:pt>
                <c:pt idx="409">
                  <c:v>2.8876608306785737E-2</c:v>
                </c:pt>
                <c:pt idx="410">
                  <c:v>2.7987804415807165E-2</c:v>
                </c:pt>
                <c:pt idx="411">
                  <c:v>2.7987804415807165E-2</c:v>
                </c:pt>
                <c:pt idx="412">
                  <c:v>2.7987804415807165E-2</c:v>
                </c:pt>
                <c:pt idx="413">
                  <c:v>2.7987804415807165E-2</c:v>
                </c:pt>
                <c:pt idx="414">
                  <c:v>2.7987804415807165E-2</c:v>
                </c:pt>
                <c:pt idx="415">
                  <c:v>2.7987804415807165E-2</c:v>
                </c:pt>
                <c:pt idx="416">
                  <c:v>2.7987804415807165E-2</c:v>
                </c:pt>
                <c:pt idx="417">
                  <c:v>2.8876608306785737E-2</c:v>
                </c:pt>
                <c:pt idx="418">
                  <c:v>2.9851038776856659E-2</c:v>
                </c:pt>
                <c:pt idx="419">
                  <c:v>3.0911095826019915E-2</c:v>
                </c:pt>
                <c:pt idx="420">
                  <c:v>3.2056779454275534E-2</c:v>
                </c:pt>
                <c:pt idx="421">
                  <c:v>3.3288089661623492E-2</c:v>
                </c:pt>
                <c:pt idx="422">
                  <c:v>3.4605026448063805E-2</c:v>
                </c:pt>
                <c:pt idx="423">
                  <c:v>3.6007589813596454E-2</c:v>
                </c:pt>
                <c:pt idx="424">
                  <c:v>3.7495779758221458E-2</c:v>
                </c:pt>
                <c:pt idx="425">
                  <c:v>3.7495779758221458E-2</c:v>
                </c:pt>
                <c:pt idx="426">
                  <c:v>3.7495779758221458E-2</c:v>
                </c:pt>
                <c:pt idx="427">
                  <c:v>3.7495779758221458E-2</c:v>
                </c:pt>
                <c:pt idx="428">
                  <c:v>3.7495779758221458E-2</c:v>
                </c:pt>
                <c:pt idx="429">
                  <c:v>3.7495779758221458E-2</c:v>
                </c:pt>
                <c:pt idx="430">
                  <c:v>3.7495779758221458E-2</c:v>
                </c:pt>
                <c:pt idx="431">
                  <c:v>3.7495779758221458E-2</c:v>
                </c:pt>
                <c:pt idx="432">
                  <c:v>3.7495779758221458E-2</c:v>
                </c:pt>
                <c:pt idx="433">
                  <c:v>3.7495779758221458E-2</c:v>
                </c:pt>
                <c:pt idx="434">
                  <c:v>3.7495779758221458E-2</c:v>
                </c:pt>
                <c:pt idx="435">
                  <c:v>3.7495779758221458E-2</c:v>
                </c:pt>
                <c:pt idx="436">
                  <c:v>3.7495779758221458E-2</c:v>
                </c:pt>
                <c:pt idx="437">
                  <c:v>3.7495779758221458E-2</c:v>
                </c:pt>
                <c:pt idx="438">
                  <c:v>3.7495779758221458E-2</c:v>
                </c:pt>
                <c:pt idx="439">
                  <c:v>3.7495779758221458E-2</c:v>
                </c:pt>
                <c:pt idx="440">
                  <c:v>3.7495779758221458E-2</c:v>
                </c:pt>
                <c:pt idx="441">
                  <c:v>3.7495779758221458E-2</c:v>
                </c:pt>
                <c:pt idx="442">
                  <c:v>3.7495779758221458E-2</c:v>
                </c:pt>
                <c:pt idx="443">
                  <c:v>3.7495779758221458E-2</c:v>
                </c:pt>
                <c:pt idx="444">
                  <c:v>3.7495779758221458E-2</c:v>
                </c:pt>
                <c:pt idx="445">
                  <c:v>3.7495779758221458E-2</c:v>
                </c:pt>
                <c:pt idx="446">
                  <c:v>3.7495779758221458E-2</c:v>
                </c:pt>
                <c:pt idx="447">
                  <c:v>3.7495779758221458E-2</c:v>
                </c:pt>
                <c:pt idx="448">
                  <c:v>3.7495779758221458E-2</c:v>
                </c:pt>
                <c:pt idx="449">
                  <c:v>3.7495779758221458E-2</c:v>
                </c:pt>
                <c:pt idx="450">
                  <c:v>3.7495779758221458E-2</c:v>
                </c:pt>
                <c:pt idx="451">
                  <c:v>3.7495779758221458E-2</c:v>
                </c:pt>
                <c:pt idx="452">
                  <c:v>3.7495779758221458E-2</c:v>
                </c:pt>
                <c:pt idx="453">
                  <c:v>3.7495779758221458E-2</c:v>
                </c:pt>
                <c:pt idx="454">
                  <c:v>3.7495779758221458E-2</c:v>
                </c:pt>
                <c:pt idx="455">
                  <c:v>3.7495779758221458E-2</c:v>
                </c:pt>
                <c:pt idx="456">
                  <c:v>3.7495779758221458E-2</c:v>
                </c:pt>
                <c:pt idx="457">
                  <c:v>3.7495779758221458E-2</c:v>
                </c:pt>
                <c:pt idx="458">
                  <c:v>3.7495779758221458E-2</c:v>
                </c:pt>
                <c:pt idx="459">
                  <c:v>3.7495779758221458E-2</c:v>
                </c:pt>
                <c:pt idx="460">
                  <c:v>3.7495779758221458E-2</c:v>
                </c:pt>
                <c:pt idx="461">
                  <c:v>3.7495779758221458E-2</c:v>
                </c:pt>
                <c:pt idx="462">
                  <c:v>3.7495779758221458E-2</c:v>
                </c:pt>
                <c:pt idx="463">
                  <c:v>3.7495779758221458E-2</c:v>
                </c:pt>
                <c:pt idx="464">
                  <c:v>3.7495779758221458E-2</c:v>
                </c:pt>
                <c:pt idx="465">
                  <c:v>3.7495779758221458E-2</c:v>
                </c:pt>
                <c:pt idx="466">
                  <c:v>3.7495779758221458E-2</c:v>
                </c:pt>
                <c:pt idx="467">
                  <c:v>3.7495779758221458E-2</c:v>
                </c:pt>
                <c:pt idx="468">
                  <c:v>3.7495779758221458E-2</c:v>
                </c:pt>
                <c:pt idx="469">
                  <c:v>3.7495779758221458E-2</c:v>
                </c:pt>
                <c:pt idx="470">
                  <c:v>3.7495779758221458E-2</c:v>
                </c:pt>
                <c:pt idx="471">
                  <c:v>3.7495779758221458E-2</c:v>
                </c:pt>
                <c:pt idx="472">
                  <c:v>3.7495779758221458E-2</c:v>
                </c:pt>
                <c:pt idx="473">
                  <c:v>3.6007589813596454E-2</c:v>
                </c:pt>
                <c:pt idx="474">
                  <c:v>3.4605026448063805E-2</c:v>
                </c:pt>
                <c:pt idx="475">
                  <c:v>3.3288089661623492E-2</c:v>
                </c:pt>
                <c:pt idx="476">
                  <c:v>3.2056779454275534E-2</c:v>
                </c:pt>
                <c:pt idx="477">
                  <c:v>3.0911095826019915E-2</c:v>
                </c:pt>
                <c:pt idx="478">
                  <c:v>2.9851038776856659E-2</c:v>
                </c:pt>
                <c:pt idx="479">
                  <c:v>2.8876608306785737E-2</c:v>
                </c:pt>
                <c:pt idx="480">
                  <c:v>2.7987804415807165E-2</c:v>
                </c:pt>
                <c:pt idx="481">
                  <c:v>2.7184627103920944E-2</c:v>
                </c:pt>
                <c:pt idx="482">
                  <c:v>2.6467076371127076E-2</c:v>
                </c:pt>
                <c:pt idx="483">
                  <c:v>2.583515221742555E-2</c:v>
                </c:pt>
                <c:pt idx="484">
                  <c:v>2.5288854642816369E-2</c:v>
                </c:pt>
                <c:pt idx="485">
                  <c:v>2.4828183647299537E-2</c:v>
                </c:pt>
                <c:pt idx="486">
                  <c:v>2.4828183647299537E-2</c:v>
                </c:pt>
                <c:pt idx="487">
                  <c:v>2.4828183647299537E-2</c:v>
                </c:pt>
                <c:pt idx="488">
                  <c:v>2.4828183647299537E-2</c:v>
                </c:pt>
                <c:pt idx="489">
                  <c:v>2.4828183647299537E-2</c:v>
                </c:pt>
                <c:pt idx="490">
                  <c:v>2.4828183647299537E-2</c:v>
                </c:pt>
                <c:pt idx="491">
                  <c:v>2.4828183647299537E-2</c:v>
                </c:pt>
                <c:pt idx="492">
                  <c:v>2.4828183647299537E-2</c:v>
                </c:pt>
                <c:pt idx="493">
                  <c:v>2.5288854642816369E-2</c:v>
                </c:pt>
                <c:pt idx="494">
                  <c:v>2.583515221742555E-2</c:v>
                </c:pt>
                <c:pt idx="495">
                  <c:v>2.6467076371127076E-2</c:v>
                </c:pt>
                <c:pt idx="496">
                  <c:v>2.7184627103920944E-2</c:v>
                </c:pt>
                <c:pt idx="497">
                  <c:v>2.7987804415807165E-2</c:v>
                </c:pt>
                <c:pt idx="498">
                  <c:v>2.8876608306785737E-2</c:v>
                </c:pt>
                <c:pt idx="499">
                  <c:v>2.9851038776856659E-2</c:v>
                </c:pt>
                <c:pt idx="500">
                  <c:v>3.0911095826019915E-2</c:v>
                </c:pt>
                <c:pt idx="501">
                  <c:v>3.2056779454275534E-2</c:v>
                </c:pt>
                <c:pt idx="502">
                  <c:v>3.3717554526093332E-2</c:v>
                </c:pt>
                <c:pt idx="503">
                  <c:v>3.5530554627408645E-2</c:v>
                </c:pt>
                <c:pt idx="504">
                  <c:v>3.7495779758221458E-2</c:v>
                </c:pt>
                <c:pt idx="505">
                  <c:v>3.7495779758221458E-2</c:v>
                </c:pt>
                <c:pt idx="506">
                  <c:v>3.7495779758221458E-2</c:v>
                </c:pt>
                <c:pt idx="507">
                  <c:v>3.7495779758221458E-2</c:v>
                </c:pt>
                <c:pt idx="508">
                  <c:v>3.7495779758221458E-2</c:v>
                </c:pt>
                <c:pt idx="509">
                  <c:v>3.7495779758221458E-2</c:v>
                </c:pt>
                <c:pt idx="510">
                  <c:v>3.7495779758221458E-2</c:v>
                </c:pt>
                <c:pt idx="511">
                  <c:v>3.7495779758221458E-2</c:v>
                </c:pt>
                <c:pt idx="512">
                  <c:v>3.7495779758221458E-2</c:v>
                </c:pt>
                <c:pt idx="513">
                  <c:v>3.7495779758221458E-2</c:v>
                </c:pt>
                <c:pt idx="514">
                  <c:v>3.7495779758221458E-2</c:v>
                </c:pt>
                <c:pt idx="515">
                  <c:v>3.7495779758221458E-2</c:v>
                </c:pt>
                <c:pt idx="516">
                  <c:v>3.7495779758221458E-2</c:v>
                </c:pt>
                <c:pt idx="517">
                  <c:v>3.7495779758221458E-2</c:v>
                </c:pt>
                <c:pt idx="518">
                  <c:v>3.7495779758221458E-2</c:v>
                </c:pt>
                <c:pt idx="519">
                  <c:v>3.7495779758221458E-2</c:v>
                </c:pt>
                <c:pt idx="520">
                  <c:v>3.7495779758221458E-2</c:v>
                </c:pt>
                <c:pt idx="521">
                  <c:v>3.7495779758221458E-2</c:v>
                </c:pt>
                <c:pt idx="522">
                  <c:v>3.7495779758221458E-2</c:v>
                </c:pt>
                <c:pt idx="523">
                  <c:v>3.7495779758221458E-2</c:v>
                </c:pt>
                <c:pt idx="524">
                  <c:v>3.7495779758221458E-2</c:v>
                </c:pt>
                <c:pt idx="525">
                  <c:v>3.7495779758221458E-2</c:v>
                </c:pt>
                <c:pt idx="526">
                  <c:v>3.7495779758221458E-2</c:v>
                </c:pt>
                <c:pt idx="527">
                  <c:v>3.6007589813596454E-2</c:v>
                </c:pt>
                <c:pt idx="528">
                  <c:v>3.4605026448063805E-2</c:v>
                </c:pt>
                <c:pt idx="529">
                  <c:v>3.3288089661623492E-2</c:v>
                </c:pt>
                <c:pt idx="530">
                  <c:v>3.2056779454275534E-2</c:v>
                </c:pt>
                <c:pt idx="531">
                  <c:v>3.0911095826019915E-2</c:v>
                </c:pt>
                <c:pt idx="532">
                  <c:v>2.9851038776856659E-2</c:v>
                </c:pt>
                <c:pt idx="533">
                  <c:v>2.8876608306785737E-2</c:v>
                </c:pt>
                <c:pt idx="534">
                  <c:v>2.7987804415807165E-2</c:v>
                </c:pt>
                <c:pt idx="535">
                  <c:v>2.7184627103920944E-2</c:v>
                </c:pt>
                <c:pt idx="536">
                  <c:v>2.6467076371127076E-2</c:v>
                </c:pt>
                <c:pt idx="537">
                  <c:v>2.6467076371127076E-2</c:v>
                </c:pt>
                <c:pt idx="538">
                  <c:v>2.6467076371127076E-2</c:v>
                </c:pt>
                <c:pt idx="539">
                  <c:v>2.6467076371127076E-2</c:v>
                </c:pt>
                <c:pt idx="540">
                  <c:v>2.6467076371127076E-2</c:v>
                </c:pt>
                <c:pt idx="541">
                  <c:v>2.6467076371127076E-2</c:v>
                </c:pt>
                <c:pt idx="542">
                  <c:v>2.6467076371127076E-2</c:v>
                </c:pt>
                <c:pt idx="543">
                  <c:v>2.6467076371127076E-2</c:v>
                </c:pt>
                <c:pt idx="544">
                  <c:v>2.7184627103920944E-2</c:v>
                </c:pt>
                <c:pt idx="545">
                  <c:v>2.7987804415807165E-2</c:v>
                </c:pt>
                <c:pt idx="546">
                  <c:v>2.8876608306785737E-2</c:v>
                </c:pt>
                <c:pt idx="547">
                  <c:v>2.9851038776856659E-2</c:v>
                </c:pt>
                <c:pt idx="548">
                  <c:v>3.0911095826019915E-2</c:v>
                </c:pt>
                <c:pt idx="549">
                  <c:v>3.2056779454275534E-2</c:v>
                </c:pt>
                <c:pt idx="550">
                  <c:v>3.3717554526093332E-2</c:v>
                </c:pt>
                <c:pt idx="551">
                  <c:v>3.5530554627408645E-2</c:v>
                </c:pt>
                <c:pt idx="552">
                  <c:v>3.7495779758221458E-2</c:v>
                </c:pt>
                <c:pt idx="553">
                  <c:v>3.7495779758221458E-2</c:v>
                </c:pt>
                <c:pt idx="554">
                  <c:v>3.7495779758221458E-2</c:v>
                </c:pt>
                <c:pt idx="555">
                  <c:v>3.7495779758221458E-2</c:v>
                </c:pt>
                <c:pt idx="556">
                  <c:v>3.7495779758221458E-2</c:v>
                </c:pt>
                <c:pt idx="557">
                  <c:v>3.7495779758221458E-2</c:v>
                </c:pt>
                <c:pt idx="558">
                  <c:v>3.7495779758221458E-2</c:v>
                </c:pt>
                <c:pt idx="559">
                  <c:v>3.6007589813596454E-2</c:v>
                </c:pt>
                <c:pt idx="560">
                  <c:v>3.4605026448063805E-2</c:v>
                </c:pt>
                <c:pt idx="561">
                  <c:v>3.3288089661623492E-2</c:v>
                </c:pt>
                <c:pt idx="562">
                  <c:v>3.2056779454275534E-2</c:v>
                </c:pt>
                <c:pt idx="563">
                  <c:v>3.0911095826019915E-2</c:v>
                </c:pt>
                <c:pt idx="564">
                  <c:v>2.9851038776856659E-2</c:v>
                </c:pt>
                <c:pt idx="565">
                  <c:v>2.8876608306785737E-2</c:v>
                </c:pt>
                <c:pt idx="566">
                  <c:v>2.7987804415807165E-2</c:v>
                </c:pt>
                <c:pt idx="567">
                  <c:v>2.7184627103920944E-2</c:v>
                </c:pt>
                <c:pt idx="568">
                  <c:v>2.6467076371127076E-2</c:v>
                </c:pt>
                <c:pt idx="569">
                  <c:v>2.583515221742555E-2</c:v>
                </c:pt>
                <c:pt idx="570">
                  <c:v>2.5288854642816369E-2</c:v>
                </c:pt>
                <c:pt idx="571">
                  <c:v>2.4828183647299537E-2</c:v>
                </c:pt>
                <c:pt idx="572">
                  <c:v>2.4453139230875061E-2</c:v>
                </c:pt>
                <c:pt idx="573">
                  <c:v>2.4453139230875061E-2</c:v>
                </c:pt>
                <c:pt idx="574">
                  <c:v>2.4453139230875061E-2</c:v>
                </c:pt>
                <c:pt idx="575">
                  <c:v>2.4453139230875061E-2</c:v>
                </c:pt>
                <c:pt idx="576">
                  <c:v>2.4453139230875061E-2</c:v>
                </c:pt>
                <c:pt idx="577">
                  <c:v>2.4453139230875061E-2</c:v>
                </c:pt>
                <c:pt idx="578">
                  <c:v>2.4453139230875061E-2</c:v>
                </c:pt>
                <c:pt idx="579">
                  <c:v>2.4453139230875061E-2</c:v>
                </c:pt>
                <c:pt idx="580">
                  <c:v>2.4453139230875061E-2</c:v>
                </c:pt>
                <c:pt idx="581">
                  <c:v>2.4453139230875061E-2</c:v>
                </c:pt>
                <c:pt idx="582">
                  <c:v>2.4453139230875061E-2</c:v>
                </c:pt>
                <c:pt idx="583">
                  <c:v>2.4453139230875061E-2</c:v>
                </c:pt>
                <c:pt idx="584">
                  <c:v>2.4592881807953767E-2</c:v>
                </c:pt>
                <c:pt idx="585">
                  <c:v>2.474632463768725E-2</c:v>
                </c:pt>
                <c:pt idx="586">
                  <c:v>2.4913467720075515E-2</c:v>
                </c:pt>
                <c:pt idx="587">
                  <c:v>2.5094311055118553E-2</c:v>
                </c:pt>
                <c:pt idx="588">
                  <c:v>2.5288854642816369E-2</c:v>
                </c:pt>
                <c:pt idx="589">
                  <c:v>4.9305709327900092E-2</c:v>
                </c:pt>
                <c:pt idx="590">
                  <c:v>4.9527653420907453E-2</c:v>
                </c:pt>
                <c:pt idx="591">
                  <c:v>4.9763297766569591E-2</c:v>
                </c:pt>
                <c:pt idx="592">
                  <c:v>5.0412347236089596E-2</c:v>
                </c:pt>
                <c:pt idx="593">
                  <c:v>5.1147023284701942E-2</c:v>
                </c:pt>
                <c:pt idx="594">
                  <c:v>5.1967325912406631E-2</c:v>
                </c:pt>
                <c:pt idx="595">
                  <c:v>5.2873255119203669E-2</c:v>
                </c:pt>
                <c:pt idx="596">
                  <c:v>5.3864810905093048E-2</c:v>
                </c:pt>
                <c:pt idx="597">
                  <c:v>5.4941993270074797E-2</c:v>
                </c:pt>
                <c:pt idx="598">
                  <c:v>5.6104802214148868E-2</c:v>
                </c:pt>
                <c:pt idx="599">
                  <c:v>5.7353237737315307E-2</c:v>
                </c:pt>
                <c:pt idx="600">
                  <c:v>5.8687299839574082E-2</c:v>
                </c:pt>
                <c:pt idx="601">
                  <c:v>6.0106988520925206E-2</c:v>
                </c:pt>
                <c:pt idx="602">
                  <c:v>6.1304390602952591E-2</c:v>
                </c:pt>
                <c:pt idx="603">
                  <c:v>6.1304390602952591E-2</c:v>
                </c:pt>
                <c:pt idx="604">
                  <c:v>6.1304390602952591E-2</c:v>
                </c:pt>
                <c:pt idx="605">
                  <c:v>6.1304390602952591E-2</c:v>
                </c:pt>
                <c:pt idx="606">
                  <c:v>6.1304390602952591E-2</c:v>
                </c:pt>
                <c:pt idx="607">
                  <c:v>6.1304390602952591E-2</c:v>
                </c:pt>
                <c:pt idx="608">
                  <c:v>7.602546377013461E-2</c:v>
                </c:pt>
                <c:pt idx="609">
                  <c:v>7.5093085464462375E-2</c:v>
                </c:pt>
                <c:pt idx="610">
                  <c:v>7.5093085464462375E-2</c:v>
                </c:pt>
                <c:pt idx="611">
                  <c:v>7.602546377013461E-2</c:v>
                </c:pt>
                <c:pt idx="612">
                  <c:v>7.6995898333181212E-2</c:v>
                </c:pt>
                <c:pt idx="613">
                  <c:v>7.7820052254132174E-2</c:v>
                </c:pt>
                <c:pt idx="614">
                  <c:v>7.7820052254132174E-2</c:v>
                </c:pt>
                <c:pt idx="615">
                  <c:v>6.1304390602952591E-2</c:v>
                </c:pt>
                <c:pt idx="616">
                  <c:v>6.1304390602952591E-2</c:v>
                </c:pt>
                <c:pt idx="617">
                  <c:v>6.1304390602952591E-2</c:v>
                </c:pt>
                <c:pt idx="618">
                  <c:v>6.1304390602952591E-2</c:v>
                </c:pt>
                <c:pt idx="619">
                  <c:v>6.1304390602952591E-2</c:v>
                </c:pt>
                <c:pt idx="620">
                  <c:v>6.1304390602952591E-2</c:v>
                </c:pt>
                <c:pt idx="621">
                  <c:v>6.1304390602952591E-2</c:v>
                </c:pt>
                <c:pt idx="622">
                  <c:v>6.1304390602952591E-2</c:v>
                </c:pt>
                <c:pt idx="623">
                  <c:v>6.1304390602952591E-2</c:v>
                </c:pt>
                <c:pt idx="624">
                  <c:v>6.1304390602952591E-2</c:v>
                </c:pt>
                <c:pt idx="625">
                  <c:v>6.1304390602952591E-2</c:v>
                </c:pt>
                <c:pt idx="626">
                  <c:v>6.1304390602952591E-2</c:v>
                </c:pt>
                <c:pt idx="627">
                  <c:v>4.9104502459942447E-2</c:v>
                </c:pt>
                <c:pt idx="628">
                  <c:v>4.9104502459942447E-2</c:v>
                </c:pt>
                <c:pt idx="629">
                  <c:v>4.9104502459942447E-2</c:v>
                </c:pt>
                <c:pt idx="630">
                  <c:v>4.9104502459942447E-2</c:v>
                </c:pt>
                <c:pt idx="631">
                  <c:v>4.9104502459942447E-2</c:v>
                </c:pt>
                <c:pt idx="632">
                  <c:v>4.9104502459942447E-2</c:v>
                </c:pt>
                <c:pt idx="633">
                  <c:v>4.9104502459942447E-2</c:v>
                </c:pt>
                <c:pt idx="634">
                  <c:v>4.9104502459942447E-2</c:v>
                </c:pt>
                <c:pt idx="635">
                  <c:v>4.9104502459942447E-2</c:v>
                </c:pt>
                <c:pt idx="636">
                  <c:v>4.9104502459942467E-2</c:v>
                </c:pt>
                <c:pt idx="637">
                  <c:v>6.1304390602952591E-2</c:v>
                </c:pt>
                <c:pt idx="638">
                  <c:v>6.1304390602952591E-2</c:v>
                </c:pt>
                <c:pt idx="639">
                  <c:v>6.1304390602952591E-2</c:v>
                </c:pt>
                <c:pt idx="640">
                  <c:v>6.1304390602952591E-2</c:v>
                </c:pt>
                <c:pt idx="641">
                  <c:v>6.1304390602952591E-2</c:v>
                </c:pt>
                <c:pt idx="642">
                  <c:v>6.1304390602952591E-2</c:v>
                </c:pt>
                <c:pt idx="643">
                  <c:v>6.1304390602952591E-2</c:v>
                </c:pt>
                <c:pt idx="644">
                  <c:v>6.1304390602952591E-2</c:v>
                </c:pt>
                <c:pt idx="645">
                  <c:v>6.1304390602952591E-2</c:v>
                </c:pt>
                <c:pt idx="646">
                  <c:v>6.1304390602952591E-2</c:v>
                </c:pt>
                <c:pt idx="647">
                  <c:v>6.1304390602952591E-2</c:v>
                </c:pt>
                <c:pt idx="648">
                  <c:v>6.1304390602952591E-2</c:v>
                </c:pt>
                <c:pt idx="649">
                  <c:v>6.1304390602952591E-2</c:v>
                </c:pt>
                <c:pt idx="650">
                  <c:v>6.1304390602952591E-2</c:v>
                </c:pt>
                <c:pt idx="651">
                  <c:v>6.1304390602952591E-2</c:v>
                </c:pt>
                <c:pt idx="652">
                  <c:v>6.1304390602952591E-2</c:v>
                </c:pt>
                <c:pt idx="653">
                  <c:v>6.1304390602952591E-2</c:v>
                </c:pt>
                <c:pt idx="654">
                  <c:v>6.1304390602952591E-2</c:v>
                </c:pt>
                <c:pt idx="655">
                  <c:v>6.1304390602952591E-2</c:v>
                </c:pt>
                <c:pt idx="656">
                  <c:v>6.1304390602952591E-2</c:v>
                </c:pt>
                <c:pt idx="657">
                  <c:v>6.1304390602952591E-2</c:v>
                </c:pt>
                <c:pt idx="658">
                  <c:v>6.1304390602952591E-2</c:v>
                </c:pt>
                <c:pt idx="659">
                  <c:v>6.1304390602952591E-2</c:v>
                </c:pt>
                <c:pt idx="660">
                  <c:v>6.1304390602952591E-2</c:v>
                </c:pt>
                <c:pt idx="661">
                  <c:v>6.1304390602952591E-2</c:v>
                </c:pt>
                <c:pt idx="662">
                  <c:v>6.1304390602952591E-2</c:v>
                </c:pt>
                <c:pt idx="663">
                  <c:v>6.1304390602952591E-2</c:v>
                </c:pt>
                <c:pt idx="664">
                  <c:v>6.1304390602952591E-2</c:v>
                </c:pt>
                <c:pt idx="665">
                  <c:v>6.1304390602952591E-2</c:v>
                </c:pt>
                <c:pt idx="666">
                  <c:v>6.1304390602952591E-2</c:v>
                </c:pt>
                <c:pt idx="667">
                  <c:v>6.1304390602952591E-2</c:v>
                </c:pt>
                <c:pt idx="668">
                  <c:v>6.1304390602952591E-2</c:v>
                </c:pt>
                <c:pt idx="669">
                  <c:v>6.1304390602952591E-2</c:v>
                </c:pt>
                <c:pt idx="670">
                  <c:v>6.1304390602952591E-2</c:v>
                </c:pt>
                <c:pt idx="671">
                  <c:v>6.1304390602952591E-2</c:v>
                </c:pt>
                <c:pt idx="672">
                  <c:v>6.1304390602952591E-2</c:v>
                </c:pt>
                <c:pt idx="673">
                  <c:v>6.1304390602952591E-2</c:v>
                </c:pt>
                <c:pt idx="674">
                  <c:v>6.1304390602952591E-2</c:v>
                </c:pt>
                <c:pt idx="675">
                  <c:v>6.1304390602952591E-2</c:v>
                </c:pt>
                <c:pt idx="676">
                  <c:v>6.1304390602952591E-2</c:v>
                </c:pt>
                <c:pt idx="677">
                  <c:v>6.1304390602952591E-2</c:v>
                </c:pt>
                <c:pt idx="678">
                  <c:v>6.1304390602952591E-2</c:v>
                </c:pt>
                <c:pt idx="679">
                  <c:v>6.1304390602952591E-2</c:v>
                </c:pt>
                <c:pt idx="680">
                  <c:v>6.1304390602952591E-2</c:v>
                </c:pt>
                <c:pt idx="681">
                  <c:v>6.1304390602952591E-2</c:v>
                </c:pt>
                <c:pt idx="682">
                  <c:v>6.1304390602952591E-2</c:v>
                </c:pt>
                <c:pt idx="683">
                  <c:v>6.1304390602952591E-2</c:v>
                </c:pt>
                <c:pt idx="684">
                  <c:v>6.1304390602952591E-2</c:v>
                </c:pt>
                <c:pt idx="685">
                  <c:v>6.1304390602952591E-2</c:v>
                </c:pt>
                <c:pt idx="686">
                  <c:v>6.1304390602952591E-2</c:v>
                </c:pt>
                <c:pt idx="687">
                  <c:v>6.1304390602952591E-2</c:v>
                </c:pt>
                <c:pt idx="688">
                  <c:v>6.1304390602952591E-2</c:v>
                </c:pt>
                <c:pt idx="689">
                  <c:v>6.1304390602952591E-2</c:v>
                </c:pt>
                <c:pt idx="690">
                  <c:v>6.0302749908858998E-2</c:v>
                </c:pt>
                <c:pt idx="691">
                  <c:v>5.9339165472139785E-2</c:v>
                </c:pt>
                <c:pt idx="692">
                  <c:v>5.8413637292794938E-2</c:v>
                </c:pt>
                <c:pt idx="693">
                  <c:v>5.7526165370824466E-2</c:v>
                </c:pt>
                <c:pt idx="694">
                  <c:v>5.6676749706228373E-2</c:v>
                </c:pt>
                <c:pt idx="695">
                  <c:v>5.5865390299006668E-2</c:v>
                </c:pt>
                <c:pt idx="696">
                  <c:v>5.5092087149159336E-2</c:v>
                </c:pt>
                <c:pt idx="697">
                  <c:v>5.435684025668637E-2</c:v>
                </c:pt>
                <c:pt idx="698">
                  <c:v>5.3659649621587792E-2</c:v>
                </c:pt>
                <c:pt idx="699">
                  <c:v>5.3000515243863587E-2</c:v>
                </c:pt>
                <c:pt idx="700">
                  <c:v>5.2379437123513756E-2</c:v>
                </c:pt>
                <c:pt idx="701">
                  <c:v>5.1796415260538312E-2</c:v>
                </c:pt>
                <c:pt idx="702">
                  <c:v>5.1251449654937227E-2</c:v>
                </c:pt>
                <c:pt idx="703">
                  <c:v>5.0744540306710537E-2</c:v>
                </c:pt>
                <c:pt idx="704">
                  <c:v>5.0275687215858206E-2</c:v>
                </c:pt>
                <c:pt idx="705">
                  <c:v>4.9844890382380262E-2</c:v>
                </c:pt>
                <c:pt idx="706">
                  <c:v>4.9452149806276692E-2</c:v>
                </c:pt>
                <c:pt idx="707">
                  <c:v>4.9097465487547502E-2</c:v>
                </c:pt>
                <c:pt idx="708">
                  <c:v>4.8780837426192693E-2</c:v>
                </c:pt>
                <c:pt idx="709">
                  <c:v>4.850226562221225E-2</c:v>
                </c:pt>
                <c:pt idx="710">
                  <c:v>4.8261750075606187E-2</c:v>
                </c:pt>
                <c:pt idx="711">
                  <c:v>4.8059290786374505E-2</c:v>
                </c:pt>
                <c:pt idx="712">
                  <c:v>4.8059290786374505E-2</c:v>
                </c:pt>
                <c:pt idx="713">
                  <c:v>4.8059290786374505E-2</c:v>
                </c:pt>
                <c:pt idx="714">
                  <c:v>4.8059290786374505E-2</c:v>
                </c:pt>
                <c:pt idx="715">
                  <c:v>4.8059290786374505E-2</c:v>
                </c:pt>
                <c:pt idx="716">
                  <c:v>4.8059290786374505E-2</c:v>
                </c:pt>
                <c:pt idx="717">
                  <c:v>4.8059290786374505E-2</c:v>
                </c:pt>
                <c:pt idx="718">
                  <c:v>4.8059290786374505E-2</c:v>
                </c:pt>
                <c:pt idx="719">
                  <c:v>4.8059290786374505E-2</c:v>
                </c:pt>
                <c:pt idx="720">
                  <c:v>4.8059290786374505E-2</c:v>
                </c:pt>
                <c:pt idx="721">
                  <c:v>4.8059290786374505E-2</c:v>
                </c:pt>
                <c:pt idx="722">
                  <c:v>4.8059290786374505E-2</c:v>
                </c:pt>
                <c:pt idx="723">
                  <c:v>4.8176199609028587E-2</c:v>
                </c:pt>
                <c:pt idx="724">
                  <c:v>4.8306808684337454E-2</c:v>
                </c:pt>
                <c:pt idx="725">
                  <c:v>4.8451118012301085E-2</c:v>
                </c:pt>
                <c:pt idx="726">
                  <c:v>4.86091275929195E-2</c:v>
                </c:pt>
                <c:pt idx="727">
                  <c:v>4.8780837426192693E-2</c:v>
                </c:pt>
                <c:pt idx="728">
                  <c:v>4.8966247512120663E-2</c:v>
                </c:pt>
                <c:pt idx="729">
                  <c:v>4.9165357850703396E-2</c:v>
                </c:pt>
                <c:pt idx="730">
                  <c:v>4.9378168441940901E-2</c:v>
                </c:pt>
                <c:pt idx="731">
                  <c:v>4.9604679285833203E-2</c:v>
                </c:pt>
                <c:pt idx="732">
                  <c:v>4.9844890382380262E-2</c:v>
                </c:pt>
                <c:pt idx="733">
                  <c:v>5.0098801731582099E-2</c:v>
                </c:pt>
                <c:pt idx="734">
                  <c:v>5.0366413333438727E-2</c:v>
                </c:pt>
                <c:pt idx="735">
                  <c:v>5.1095380943444908E-2</c:v>
                </c:pt>
                <c:pt idx="736">
                  <c:v>5.1909975132543446E-2</c:v>
                </c:pt>
                <c:pt idx="737">
                  <c:v>6.9325857551913908E-2</c:v>
                </c:pt>
                <c:pt idx="738">
                  <c:v>7.031170489919715E-2</c:v>
                </c:pt>
                <c:pt idx="739">
                  <c:v>7.1383178825572727E-2</c:v>
                </c:pt>
                <c:pt idx="740">
                  <c:v>7.2540279331040652E-2</c:v>
                </c:pt>
                <c:pt idx="741">
                  <c:v>7.3783006415600927E-2</c:v>
                </c:pt>
                <c:pt idx="742">
                  <c:v>5.9057511111312015E-2</c:v>
                </c:pt>
                <c:pt idx="743">
                  <c:v>6.0999902487700201E-2</c:v>
                </c:pt>
                <c:pt idx="744">
                  <c:v>6.1304390602952591E-2</c:v>
                </c:pt>
                <c:pt idx="745">
                  <c:v>6.1304390602952591E-2</c:v>
                </c:pt>
                <c:pt idx="746">
                  <c:v>6.1304390602952591E-2</c:v>
                </c:pt>
                <c:pt idx="747">
                  <c:v>6.1304390602952591E-2</c:v>
                </c:pt>
                <c:pt idx="748">
                  <c:v>6.1304390602952591E-2</c:v>
                </c:pt>
                <c:pt idx="749">
                  <c:v>6.1304390602952591E-2</c:v>
                </c:pt>
                <c:pt idx="750">
                  <c:v>6.1304390602952591E-2</c:v>
                </c:pt>
                <c:pt idx="751">
                  <c:v>6.1304390602952591E-2</c:v>
                </c:pt>
                <c:pt idx="752">
                  <c:v>6.1304390602952591E-2</c:v>
                </c:pt>
                <c:pt idx="753">
                  <c:v>6.1304390602952591E-2</c:v>
                </c:pt>
                <c:pt idx="754">
                  <c:v>6.1304390602952591E-2</c:v>
                </c:pt>
                <c:pt idx="755">
                  <c:v>6.0302749908858998E-2</c:v>
                </c:pt>
                <c:pt idx="756">
                  <c:v>5.9339165472139785E-2</c:v>
                </c:pt>
                <c:pt idx="757">
                  <c:v>5.8413637292794938E-2</c:v>
                </c:pt>
                <c:pt idx="758">
                  <c:v>5.7526165370824466E-2</c:v>
                </c:pt>
                <c:pt idx="759">
                  <c:v>5.6676749706228373E-2</c:v>
                </c:pt>
                <c:pt idx="760">
                  <c:v>5.5865390299006668E-2</c:v>
                </c:pt>
                <c:pt idx="761">
                  <c:v>5.5092087149159336E-2</c:v>
                </c:pt>
                <c:pt idx="762">
                  <c:v>5.435684025668637E-2</c:v>
                </c:pt>
                <c:pt idx="763">
                  <c:v>5.3659649621587792E-2</c:v>
                </c:pt>
                <c:pt idx="764">
                  <c:v>5.3000515243863587E-2</c:v>
                </c:pt>
                <c:pt idx="765">
                  <c:v>5.2379437123513756E-2</c:v>
                </c:pt>
                <c:pt idx="766">
                  <c:v>5.1796415260538312E-2</c:v>
                </c:pt>
                <c:pt idx="767">
                  <c:v>5.1251449654937227E-2</c:v>
                </c:pt>
                <c:pt idx="768">
                  <c:v>5.0744540306710537E-2</c:v>
                </c:pt>
                <c:pt idx="769">
                  <c:v>5.0275687215858206E-2</c:v>
                </c:pt>
                <c:pt idx="770">
                  <c:v>4.9844890382380262E-2</c:v>
                </c:pt>
                <c:pt idx="771">
                  <c:v>4.9452149806276692E-2</c:v>
                </c:pt>
                <c:pt idx="772">
                  <c:v>4.9097465487547502E-2</c:v>
                </c:pt>
                <c:pt idx="773">
                  <c:v>4.9097465487547502E-2</c:v>
                </c:pt>
                <c:pt idx="774">
                  <c:v>4.9097465487547502E-2</c:v>
                </c:pt>
                <c:pt idx="775">
                  <c:v>4.9097465487547502E-2</c:v>
                </c:pt>
                <c:pt idx="776">
                  <c:v>4.9097465487547502E-2</c:v>
                </c:pt>
                <c:pt idx="777">
                  <c:v>4.9097465487547502E-2</c:v>
                </c:pt>
                <c:pt idx="778">
                  <c:v>4.9097465487547502E-2</c:v>
                </c:pt>
                <c:pt idx="779">
                  <c:v>4.9097465487547502E-2</c:v>
                </c:pt>
                <c:pt idx="780">
                  <c:v>4.9097465487547502E-2</c:v>
                </c:pt>
                <c:pt idx="781">
                  <c:v>4.9097465487547502E-2</c:v>
                </c:pt>
                <c:pt idx="782">
                  <c:v>4.9097465487547502E-2</c:v>
                </c:pt>
                <c:pt idx="783">
                  <c:v>4.9305709327900092E-2</c:v>
                </c:pt>
                <c:pt idx="784">
                  <c:v>4.9527653420907453E-2</c:v>
                </c:pt>
                <c:pt idx="785">
                  <c:v>4.9763297766569597E-2</c:v>
                </c:pt>
                <c:pt idx="786">
                  <c:v>5.001264236488652E-2</c:v>
                </c:pt>
                <c:pt idx="787">
                  <c:v>5.0275687215858206E-2</c:v>
                </c:pt>
                <c:pt idx="788">
                  <c:v>5.1044119164761627E-2</c:v>
                </c:pt>
                <c:pt idx="789">
                  <c:v>5.1909975132543446E-2</c:v>
                </c:pt>
                <c:pt idx="790">
                  <c:v>5.2873255119203669E-2</c:v>
                </c:pt>
                <c:pt idx="791">
                  <c:v>5.3933959124742289E-2</c:v>
                </c:pt>
                <c:pt idx="792">
                  <c:v>5.5092087149159336E-2</c:v>
                </c:pt>
                <c:pt idx="793">
                  <c:v>5.6347639192454779E-2</c:v>
                </c:pt>
                <c:pt idx="794">
                  <c:v>5.7700615254628614E-2</c:v>
                </c:pt>
                <c:pt idx="795">
                  <c:v>5.9151015335680866E-2</c:v>
                </c:pt>
                <c:pt idx="796">
                  <c:v>5.008704117645936E-2</c:v>
                </c:pt>
                <c:pt idx="797">
                  <c:v>5.0692592343800427E-2</c:v>
                </c:pt>
                <c:pt idx="798">
                  <c:v>5.0692592343800427E-2</c:v>
                </c:pt>
                <c:pt idx="799">
                  <c:v>5.0692592343800427E-2</c:v>
                </c:pt>
                <c:pt idx="800">
                  <c:v>5.0692592343800427E-2</c:v>
                </c:pt>
                <c:pt idx="801">
                  <c:v>5.0692592343800427E-2</c:v>
                </c:pt>
                <c:pt idx="802">
                  <c:v>5.0692592343800434E-2</c:v>
                </c:pt>
                <c:pt idx="803">
                  <c:v>5.0692592343800434E-2</c:v>
                </c:pt>
                <c:pt idx="804">
                  <c:v>5.762970411550878E-2</c:v>
                </c:pt>
                <c:pt idx="805">
                  <c:v>6.1304390602952591E-2</c:v>
                </c:pt>
                <c:pt idx="806">
                  <c:v>6.1304390602952591E-2</c:v>
                </c:pt>
                <c:pt idx="807">
                  <c:v>6.1304390602952591E-2</c:v>
                </c:pt>
                <c:pt idx="808">
                  <c:v>6.1304390602952591E-2</c:v>
                </c:pt>
                <c:pt idx="809">
                  <c:v>6.1304390602952591E-2</c:v>
                </c:pt>
                <c:pt idx="810">
                  <c:v>6.1304390602952591E-2</c:v>
                </c:pt>
                <c:pt idx="811">
                  <c:v>6.1304390602952591E-2</c:v>
                </c:pt>
                <c:pt idx="812">
                  <c:v>6.1304390602952591E-2</c:v>
                </c:pt>
                <c:pt idx="813">
                  <c:v>6.1304390602952591E-2</c:v>
                </c:pt>
                <c:pt idx="814">
                  <c:v>6.1304390602952591E-2</c:v>
                </c:pt>
                <c:pt idx="815">
                  <c:v>6.1304390602952591E-2</c:v>
                </c:pt>
                <c:pt idx="816">
                  <c:v>6.1304390602952591E-2</c:v>
                </c:pt>
                <c:pt idx="817">
                  <c:v>6.1304390602952591E-2</c:v>
                </c:pt>
                <c:pt idx="818">
                  <c:v>6.1304390602952591E-2</c:v>
                </c:pt>
                <c:pt idx="819">
                  <c:v>6.1304390602952591E-2</c:v>
                </c:pt>
                <c:pt idx="820">
                  <c:v>6.1304390602952591E-2</c:v>
                </c:pt>
                <c:pt idx="821">
                  <c:v>6.0302749908858998E-2</c:v>
                </c:pt>
                <c:pt idx="822">
                  <c:v>5.9339165472139785E-2</c:v>
                </c:pt>
                <c:pt idx="823">
                  <c:v>5.8413637292794938E-2</c:v>
                </c:pt>
                <c:pt idx="824">
                  <c:v>5.7526165370824466E-2</c:v>
                </c:pt>
                <c:pt idx="825">
                  <c:v>5.6676749706228373E-2</c:v>
                </c:pt>
                <c:pt idx="826">
                  <c:v>5.5865390299006668E-2</c:v>
                </c:pt>
                <c:pt idx="827">
                  <c:v>5.5092087149159336E-2</c:v>
                </c:pt>
                <c:pt idx="828">
                  <c:v>5.435684025668637E-2</c:v>
                </c:pt>
                <c:pt idx="829">
                  <c:v>5.3659649621587792E-2</c:v>
                </c:pt>
                <c:pt idx="830">
                  <c:v>5.3000515243863587E-2</c:v>
                </c:pt>
                <c:pt idx="831">
                  <c:v>5.2379437123513756E-2</c:v>
                </c:pt>
                <c:pt idx="832">
                  <c:v>5.1796415260538312E-2</c:v>
                </c:pt>
                <c:pt idx="833">
                  <c:v>5.1251449654937227E-2</c:v>
                </c:pt>
                <c:pt idx="834">
                  <c:v>5.0744540306710537E-2</c:v>
                </c:pt>
                <c:pt idx="835">
                  <c:v>5.0275687215858206E-2</c:v>
                </c:pt>
                <c:pt idx="836">
                  <c:v>4.9844890382380262E-2</c:v>
                </c:pt>
                <c:pt idx="837">
                  <c:v>1.1751113030810448E-2</c:v>
                </c:pt>
                <c:pt idx="838">
                  <c:v>1.1751113030810448E-2</c:v>
                </c:pt>
                <c:pt idx="839">
                  <c:v>1.1751113030810448E-2</c:v>
                </c:pt>
                <c:pt idx="840">
                  <c:v>1.1751113030810448E-2</c:v>
                </c:pt>
                <c:pt idx="841">
                  <c:v>1.1751113030810448E-2</c:v>
                </c:pt>
                <c:pt idx="842">
                  <c:v>1.1751113030810448E-2</c:v>
                </c:pt>
                <c:pt idx="843">
                  <c:v>1.1751113030810448E-2</c:v>
                </c:pt>
                <c:pt idx="844">
                  <c:v>1.1751113030810448E-2</c:v>
                </c:pt>
                <c:pt idx="845">
                  <c:v>1.1751113030810448E-2</c:v>
                </c:pt>
                <c:pt idx="846">
                  <c:v>1.1751113030810448E-2</c:v>
                </c:pt>
                <c:pt idx="847">
                  <c:v>1.1751113030810448E-2</c:v>
                </c:pt>
                <c:pt idx="848">
                  <c:v>1.1751113030810448E-2</c:v>
                </c:pt>
                <c:pt idx="849">
                  <c:v>1.1751113030810448E-2</c:v>
                </c:pt>
                <c:pt idx="850">
                  <c:v>1.1751113030810448E-2</c:v>
                </c:pt>
                <c:pt idx="851">
                  <c:v>1.1751113030810448E-2</c:v>
                </c:pt>
                <c:pt idx="852">
                  <c:v>1.1751113030810448E-2</c:v>
                </c:pt>
                <c:pt idx="853">
                  <c:v>1.1751113030810448E-2</c:v>
                </c:pt>
                <c:pt idx="854">
                  <c:v>1.1751113030810448E-2</c:v>
                </c:pt>
                <c:pt idx="855">
                  <c:v>1.1751113030810448E-2</c:v>
                </c:pt>
                <c:pt idx="856">
                  <c:v>1.1751113030810448E-2</c:v>
                </c:pt>
                <c:pt idx="857">
                  <c:v>1.1751113030810448E-2</c:v>
                </c:pt>
                <c:pt idx="858">
                  <c:v>1.2005024380012289E-2</c:v>
                </c:pt>
                <c:pt idx="859">
                  <c:v>1.2272635981868906E-2</c:v>
                </c:pt>
                <c:pt idx="860">
                  <c:v>1.2553947836380299E-2</c:v>
                </c:pt>
                <c:pt idx="861">
                  <c:v>1.284895994354647E-2</c:v>
                </c:pt>
                <c:pt idx="862">
                  <c:v>1.3157672303367413E-2</c:v>
                </c:pt>
                <c:pt idx="863">
                  <c:v>1.3480084915843132E-2</c:v>
                </c:pt>
                <c:pt idx="864">
                  <c:v>1.3816197780973628E-2</c:v>
                </c:pt>
                <c:pt idx="865">
                  <c:v>1.4166010898758899E-2</c:v>
                </c:pt>
                <c:pt idx="866">
                  <c:v>1.4529524269198948E-2</c:v>
                </c:pt>
                <c:pt idx="867">
                  <c:v>1.490673789229377E-2</c:v>
                </c:pt>
                <c:pt idx="868">
                  <c:v>1.5297651768043371E-2</c:v>
                </c:pt>
                <c:pt idx="869">
                  <c:v>1.5702265896447746E-2</c:v>
                </c:pt>
                <c:pt idx="870">
                  <c:v>1.6120580277506895E-2</c:v>
                </c:pt>
                <c:pt idx="871">
                  <c:v>1.6552594911220821E-2</c:v>
                </c:pt>
                <c:pt idx="872">
                  <c:v>1.6998309797589525E-2</c:v>
                </c:pt>
                <c:pt idx="873">
                  <c:v>1.7457724936613E-2</c:v>
                </c:pt>
                <c:pt idx="874">
                  <c:v>1.7457724936612993E-2</c:v>
                </c:pt>
                <c:pt idx="875">
                  <c:v>1.7457724936612993E-2</c:v>
                </c:pt>
                <c:pt idx="876">
                  <c:v>1.7457724936612993E-2</c:v>
                </c:pt>
                <c:pt idx="877">
                  <c:v>1.7457724936612993E-2</c:v>
                </c:pt>
                <c:pt idx="878">
                  <c:v>1.7457724936612993E-2</c:v>
                </c:pt>
                <c:pt idx="879">
                  <c:v>1.7457724936612993E-2</c:v>
                </c:pt>
                <c:pt idx="880">
                  <c:v>1.7457724936612993E-2</c:v>
                </c:pt>
                <c:pt idx="881">
                  <c:v>1.7457724936612993E-2</c:v>
                </c:pt>
                <c:pt idx="882">
                  <c:v>1.7457724936612993E-2</c:v>
                </c:pt>
                <c:pt idx="883">
                  <c:v>1.7457724936612993E-2</c:v>
                </c:pt>
                <c:pt idx="884">
                  <c:v>1.7457724936612993E-2</c:v>
                </c:pt>
                <c:pt idx="885">
                  <c:v>1.7457724936612993E-2</c:v>
                </c:pt>
                <c:pt idx="886">
                  <c:v>1.7457724936612993E-2</c:v>
                </c:pt>
                <c:pt idx="887">
                  <c:v>1.7457724936612993E-2</c:v>
                </c:pt>
                <c:pt idx="888">
                  <c:v>1.7457724936612993E-2</c:v>
                </c:pt>
                <c:pt idx="889">
                  <c:v>1.7457724936612993E-2</c:v>
                </c:pt>
                <c:pt idx="890">
                  <c:v>1.7457724936612993E-2</c:v>
                </c:pt>
                <c:pt idx="891">
                  <c:v>1.7457724936612993E-2</c:v>
                </c:pt>
                <c:pt idx="892">
                  <c:v>1.7457724936612993E-2</c:v>
                </c:pt>
                <c:pt idx="893">
                  <c:v>1.7457724936612993E-2</c:v>
                </c:pt>
                <c:pt idx="894">
                  <c:v>1.7457724936612993E-2</c:v>
                </c:pt>
                <c:pt idx="895">
                  <c:v>1.7457724936612993E-2</c:v>
                </c:pt>
                <c:pt idx="896">
                  <c:v>1.7457724936612993E-2</c:v>
                </c:pt>
                <c:pt idx="897">
                  <c:v>1.7457724936612993E-2</c:v>
                </c:pt>
                <c:pt idx="898">
                  <c:v>1.7457724936612993E-2</c:v>
                </c:pt>
                <c:pt idx="899">
                  <c:v>1.7457724936612993E-2</c:v>
                </c:pt>
                <c:pt idx="900">
                  <c:v>1.7457724936612993E-2</c:v>
                </c:pt>
                <c:pt idx="901">
                  <c:v>1.7457724936612993E-2</c:v>
                </c:pt>
                <c:pt idx="902">
                  <c:v>1.7457724936612993E-2</c:v>
                </c:pt>
                <c:pt idx="903">
                  <c:v>1.7457724936612993E-2</c:v>
                </c:pt>
                <c:pt idx="904">
                  <c:v>1.7457724936612993E-2</c:v>
                </c:pt>
                <c:pt idx="905">
                  <c:v>1.7457724936612993E-2</c:v>
                </c:pt>
                <c:pt idx="906">
                  <c:v>1.7457724936612993E-2</c:v>
                </c:pt>
                <c:pt idx="907">
                  <c:v>1.7457724936612993E-2</c:v>
                </c:pt>
                <c:pt idx="908">
                  <c:v>1.7457724936612993E-2</c:v>
                </c:pt>
                <c:pt idx="909">
                  <c:v>1.7457724936612993E-2</c:v>
                </c:pt>
                <c:pt idx="910">
                  <c:v>1.7457724936612993E-2</c:v>
                </c:pt>
                <c:pt idx="911">
                  <c:v>1.7457724936612993E-2</c:v>
                </c:pt>
                <c:pt idx="912">
                  <c:v>1.7457724936612993E-2</c:v>
                </c:pt>
                <c:pt idx="913">
                  <c:v>1.7457724936612993E-2</c:v>
                </c:pt>
                <c:pt idx="914">
                  <c:v>1.7457724936612993E-2</c:v>
                </c:pt>
                <c:pt idx="915">
                  <c:v>1.7457724936612993E-2</c:v>
                </c:pt>
                <c:pt idx="916">
                  <c:v>1.7457724936612993E-2</c:v>
                </c:pt>
                <c:pt idx="917">
                  <c:v>1.7457724936612993E-2</c:v>
                </c:pt>
                <c:pt idx="918">
                  <c:v>1.7457724936612993E-2</c:v>
                </c:pt>
                <c:pt idx="919">
                  <c:v>1.7457724936612993E-2</c:v>
                </c:pt>
                <c:pt idx="920">
                  <c:v>1.7457724936612993E-2</c:v>
                </c:pt>
                <c:pt idx="921">
                  <c:v>1.7457724936612993E-2</c:v>
                </c:pt>
                <c:pt idx="922">
                  <c:v>1.7457724936612993E-2</c:v>
                </c:pt>
                <c:pt idx="923">
                  <c:v>1.7457724936612993E-2</c:v>
                </c:pt>
                <c:pt idx="924">
                  <c:v>1.7457724936612993E-2</c:v>
                </c:pt>
                <c:pt idx="925">
                  <c:v>1.7457724936612993E-2</c:v>
                </c:pt>
                <c:pt idx="926">
                  <c:v>1.7457724936612993E-2</c:v>
                </c:pt>
                <c:pt idx="927">
                  <c:v>1.7457724936612993E-2</c:v>
                </c:pt>
                <c:pt idx="928">
                  <c:v>1.7457724936612993E-2</c:v>
                </c:pt>
                <c:pt idx="929">
                  <c:v>1.7457724936612993E-2</c:v>
                </c:pt>
                <c:pt idx="930">
                  <c:v>1.7457724936612993E-2</c:v>
                </c:pt>
                <c:pt idx="931">
                  <c:v>1.7457724936612993E-2</c:v>
                </c:pt>
                <c:pt idx="932">
                  <c:v>1.7457724936612993E-2</c:v>
                </c:pt>
                <c:pt idx="933">
                  <c:v>1.7457724936612993E-2</c:v>
                </c:pt>
                <c:pt idx="934">
                  <c:v>1.7457724936612993E-2</c:v>
                </c:pt>
                <c:pt idx="935">
                  <c:v>1.8253861840884959E-2</c:v>
                </c:pt>
                <c:pt idx="936">
                  <c:v>1.9088055002531294E-2</c:v>
                </c:pt>
                <c:pt idx="937">
                  <c:v>1.996030442155201E-2</c:v>
                </c:pt>
                <c:pt idx="938">
                  <c:v>2.0870610097947103E-2</c:v>
                </c:pt>
                <c:pt idx="939">
                  <c:v>2.1818972031716573E-2</c:v>
                </c:pt>
                <c:pt idx="940">
                  <c:v>2.2805390222860419E-2</c:v>
                </c:pt>
                <c:pt idx="941">
                  <c:v>2.3210613251382781E-2</c:v>
                </c:pt>
                <c:pt idx="942">
                  <c:v>2.3210613251382781E-2</c:v>
                </c:pt>
                <c:pt idx="943">
                  <c:v>2.3210613251382781E-2</c:v>
                </c:pt>
                <c:pt idx="944">
                  <c:v>2.3210613251382781E-2</c:v>
                </c:pt>
                <c:pt idx="945">
                  <c:v>2.3210613251382781E-2</c:v>
                </c:pt>
                <c:pt idx="946">
                  <c:v>2.3210613251382781E-2</c:v>
                </c:pt>
                <c:pt idx="947">
                  <c:v>2.3210613251382781E-2</c:v>
                </c:pt>
                <c:pt idx="948">
                  <c:v>2.3210613251382781E-2</c:v>
                </c:pt>
                <c:pt idx="949">
                  <c:v>2.3210613251382781E-2</c:v>
                </c:pt>
                <c:pt idx="950">
                  <c:v>2.3210613251382781E-2</c:v>
                </c:pt>
                <c:pt idx="951">
                  <c:v>2.3210613251382781E-2</c:v>
                </c:pt>
                <c:pt idx="952">
                  <c:v>2.3210613251382781E-2</c:v>
                </c:pt>
                <c:pt idx="953">
                  <c:v>2.3210613251382781E-2</c:v>
                </c:pt>
                <c:pt idx="954">
                  <c:v>2.3210613251382781E-2</c:v>
                </c:pt>
                <c:pt idx="955">
                  <c:v>2.3210613251382781E-2</c:v>
                </c:pt>
                <c:pt idx="956">
                  <c:v>2.3210613251382781E-2</c:v>
                </c:pt>
                <c:pt idx="957">
                  <c:v>2.3210613251382781E-2</c:v>
                </c:pt>
                <c:pt idx="958">
                  <c:v>2.3210613251382781E-2</c:v>
                </c:pt>
                <c:pt idx="959">
                  <c:v>2.3210613251382781E-2</c:v>
                </c:pt>
                <c:pt idx="960">
                  <c:v>2.3210613251382781E-2</c:v>
                </c:pt>
                <c:pt idx="961">
                  <c:v>2.3210613251382781E-2</c:v>
                </c:pt>
                <c:pt idx="962">
                  <c:v>2.3210613251382781E-2</c:v>
                </c:pt>
                <c:pt idx="963">
                  <c:v>2.3210613251382781E-2</c:v>
                </c:pt>
                <c:pt idx="964">
                  <c:v>2.3210613251382781E-2</c:v>
                </c:pt>
                <c:pt idx="965">
                  <c:v>2.3210613251382781E-2</c:v>
                </c:pt>
                <c:pt idx="966">
                  <c:v>2.3210613251382781E-2</c:v>
                </c:pt>
                <c:pt idx="967">
                  <c:v>2.3210613251382781E-2</c:v>
                </c:pt>
                <c:pt idx="968">
                  <c:v>2.3210613251382781E-2</c:v>
                </c:pt>
                <c:pt idx="969">
                  <c:v>2.3210613251382781E-2</c:v>
                </c:pt>
                <c:pt idx="970">
                  <c:v>2.1722423306757777E-2</c:v>
                </c:pt>
                <c:pt idx="971">
                  <c:v>2.0319859941225125E-2</c:v>
                </c:pt>
                <c:pt idx="972">
                  <c:v>1.9002923154784815E-2</c:v>
                </c:pt>
                <c:pt idx="973">
                  <c:v>1.7771612947436854E-2</c:v>
                </c:pt>
                <c:pt idx="974">
                  <c:v>1.6625929319181242E-2</c:v>
                </c:pt>
                <c:pt idx="975">
                  <c:v>1.5565872270017978E-2</c:v>
                </c:pt>
                <c:pt idx="976">
                  <c:v>1.459144179994706E-2</c:v>
                </c:pt>
                <c:pt idx="977">
                  <c:v>1.3702637908968487E-2</c:v>
                </c:pt>
                <c:pt idx="978">
                  <c:v>1.2899460597082265E-2</c:v>
                </c:pt>
                <c:pt idx="979">
                  <c:v>1.2181909864288394E-2</c:v>
                </c:pt>
                <c:pt idx="980">
                  <c:v>1.2181909864288394E-2</c:v>
                </c:pt>
                <c:pt idx="981">
                  <c:v>1.2181909864288394E-2</c:v>
                </c:pt>
                <c:pt idx="982">
                  <c:v>1.2181909864288394E-2</c:v>
                </c:pt>
                <c:pt idx="983">
                  <c:v>1.2181909864288394E-2</c:v>
                </c:pt>
                <c:pt idx="984">
                  <c:v>1.2181909864288394E-2</c:v>
                </c:pt>
                <c:pt idx="985">
                  <c:v>1.2181909864288394E-2</c:v>
                </c:pt>
                <c:pt idx="986">
                  <c:v>1.2181909864288394E-2</c:v>
                </c:pt>
                <c:pt idx="987">
                  <c:v>1.2181909864288394E-2</c:v>
                </c:pt>
                <c:pt idx="988">
                  <c:v>1.2181909864288394E-2</c:v>
                </c:pt>
                <c:pt idx="989">
                  <c:v>1.2181909864288394E-2</c:v>
                </c:pt>
                <c:pt idx="990">
                  <c:v>1.2181909864288394E-2</c:v>
                </c:pt>
                <c:pt idx="991">
                  <c:v>1.2181909864288394E-2</c:v>
                </c:pt>
                <c:pt idx="992">
                  <c:v>1.2899460597082265E-2</c:v>
                </c:pt>
                <c:pt idx="993">
                  <c:v>1.3702637908968487E-2</c:v>
                </c:pt>
                <c:pt idx="994">
                  <c:v>1.459144179994706E-2</c:v>
                </c:pt>
                <c:pt idx="995">
                  <c:v>1.5565872270017978E-2</c:v>
                </c:pt>
                <c:pt idx="996">
                  <c:v>1.6625929319181242E-2</c:v>
                </c:pt>
                <c:pt idx="997">
                  <c:v>1.7771612947436854E-2</c:v>
                </c:pt>
                <c:pt idx="998">
                  <c:v>1.9002923154784815E-2</c:v>
                </c:pt>
                <c:pt idx="999">
                  <c:v>2.0319859941225125E-2</c:v>
                </c:pt>
                <c:pt idx="1000">
                  <c:v>2.1722423306757777E-2</c:v>
                </c:pt>
                <c:pt idx="1001">
                  <c:v>2.0319859941225125E-2</c:v>
                </c:pt>
                <c:pt idx="1002">
                  <c:v>1.9002923154784815E-2</c:v>
                </c:pt>
                <c:pt idx="1003">
                  <c:v>1.7771612947436854E-2</c:v>
                </c:pt>
                <c:pt idx="1004">
                  <c:v>1.6625929319181242E-2</c:v>
                </c:pt>
                <c:pt idx="1005">
                  <c:v>1.5565872270017978E-2</c:v>
                </c:pt>
                <c:pt idx="1006">
                  <c:v>1.459144179994706E-2</c:v>
                </c:pt>
                <c:pt idx="1007">
                  <c:v>1.3702637908968487E-2</c:v>
                </c:pt>
                <c:pt idx="1008">
                  <c:v>1.2899460597082265E-2</c:v>
                </c:pt>
                <c:pt idx="1009">
                  <c:v>1.2181909864288394E-2</c:v>
                </c:pt>
                <c:pt idx="1010">
                  <c:v>1.1549985710586866E-2</c:v>
                </c:pt>
                <c:pt idx="1011">
                  <c:v>1.1003688135977688E-2</c:v>
                </c:pt>
                <c:pt idx="1012">
                  <c:v>1.0543017140460858E-2</c:v>
                </c:pt>
                <c:pt idx="1013">
                  <c:v>1.0167972724036375E-2</c:v>
                </c:pt>
                <c:pt idx="1014">
                  <c:v>1.0167972724036375E-2</c:v>
                </c:pt>
                <c:pt idx="1015">
                  <c:v>1.0167972724036375E-2</c:v>
                </c:pt>
                <c:pt idx="1016">
                  <c:v>1.0167972724036375E-2</c:v>
                </c:pt>
                <c:pt idx="1017">
                  <c:v>1.0167972724036375E-2</c:v>
                </c:pt>
                <c:pt idx="1018">
                  <c:v>1.0167972724036375E-2</c:v>
                </c:pt>
                <c:pt idx="1019">
                  <c:v>1.0167972724036375E-2</c:v>
                </c:pt>
                <c:pt idx="1020">
                  <c:v>1.0543017140460858E-2</c:v>
                </c:pt>
                <c:pt idx="1021">
                  <c:v>1.1003688135977688E-2</c:v>
                </c:pt>
                <c:pt idx="1022">
                  <c:v>1.1549985710586866E-2</c:v>
                </c:pt>
                <c:pt idx="1023">
                  <c:v>1.2181909864288394E-2</c:v>
                </c:pt>
                <c:pt idx="1024">
                  <c:v>1.2899460597082265E-2</c:v>
                </c:pt>
                <c:pt idx="1025">
                  <c:v>1.3702637908968487E-2</c:v>
                </c:pt>
                <c:pt idx="1026">
                  <c:v>1.459144179994706E-2</c:v>
                </c:pt>
                <c:pt idx="1027">
                  <c:v>1.5565872270017978E-2</c:v>
                </c:pt>
                <c:pt idx="1028">
                  <c:v>1.6625929319181242E-2</c:v>
                </c:pt>
                <c:pt idx="1029">
                  <c:v>1.7771612947436854E-2</c:v>
                </c:pt>
                <c:pt idx="1030">
                  <c:v>1.9002923154784815E-2</c:v>
                </c:pt>
                <c:pt idx="1031">
                  <c:v>2.0319859941225125E-2</c:v>
                </c:pt>
                <c:pt idx="1032">
                  <c:v>2.1722423306757777E-2</c:v>
                </c:pt>
                <c:pt idx="1033">
                  <c:v>2.3210613251382781E-2</c:v>
                </c:pt>
                <c:pt idx="1034">
                  <c:v>2.3210613251382781E-2</c:v>
                </c:pt>
                <c:pt idx="1035">
                  <c:v>2.3210613251382781E-2</c:v>
                </c:pt>
                <c:pt idx="1036">
                  <c:v>2.3210613251382781E-2</c:v>
                </c:pt>
                <c:pt idx="1037">
                  <c:v>2.1722423306757777E-2</c:v>
                </c:pt>
                <c:pt idx="1038">
                  <c:v>2.0319859941225125E-2</c:v>
                </c:pt>
                <c:pt idx="1039">
                  <c:v>1.9002923154784815E-2</c:v>
                </c:pt>
                <c:pt idx="1040">
                  <c:v>1.7771612947436854E-2</c:v>
                </c:pt>
                <c:pt idx="1041">
                  <c:v>1.6625929319181242E-2</c:v>
                </c:pt>
                <c:pt idx="1042">
                  <c:v>1.5565872270017978E-2</c:v>
                </c:pt>
                <c:pt idx="1043">
                  <c:v>1.459144179994706E-2</c:v>
                </c:pt>
                <c:pt idx="1044">
                  <c:v>1.3702637908968487E-2</c:v>
                </c:pt>
                <c:pt idx="1045">
                  <c:v>1.2899460597082265E-2</c:v>
                </c:pt>
                <c:pt idx="1046">
                  <c:v>1.2181909864288394E-2</c:v>
                </c:pt>
                <c:pt idx="1047">
                  <c:v>1.1549985710586866E-2</c:v>
                </c:pt>
                <c:pt idx="1048">
                  <c:v>1.1003688135977688E-2</c:v>
                </c:pt>
                <c:pt idx="1049">
                  <c:v>1.0543017140460858E-2</c:v>
                </c:pt>
                <c:pt idx="1050">
                  <c:v>1.0167972724036375E-2</c:v>
                </c:pt>
                <c:pt idx="1051">
                  <c:v>1.0167972724036375E-2</c:v>
                </c:pt>
                <c:pt idx="1052">
                  <c:v>1.0167972724036375E-2</c:v>
                </c:pt>
                <c:pt idx="1053">
                  <c:v>1.0167972724036375E-2</c:v>
                </c:pt>
                <c:pt idx="1054">
                  <c:v>1.0167972724036375E-2</c:v>
                </c:pt>
                <c:pt idx="1055">
                  <c:v>1.0167972724036375E-2</c:v>
                </c:pt>
                <c:pt idx="1056">
                  <c:v>1.0167972724036375E-2</c:v>
                </c:pt>
                <c:pt idx="1057">
                  <c:v>1.0167972724036375E-2</c:v>
                </c:pt>
                <c:pt idx="1058">
                  <c:v>1.0167972724036375E-2</c:v>
                </c:pt>
                <c:pt idx="1059">
                  <c:v>1.0571064602145772E-2</c:v>
                </c:pt>
                <c:pt idx="1060">
                  <c:v>1.1071580499133574E-2</c:v>
                </c:pt>
                <c:pt idx="1061">
                  <c:v>1.1669520414999784E-2</c:v>
                </c:pt>
                <c:pt idx="1062">
                  <c:v>1.2364884349744395E-2</c:v>
                </c:pt>
                <c:pt idx="1063">
                  <c:v>1.3157672303367413E-2</c:v>
                </c:pt>
                <c:pt idx="1064">
                  <c:v>1.4047884275868833E-2</c:v>
                </c:pt>
                <c:pt idx="1065">
                  <c:v>1.5035520267248661E-2</c:v>
                </c:pt>
                <c:pt idx="1066">
                  <c:v>1.6120580277506891E-2</c:v>
                </c:pt>
                <c:pt idx="1067">
                  <c:v>1.7303064306643526E-2</c:v>
                </c:pt>
                <c:pt idx="1068">
                  <c:v>1.8582972354658573E-2</c:v>
                </c:pt>
                <c:pt idx="1069">
                  <c:v>1.9960304421552017E-2</c:v>
                </c:pt>
                <c:pt idx="1070">
                  <c:v>2.1435060507323869E-2</c:v>
                </c:pt>
                <c:pt idx="1071">
                  <c:v>2.3007240611974115E-2</c:v>
                </c:pt>
                <c:pt idx="1072">
                  <c:v>2.3210613251382781E-2</c:v>
                </c:pt>
                <c:pt idx="1073">
                  <c:v>2.3210613251382781E-2</c:v>
                </c:pt>
                <c:pt idx="1074">
                  <c:v>2.3210613251382781E-2</c:v>
                </c:pt>
                <c:pt idx="1075">
                  <c:v>2.3210613251382781E-2</c:v>
                </c:pt>
                <c:pt idx="1076">
                  <c:v>2.3210613251382781E-2</c:v>
                </c:pt>
                <c:pt idx="1077">
                  <c:v>2.3210613251382781E-2</c:v>
                </c:pt>
                <c:pt idx="1078">
                  <c:v>2.3210613251382781E-2</c:v>
                </c:pt>
                <c:pt idx="1079">
                  <c:v>2.3210613251382781E-2</c:v>
                </c:pt>
                <c:pt idx="1080">
                  <c:v>2.3210613251382781E-2</c:v>
                </c:pt>
                <c:pt idx="1081">
                  <c:v>2.3210613251382781E-2</c:v>
                </c:pt>
                <c:pt idx="1082">
                  <c:v>2.3210613251382781E-2</c:v>
                </c:pt>
                <c:pt idx="1083">
                  <c:v>2.1722423306757777E-2</c:v>
                </c:pt>
                <c:pt idx="1084">
                  <c:v>2.0319859941225125E-2</c:v>
                </c:pt>
                <c:pt idx="1085">
                  <c:v>1.9002923154784815E-2</c:v>
                </c:pt>
                <c:pt idx="1086">
                  <c:v>1.7771612947436854E-2</c:v>
                </c:pt>
                <c:pt idx="1087">
                  <c:v>1.6625929319181242E-2</c:v>
                </c:pt>
                <c:pt idx="1088">
                  <c:v>1.5565872270017978E-2</c:v>
                </c:pt>
                <c:pt idx="1089">
                  <c:v>1.459144179994706E-2</c:v>
                </c:pt>
                <c:pt idx="1090">
                  <c:v>1.3702637908968487E-2</c:v>
                </c:pt>
                <c:pt idx="1091">
                  <c:v>1.2899460597082265E-2</c:v>
                </c:pt>
                <c:pt idx="1092">
                  <c:v>1.2181909864288394E-2</c:v>
                </c:pt>
                <c:pt idx="1093">
                  <c:v>9.5197418152366351E-3</c:v>
                </c:pt>
                <c:pt idx="1094">
                  <c:v>9.5197418152366351E-3</c:v>
                </c:pt>
                <c:pt idx="1095">
                  <c:v>9.5197418152366351E-3</c:v>
                </c:pt>
                <c:pt idx="1096">
                  <c:v>9.5197418152366351E-3</c:v>
                </c:pt>
                <c:pt idx="1097">
                  <c:v>9.5197418152366351E-3</c:v>
                </c:pt>
                <c:pt idx="1098">
                  <c:v>9.5197418152366351E-3</c:v>
                </c:pt>
                <c:pt idx="1099">
                  <c:v>9.5197418152366351E-3</c:v>
                </c:pt>
                <c:pt idx="1100">
                  <c:v>9.5197418152366351E-3</c:v>
                </c:pt>
                <c:pt idx="1101">
                  <c:v>9.5197418152366351E-3</c:v>
                </c:pt>
                <c:pt idx="1102">
                  <c:v>9.5197418152366351E-3</c:v>
                </c:pt>
                <c:pt idx="1103">
                  <c:v>9.5197418152366351E-3</c:v>
                </c:pt>
                <c:pt idx="1104">
                  <c:v>1.0495504254315655E-2</c:v>
                </c:pt>
                <c:pt idx="1105">
                  <c:v>1.1623491722892185E-2</c:v>
                </c:pt>
                <c:pt idx="1106">
                  <c:v>1.2903704220966221E-2</c:v>
                </c:pt>
                <c:pt idx="1107">
                  <c:v>1.4336141748537761E-2</c:v>
                </c:pt>
                <c:pt idx="1108">
                  <c:v>1.5920804305606814E-2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4D6-4019-A2E2-729486398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1876072"/>
        <c:axId val="1461876728"/>
      </c:scatterChart>
      <c:scatterChart>
        <c:scatterStyle val="smoothMarker"/>
        <c:varyColors val="0"/>
        <c:ser>
          <c:idx val="1"/>
          <c:order val="1"/>
          <c:tx>
            <c:v>Acceleration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Cycle'!$I$2:$I$1110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0.41000000000000014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-0.41000000000000014</c:v>
                </c:pt>
                <c:pt idx="94">
                  <c:v>-0.5</c:v>
                </c:pt>
                <c:pt idx="95">
                  <c:v>-0.5</c:v>
                </c:pt>
                <c:pt idx="96">
                  <c:v>-0.5</c:v>
                </c:pt>
                <c:pt idx="97">
                  <c:v>-0.5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1</c:v>
                </c:pt>
                <c:pt idx="112">
                  <c:v>0.41000000000000014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-3.41</c:v>
                </c:pt>
                <c:pt idx="117">
                  <c:v>0</c:v>
                </c:pt>
                <c:pt idx="118">
                  <c:v>0.5</c:v>
                </c:pt>
                <c:pt idx="119">
                  <c:v>0</c:v>
                </c:pt>
                <c:pt idx="120">
                  <c:v>1</c:v>
                </c:pt>
                <c:pt idx="121">
                  <c:v>1</c:v>
                </c:pt>
                <c:pt idx="122">
                  <c:v>0.91000000000000014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-1</c:v>
                </c:pt>
                <c:pt idx="158">
                  <c:v>-1</c:v>
                </c:pt>
                <c:pt idx="159">
                  <c:v>-1</c:v>
                </c:pt>
                <c:pt idx="160">
                  <c:v>-1</c:v>
                </c:pt>
                <c:pt idx="161">
                  <c:v>-1</c:v>
                </c:pt>
                <c:pt idx="162">
                  <c:v>-1</c:v>
                </c:pt>
                <c:pt idx="163">
                  <c:v>-1</c:v>
                </c:pt>
                <c:pt idx="164">
                  <c:v>-1</c:v>
                </c:pt>
                <c:pt idx="165">
                  <c:v>-1</c:v>
                </c:pt>
                <c:pt idx="166">
                  <c:v>-1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-1</c:v>
                </c:pt>
                <c:pt idx="215">
                  <c:v>-1</c:v>
                </c:pt>
                <c:pt idx="216">
                  <c:v>-1</c:v>
                </c:pt>
                <c:pt idx="217">
                  <c:v>-1</c:v>
                </c:pt>
                <c:pt idx="218">
                  <c:v>-1</c:v>
                </c:pt>
                <c:pt idx="219">
                  <c:v>-1</c:v>
                </c:pt>
                <c:pt idx="220">
                  <c:v>-1</c:v>
                </c:pt>
                <c:pt idx="221">
                  <c:v>-1</c:v>
                </c:pt>
                <c:pt idx="222">
                  <c:v>-1</c:v>
                </c:pt>
                <c:pt idx="223">
                  <c:v>-1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0.5</c:v>
                </c:pt>
                <c:pt idx="237">
                  <c:v>0.5</c:v>
                </c:pt>
                <c:pt idx="238">
                  <c:v>0.5</c:v>
                </c:pt>
                <c:pt idx="239">
                  <c:v>0.5</c:v>
                </c:pt>
                <c:pt idx="240">
                  <c:v>0.5</c:v>
                </c:pt>
                <c:pt idx="241">
                  <c:v>0.5</c:v>
                </c:pt>
                <c:pt idx="242">
                  <c:v>0.5</c:v>
                </c:pt>
                <c:pt idx="243">
                  <c:v>0.5</c:v>
                </c:pt>
                <c:pt idx="244">
                  <c:v>0.5</c:v>
                </c:pt>
                <c:pt idx="245">
                  <c:v>0.5</c:v>
                </c:pt>
                <c:pt idx="246">
                  <c:v>0.5</c:v>
                </c:pt>
                <c:pt idx="247">
                  <c:v>0.5</c:v>
                </c:pt>
                <c:pt idx="248">
                  <c:v>0.5</c:v>
                </c:pt>
                <c:pt idx="249">
                  <c:v>0.5</c:v>
                </c:pt>
                <c:pt idx="250">
                  <c:v>0.5</c:v>
                </c:pt>
                <c:pt idx="251">
                  <c:v>0.5</c:v>
                </c:pt>
                <c:pt idx="252">
                  <c:v>1</c:v>
                </c:pt>
                <c:pt idx="253">
                  <c:v>1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-0.91000000000000014</c:v>
                </c:pt>
                <c:pt idx="268">
                  <c:v>-0.5</c:v>
                </c:pt>
                <c:pt idx="269">
                  <c:v>-0.5</c:v>
                </c:pt>
                <c:pt idx="270">
                  <c:v>-0.5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1</c:v>
                </c:pt>
                <c:pt idx="286">
                  <c:v>0.5</c:v>
                </c:pt>
                <c:pt idx="287">
                  <c:v>0.5</c:v>
                </c:pt>
                <c:pt idx="288">
                  <c:v>0.41000000000000014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-1</c:v>
                </c:pt>
                <c:pt idx="297">
                  <c:v>-1</c:v>
                </c:pt>
                <c:pt idx="298">
                  <c:v>-1</c:v>
                </c:pt>
                <c:pt idx="299">
                  <c:v>-1</c:v>
                </c:pt>
                <c:pt idx="300">
                  <c:v>-1</c:v>
                </c:pt>
                <c:pt idx="301">
                  <c:v>-1</c:v>
                </c:pt>
                <c:pt idx="302">
                  <c:v>-1</c:v>
                </c:pt>
                <c:pt idx="303">
                  <c:v>-1</c:v>
                </c:pt>
                <c:pt idx="304">
                  <c:v>-1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0.5</c:v>
                </c:pt>
                <c:pt idx="314">
                  <c:v>0.5</c:v>
                </c:pt>
                <c:pt idx="315">
                  <c:v>0.5</c:v>
                </c:pt>
                <c:pt idx="316">
                  <c:v>0.5</c:v>
                </c:pt>
                <c:pt idx="317">
                  <c:v>0.5</c:v>
                </c:pt>
                <c:pt idx="318">
                  <c:v>0.5</c:v>
                </c:pt>
                <c:pt idx="319">
                  <c:v>0.5</c:v>
                </c:pt>
                <c:pt idx="320">
                  <c:v>0.5</c:v>
                </c:pt>
                <c:pt idx="321">
                  <c:v>0.5</c:v>
                </c:pt>
                <c:pt idx="322">
                  <c:v>0.5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0</c:v>
                </c:pt>
                <c:pt idx="328">
                  <c:v>-1</c:v>
                </c:pt>
                <c:pt idx="329">
                  <c:v>-1</c:v>
                </c:pt>
                <c:pt idx="330">
                  <c:v>-1</c:v>
                </c:pt>
                <c:pt idx="331">
                  <c:v>-1</c:v>
                </c:pt>
                <c:pt idx="332">
                  <c:v>-1</c:v>
                </c:pt>
                <c:pt idx="333">
                  <c:v>-1</c:v>
                </c:pt>
                <c:pt idx="334">
                  <c:v>-1</c:v>
                </c:pt>
                <c:pt idx="335">
                  <c:v>-1</c:v>
                </c:pt>
                <c:pt idx="336">
                  <c:v>-1</c:v>
                </c:pt>
                <c:pt idx="337">
                  <c:v>-1</c:v>
                </c:pt>
                <c:pt idx="338">
                  <c:v>-1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0.5</c:v>
                </c:pt>
                <c:pt idx="344">
                  <c:v>0.5</c:v>
                </c:pt>
                <c:pt idx="345">
                  <c:v>0.5</c:v>
                </c:pt>
                <c:pt idx="346">
                  <c:v>0.5</c:v>
                </c:pt>
                <c:pt idx="347">
                  <c:v>0.5</c:v>
                </c:pt>
                <c:pt idx="348">
                  <c:v>0.5</c:v>
                </c:pt>
                <c:pt idx="349">
                  <c:v>0.5</c:v>
                </c:pt>
                <c:pt idx="350">
                  <c:v>0.5</c:v>
                </c:pt>
                <c:pt idx="351">
                  <c:v>0.5</c:v>
                </c:pt>
                <c:pt idx="352">
                  <c:v>0.5</c:v>
                </c:pt>
                <c:pt idx="353">
                  <c:v>0.5</c:v>
                </c:pt>
                <c:pt idx="354">
                  <c:v>0.5</c:v>
                </c:pt>
                <c:pt idx="355">
                  <c:v>0.75</c:v>
                </c:pt>
                <c:pt idx="356">
                  <c:v>0.75</c:v>
                </c:pt>
                <c:pt idx="357">
                  <c:v>0.75</c:v>
                </c:pt>
                <c:pt idx="358">
                  <c:v>0.75</c:v>
                </c:pt>
                <c:pt idx="359">
                  <c:v>1</c:v>
                </c:pt>
                <c:pt idx="360">
                  <c:v>1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-0.75</c:v>
                </c:pt>
                <c:pt idx="368">
                  <c:v>-0.75</c:v>
                </c:pt>
                <c:pt idx="369">
                  <c:v>-0.75</c:v>
                </c:pt>
                <c:pt idx="370">
                  <c:v>-0.75</c:v>
                </c:pt>
                <c:pt idx="371">
                  <c:v>-0.75</c:v>
                </c:pt>
                <c:pt idx="372">
                  <c:v>-0.75</c:v>
                </c:pt>
                <c:pt idx="373">
                  <c:v>-0.75</c:v>
                </c:pt>
                <c:pt idx="374">
                  <c:v>-0.75</c:v>
                </c:pt>
                <c:pt idx="375">
                  <c:v>-0.75</c:v>
                </c:pt>
                <c:pt idx="376">
                  <c:v>-0.75</c:v>
                </c:pt>
                <c:pt idx="377">
                  <c:v>-0.75</c:v>
                </c:pt>
                <c:pt idx="378">
                  <c:v>-0.75</c:v>
                </c:pt>
                <c:pt idx="379">
                  <c:v>-0.75</c:v>
                </c:pt>
                <c:pt idx="380">
                  <c:v>-0.75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0.75</c:v>
                </c:pt>
                <c:pt idx="392">
                  <c:v>0.75</c:v>
                </c:pt>
                <c:pt idx="393">
                  <c:v>0.75</c:v>
                </c:pt>
                <c:pt idx="394">
                  <c:v>0.75</c:v>
                </c:pt>
                <c:pt idx="395">
                  <c:v>0.75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0.75</c:v>
                </c:pt>
                <c:pt idx="403">
                  <c:v>-0.75</c:v>
                </c:pt>
                <c:pt idx="404">
                  <c:v>-0.75</c:v>
                </c:pt>
                <c:pt idx="405">
                  <c:v>-0.75</c:v>
                </c:pt>
                <c:pt idx="406">
                  <c:v>-0.75</c:v>
                </c:pt>
                <c:pt idx="407">
                  <c:v>-0.75</c:v>
                </c:pt>
                <c:pt idx="408">
                  <c:v>-0.75</c:v>
                </c:pt>
                <c:pt idx="409">
                  <c:v>-0.75</c:v>
                </c:pt>
                <c:pt idx="410">
                  <c:v>-0.75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0.75</c:v>
                </c:pt>
                <c:pt idx="418">
                  <c:v>0.75</c:v>
                </c:pt>
                <c:pt idx="419">
                  <c:v>0.75</c:v>
                </c:pt>
                <c:pt idx="420">
                  <c:v>0.75</c:v>
                </c:pt>
                <c:pt idx="421">
                  <c:v>0.75</c:v>
                </c:pt>
                <c:pt idx="422">
                  <c:v>0.75</c:v>
                </c:pt>
                <c:pt idx="423">
                  <c:v>0.75</c:v>
                </c:pt>
                <c:pt idx="424">
                  <c:v>0.75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-0.75</c:v>
                </c:pt>
                <c:pt idx="474">
                  <c:v>-0.75</c:v>
                </c:pt>
                <c:pt idx="475">
                  <c:v>-0.75</c:v>
                </c:pt>
                <c:pt idx="476">
                  <c:v>-0.75</c:v>
                </c:pt>
                <c:pt idx="477">
                  <c:v>-0.75</c:v>
                </c:pt>
                <c:pt idx="478">
                  <c:v>-0.75</c:v>
                </c:pt>
                <c:pt idx="479">
                  <c:v>-0.75</c:v>
                </c:pt>
                <c:pt idx="480">
                  <c:v>-0.75</c:v>
                </c:pt>
                <c:pt idx="481">
                  <c:v>-0.75</c:v>
                </c:pt>
                <c:pt idx="482">
                  <c:v>-0.75</c:v>
                </c:pt>
                <c:pt idx="483">
                  <c:v>-0.75</c:v>
                </c:pt>
                <c:pt idx="484">
                  <c:v>-0.75</c:v>
                </c:pt>
                <c:pt idx="485">
                  <c:v>-0.75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0.75</c:v>
                </c:pt>
                <c:pt idx="494">
                  <c:v>0.75</c:v>
                </c:pt>
                <c:pt idx="495">
                  <c:v>0.75</c:v>
                </c:pt>
                <c:pt idx="496">
                  <c:v>0.75</c:v>
                </c:pt>
                <c:pt idx="497">
                  <c:v>0.75</c:v>
                </c:pt>
                <c:pt idx="498">
                  <c:v>0.75</c:v>
                </c:pt>
                <c:pt idx="499">
                  <c:v>0.75</c:v>
                </c:pt>
                <c:pt idx="500">
                  <c:v>0.75</c:v>
                </c:pt>
                <c:pt idx="501">
                  <c:v>0.75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-0.75</c:v>
                </c:pt>
                <c:pt idx="528">
                  <c:v>-0.75</c:v>
                </c:pt>
                <c:pt idx="529">
                  <c:v>-0.75</c:v>
                </c:pt>
                <c:pt idx="530">
                  <c:v>-0.75</c:v>
                </c:pt>
                <c:pt idx="531">
                  <c:v>-0.75</c:v>
                </c:pt>
                <c:pt idx="532">
                  <c:v>-0.75</c:v>
                </c:pt>
                <c:pt idx="533">
                  <c:v>-0.75</c:v>
                </c:pt>
                <c:pt idx="534">
                  <c:v>-0.75</c:v>
                </c:pt>
                <c:pt idx="535">
                  <c:v>-0.75</c:v>
                </c:pt>
                <c:pt idx="536">
                  <c:v>-0.75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0.75</c:v>
                </c:pt>
                <c:pt idx="545">
                  <c:v>0.75</c:v>
                </c:pt>
                <c:pt idx="546">
                  <c:v>0.75</c:v>
                </c:pt>
                <c:pt idx="547">
                  <c:v>0.75</c:v>
                </c:pt>
                <c:pt idx="548">
                  <c:v>0.75</c:v>
                </c:pt>
                <c:pt idx="549">
                  <c:v>0.75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-0.75</c:v>
                </c:pt>
                <c:pt idx="560">
                  <c:v>-0.75</c:v>
                </c:pt>
                <c:pt idx="561">
                  <c:v>-0.75</c:v>
                </c:pt>
                <c:pt idx="562">
                  <c:v>-0.75</c:v>
                </c:pt>
                <c:pt idx="563">
                  <c:v>-0.75</c:v>
                </c:pt>
                <c:pt idx="564">
                  <c:v>-0.75</c:v>
                </c:pt>
                <c:pt idx="565">
                  <c:v>-0.75</c:v>
                </c:pt>
                <c:pt idx="566">
                  <c:v>-0.75</c:v>
                </c:pt>
                <c:pt idx="567">
                  <c:v>-0.75</c:v>
                </c:pt>
                <c:pt idx="568">
                  <c:v>-0.75</c:v>
                </c:pt>
                <c:pt idx="569">
                  <c:v>-0.75</c:v>
                </c:pt>
                <c:pt idx="570">
                  <c:v>-0.75</c:v>
                </c:pt>
                <c:pt idx="571">
                  <c:v>-0.75</c:v>
                </c:pt>
                <c:pt idx="572">
                  <c:v>-0.75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0.29999999999999982</c:v>
                </c:pt>
                <c:pt idx="585">
                  <c:v>0.29999999999999982</c:v>
                </c:pt>
                <c:pt idx="586">
                  <c:v>0.29999999999999982</c:v>
                </c:pt>
                <c:pt idx="587">
                  <c:v>0.29999999999999982</c:v>
                </c:pt>
                <c:pt idx="588">
                  <c:v>0.29999999999999982</c:v>
                </c:pt>
                <c:pt idx="589">
                  <c:v>0.29999999999999982</c:v>
                </c:pt>
                <c:pt idx="590">
                  <c:v>0.29999999999999982</c:v>
                </c:pt>
                <c:pt idx="591">
                  <c:v>0.29999999999999982</c:v>
                </c:pt>
                <c:pt idx="592">
                  <c:v>0.75</c:v>
                </c:pt>
                <c:pt idx="593">
                  <c:v>0.75</c:v>
                </c:pt>
                <c:pt idx="594">
                  <c:v>0.75</c:v>
                </c:pt>
                <c:pt idx="595">
                  <c:v>0.75</c:v>
                </c:pt>
                <c:pt idx="596">
                  <c:v>0.75</c:v>
                </c:pt>
                <c:pt idx="597">
                  <c:v>0.75</c:v>
                </c:pt>
                <c:pt idx="598">
                  <c:v>0.75</c:v>
                </c:pt>
                <c:pt idx="599">
                  <c:v>0.75</c:v>
                </c:pt>
                <c:pt idx="600">
                  <c:v>0.75</c:v>
                </c:pt>
                <c:pt idx="601">
                  <c:v>0.75</c:v>
                </c:pt>
                <c:pt idx="602">
                  <c:v>0.60000000000000142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-0.91000000000000014</c:v>
                </c:pt>
                <c:pt idx="609">
                  <c:v>-0.5</c:v>
                </c:pt>
                <c:pt idx="610">
                  <c:v>0</c:v>
                </c:pt>
                <c:pt idx="611">
                  <c:v>0.5</c:v>
                </c:pt>
                <c:pt idx="612">
                  <c:v>0.5</c:v>
                </c:pt>
                <c:pt idx="613">
                  <c:v>0.41000000000000014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-0.5</c:v>
                </c:pt>
                <c:pt idx="691">
                  <c:v>-0.5</c:v>
                </c:pt>
                <c:pt idx="692">
                  <c:v>-0.5</c:v>
                </c:pt>
                <c:pt idx="693">
                  <c:v>-0.5</c:v>
                </c:pt>
                <c:pt idx="694">
                  <c:v>-0.5</c:v>
                </c:pt>
                <c:pt idx="695">
                  <c:v>-0.5</c:v>
                </c:pt>
                <c:pt idx="696">
                  <c:v>-0.5</c:v>
                </c:pt>
                <c:pt idx="697">
                  <c:v>-0.5</c:v>
                </c:pt>
                <c:pt idx="698">
                  <c:v>-0.5</c:v>
                </c:pt>
                <c:pt idx="699">
                  <c:v>-0.5</c:v>
                </c:pt>
                <c:pt idx="700">
                  <c:v>-0.5</c:v>
                </c:pt>
                <c:pt idx="701">
                  <c:v>-0.5</c:v>
                </c:pt>
                <c:pt idx="702">
                  <c:v>-0.5</c:v>
                </c:pt>
                <c:pt idx="703">
                  <c:v>-0.5</c:v>
                </c:pt>
                <c:pt idx="704">
                  <c:v>-0.5</c:v>
                </c:pt>
                <c:pt idx="705">
                  <c:v>-0.5</c:v>
                </c:pt>
                <c:pt idx="706">
                  <c:v>-0.5</c:v>
                </c:pt>
                <c:pt idx="707">
                  <c:v>-0.5</c:v>
                </c:pt>
                <c:pt idx="708">
                  <c:v>-0.5</c:v>
                </c:pt>
                <c:pt idx="709">
                  <c:v>-0.5</c:v>
                </c:pt>
                <c:pt idx="710">
                  <c:v>-0.5</c:v>
                </c:pt>
                <c:pt idx="711">
                  <c:v>-0.5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0.29999999999999982</c:v>
                </c:pt>
                <c:pt idx="724">
                  <c:v>0.29999999999999982</c:v>
                </c:pt>
                <c:pt idx="725">
                  <c:v>0.29999999999999982</c:v>
                </c:pt>
                <c:pt idx="726">
                  <c:v>0.29999999999999982</c:v>
                </c:pt>
                <c:pt idx="727">
                  <c:v>0.29999999999999982</c:v>
                </c:pt>
                <c:pt idx="728">
                  <c:v>0.29999999999999982</c:v>
                </c:pt>
                <c:pt idx="729">
                  <c:v>0.29999999999999982</c:v>
                </c:pt>
                <c:pt idx="730">
                  <c:v>0.29999999999999982</c:v>
                </c:pt>
                <c:pt idx="731">
                  <c:v>0.29999999999999982</c:v>
                </c:pt>
                <c:pt idx="732">
                  <c:v>0.29999999999999982</c:v>
                </c:pt>
                <c:pt idx="733">
                  <c:v>0.29999999999999982</c:v>
                </c:pt>
                <c:pt idx="734">
                  <c:v>0.29999999999999982</c:v>
                </c:pt>
                <c:pt idx="735">
                  <c:v>0.75</c:v>
                </c:pt>
                <c:pt idx="736">
                  <c:v>0.75</c:v>
                </c:pt>
                <c:pt idx="737">
                  <c:v>0.75</c:v>
                </c:pt>
                <c:pt idx="738">
                  <c:v>0.75</c:v>
                </c:pt>
                <c:pt idx="739">
                  <c:v>0.75</c:v>
                </c:pt>
                <c:pt idx="740">
                  <c:v>0.75</c:v>
                </c:pt>
                <c:pt idx="741">
                  <c:v>0.75</c:v>
                </c:pt>
                <c:pt idx="742">
                  <c:v>1</c:v>
                </c:pt>
                <c:pt idx="743">
                  <c:v>1</c:v>
                </c:pt>
                <c:pt idx="744">
                  <c:v>0.15000000000000213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-0.5</c:v>
                </c:pt>
                <c:pt idx="756">
                  <c:v>-0.5</c:v>
                </c:pt>
                <c:pt idx="757">
                  <c:v>-0.5</c:v>
                </c:pt>
                <c:pt idx="758">
                  <c:v>-0.5</c:v>
                </c:pt>
                <c:pt idx="759">
                  <c:v>-0.5</c:v>
                </c:pt>
                <c:pt idx="760">
                  <c:v>-0.5</c:v>
                </c:pt>
                <c:pt idx="761">
                  <c:v>-0.5</c:v>
                </c:pt>
                <c:pt idx="762">
                  <c:v>-0.5</c:v>
                </c:pt>
                <c:pt idx="763">
                  <c:v>-0.5</c:v>
                </c:pt>
                <c:pt idx="764">
                  <c:v>-0.5</c:v>
                </c:pt>
                <c:pt idx="765">
                  <c:v>-0.5</c:v>
                </c:pt>
                <c:pt idx="766">
                  <c:v>-0.5</c:v>
                </c:pt>
                <c:pt idx="767">
                  <c:v>-0.5</c:v>
                </c:pt>
                <c:pt idx="768">
                  <c:v>-0.5</c:v>
                </c:pt>
                <c:pt idx="769">
                  <c:v>-0.5</c:v>
                </c:pt>
                <c:pt idx="770">
                  <c:v>-0.5</c:v>
                </c:pt>
                <c:pt idx="771">
                  <c:v>-0.5</c:v>
                </c:pt>
                <c:pt idx="772">
                  <c:v>-0.5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0.29999999999999982</c:v>
                </c:pt>
                <c:pt idx="784">
                  <c:v>0.29999999999999982</c:v>
                </c:pt>
                <c:pt idx="785">
                  <c:v>0.29999999999999982</c:v>
                </c:pt>
                <c:pt idx="786">
                  <c:v>0.29999999999999982</c:v>
                </c:pt>
                <c:pt idx="787">
                  <c:v>0.29999999999999982</c:v>
                </c:pt>
                <c:pt idx="788">
                  <c:v>0.79999999999999982</c:v>
                </c:pt>
                <c:pt idx="789">
                  <c:v>0.79999999999999982</c:v>
                </c:pt>
                <c:pt idx="790">
                  <c:v>0.79999999999999982</c:v>
                </c:pt>
                <c:pt idx="791">
                  <c:v>0.80000000000000071</c:v>
                </c:pt>
                <c:pt idx="792">
                  <c:v>0.80000000000000071</c:v>
                </c:pt>
                <c:pt idx="793">
                  <c:v>0.80000000000000071</c:v>
                </c:pt>
                <c:pt idx="794">
                  <c:v>0.80000000000000071</c:v>
                </c:pt>
                <c:pt idx="795">
                  <c:v>0.80000000000000071</c:v>
                </c:pt>
                <c:pt idx="796">
                  <c:v>0.80000000000000071</c:v>
                </c:pt>
                <c:pt idx="797">
                  <c:v>0.29999999999999716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-0.5</c:v>
                </c:pt>
                <c:pt idx="822">
                  <c:v>-0.5</c:v>
                </c:pt>
                <c:pt idx="823">
                  <c:v>-0.5</c:v>
                </c:pt>
                <c:pt idx="824">
                  <c:v>-0.5</c:v>
                </c:pt>
                <c:pt idx="825">
                  <c:v>-0.5</c:v>
                </c:pt>
                <c:pt idx="826">
                  <c:v>-0.5</c:v>
                </c:pt>
                <c:pt idx="827">
                  <c:v>-0.5</c:v>
                </c:pt>
                <c:pt idx="828">
                  <c:v>-0.5</c:v>
                </c:pt>
                <c:pt idx="829">
                  <c:v>-0.5</c:v>
                </c:pt>
                <c:pt idx="830">
                  <c:v>-0.5</c:v>
                </c:pt>
                <c:pt idx="831">
                  <c:v>-0.5</c:v>
                </c:pt>
                <c:pt idx="832">
                  <c:v>-0.5</c:v>
                </c:pt>
                <c:pt idx="833">
                  <c:v>-0.5</c:v>
                </c:pt>
                <c:pt idx="834">
                  <c:v>-0.5</c:v>
                </c:pt>
                <c:pt idx="835">
                  <c:v>-0.5</c:v>
                </c:pt>
                <c:pt idx="836">
                  <c:v>-0.5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0.29999999999999982</c:v>
                </c:pt>
                <c:pt idx="859">
                  <c:v>0.29999999999999982</c:v>
                </c:pt>
                <c:pt idx="860">
                  <c:v>0.29999999999999982</c:v>
                </c:pt>
                <c:pt idx="861">
                  <c:v>0.29999999999999982</c:v>
                </c:pt>
                <c:pt idx="862">
                  <c:v>0.29999999999999982</c:v>
                </c:pt>
                <c:pt idx="863">
                  <c:v>0.29999999999999982</c:v>
                </c:pt>
                <c:pt idx="864">
                  <c:v>0.29999999999999982</c:v>
                </c:pt>
                <c:pt idx="865">
                  <c:v>0.29999999999999982</c:v>
                </c:pt>
                <c:pt idx="866">
                  <c:v>0.30000000000000071</c:v>
                </c:pt>
                <c:pt idx="867">
                  <c:v>0.30000000000000071</c:v>
                </c:pt>
                <c:pt idx="868">
                  <c:v>0.30000000000000071</c:v>
                </c:pt>
                <c:pt idx="869">
                  <c:v>0.30000000000000071</c:v>
                </c:pt>
                <c:pt idx="870">
                  <c:v>0.30000000000000071</c:v>
                </c:pt>
                <c:pt idx="871">
                  <c:v>0.30000000000000071</c:v>
                </c:pt>
                <c:pt idx="872">
                  <c:v>0.30000000000000071</c:v>
                </c:pt>
                <c:pt idx="873">
                  <c:v>0.30000000000000071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0.5</c:v>
                </c:pt>
                <c:pt idx="936">
                  <c:v>0.5</c:v>
                </c:pt>
                <c:pt idx="937">
                  <c:v>0.5</c:v>
                </c:pt>
                <c:pt idx="938">
                  <c:v>0.5</c:v>
                </c:pt>
                <c:pt idx="939">
                  <c:v>0.5</c:v>
                </c:pt>
                <c:pt idx="940">
                  <c:v>0.5</c:v>
                </c:pt>
                <c:pt idx="941">
                  <c:v>0.19999999999999929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-0.75</c:v>
                </c:pt>
                <c:pt idx="971">
                  <c:v>-0.75</c:v>
                </c:pt>
                <c:pt idx="972">
                  <c:v>-0.75</c:v>
                </c:pt>
                <c:pt idx="973">
                  <c:v>-0.75</c:v>
                </c:pt>
                <c:pt idx="974">
                  <c:v>-0.75</c:v>
                </c:pt>
                <c:pt idx="975">
                  <c:v>-0.75</c:v>
                </c:pt>
                <c:pt idx="976">
                  <c:v>-0.75</c:v>
                </c:pt>
                <c:pt idx="977">
                  <c:v>-0.75</c:v>
                </c:pt>
                <c:pt idx="978">
                  <c:v>-0.75</c:v>
                </c:pt>
                <c:pt idx="979">
                  <c:v>-0.75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0.75</c:v>
                </c:pt>
                <c:pt idx="993">
                  <c:v>0.75</c:v>
                </c:pt>
                <c:pt idx="994">
                  <c:v>0.75</c:v>
                </c:pt>
                <c:pt idx="995">
                  <c:v>0.75</c:v>
                </c:pt>
                <c:pt idx="996">
                  <c:v>0.75</c:v>
                </c:pt>
                <c:pt idx="997">
                  <c:v>0.75</c:v>
                </c:pt>
                <c:pt idx="998">
                  <c:v>0.75</c:v>
                </c:pt>
                <c:pt idx="999">
                  <c:v>0.75</c:v>
                </c:pt>
                <c:pt idx="1000">
                  <c:v>0.75</c:v>
                </c:pt>
                <c:pt idx="1001">
                  <c:v>-0.75</c:v>
                </c:pt>
                <c:pt idx="1002">
                  <c:v>-0.75</c:v>
                </c:pt>
                <c:pt idx="1003">
                  <c:v>-0.75</c:v>
                </c:pt>
                <c:pt idx="1004">
                  <c:v>-0.75</c:v>
                </c:pt>
                <c:pt idx="1005">
                  <c:v>-0.75</c:v>
                </c:pt>
                <c:pt idx="1006">
                  <c:v>-0.75</c:v>
                </c:pt>
                <c:pt idx="1007">
                  <c:v>-0.75</c:v>
                </c:pt>
                <c:pt idx="1008">
                  <c:v>-0.75</c:v>
                </c:pt>
                <c:pt idx="1009">
                  <c:v>-0.75</c:v>
                </c:pt>
                <c:pt idx="1010">
                  <c:v>-0.75</c:v>
                </c:pt>
                <c:pt idx="1011">
                  <c:v>-0.75</c:v>
                </c:pt>
                <c:pt idx="1012">
                  <c:v>-0.75</c:v>
                </c:pt>
                <c:pt idx="1013">
                  <c:v>-0.75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0.75</c:v>
                </c:pt>
                <c:pt idx="1021">
                  <c:v>0.75</c:v>
                </c:pt>
                <c:pt idx="1022">
                  <c:v>0.75</c:v>
                </c:pt>
                <c:pt idx="1023">
                  <c:v>0.75</c:v>
                </c:pt>
                <c:pt idx="1024">
                  <c:v>0.75</c:v>
                </c:pt>
                <c:pt idx="1025">
                  <c:v>0.75</c:v>
                </c:pt>
                <c:pt idx="1026">
                  <c:v>0.75</c:v>
                </c:pt>
                <c:pt idx="1027">
                  <c:v>0.75</c:v>
                </c:pt>
                <c:pt idx="1028">
                  <c:v>0.75</c:v>
                </c:pt>
                <c:pt idx="1029">
                  <c:v>0.75</c:v>
                </c:pt>
                <c:pt idx="1030">
                  <c:v>0.75</c:v>
                </c:pt>
                <c:pt idx="1031">
                  <c:v>0.75</c:v>
                </c:pt>
                <c:pt idx="1032">
                  <c:v>0.75</c:v>
                </c:pt>
                <c:pt idx="1033">
                  <c:v>0.75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-0.75</c:v>
                </c:pt>
                <c:pt idx="1038">
                  <c:v>-0.75</c:v>
                </c:pt>
                <c:pt idx="1039">
                  <c:v>-0.75</c:v>
                </c:pt>
                <c:pt idx="1040">
                  <c:v>-0.75</c:v>
                </c:pt>
                <c:pt idx="1041">
                  <c:v>-0.75</c:v>
                </c:pt>
                <c:pt idx="1042">
                  <c:v>-0.75</c:v>
                </c:pt>
                <c:pt idx="1043">
                  <c:v>-0.75</c:v>
                </c:pt>
                <c:pt idx="1044">
                  <c:v>-0.75</c:v>
                </c:pt>
                <c:pt idx="1045">
                  <c:v>-0.75</c:v>
                </c:pt>
                <c:pt idx="1046">
                  <c:v>-0.75</c:v>
                </c:pt>
                <c:pt idx="1047">
                  <c:v>-0.75</c:v>
                </c:pt>
                <c:pt idx="1048">
                  <c:v>-0.75</c:v>
                </c:pt>
                <c:pt idx="1049">
                  <c:v>-0.75</c:v>
                </c:pt>
                <c:pt idx="1050">
                  <c:v>-0.75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0.79999999999999982</c:v>
                </c:pt>
                <c:pt idx="1060">
                  <c:v>0.79999999999999982</c:v>
                </c:pt>
                <c:pt idx="1061">
                  <c:v>0.79999999999999982</c:v>
                </c:pt>
                <c:pt idx="1062">
                  <c:v>0.79999999999999982</c:v>
                </c:pt>
                <c:pt idx="1063">
                  <c:v>0.79999999999999982</c:v>
                </c:pt>
                <c:pt idx="1064">
                  <c:v>0.79999999999999982</c:v>
                </c:pt>
                <c:pt idx="1065">
                  <c:v>0.80000000000000071</c:v>
                </c:pt>
                <c:pt idx="1066">
                  <c:v>0.80000000000000071</c:v>
                </c:pt>
                <c:pt idx="1067">
                  <c:v>0.80000000000000071</c:v>
                </c:pt>
                <c:pt idx="1068">
                  <c:v>0.80000000000000071</c:v>
                </c:pt>
                <c:pt idx="1069">
                  <c:v>0.80000000000000071</c:v>
                </c:pt>
                <c:pt idx="1070">
                  <c:v>0.80000000000000071</c:v>
                </c:pt>
                <c:pt idx="1071">
                  <c:v>0.80000000000000071</c:v>
                </c:pt>
                <c:pt idx="1072">
                  <c:v>9.9999999999996092E-2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-0.75</c:v>
                </c:pt>
                <c:pt idx="1084">
                  <c:v>-0.75</c:v>
                </c:pt>
                <c:pt idx="1085">
                  <c:v>-0.75</c:v>
                </c:pt>
                <c:pt idx="1086">
                  <c:v>-0.75</c:v>
                </c:pt>
                <c:pt idx="1087">
                  <c:v>-0.75</c:v>
                </c:pt>
                <c:pt idx="1088">
                  <c:v>-0.75</c:v>
                </c:pt>
                <c:pt idx="1089">
                  <c:v>-0.75</c:v>
                </c:pt>
                <c:pt idx="1090">
                  <c:v>-0.75</c:v>
                </c:pt>
                <c:pt idx="1091">
                  <c:v>-0.75</c:v>
                </c:pt>
                <c:pt idx="1092">
                  <c:v>-0.75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4D6-4019-A2E2-729486398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9391544"/>
        <c:axId val="1289389904"/>
      </c:scatterChart>
      <c:valAx>
        <c:axId val="1461876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1876728"/>
        <c:crosses val="autoZero"/>
        <c:crossBetween val="midCat"/>
      </c:valAx>
      <c:valAx>
        <c:axId val="1461876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1876072"/>
        <c:crosses val="autoZero"/>
        <c:crossBetween val="midCat"/>
      </c:valAx>
      <c:valAx>
        <c:axId val="128938990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((m/s)^2)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9391544"/>
        <c:crosses val="max"/>
        <c:crossBetween val="midCat"/>
      </c:valAx>
      <c:valAx>
        <c:axId val="12893915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893899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Resistive Force &amp; Acceleration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Resistance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Cycle'!$P$2:$P$1110</c:f>
              <c:numCache>
                <c:formatCode>General</c:formatCode>
                <c:ptCount val="1109"/>
                <c:pt idx="0">
                  <c:v>0</c:v>
                </c:pt>
                <c:pt idx="1">
                  <c:v>81.084294000000014</c:v>
                </c:pt>
                <c:pt idx="2">
                  <c:v>83.753106300000013</c:v>
                </c:pt>
                <c:pt idx="3">
                  <c:v>88.201126800000011</c:v>
                </c:pt>
                <c:pt idx="4">
                  <c:v>94.428355500000009</c:v>
                </c:pt>
                <c:pt idx="5">
                  <c:v>102.43479240000002</c:v>
                </c:pt>
                <c:pt idx="6">
                  <c:v>112.2204375</c:v>
                </c:pt>
                <c:pt idx="7">
                  <c:v>123.78529080000001</c:v>
                </c:pt>
                <c:pt idx="8">
                  <c:v>137.12935229999999</c:v>
                </c:pt>
                <c:pt idx="9">
                  <c:v>152.252622</c:v>
                </c:pt>
                <c:pt idx="10">
                  <c:v>169.15509990000001</c:v>
                </c:pt>
                <c:pt idx="11">
                  <c:v>187.83678600000002</c:v>
                </c:pt>
                <c:pt idx="12">
                  <c:v>208.2976803</c:v>
                </c:pt>
                <c:pt idx="13">
                  <c:v>230.5377828</c:v>
                </c:pt>
                <c:pt idx="14">
                  <c:v>240.17050495520999</c:v>
                </c:pt>
                <c:pt idx="15">
                  <c:v>240.17050495520999</c:v>
                </c:pt>
                <c:pt idx="16">
                  <c:v>240.17050495520999</c:v>
                </c:pt>
                <c:pt idx="17">
                  <c:v>240.17050495520999</c:v>
                </c:pt>
                <c:pt idx="18">
                  <c:v>240.17050495520999</c:v>
                </c:pt>
                <c:pt idx="19">
                  <c:v>240.17050495520999</c:v>
                </c:pt>
                <c:pt idx="20">
                  <c:v>240.17050495520999</c:v>
                </c:pt>
                <c:pt idx="21">
                  <c:v>240.17050495520999</c:v>
                </c:pt>
                <c:pt idx="22">
                  <c:v>240.17050495520999</c:v>
                </c:pt>
                <c:pt idx="23">
                  <c:v>240.17050495520999</c:v>
                </c:pt>
                <c:pt idx="24">
                  <c:v>240.17050495520999</c:v>
                </c:pt>
                <c:pt idx="25">
                  <c:v>240.17050495520999</c:v>
                </c:pt>
                <c:pt idx="26">
                  <c:v>240.17050495520999</c:v>
                </c:pt>
                <c:pt idx="27">
                  <c:v>240.17050495520999</c:v>
                </c:pt>
                <c:pt idx="28">
                  <c:v>240.17050495520999</c:v>
                </c:pt>
                <c:pt idx="29">
                  <c:v>240.17050495520999</c:v>
                </c:pt>
                <c:pt idx="30">
                  <c:v>240.17050495520999</c:v>
                </c:pt>
                <c:pt idx="31">
                  <c:v>240.17050495520999</c:v>
                </c:pt>
                <c:pt idx="32">
                  <c:v>240.17050495520999</c:v>
                </c:pt>
                <c:pt idx="33">
                  <c:v>240.17050495520999</c:v>
                </c:pt>
                <c:pt idx="34">
                  <c:v>240.17050495520999</c:v>
                </c:pt>
                <c:pt idx="35">
                  <c:v>240.17050495520999</c:v>
                </c:pt>
                <c:pt idx="36">
                  <c:v>240.17050495520999</c:v>
                </c:pt>
                <c:pt idx="37">
                  <c:v>240.17050495520999</c:v>
                </c:pt>
                <c:pt idx="38">
                  <c:v>240.17050495520999</c:v>
                </c:pt>
                <c:pt idx="39">
                  <c:v>240.17050495520999</c:v>
                </c:pt>
                <c:pt idx="40">
                  <c:v>240.17050495520999</c:v>
                </c:pt>
                <c:pt idx="41">
                  <c:v>240.17050495520999</c:v>
                </c:pt>
                <c:pt idx="42">
                  <c:v>240.17050495520999</c:v>
                </c:pt>
                <c:pt idx="43">
                  <c:v>240.17050495520999</c:v>
                </c:pt>
                <c:pt idx="44">
                  <c:v>240.17050495520999</c:v>
                </c:pt>
                <c:pt idx="45">
                  <c:v>240.17050495520999</c:v>
                </c:pt>
                <c:pt idx="46">
                  <c:v>240.17050495520999</c:v>
                </c:pt>
                <c:pt idx="47">
                  <c:v>240.17050495520999</c:v>
                </c:pt>
                <c:pt idx="48">
                  <c:v>240.17050495520999</c:v>
                </c:pt>
                <c:pt idx="49">
                  <c:v>240.17050495520999</c:v>
                </c:pt>
                <c:pt idx="50">
                  <c:v>240.17050495520999</c:v>
                </c:pt>
                <c:pt idx="51">
                  <c:v>240.17050495520999</c:v>
                </c:pt>
                <c:pt idx="52">
                  <c:v>240.17050495520999</c:v>
                </c:pt>
                <c:pt idx="53">
                  <c:v>240.17050495520999</c:v>
                </c:pt>
                <c:pt idx="54">
                  <c:v>240.17050495520999</c:v>
                </c:pt>
                <c:pt idx="55">
                  <c:v>240.17050495520999</c:v>
                </c:pt>
                <c:pt idx="56">
                  <c:v>240.17050495520999</c:v>
                </c:pt>
                <c:pt idx="57">
                  <c:v>240.17050495520999</c:v>
                </c:pt>
                <c:pt idx="58">
                  <c:v>240.17050495520999</c:v>
                </c:pt>
                <c:pt idx="59">
                  <c:v>240.17050495520999</c:v>
                </c:pt>
                <c:pt idx="60">
                  <c:v>240.17050495520999</c:v>
                </c:pt>
                <c:pt idx="61">
                  <c:v>240.17050495520999</c:v>
                </c:pt>
                <c:pt idx="62">
                  <c:v>240.17050495520999</c:v>
                </c:pt>
                <c:pt idx="63">
                  <c:v>240.17050495520999</c:v>
                </c:pt>
                <c:pt idx="64">
                  <c:v>240.17050495520999</c:v>
                </c:pt>
                <c:pt idx="65">
                  <c:v>240.17050495520999</c:v>
                </c:pt>
                <c:pt idx="66">
                  <c:v>240.17050495520999</c:v>
                </c:pt>
                <c:pt idx="67">
                  <c:v>240.17050495520999</c:v>
                </c:pt>
                <c:pt idx="68">
                  <c:v>240.17050495520999</c:v>
                </c:pt>
                <c:pt idx="69">
                  <c:v>240.17050495520999</c:v>
                </c:pt>
                <c:pt idx="70">
                  <c:v>240.17050495520999</c:v>
                </c:pt>
                <c:pt idx="71">
                  <c:v>240.17050495520999</c:v>
                </c:pt>
                <c:pt idx="72">
                  <c:v>240.17050495520999</c:v>
                </c:pt>
                <c:pt idx="73">
                  <c:v>240.17050495520999</c:v>
                </c:pt>
                <c:pt idx="74">
                  <c:v>240.17050495520999</c:v>
                </c:pt>
                <c:pt idx="75">
                  <c:v>240.17050495520999</c:v>
                </c:pt>
                <c:pt idx="76">
                  <c:v>240.17050495520999</c:v>
                </c:pt>
                <c:pt idx="77">
                  <c:v>240.17050495520999</c:v>
                </c:pt>
                <c:pt idx="78">
                  <c:v>240.17050495520999</c:v>
                </c:pt>
                <c:pt idx="79">
                  <c:v>240.17050495520999</c:v>
                </c:pt>
                <c:pt idx="80">
                  <c:v>240.17050495520999</c:v>
                </c:pt>
                <c:pt idx="81">
                  <c:v>240.17050495520999</c:v>
                </c:pt>
                <c:pt idx="82">
                  <c:v>240.17050495520999</c:v>
                </c:pt>
                <c:pt idx="83">
                  <c:v>240.17050495520999</c:v>
                </c:pt>
                <c:pt idx="84">
                  <c:v>240.17050495520999</c:v>
                </c:pt>
                <c:pt idx="85">
                  <c:v>240.17050495520999</c:v>
                </c:pt>
                <c:pt idx="86">
                  <c:v>240.17050495520999</c:v>
                </c:pt>
                <c:pt idx="87">
                  <c:v>240.17050495520999</c:v>
                </c:pt>
                <c:pt idx="88">
                  <c:v>240.17050495520999</c:v>
                </c:pt>
                <c:pt idx="89">
                  <c:v>240.17050495520999</c:v>
                </c:pt>
                <c:pt idx="90">
                  <c:v>240.17050495520999</c:v>
                </c:pt>
                <c:pt idx="91">
                  <c:v>240.17050495520999</c:v>
                </c:pt>
                <c:pt idx="92">
                  <c:v>240.17050495520999</c:v>
                </c:pt>
                <c:pt idx="93">
                  <c:v>423.57305916160186</c:v>
                </c:pt>
                <c:pt idx="94">
                  <c:v>412.23060688660189</c:v>
                </c:pt>
                <c:pt idx="95">
                  <c:v>401.33295666160188</c:v>
                </c:pt>
                <c:pt idx="96">
                  <c:v>390.88010848660184</c:v>
                </c:pt>
                <c:pt idx="97">
                  <c:v>380.87206236160188</c:v>
                </c:pt>
                <c:pt idx="98">
                  <c:v>380.87206236160188</c:v>
                </c:pt>
                <c:pt idx="99">
                  <c:v>380.87206236160188</c:v>
                </c:pt>
                <c:pt idx="100">
                  <c:v>380.87206236160188</c:v>
                </c:pt>
                <c:pt idx="101">
                  <c:v>380.87206236160188</c:v>
                </c:pt>
                <c:pt idx="102">
                  <c:v>380.87206236160188</c:v>
                </c:pt>
                <c:pt idx="103">
                  <c:v>380.87206236160188</c:v>
                </c:pt>
                <c:pt idx="104">
                  <c:v>380.87206236160188</c:v>
                </c:pt>
                <c:pt idx="105">
                  <c:v>380.87206236160188</c:v>
                </c:pt>
                <c:pt idx="106">
                  <c:v>380.87206236160188</c:v>
                </c:pt>
                <c:pt idx="107">
                  <c:v>380.87206236160188</c:v>
                </c:pt>
                <c:pt idx="108">
                  <c:v>380.87206236160188</c:v>
                </c:pt>
                <c:pt idx="109">
                  <c:v>380.87206236160188</c:v>
                </c:pt>
                <c:pt idx="110">
                  <c:v>208.2976803</c:v>
                </c:pt>
                <c:pt idx="111">
                  <c:v>230.5377828</c:v>
                </c:pt>
                <c:pt idx="112">
                  <c:v>240.17050495520999</c:v>
                </c:pt>
                <c:pt idx="113">
                  <c:v>240.17050495520999</c:v>
                </c:pt>
                <c:pt idx="114">
                  <c:v>240.17050495520999</c:v>
                </c:pt>
                <c:pt idx="115">
                  <c:v>240.17050495520999</c:v>
                </c:pt>
                <c:pt idx="116">
                  <c:v>169.15509990000001</c:v>
                </c:pt>
                <c:pt idx="117">
                  <c:v>169.15509990000001</c:v>
                </c:pt>
                <c:pt idx="118">
                  <c:v>178.27354192500002</c:v>
                </c:pt>
                <c:pt idx="119">
                  <c:v>178.27354192500002</c:v>
                </c:pt>
                <c:pt idx="120">
                  <c:v>197.84483212499998</c:v>
                </c:pt>
                <c:pt idx="121">
                  <c:v>76.602873195360388</c:v>
                </c:pt>
                <c:pt idx="122">
                  <c:v>97.578047625570377</c:v>
                </c:pt>
                <c:pt idx="123">
                  <c:v>97.578047625570377</c:v>
                </c:pt>
                <c:pt idx="124">
                  <c:v>97.578047625570377</c:v>
                </c:pt>
                <c:pt idx="125">
                  <c:v>97.578047625570377</c:v>
                </c:pt>
                <c:pt idx="126">
                  <c:v>97.578047625570377</c:v>
                </c:pt>
                <c:pt idx="127">
                  <c:v>97.578047625570377</c:v>
                </c:pt>
                <c:pt idx="128">
                  <c:v>97.578047625570377</c:v>
                </c:pt>
                <c:pt idx="129">
                  <c:v>97.578047625570377</c:v>
                </c:pt>
                <c:pt idx="130">
                  <c:v>97.578047625570377</c:v>
                </c:pt>
                <c:pt idx="131">
                  <c:v>97.578047625570377</c:v>
                </c:pt>
                <c:pt idx="132">
                  <c:v>97.578047625570377</c:v>
                </c:pt>
                <c:pt idx="133">
                  <c:v>97.578047625570235</c:v>
                </c:pt>
                <c:pt idx="134">
                  <c:v>97.578047625570235</c:v>
                </c:pt>
                <c:pt idx="135">
                  <c:v>97.578047625570235</c:v>
                </c:pt>
                <c:pt idx="136">
                  <c:v>97.578047625570235</c:v>
                </c:pt>
                <c:pt idx="137">
                  <c:v>97.578047625570235</c:v>
                </c:pt>
                <c:pt idx="138">
                  <c:v>97.578047625570235</c:v>
                </c:pt>
                <c:pt idx="139">
                  <c:v>97.578047625570235</c:v>
                </c:pt>
                <c:pt idx="140">
                  <c:v>97.578047625570235</c:v>
                </c:pt>
                <c:pt idx="141">
                  <c:v>97.578047625570235</c:v>
                </c:pt>
                <c:pt idx="142">
                  <c:v>97.578047625570264</c:v>
                </c:pt>
                <c:pt idx="143">
                  <c:v>97.578047625570264</c:v>
                </c:pt>
                <c:pt idx="144">
                  <c:v>97.578047625570264</c:v>
                </c:pt>
                <c:pt idx="145">
                  <c:v>197.22071967698452</c:v>
                </c:pt>
                <c:pt idx="146">
                  <c:v>240.17050495520999</c:v>
                </c:pt>
                <c:pt idx="147">
                  <c:v>240.17050495520999</c:v>
                </c:pt>
                <c:pt idx="148">
                  <c:v>240.17050495520999</c:v>
                </c:pt>
                <c:pt idx="149">
                  <c:v>240.17050495520999</c:v>
                </c:pt>
                <c:pt idx="150">
                  <c:v>240.17050495520999</c:v>
                </c:pt>
                <c:pt idx="151">
                  <c:v>240.17050495520999</c:v>
                </c:pt>
                <c:pt idx="152">
                  <c:v>240.17050495520999</c:v>
                </c:pt>
                <c:pt idx="153">
                  <c:v>240.17050495520999</c:v>
                </c:pt>
                <c:pt idx="154">
                  <c:v>240.17050495520999</c:v>
                </c:pt>
                <c:pt idx="155">
                  <c:v>240.17050495520999</c:v>
                </c:pt>
                <c:pt idx="156">
                  <c:v>240.17050495520999</c:v>
                </c:pt>
                <c:pt idx="157">
                  <c:v>217.20092709321</c:v>
                </c:pt>
                <c:pt idx="158">
                  <c:v>196.01055743120997</c:v>
                </c:pt>
                <c:pt idx="159">
                  <c:v>176.59939596921001</c:v>
                </c:pt>
                <c:pt idx="160">
                  <c:v>158.96744270721001</c:v>
                </c:pt>
                <c:pt idx="161">
                  <c:v>143.11469764521001</c:v>
                </c:pt>
                <c:pt idx="162">
                  <c:v>129.04116078321002</c:v>
                </c:pt>
                <c:pt idx="163">
                  <c:v>116.74683212121002</c:v>
                </c:pt>
                <c:pt idx="164">
                  <c:v>106.23171165921002</c:v>
                </c:pt>
                <c:pt idx="165">
                  <c:v>97.495799397210021</c:v>
                </c:pt>
                <c:pt idx="166">
                  <c:v>90.539095335210021</c:v>
                </c:pt>
                <c:pt idx="167">
                  <c:v>90.539095335210021</c:v>
                </c:pt>
                <c:pt idx="168">
                  <c:v>90.539095335210021</c:v>
                </c:pt>
                <c:pt idx="169">
                  <c:v>90.539095335210021</c:v>
                </c:pt>
                <c:pt idx="170">
                  <c:v>90.539095335210021</c:v>
                </c:pt>
                <c:pt idx="171">
                  <c:v>90.539095335210021</c:v>
                </c:pt>
                <c:pt idx="172">
                  <c:v>90.539095335210021</c:v>
                </c:pt>
                <c:pt idx="173">
                  <c:v>90.539095335210021</c:v>
                </c:pt>
                <c:pt idx="174">
                  <c:v>90.539095335210021</c:v>
                </c:pt>
                <c:pt idx="175">
                  <c:v>90.539095335210021</c:v>
                </c:pt>
                <c:pt idx="176">
                  <c:v>90.539095335210021</c:v>
                </c:pt>
                <c:pt idx="177">
                  <c:v>90.539095335210021</c:v>
                </c:pt>
                <c:pt idx="178">
                  <c:v>97.495799397210021</c:v>
                </c:pt>
                <c:pt idx="179">
                  <c:v>106.23171165921002</c:v>
                </c:pt>
                <c:pt idx="180">
                  <c:v>116.74683212121002</c:v>
                </c:pt>
                <c:pt idx="181">
                  <c:v>129.04116078321002</c:v>
                </c:pt>
                <c:pt idx="182">
                  <c:v>143.11469764521001</c:v>
                </c:pt>
                <c:pt idx="183">
                  <c:v>158.96744270721001</c:v>
                </c:pt>
                <c:pt idx="184">
                  <c:v>176.59939596921001</c:v>
                </c:pt>
                <c:pt idx="185">
                  <c:v>196.01055743120997</c:v>
                </c:pt>
                <c:pt idx="186">
                  <c:v>217.20092709321</c:v>
                </c:pt>
                <c:pt idx="187">
                  <c:v>240.17050495520999</c:v>
                </c:pt>
                <c:pt idx="188">
                  <c:v>240.17050495520999</c:v>
                </c:pt>
                <c:pt idx="189">
                  <c:v>240.17050495520999</c:v>
                </c:pt>
                <c:pt idx="190">
                  <c:v>240.17050495520999</c:v>
                </c:pt>
                <c:pt idx="191">
                  <c:v>240.17050495520999</c:v>
                </c:pt>
                <c:pt idx="192">
                  <c:v>240.17050495520999</c:v>
                </c:pt>
                <c:pt idx="193">
                  <c:v>240.17050495520999</c:v>
                </c:pt>
                <c:pt idx="194">
                  <c:v>240.17050495520999</c:v>
                </c:pt>
                <c:pt idx="195">
                  <c:v>240.17050495520999</c:v>
                </c:pt>
                <c:pt idx="196">
                  <c:v>240.17050495520999</c:v>
                </c:pt>
                <c:pt idx="197">
                  <c:v>240.17050495520999</c:v>
                </c:pt>
                <c:pt idx="198">
                  <c:v>240.17050495520999</c:v>
                </c:pt>
                <c:pt idx="199">
                  <c:v>240.17050495520999</c:v>
                </c:pt>
                <c:pt idx="200">
                  <c:v>240.17050495520999</c:v>
                </c:pt>
                <c:pt idx="201">
                  <c:v>240.17050495520999</c:v>
                </c:pt>
                <c:pt idx="202">
                  <c:v>240.17050495520999</c:v>
                </c:pt>
                <c:pt idx="203">
                  <c:v>240.17050495520999</c:v>
                </c:pt>
                <c:pt idx="204">
                  <c:v>240.17050495520999</c:v>
                </c:pt>
                <c:pt idx="205">
                  <c:v>240.17050495520999</c:v>
                </c:pt>
                <c:pt idx="206">
                  <c:v>240.17050495520999</c:v>
                </c:pt>
                <c:pt idx="207">
                  <c:v>240.17050495520999</c:v>
                </c:pt>
                <c:pt idx="208">
                  <c:v>240.17050495520999</c:v>
                </c:pt>
                <c:pt idx="209">
                  <c:v>240.17050495520999</c:v>
                </c:pt>
                <c:pt idx="210">
                  <c:v>240.17050495520999</c:v>
                </c:pt>
                <c:pt idx="211">
                  <c:v>240.17050495520999</c:v>
                </c:pt>
                <c:pt idx="212">
                  <c:v>240.17050495520999</c:v>
                </c:pt>
                <c:pt idx="213">
                  <c:v>240.17050495520999</c:v>
                </c:pt>
                <c:pt idx="214">
                  <c:v>217.20092709321</c:v>
                </c:pt>
                <c:pt idx="215">
                  <c:v>196.01055743120997</c:v>
                </c:pt>
                <c:pt idx="216">
                  <c:v>176.59939596921001</c:v>
                </c:pt>
                <c:pt idx="217">
                  <c:v>158.96744270721001</c:v>
                </c:pt>
                <c:pt idx="218">
                  <c:v>143.11469764521001</c:v>
                </c:pt>
                <c:pt idx="219">
                  <c:v>129.04116078321002</c:v>
                </c:pt>
                <c:pt idx="220">
                  <c:v>116.74683212121002</c:v>
                </c:pt>
                <c:pt idx="221">
                  <c:v>106.23171165921002</c:v>
                </c:pt>
                <c:pt idx="222">
                  <c:v>97.495799397210021</c:v>
                </c:pt>
                <c:pt idx="223">
                  <c:v>90.539095335210021</c:v>
                </c:pt>
                <c:pt idx="224">
                  <c:v>90.539095335210021</c:v>
                </c:pt>
                <c:pt idx="225">
                  <c:v>90.539095335210021</c:v>
                </c:pt>
                <c:pt idx="226">
                  <c:v>90.539095335210021</c:v>
                </c:pt>
                <c:pt idx="227">
                  <c:v>90.539095335210021</c:v>
                </c:pt>
                <c:pt idx="228">
                  <c:v>90.539095335210021</c:v>
                </c:pt>
                <c:pt idx="229">
                  <c:v>90.539095335210021</c:v>
                </c:pt>
                <c:pt idx="230">
                  <c:v>90.539095335210021</c:v>
                </c:pt>
                <c:pt idx="231">
                  <c:v>90.539095335210021</c:v>
                </c:pt>
                <c:pt idx="232">
                  <c:v>90.539095335210021</c:v>
                </c:pt>
                <c:pt idx="233">
                  <c:v>90.539095335210021</c:v>
                </c:pt>
                <c:pt idx="234">
                  <c:v>90.539095335210021</c:v>
                </c:pt>
                <c:pt idx="235">
                  <c:v>90.539095335210021</c:v>
                </c:pt>
                <c:pt idx="236">
                  <c:v>93.795046341210011</c:v>
                </c:pt>
                <c:pt idx="237">
                  <c:v>97.495799397210021</c:v>
                </c:pt>
                <c:pt idx="238">
                  <c:v>101.64135450321001</c:v>
                </c:pt>
                <c:pt idx="239">
                  <c:v>106.23171165921002</c:v>
                </c:pt>
                <c:pt idx="240">
                  <c:v>111.26687086521001</c:v>
                </c:pt>
                <c:pt idx="241">
                  <c:v>116.74683212121002</c:v>
                </c:pt>
                <c:pt idx="242">
                  <c:v>122.67159542721001</c:v>
                </c:pt>
                <c:pt idx="243">
                  <c:v>129.04116078321002</c:v>
                </c:pt>
                <c:pt idx="244">
                  <c:v>135.85552818921002</c:v>
                </c:pt>
                <c:pt idx="245">
                  <c:v>143.11469764521001</c:v>
                </c:pt>
                <c:pt idx="246">
                  <c:v>150.81866915121003</c:v>
                </c:pt>
                <c:pt idx="247">
                  <c:v>158.96744270721001</c:v>
                </c:pt>
                <c:pt idx="248">
                  <c:v>167.56101831321001</c:v>
                </c:pt>
                <c:pt idx="249">
                  <c:v>176.59939596921001</c:v>
                </c:pt>
                <c:pt idx="250">
                  <c:v>186.08257567521002</c:v>
                </c:pt>
                <c:pt idx="251">
                  <c:v>196.01055743120997</c:v>
                </c:pt>
                <c:pt idx="252">
                  <c:v>217.20092709321</c:v>
                </c:pt>
                <c:pt idx="253">
                  <c:v>240.17050495520999</c:v>
                </c:pt>
                <c:pt idx="254">
                  <c:v>240.17050495520999</c:v>
                </c:pt>
                <c:pt idx="255">
                  <c:v>240.17050495520999</c:v>
                </c:pt>
                <c:pt idx="256">
                  <c:v>240.17050495520999</c:v>
                </c:pt>
                <c:pt idx="257">
                  <c:v>240.17050495520999</c:v>
                </c:pt>
                <c:pt idx="258">
                  <c:v>240.17050495520999</c:v>
                </c:pt>
                <c:pt idx="259">
                  <c:v>240.17050495520999</c:v>
                </c:pt>
                <c:pt idx="260">
                  <c:v>240.17050495520999</c:v>
                </c:pt>
                <c:pt idx="261">
                  <c:v>240.17050495520999</c:v>
                </c:pt>
                <c:pt idx="262">
                  <c:v>240.17050495520999</c:v>
                </c:pt>
                <c:pt idx="263">
                  <c:v>240.17050495520999</c:v>
                </c:pt>
                <c:pt idx="264">
                  <c:v>240.17050495520999</c:v>
                </c:pt>
                <c:pt idx="265">
                  <c:v>240.17050495520999</c:v>
                </c:pt>
                <c:pt idx="266">
                  <c:v>240.17050495520999</c:v>
                </c:pt>
                <c:pt idx="267">
                  <c:v>361.78778785463976</c:v>
                </c:pt>
                <c:pt idx="268">
                  <c:v>350.89013762963975</c:v>
                </c:pt>
                <c:pt idx="269">
                  <c:v>340.43728945463965</c:v>
                </c:pt>
                <c:pt idx="270">
                  <c:v>330.4292433296398</c:v>
                </c:pt>
                <c:pt idx="271">
                  <c:v>330.4292433296398</c:v>
                </c:pt>
                <c:pt idx="272">
                  <c:v>330.4292433296398</c:v>
                </c:pt>
                <c:pt idx="273">
                  <c:v>330.4292433296398</c:v>
                </c:pt>
                <c:pt idx="274">
                  <c:v>330.4292433296398</c:v>
                </c:pt>
                <c:pt idx="275">
                  <c:v>330.4292433296398</c:v>
                </c:pt>
                <c:pt idx="276">
                  <c:v>330.4292433296398</c:v>
                </c:pt>
                <c:pt idx="277">
                  <c:v>330.4292433296398</c:v>
                </c:pt>
                <c:pt idx="278">
                  <c:v>330.42924332963963</c:v>
                </c:pt>
                <c:pt idx="279">
                  <c:v>330.42924332963963</c:v>
                </c:pt>
                <c:pt idx="280">
                  <c:v>330.42924332963963</c:v>
                </c:pt>
                <c:pt idx="281">
                  <c:v>330.42924332963963</c:v>
                </c:pt>
                <c:pt idx="282">
                  <c:v>330.42924332963963</c:v>
                </c:pt>
                <c:pt idx="283">
                  <c:v>330.42924332963963</c:v>
                </c:pt>
                <c:pt idx="284">
                  <c:v>330.42924332963963</c:v>
                </c:pt>
                <c:pt idx="285">
                  <c:v>292.94924887104656</c:v>
                </c:pt>
                <c:pt idx="286">
                  <c:v>219.195330525</c:v>
                </c:pt>
                <c:pt idx="287">
                  <c:v>230.5377828</c:v>
                </c:pt>
                <c:pt idx="288">
                  <c:v>240.17050495520999</c:v>
                </c:pt>
                <c:pt idx="289">
                  <c:v>240.17050495520999</c:v>
                </c:pt>
                <c:pt idx="290">
                  <c:v>240.17050495520999</c:v>
                </c:pt>
                <c:pt idx="291">
                  <c:v>240.17050495520999</c:v>
                </c:pt>
                <c:pt idx="292">
                  <c:v>240.17050495520999</c:v>
                </c:pt>
                <c:pt idx="293">
                  <c:v>240.17050495520999</c:v>
                </c:pt>
                <c:pt idx="294">
                  <c:v>240.17050495520999</c:v>
                </c:pt>
                <c:pt idx="295">
                  <c:v>240.17050495520999</c:v>
                </c:pt>
                <c:pt idx="296">
                  <c:v>217.20092709321</c:v>
                </c:pt>
                <c:pt idx="297">
                  <c:v>196.01055743120997</c:v>
                </c:pt>
                <c:pt idx="298">
                  <c:v>176.59939596921001</c:v>
                </c:pt>
                <c:pt idx="299">
                  <c:v>158.96744270721001</c:v>
                </c:pt>
                <c:pt idx="300">
                  <c:v>143.11469764521001</c:v>
                </c:pt>
                <c:pt idx="301">
                  <c:v>129.04116078321002</c:v>
                </c:pt>
                <c:pt idx="302">
                  <c:v>116.74683212121002</c:v>
                </c:pt>
                <c:pt idx="303">
                  <c:v>106.23171165921002</c:v>
                </c:pt>
                <c:pt idx="304">
                  <c:v>97.495799397210021</c:v>
                </c:pt>
                <c:pt idx="305">
                  <c:v>97.495799397210021</c:v>
                </c:pt>
                <c:pt idx="306">
                  <c:v>97.495799397210021</c:v>
                </c:pt>
                <c:pt idx="307">
                  <c:v>97.495799397210021</c:v>
                </c:pt>
                <c:pt idx="308">
                  <c:v>97.495799397210021</c:v>
                </c:pt>
                <c:pt idx="309">
                  <c:v>97.495799397210021</c:v>
                </c:pt>
                <c:pt idx="310">
                  <c:v>97.495799397210021</c:v>
                </c:pt>
                <c:pt idx="311">
                  <c:v>97.495799397210021</c:v>
                </c:pt>
                <c:pt idx="312">
                  <c:v>97.495799397210021</c:v>
                </c:pt>
                <c:pt idx="313">
                  <c:v>101.64135450321001</c:v>
                </c:pt>
                <c:pt idx="314">
                  <c:v>106.23171165921002</c:v>
                </c:pt>
                <c:pt idx="315">
                  <c:v>111.26687086521001</c:v>
                </c:pt>
                <c:pt idx="316">
                  <c:v>116.74683212121002</c:v>
                </c:pt>
                <c:pt idx="317">
                  <c:v>122.67159542721001</c:v>
                </c:pt>
                <c:pt idx="318">
                  <c:v>129.04116078321002</c:v>
                </c:pt>
                <c:pt idx="319">
                  <c:v>135.85552818921002</c:v>
                </c:pt>
                <c:pt idx="320">
                  <c:v>143.11469764521001</c:v>
                </c:pt>
                <c:pt idx="321">
                  <c:v>150.81866915121003</c:v>
                </c:pt>
                <c:pt idx="322">
                  <c:v>158.96744270721001</c:v>
                </c:pt>
                <c:pt idx="323">
                  <c:v>-16.435880392391852</c:v>
                </c:pt>
                <c:pt idx="324">
                  <c:v>2.9752810696081156</c:v>
                </c:pt>
                <c:pt idx="325">
                  <c:v>24.165650731608139</c:v>
                </c:pt>
                <c:pt idx="326">
                  <c:v>47.135228593608133</c:v>
                </c:pt>
                <c:pt idx="327">
                  <c:v>47.135228593608133</c:v>
                </c:pt>
                <c:pt idx="328">
                  <c:v>24.165650731608139</c:v>
                </c:pt>
                <c:pt idx="329">
                  <c:v>2.9752810696081156</c:v>
                </c:pt>
                <c:pt idx="330">
                  <c:v>-16.435880392391852</c:v>
                </c:pt>
                <c:pt idx="331">
                  <c:v>-34.067833654391848</c:v>
                </c:pt>
                <c:pt idx="332">
                  <c:v>-49.920578716391844</c:v>
                </c:pt>
                <c:pt idx="333">
                  <c:v>-63.994115578391842</c:v>
                </c:pt>
                <c:pt idx="334">
                  <c:v>-76.28844424039184</c:v>
                </c:pt>
                <c:pt idx="335">
                  <c:v>111.27711039760817</c:v>
                </c:pt>
                <c:pt idx="336">
                  <c:v>295.57647449721003</c:v>
                </c:pt>
                <c:pt idx="337">
                  <c:v>288.61977043521</c:v>
                </c:pt>
                <c:pt idx="338">
                  <c:v>283.44227457321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285.80862147921005</c:v>
                </c:pt>
                <c:pt idx="344">
                  <c:v>288.61977043521</c:v>
                </c:pt>
                <c:pt idx="345">
                  <c:v>291.87572144121003</c:v>
                </c:pt>
                <c:pt idx="346">
                  <c:v>295.57647449721003</c:v>
                </c:pt>
                <c:pt idx="347">
                  <c:v>299.72202960321005</c:v>
                </c:pt>
                <c:pt idx="348">
                  <c:v>304.31238675921003</c:v>
                </c:pt>
                <c:pt idx="349">
                  <c:v>309.34754596521003</c:v>
                </c:pt>
                <c:pt idx="350">
                  <c:v>314.82750722121</c:v>
                </c:pt>
                <c:pt idx="351">
                  <c:v>320.75227052721004</c:v>
                </c:pt>
                <c:pt idx="352">
                  <c:v>327.12183588321</c:v>
                </c:pt>
                <c:pt idx="353">
                  <c:v>333.93620328921003</c:v>
                </c:pt>
                <c:pt idx="354">
                  <c:v>341.19537274521002</c:v>
                </c:pt>
                <c:pt idx="355">
                  <c:v>352.91813077296001</c:v>
                </c:pt>
                <c:pt idx="356">
                  <c:v>365.64169341321002</c:v>
                </c:pt>
                <c:pt idx="357">
                  <c:v>379.36606066595999</c:v>
                </c:pt>
                <c:pt idx="358">
                  <c:v>394.09123253120998</c:v>
                </c:pt>
                <c:pt idx="359">
                  <c:v>415.28160219321001</c:v>
                </c:pt>
                <c:pt idx="360">
                  <c:v>438.25118005521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420.85719588996</c:v>
                </c:pt>
                <c:pt idx="368">
                  <c:v>404.46401633721001</c:v>
                </c:pt>
                <c:pt idx="369">
                  <c:v>389.07164139695999</c:v>
                </c:pt>
                <c:pt idx="370">
                  <c:v>374.68007106921004</c:v>
                </c:pt>
                <c:pt idx="371">
                  <c:v>361.28930535396</c:v>
                </c:pt>
                <c:pt idx="372">
                  <c:v>348.89934425121004</c:v>
                </c:pt>
                <c:pt idx="373">
                  <c:v>337.51018776096004</c:v>
                </c:pt>
                <c:pt idx="374">
                  <c:v>327.12183588321</c:v>
                </c:pt>
                <c:pt idx="375">
                  <c:v>317.73428861796003</c:v>
                </c:pt>
                <c:pt idx="376">
                  <c:v>309.34754596521003</c:v>
                </c:pt>
                <c:pt idx="377">
                  <c:v>301.96160792496005</c:v>
                </c:pt>
                <c:pt idx="378">
                  <c:v>295.57647449721003</c:v>
                </c:pt>
                <c:pt idx="379">
                  <c:v>290.19214568196003</c:v>
                </c:pt>
                <c:pt idx="380">
                  <c:v>285.80862147921005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290.19214568196003</c:v>
                </c:pt>
                <c:pt idx="392">
                  <c:v>295.57647449721003</c:v>
                </c:pt>
                <c:pt idx="393">
                  <c:v>301.96160792496005</c:v>
                </c:pt>
                <c:pt idx="394">
                  <c:v>309.34754596521003</c:v>
                </c:pt>
                <c:pt idx="395">
                  <c:v>317.73428861796003</c:v>
                </c:pt>
                <c:pt idx="396">
                  <c:v>330.47341932996</c:v>
                </c:pt>
                <c:pt idx="397">
                  <c:v>344.99175824196004</c:v>
                </c:pt>
                <c:pt idx="398">
                  <c:v>361.28930535396</c:v>
                </c:pt>
                <c:pt idx="399">
                  <c:v>379.36606066595999</c:v>
                </c:pt>
                <c:pt idx="400">
                  <c:v>399.22202417796001</c:v>
                </c:pt>
                <c:pt idx="401">
                  <c:v>420.85719588996</c:v>
                </c:pt>
                <c:pt idx="402">
                  <c:v>438.25118005521</c:v>
                </c:pt>
                <c:pt idx="403">
                  <c:v>420.85719588996</c:v>
                </c:pt>
                <c:pt idx="404">
                  <c:v>404.46401633721001</c:v>
                </c:pt>
                <c:pt idx="405">
                  <c:v>389.07164139695999</c:v>
                </c:pt>
                <c:pt idx="406">
                  <c:v>374.68007106921004</c:v>
                </c:pt>
                <c:pt idx="407">
                  <c:v>361.28930535396</c:v>
                </c:pt>
                <c:pt idx="408">
                  <c:v>348.89934425121004</c:v>
                </c:pt>
                <c:pt idx="409">
                  <c:v>337.51018776096004</c:v>
                </c:pt>
                <c:pt idx="410">
                  <c:v>327.12183588321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337.51018776096004</c:v>
                </c:pt>
                <c:pt idx="418">
                  <c:v>348.89934425121004</c:v>
                </c:pt>
                <c:pt idx="419">
                  <c:v>361.28930535396</c:v>
                </c:pt>
                <c:pt idx="420">
                  <c:v>374.68007106921004</c:v>
                </c:pt>
                <c:pt idx="421">
                  <c:v>389.07164139695999</c:v>
                </c:pt>
                <c:pt idx="422">
                  <c:v>404.46401633721001</c:v>
                </c:pt>
                <c:pt idx="423">
                  <c:v>420.85719588996</c:v>
                </c:pt>
                <c:pt idx="424">
                  <c:v>438.25118005521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420.85719588996</c:v>
                </c:pt>
                <c:pt idx="474">
                  <c:v>404.46401633721001</c:v>
                </c:pt>
                <c:pt idx="475">
                  <c:v>389.07164139695999</c:v>
                </c:pt>
                <c:pt idx="476">
                  <c:v>374.68007106921004</c:v>
                </c:pt>
                <c:pt idx="477">
                  <c:v>361.28930535396</c:v>
                </c:pt>
                <c:pt idx="478">
                  <c:v>348.89934425121004</c:v>
                </c:pt>
                <c:pt idx="479">
                  <c:v>337.51018776096004</c:v>
                </c:pt>
                <c:pt idx="480">
                  <c:v>327.12183588321</c:v>
                </c:pt>
                <c:pt idx="481">
                  <c:v>317.73428861796003</c:v>
                </c:pt>
                <c:pt idx="482">
                  <c:v>309.34754596521003</c:v>
                </c:pt>
                <c:pt idx="483">
                  <c:v>301.96160792496005</c:v>
                </c:pt>
                <c:pt idx="484">
                  <c:v>295.57647449721003</c:v>
                </c:pt>
                <c:pt idx="485">
                  <c:v>290.19214568196003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295.57647449721003</c:v>
                </c:pt>
                <c:pt idx="494">
                  <c:v>301.96160792496005</c:v>
                </c:pt>
                <c:pt idx="495">
                  <c:v>309.34754596521003</c:v>
                </c:pt>
                <c:pt idx="496">
                  <c:v>317.73428861796003</c:v>
                </c:pt>
                <c:pt idx="497">
                  <c:v>327.12183588321</c:v>
                </c:pt>
                <c:pt idx="498">
                  <c:v>337.51018776096004</c:v>
                </c:pt>
                <c:pt idx="499">
                  <c:v>348.89934425121004</c:v>
                </c:pt>
                <c:pt idx="500">
                  <c:v>361.28930535396</c:v>
                </c:pt>
                <c:pt idx="501">
                  <c:v>374.68007106921004</c:v>
                </c:pt>
                <c:pt idx="502">
                  <c:v>394.09123253120998</c:v>
                </c:pt>
                <c:pt idx="503">
                  <c:v>415.28160219321001</c:v>
                </c:pt>
                <c:pt idx="504">
                  <c:v>438.25118005521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420.85719588996</c:v>
                </c:pt>
                <c:pt idx="528">
                  <c:v>404.46401633721001</c:v>
                </c:pt>
                <c:pt idx="529">
                  <c:v>389.07164139695999</c:v>
                </c:pt>
                <c:pt idx="530">
                  <c:v>374.68007106921004</c:v>
                </c:pt>
                <c:pt idx="531">
                  <c:v>361.28930535396</c:v>
                </c:pt>
                <c:pt idx="532">
                  <c:v>348.89934425121004</c:v>
                </c:pt>
                <c:pt idx="533">
                  <c:v>337.51018776096004</c:v>
                </c:pt>
                <c:pt idx="534">
                  <c:v>327.12183588321</c:v>
                </c:pt>
                <c:pt idx="535">
                  <c:v>317.73428861796003</c:v>
                </c:pt>
                <c:pt idx="536">
                  <c:v>309.34754596521003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317.73428861796003</c:v>
                </c:pt>
                <c:pt idx="545">
                  <c:v>327.12183588321</c:v>
                </c:pt>
                <c:pt idx="546">
                  <c:v>337.51018776096004</c:v>
                </c:pt>
                <c:pt idx="547">
                  <c:v>348.89934425121004</c:v>
                </c:pt>
                <c:pt idx="548">
                  <c:v>361.28930535396</c:v>
                </c:pt>
                <c:pt idx="549">
                  <c:v>374.68007106921004</c:v>
                </c:pt>
                <c:pt idx="550">
                  <c:v>394.09123253120998</c:v>
                </c:pt>
                <c:pt idx="551">
                  <c:v>415.28160219321001</c:v>
                </c:pt>
                <c:pt idx="552">
                  <c:v>438.25118005521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420.85719588996</c:v>
                </c:pt>
                <c:pt idx="560">
                  <c:v>404.46401633721001</c:v>
                </c:pt>
                <c:pt idx="561">
                  <c:v>389.07164139695999</c:v>
                </c:pt>
                <c:pt idx="562">
                  <c:v>374.68007106921004</c:v>
                </c:pt>
                <c:pt idx="563">
                  <c:v>361.28930535396</c:v>
                </c:pt>
                <c:pt idx="564">
                  <c:v>348.89934425121004</c:v>
                </c:pt>
                <c:pt idx="565">
                  <c:v>337.51018776096004</c:v>
                </c:pt>
                <c:pt idx="566">
                  <c:v>327.12183588321</c:v>
                </c:pt>
                <c:pt idx="567">
                  <c:v>317.73428861796003</c:v>
                </c:pt>
                <c:pt idx="568">
                  <c:v>309.34754596521003</c:v>
                </c:pt>
                <c:pt idx="569">
                  <c:v>301.96160792496005</c:v>
                </c:pt>
                <c:pt idx="570">
                  <c:v>295.57647449721003</c:v>
                </c:pt>
                <c:pt idx="571">
                  <c:v>290.19214568196003</c:v>
                </c:pt>
                <c:pt idx="572">
                  <c:v>285.80862147921005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287.44193460681004</c:v>
                </c:pt>
                <c:pt idx="585">
                  <c:v>289.23537647241</c:v>
                </c:pt>
                <c:pt idx="586">
                  <c:v>291.18894707601004</c:v>
                </c:pt>
                <c:pt idx="587">
                  <c:v>293.30264641760999</c:v>
                </c:pt>
                <c:pt idx="588">
                  <c:v>295.57647449721003</c:v>
                </c:pt>
                <c:pt idx="589">
                  <c:v>576.28579631481</c:v>
                </c:pt>
                <c:pt idx="590">
                  <c:v>578.87988187041003</c:v>
                </c:pt>
                <c:pt idx="591">
                  <c:v>581.63409616400997</c:v>
                </c:pt>
                <c:pt idx="592">
                  <c:v>589.22019512676002</c:v>
                </c:pt>
                <c:pt idx="593">
                  <c:v>597.80709870201008</c:v>
                </c:pt>
                <c:pt idx="594">
                  <c:v>607.39480688976005</c:v>
                </c:pt>
                <c:pt idx="595">
                  <c:v>617.98331969001003</c:v>
                </c:pt>
                <c:pt idx="596">
                  <c:v>629.57263710276004</c:v>
                </c:pt>
                <c:pt idx="597">
                  <c:v>642.16275912801007</c:v>
                </c:pt>
                <c:pt idx="598">
                  <c:v>655.75368576576</c:v>
                </c:pt>
                <c:pt idx="599">
                  <c:v>670.34541701601006</c:v>
                </c:pt>
                <c:pt idx="600">
                  <c:v>685.93795287876003</c:v>
                </c:pt>
                <c:pt idx="601">
                  <c:v>702.53129335401002</c:v>
                </c:pt>
                <c:pt idx="602">
                  <c:v>716.52654505521002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888.58664698660186</c:v>
                </c:pt>
                <c:pt idx="609">
                  <c:v>877.68899676160186</c:v>
                </c:pt>
                <c:pt idx="610">
                  <c:v>877.68899676160186</c:v>
                </c:pt>
                <c:pt idx="611">
                  <c:v>888.58664698660186</c:v>
                </c:pt>
                <c:pt idx="612">
                  <c:v>899.92909926160189</c:v>
                </c:pt>
                <c:pt idx="613">
                  <c:v>909.56182141681188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704.81935509921004</c:v>
                </c:pt>
                <c:pt idx="691">
                  <c:v>693.55696719321008</c:v>
                </c:pt>
                <c:pt idx="692">
                  <c:v>682.73938133721003</c:v>
                </c:pt>
                <c:pt idx="693">
                  <c:v>672.36659753121</c:v>
                </c:pt>
                <c:pt idx="694">
                  <c:v>662.43861577521</c:v>
                </c:pt>
                <c:pt idx="695">
                  <c:v>652.95543606921001</c:v>
                </c:pt>
                <c:pt idx="696">
                  <c:v>643.91705841321004</c:v>
                </c:pt>
                <c:pt idx="697">
                  <c:v>635.32348280720998</c:v>
                </c:pt>
                <c:pt idx="698">
                  <c:v>627.17470925121006</c:v>
                </c:pt>
                <c:pt idx="699">
                  <c:v>619.47073774521004</c:v>
                </c:pt>
                <c:pt idx="700">
                  <c:v>612.21156828921005</c:v>
                </c:pt>
                <c:pt idx="701">
                  <c:v>605.39720088321008</c:v>
                </c:pt>
                <c:pt idx="702">
                  <c:v>599.02763552721001</c:v>
                </c:pt>
                <c:pt idx="703">
                  <c:v>593.10287222121008</c:v>
                </c:pt>
                <c:pt idx="704">
                  <c:v>587.62291096521005</c:v>
                </c:pt>
                <c:pt idx="705">
                  <c:v>582.58775175921005</c:v>
                </c:pt>
                <c:pt idx="706">
                  <c:v>577.99739460321007</c:v>
                </c:pt>
                <c:pt idx="707">
                  <c:v>573.85183949720999</c:v>
                </c:pt>
                <c:pt idx="708">
                  <c:v>570.15108644121005</c:v>
                </c:pt>
                <c:pt idx="709">
                  <c:v>566.89513543521002</c:v>
                </c:pt>
                <c:pt idx="710">
                  <c:v>564.08398647921001</c:v>
                </c:pt>
                <c:pt idx="711">
                  <c:v>561.71763957321002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563.08407147081004</c:v>
                </c:pt>
                <c:pt idx="724">
                  <c:v>564.61063210641009</c:v>
                </c:pt>
                <c:pt idx="725">
                  <c:v>566.29732148001005</c:v>
                </c:pt>
                <c:pt idx="726">
                  <c:v>568.14413959161004</c:v>
                </c:pt>
                <c:pt idx="727">
                  <c:v>570.15108644121005</c:v>
                </c:pt>
                <c:pt idx="728">
                  <c:v>572.31816202881009</c:v>
                </c:pt>
                <c:pt idx="729">
                  <c:v>574.64536635441004</c:v>
                </c:pt>
                <c:pt idx="730">
                  <c:v>577.13269941801002</c:v>
                </c:pt>
                <c:pt idx="731">
                  <c:v>579.78016121961002</c:v>
                </c:pt>
                <c:pt idx="732">
                  <c:v>582.58775175921005</c:v>
                </c:pt>
                <c:pt idx="733">
                  <c:v>585.55547103680999</c:v>
                </c:pt>
                <c:pt idx="734">
                  <c:v>588.68331905241007</c:v>
                </c:pt>
                <c:pt idx="735">
                  <c:v>597.20350232016006</c:v>
                </c:pt>
                <c:pt idx="736">
                  <c:v>606.72449020041006</c:v>
                </c:pt>
                <c:pt idx="737">
                  <c:v>810.28155905476183</c:v>
                </c:pt>
                <c:pt idx="738">
                  <c:v>821.80415616001187</c:v>
                </c:pt>
                <c:pt idx="739">
                  <c:v>834.32755787776182</c:v>
                </c:pt>
                <c:pt idx="740">
                  <c:v>847.8517642080119</c:v>
                </c:pt>
                <c:pt idx="741">
                  <c:v>862.37677515076189</c:v>
                </c:pt>
                <c:pt idx="742">
                  <c:v>690.26498722116003</c:v>
                </c:pt>
                <c:pt idx="743">
                  <c:v>712.96768385316</c:v>
                </c:pt>
                <c:pt idx="744">
                  <c:v>716.52654505521002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704.81935509921004</c:v>
                </c:pt>
                <c:pt idx="756">
                  <c:v>693.55696719321008</c:v>
                </c:pt>
                <c:pt idx="757">
                  <c:v>682.73938133721003</c:v>
                </c:pt>
                <c:pt idx="758">
                  <c:v>672.36659753121</c:v>
                </c:pt>
                <c:pt idx="759">
                  <c:v>662.43861577521</c:v>
                </c:pt>
                <c:pt idx="760">
                  <c:v>652.95543606921001</c:v>
                </c:pt>
                <c:pt idx="761">
                  <c:v>643.91705841321004</c:v>
                </c:pt>
                <c:pt idx="762">
                  <c:v>635.32348280720998</c:v>
                </c:pt>
                <c:pt idx="763">
                  <c:v>627.17470925121006</c:v>
                </c:pt>
                <c:pt idx="764">
                  <c:v>619.47073774521004</c:v>
                </c:pt>
                <c:pt idx="765">
                  <c:v>612.21156828921005</c:v>
                </c:pt>
                <c:pt idx="766">
                  <c:v>605.39720088321008</c:v>
                </c:pt>
                <c:pt idx="767">
                  <c:v>599.02763552721001</c:v>
                </c:pt>
                <c:pt idx="768">
                  <c:v>593.10287222121008</c:v>
                </c:pt>
                <c:pt idx="769">
                  <c:v>587.62291096521005</c:v>
                </c:pt>
                <c:pt idx="770">
                  <c:v>582.58775175921005</c:v>
                </c:pt>
                <c:pt idx="771">
                  <c:v>577.99739460321007</c:v>
                </c:pt>
                <c:pt idx="772">
                  <c:v>573.85183949720999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576.28579631481</c:v>
                </c:pt>
                <c:pt idx="784">
                  <c:v>578.87988187041003</c:v>
                </c:pt>
                <c:pt idx="785">
                  <c:v>581.63409616401009</c:v>
                </c:pt>
                <c:pt idx="786">
                  <c:v>584.54843919561006</c:v>
                </c:pt>
                <c:pt idx="787">
                  <c:v>587.62291096521005</c:v>
                </c:pt>
                <c:pt idx="788">
                  <c:v>596.60435395881007</c:v>
                </c:pt>
                <c:pt idx="789">
                  <c:v>606.72449020041006</c:v>
                </c:pt>
                <c:pt idx="790">
                  <c:v>617.98331969001003</c:v>
                </c:pt>
                <c:pt idx="791">
                  <c:v>630.38084242760999</c:v>
                </c:pt>
                <c:pt idx="792">
                  <c:v>643.91705841321004</c:v>
                </c:pt>
                <c:pt idx="793">
                  <c:v>658.59196764681008</c:v>
                </c:pt>
                <c:pt idx="794">
                  <c:v>674.40557012841009</c:v>
                </c:pt>
                <c:pt idx="795">
                  <c:v>691.35786585801009</c:v>
                </c:pt>
                <c:pt idx="796">
                  <c:v>585.41801350975277</c:v>
                </c:pt>
                <c:pt idx="797">
                  <c:v>592.49570372935261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704.81935509921004</c:v>
                </c:pt>
                <c:pt idx="822">
                  <c:v>693.55696719321008</c:v>
                </c:pt>
                <c:pt idx="823">
                  <c:v>682.73938133721003</c:v>
                </c:pt>
                <c:pt idx="824">
                  <c:v>672.36659753121</c:v>
                </c:pt>
                <c:pt idx="825">
                  <c:v>662.43861577521</c:v>
                </c:pt>
                <c:pt idx="826">
                  <c:v>652.95543606921001</c:v>
                </c:pt>
                <c:pt idx="827">
                  <c:v>643.91705841321004</c:v>
                </c:pt>
                <c:pt idx="828">
                  <c:v>635.32348280720998</c:v>
                </c:pt>
                <c:pt idx="829">
                  <c:v>627.17470925121006</c:v>
                </c:pt>
                <c:pt idx="830">
                  <c:v>619.47073774521004</c:v>
                </c:pt>
                <c:pt idx="831">
                  <c:v>612.21156828921005</c:v>
                </c:pt>
                <c:pt idx="832">
                  <c:v>605.39720088321008</c:v>
                </c:pt>
                <c:pt idx="833">
                  <c:v>599.02763552721001</c:v>
                </c:pt>
                <c:pt idx="834">
                  <c:v>593.10287222121008</c:v>
                </c:pt>
                <c:pt idx="835">
                  <c:v>587.62291096521005</c:v>
                </c:pt>
                <c:pt idx="836">
                  <c:v>582.58775175921005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140.31488703681001</c:v>
                </c:pt>
                <c:pt idx="859">
                  <c:v>143.44273505241</c:v>
                </c:pt>
                <c:pt idx="860">
                  <c:v>146.73071180600999</c:v>
                </c:pt>
                <c:pt idx="861">
                  <c:v>150.17881729761001</c:v>
                </c:pt>
                <c:pt idx="862">
                  <c:v>153.78705152721</c:v>
                </c:pt>
                <c:pt idx="863">
                  <c:v>157.55541449481001</c:v>
                </c:pt>
                <c:pt idx="864">
                  <c:v>161.48390620040999</c:v>
                </c:pt>
                <c:pt idx="865">
                  <c:v>165.57252664401</c:v>
                </c:pt>
                <c:pt idx="866">
                  <c:v>169.82127582561</c:v>
                </c:pt>
                <c:pt idx="867">
                  <c:v>174.23015374521</c:v>
                </c:pt>
                <c:pt idx="868">
                  <c:v>178.79916040281003</c:v>
                </c:pt>
                <c:pt idx="869">
                  <c:v>183.52829579841003</c:v>
                </c:pt>
                <c:pt idx="870">
                  <c:v>188.41755993201005</c:v>
                </c:pt>
                <c:pt idx="871">
                  <c:v>193.46695280361007</c:v>
                </c:pt>
                <c:pt idx="872">
                  <c:v>198.67647441321009</c:v>
                </c:pt>
                <c:pt idx="873">
                  <c:v>204.04612476081007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213.35138364681004</c:v>
                </c:pt>
                <c:pt idx="936">
                  <c:v>223.10144458281002</c:v>
                </c:pt>
                <c:pt idx="937">
                  <c:v>233.29630756881002</c:v>
                </c:pt>
                <c:pt idx="938">
                  <c:v>243.93597260481005</c:v>
                </c:pt>
                <c:pt idx="939">
                  <c:v>255.02043969081001</c:v>
                </c:pt>
                <c:pt idx="940">
                  <c:v>266.54970882681005</c:v>
                </c:pt>
                <c:pt idx="941">
                  <c:v>271.28596105521001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253.89197688996001</c:v>
                </c:pt>
                <c:pt idx="971">
                  <c:v>237.49879733721002</c:v>
                </c:pt>
                <c:pt idx="972">
                  <c:v>222.10642239696</c:v>
                </c:pt>
                <c:pt idx="973">
                  <c:v>207.71485206921</c:v>
                </c:pt>
                <c:pt idx="974">
                  <c:v>194.32408635396001</c:v>
                </c:pt>
                <c:pt idx="975">
                  <c:v>181.93412525121002</c:v>
                </c:pt>
                <c:pt idx="976">
                  <c:v>170.54496876096002</c:v>
                </c:pt>
                <c:pt idx="977">
                  <c:v>160.15661688321001</c:v>
                </c:pt>
                <c:pt idx="978">
                  <c:v>150.76906961796001</c:v>
                </c:pt>
                <c:pt idx="979">
                  <c:v>142.38232696521001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150.76906961796001</c:v>
                </c:pt>
                <c:pt idx="993">
                  <c:v>160.15661688321001</c:v>
                </c:pt>
                <c:pt idx="994">
                  <c:v>170.54496876096002</c:v>
                </c:pt>
                <c:pt idx="995">
                  <c:v>181.93412525121002</c:v>
                </c:pt>
                <c:pt idx="996">
                  <c:v>194.32408635396001</c:v>
                </c:pt>
                <c:pt idx="997">
                  <c:v>207.71485206921</c:v>
                </c:pt>
                <c:pt idx="998">
                  <c:v>222.10642239696</c:v>
                </c:pt>
                <c:pt idx="999">
                  <c:v>237.49879733721002</c:v>
                </c:pt>
                <c:pt idx="1000">
                  <c:v>253.89197688996001</c:v>
                </c:pt>
                <c:pt idx="1001">
                  <c:v>237.49879733721002</c:v>
                </c:pt>
                <c:pt idx="1002">
                  <c:v>222.10642239696</c:v>
                </c:pt>
                <c:pt idx="1003">
                  <c:v>207.71485206921</c:v>
                </c:pt>
                <c:pt idx="1004">
                  <c:v>194.32408635396001</c:v>
                </c:pt>
                <c:pt idx="1005">
                  <c:v>181.93412525121002</c:v>
                </c:pt>
                <c:pt idx="1006">
                  <c:v>170.54496876096002</c:v>
                </c:pt>
                <c:pt idx="1007">
                  <c:v>160.15661688321001</c:v>
                </c:pt>
                <c:pt idx="1008">
                  <c:v>150.76906961796001</c:v>
                </c:pt>
                <c:pt idx="1009">
                  <c:v>142.38232696521001</c:v>
                </c:pt>
                <c:pt idx="1010">
                  <c:v>134.99638892496</c:v>
                </c:pt>
                <c:pt idx="1011">
                  <c:v>128.61125549721001</c:v>
                </c:pt>
                <c:pt idx="1012">
                  <c:v>123.22692668196002</c:v>
                </c:pt>
                <c:pt idx="1013">
                  <c:v>118.84340247921001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123.22692668196002</c:v>
                </c:pt>
                <c:pt idx="1021">
                  <c:v>128.61125549721001</c:v>
                </c:pt>
                <c:pt idx="1022">
                  <c:v>134.99638892496</c:v>
                </c:pt>
                <c:pt idx="1023">
                  <c:v>142.38232696521001</c:v>
                </c:pt>
                <c:pt idx="1024">
                  <c:v>150.76906961796001</c:v>
                </c:pt>
                <c:pt idx="1025">
                  <c:v>160.15661688321001</c:v>
                </c:pt>
                <c:pt idx="1026">
                  <c:v>170.54496876096002</c:v>
                </c:pt>
                <c:pt idx="1027">
                  <c:v>181.93412525121002</c:v>
                </c:pt>
                <c:pt idx="1028">
                  <c:v>194.32408635396001</c:v>
                </c:pt>
                <c:pt idx="1029">
                  <c:v>207.71485206921</c:v>
                </c:pt>
                <c:pt idx="1030">
                  <c:v>222.10642239696</c:v>
                </c:pt>
                <c:pt idx="1031">
                  <c:v>237.49879733721002</c:v>
                </c:pt>
                <c:pt idx="1032">
                  <c:v>253.89197688996001</c:v>
                </c:pt>
                <c:pt idx="1033">
                  <c:v>271.28596105521001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253.89197688996001</c:v>
                </c:pt>
                <c:pt idx="1038">
                  <c:v>237.49879733721002</c:v>
                </c:pt>
                <c:pt idx="1039">
                  <c:v>222.10642239696</c:v>
                </c:pt>
                <c:pt idx="1040">
                  <c:v>207.71485206921</c:v>
                </c:pt>
                <c:pt idx="1041">
                  <c:v>194.32408635396001</c:v>
                </c:pt>
                <c:pt idx="1042">
                  <c:v>181.93412525121002</c:v>
                </c:pt>
                <c:pt idx="1043">
                  <c:v>170.54496876096002</c:v>
                </c:pt>
                <c:pt idx="1044">
                  <c:v>160.15661688321001</c:v>
                </c:pt>
                <c:pt idx="1045">
                  <c:v>150.76906961796001</c:v>
                </c:pt>
                <c:pt idx="1046">
                  <c:v>142.38232696521001</c:v>
                </c:pt>
                <c:pt idx="1047">
                  <c:v>134.99638892496</c:v>
                </c:pt>
                <c:pt idx="1048">
                  <c:v>128.61125549721001</c:v>
                </c:pt>
                <c:pt idx="1049">
                  <c:v>123.22692668196002</c:v>
                </c:pt>
                <c:pt idx="1050">
                  <c:v>118.84340247921001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123.55474579281001</c:v>
                </c:pt>
                <c:pt idx="1060">
                  <c:v>129.40478235441</c:v>
                </c:pt>
                <c:pt idx="1061">
                  <c:v>136.39351216401002</c:v>
                </c:pt>
                <c:pt idx="1062">
                  <c:v>144.52093522160999</c:v>
                </c:pt>
                <c:pt idx="1063">
                  <c:v>153.78705152721</c:v>
                </c:pt>
                <c:pt idx="1064">
                  <c:v>164.19186108080999</c:v>
                </c:pt>
                <c:pt idx="1065">
                  <c:v>175.73536388241001</c:v>
                </c:pt>
                <c:pt idx="1066">
                  <c:v>188.41755993201002</c:v>
                </c:pt>
                <c:pt idx="1067">
                  <c:v>202.23844922961001</c:v>
                </c:pt>
                <c:pt idx="1068">
                  <c:v>217.19803177521004</c:v>
                </c:pt>
                <c:pt idx="1069">
                  <c:v>233.29630756881005</c:v>
                </c:pt>
                <c:pt idx="1070">
                  <c:v>250.5332766104101</c:v>
                </c:pt>
                <c:pt idx="1071">
                  <c:v>268.90893890001007</c:v>
                </c:pt>
                <c:pt idx="1072">
                  <c:v>271.28596105521001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253.89197688996001</c:v>
                </c:pt>
                <c:pt idx="1084">
                  <c:v>237.49879733721002</c:v>
                </c:pt>
                <c:pt idx="1085">
                  <c:v>222.10642239696</c:v>
                </c:pt>
                <c:pt idx="1086">
                  <c:v>207.71485206921</c:v>
                </c:pt>
                <c:pt idx="1087">
                  <c:v>194.32408635396001</c:v>
                </c:pt>
                <c:pt idx="1088">
                  <c:v>181.93412525121002</c:v>
                </c:pt>
                <c:pt idx="1089">
                  <c:v>170.54496876096002</c:v>
                </c:pt>
                <c:pt idx="1090">
                  <c:v>160.15661688321001</c:v>
                </c:pt>
                <c:pt idx="1091">
                  <c:v>150.76906961796001</c:v>
                </c:pt>
                <c:pt idx="1092">
                  <c:v>142.38232696521001</c:v>
                </c:pt>
                <c:pt idx="1093">
                  <c:v>111.26687086521001</c:v>
                </c:pt>
                <c:pt idx="1094">
                  <c:v>111.26687086521001</c:v>
                </c:pt>
                <c:pt idx="1095">
                  <c:v>111.26687086521001</c:v>
                </c:pt>
                <c:pt idx="1096">
                  <c:v>111.26687086521001</c:v>
                </c:pt>
                <c:pt idx="1097">
                  <c:v>111.26687086521001</c:v>
                </c:pt>
                <c:pt idx="1098">
                  <c:v>111.26687086521001</c:v>
                </c:pt>
                <c:pt idx="1099">
                  <c:v>111.26687086521001</c:v>
                </c:pt>
                <c:pt idx="1100">
                  <c:v>111.26687086521001</c:v>
                </c:pt>
                <c:pt idx="1101">
                  <c:v>111.26687086521001</c:v>
                </c:pt>
                <c:pt idx="1102">
                  <c:v>111.26687086521001</c:v>
                </c:pt>
                <c:pt idx="1103">
                  <c:v>111.26687086521001</c:v>
                </c:pt>
                <c:pt idx="1104">
                  <c:v>122.67159542721001</c:v>
                </c:pt>
                <c:pt idx="1105">
                  <c:v>135.85552818921002</c:v>
                </c:pt>
                <c:pt idx="1106">
                  <c:v>150.81866915121003</c:v>
                </c:pt>
                <c:pt idx="1107">
                  <c:v>167.56101831321001</c:v>
                </c:pt>
                <c:pt idx="1108">
                  <c:v>186.08257567521002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D9-48C8-BB60-01A44FCCF6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720352"/>
        <c:axId val="1496721992"/>
      </c:scatterChart>
      <c:scatterChart>
        <c:scatterStyle val="smoothMarker"/>
        <c:varyColors val="0"/>
        <c:ser>
          <c:idx val="1"/>
          <c:order val="1"/>
          <c:tx>
            <c:v>Acceleration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Cycle'!$I$2:$I$1110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0.41000000000000014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-0.41000000000000014</c:v>
                </c:pt>
                <c:pt idx="94">
                  <c:v>-0.5</c:v>
                </c:pt>
                <c:pt idx="95">
                  <c:v>-0.5</c:v>
                </c:pt>
                <c:pt idx="96">
                  <c:v>-0.5</c:v>
                </c:pt>
                <c:pt idx="97">
                  <c:v>-0.5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1</c:v>
                </c:pt>
                <c:pt idx="112">
                  <c:v>0.41000000000000014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-3.41</c:v>
                </c:pt>
                <c:pt idx="117">
                  <c:v>0</c:v>
                </c:pt>
                <c:pt idx="118">
                  <c:v>0.5</c:v>
                </c:pt>
                <c:pt idx="119">
                  <c:v>0</c:v>
                </c:pt>
                <c:pt idx="120">
                  <c:v>1</c:v>
                </c:pt>
                <c:pt idx="121">
                  <c:v>1</c:v>
                </c:pt>
                <c:pt idx="122">
                  <c:v>0.91000000000000014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-1</c:v>
                </c:pt>
                <c:pt idx="158">
                  <c:v>-1</c:v>
                </c:pt>
                <c:pt idx="159">
                  <c:v>-1</c:v>
                </c:pt>
                <c:pt idx="160">
                  <c:v>-1</c:v>
                </c:pt>
                <c:pt idx="161">
                  <c:v>-1</c:v>
                </c:pt>
                <c:pt idx="162">
                  <c:v>-1</c:v>
                </c:pt>
                <c:pt idx="163">
                  <c:v>-1</c:v>
                </c:pt>
                <c:pt idx="164">
                  <c:v>-1</c:v>
                </c:pt>
                <c:pt idx="165">
                  <c:v>-1</c:v>
                </c:pt>
                <c:pt idx="166">
                  <c:v>-1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-1</c:v>
                </c:pt>
                <c:pt idx="215">
                  <c:v>-1</c:v>
                </c:pt>
                <c:pt idx="216">
                  <c:v>-1</c:v>
                </c:pt>
                <c:pt idx="217">
                  <c:v>-1</c:v>
                </c:pt>
                <c:pt idx="218">
                  <c:v>-1</c:v>
                </c:pt>
                <c:pt idx="219">
                  <c:v>-1</c:v>
                </c:pt>
                <c:pt idx="220">
                  <c:v>-1</c:v>
                </c:pt>
                <c:pt idx="221">
                  <c:v>-1</c:v>
                </c:pt>
                <c:pt idx="222">
                  <c:v>-1</c:v>
                </c:pt>
                <c:pt idx="223">
                  <c:v>-1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0.5</c:v>
                </c:pt>
                <c:pt idx="237">
                  <c:v>0.5</c:v>
                </c:pt>
                <c:pt idx="238">
                  <c:v>0.5</c:v>
                </c:pt>
                <c:pt idx="239">
                  <c:v>0.5</c:v>
                </c:pt>
                <c:pt idx="240">
                  <c:v>0.5</c:v>
                </c:pt>
                <c:pt idx="241">
                  <c:v>0.5</c:v>
                </c:pt>
                <c:pt idx="242">
                  <c:v>0.5</c:v>
                </c:pt>
                <c:pt idx="243">
                  <c:v>0.5</c:v>
                </c:pt>
                <c:pt idx="244">
                  <c:v>0.5</c:v>
                </c:pt>
                <c:pt idx="245">
                  <c:v>0.5</c:v>
                </c:pt>
                <c:pt idx="246">
                  <c:v>0.5</c:v>
                </c:pt>
                <c:pt idx="247">
                  <c:v>0.5</c:v>
                </c:pt>
                <c:pt idx="248">
                  <c:v>0.5</c:v>
                </c:pt>
                <c:pt idx="249">
                  <c:v>0.5</c:v>
                </c:pt>
                <c:pt idx="250">
                  <c:v>0.5</c:v>
                </c:pt>
                <c:pt idx="251">
                  <c:v>0.5</c:v>
                </c:pt>
                <c:pt idx="252">
                  <c:v>1</c:v>
                </c:pt>
                <c:pt idx="253">
                  <c:v>1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-0.91000000000000014</c:v>
                </c:pt>
                <c:pt idx="268">
                  <c:v>-0.5</c:v>
                </c:pt>
                <c:pt idx="269">
                  <c:v>-0.5</c:v>
                </c:pt>
                <c:pt idx="270">
                  <c:v>-0.5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1</c:v>
                </c:pt>
                <c:pt idx="286">
                  <c:v>0.5</c:v>
                </c:pt>
                <c:pt idx="287">
                  <c:v>0.5</c:v>
                </c:pt>
                <c:pt idx="288">
                  <c:v>0.41000000000000014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-1</c:v>
                </c:pt>
                <c:pt idx="297">
                  <c:v>-1</c:v>
                </c:pt>
                <c:pt idx="298">
                  <c:v>-1</c:v>
                </c:pt>
                <c:pt idx="299">
                  <c:v>-1</c:v>
                </c:pt>
                <c:pt idx="300">
                  <c:v>-1</c:v>
                </c:pt>
                <c:pt idx="301">
                  <c:v>-1</c:v>
                </c:pt>
                <c:pt idx="302">
                  <c:v>-1</c:v>
                </c:pt>
                <c:pt idx="303">
                  <c:v>-1</c:v>
                </c:pt>
                <c:pt idx="304">
                  <c:v>-1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0.5</c:v>
                </c:pt>
                <c:pt idx="314">
                  <c:v>0.5</c:v>
                </c:pt>
                <c:pt idx="315">
                  <c:v>0.5</c:v>
                </c:pt>
                <c:pt idx="316">
                  <c:v>0.5</c:v>
                </c:pt>
                <c:pt idx="317">
                  <c:v>0.5</c:v>
                </c:pt>
                <c:pt idx="318">
                  <c:v>0.5</c:v>
                </c:pt>
                <c:pt idx="319">
                  <c:v>0.5</c:v>
                </c:pt>
                <c:pt idx="320">
                  <c:v>0.5</c:v>
                </c:pt>
                <c:pt idx="321">
                  <c:v>0.5</c:v>
                </c:pt>
                <c:pt idx="322">
                  <c:v>0.5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0</c:v>
                </c:pt>
                <c:pt idx="328">
                  <c:v>-1</c:v>
                </c:pt>
                <c:pt idx="329">
                  <c:v>-1</c:v>
                </c:pt>
                <c:pt idx="330">
                  <c:v>-1</c:v>
                </c:pt>
                <c:pt idx="331">
                  <c:v>-1</c:v>
                </c:pt>
                <c:pt idx="332">
                  <c:v>-1</c:v>
                </c:pt>
                <c:pt idx="333">
                  <c:v>-1</c:v>
                </c:pt>
                <c:pt idx="334">
                  <c:v>-1</c:v>
                </c:pt>
                <c:pt idx="335">
                  <c:v>-1</c:v>
                </c:pt>
                <c:pt idx="336">
                  <c:v>-1</c:v>
                </c:pt>
                <c:pt idx="337">
                  <c:v>-1</c:v>
                </c:pt>
                <c:pt idx="338">
                  <c:v>-1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0.5</c:v>
                </c:pt>
                <c:pt idx="344">
                  <c:v>0.5</c:v>
                </c:pt>
                <c:pt idx="345">
                  <c:v>0.5</c:v>
                </c:pt>
                <c:pt idx="346">
                  <c:v>0.5</c:v>
                </c:pt>
                <c:pt idx="347">
                  <c:v>0.5</c:v>
                </c:pt>
                <c:pt idx="348">
                  <c:v>0.5</c:v>
                </c:pt>
                <c:pt idx="349">
                  <c:v>0.5</c:v>
                </c:pt>
                <c:pt idx="350">
                  <c:v>0.5</c:v>
                </c:pt>
                <c:pt idx="351">
                  <c:v>0.5</c:v>
                </c:pt>
                <c:pt idx="352">
                  <c:v>0.5</c:v>
                </c:pt>
                <c:pt idx="353">
                  <c:v>0.5</c:v>
                </c:pt>
                <c:pt idx="354">
                  <c:v>0.5</c:v>
                </c:pt>
                <c:pt idx="355">
                  <c:v>0.75</c:v>
                </c:pt>
                <c:pt idx="356">
                  <c:v>0.75</c:v>
                </c:pt>
                <c:pt idx="357">
                  <c:v>0.75</c:v>
                </c:pt>
                <c:pt idx="358">
                  <c:v>0.75</c:v>
                </c:pt>
                <c:pt idx="359">
                  <c:v>1</c:v>
                </c:pt>
                <c:pt idx="360">
                  <c:v>1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-0.75</c:v>
                </c:pt>
                <c:pt idx="368">
                  <c:v>-0.75</c:v>
                </c:pt>
                <c:pt idx="369">
                  <c:v>-0.75</c:v>
                </c:pt>
                <c:pt idx="370">
                  <c:v>-0.75</c:v>
                </c:pt>
                <c:pt idx="371">
                  <c:v>-0.75</c:v>
                </c:pt>
                <c:pt idx="372">
                  <c:v>-0.75</c:v>
                </c:pt>
                <c:pt idx="373">
                  <c:v>-0.75</c:v>
                </c:pt>
                <c:pt idx="374">
                  <c:v>-0.75</c:v>
                </c:pt>
                <c:pt idx="375">
                  <c:v>-0.75</c:v>
                </c:pt>
                <c:pt idx="376">
                  <c:v>-0.75</c:v>
                </c:pt>
                <c:pt idx="377">
                  <c:v>-0.75</c:v>
                </c:pt>
                <c:pt idx="378">
                  <c:v>-0.75</c:v>
                </c:pt>
                <c:pt idx="379">
                  <c:v>-0.75</c:v>
                </c:pt>
                <c:pt idx="380">
                  <c:v>-0.75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0.75</c:v>
                </c:pt>
                <c:pt idx="392">
                  <c:v>0.75</c:v>
                </c:pt>
                <c:pt idx="393">
                  <c:v>0.75</c:v>
                </c:pt>
                <c:pt idx="394">
                  <c:v>0.75</c:v>
                </c:pt>
                <c:pt idx="395">
                  <c:v>0.75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0.75</c:v>
                </c:pt>
                <c:pt idx="403">
                  <c:v>-0.75</c:v>
                </c:pt>
                <c:pt idx="404">
                  <c:v>-0.75</c:v>
                </c:pt>
                <c:pt idx="405">
                  <c:v>-0.75</c:v>
                </c:pt>
                <c:pt idx="406">
                  <c:v>-0.75</c:v>
                </c:pt>
                <c:pt idx="407">
                  <c:v>-0.75</c:v>
                </c:pt>
                <c:pt idx="408">
                  <c:v>-0.75</c:v>
                </c:pt>
                <c:pt idx="409">
                  <c:v>-0.75</c:v>
                </c:pt>
                <c:pt idx="410">
                  <c:v>-0.75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0.75</c:v>
                </c:pt>
                <c:pt idx="418">
                  <c:v>0.75</c:v>
                </c:pt>
                <c:pt idx="419">
                  <c:v>0.75</c:v>
                </c:pt>
                <c:pt idx="420">
                  <c:v>0.75</c:v>
                </c:pt>
                <c:pt idx="421">
                  <c:v>0.75</c:v>
                </c:pt>
                <c:pt idx="422">
                  <c:v>0.75</c:v>
                </c:pt>
                <c:pt idx="423">
                  <c:v>0.75</c:v>
                </c:pt>
                <c:pt idx="424">
                  <c:v>0.75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-0.75</c:v>
                </c:pt>
                <c:pt idx="474">
                  <c:v>-0.75</c:v>
                </c:pt>
                <c:pt idx="475">
                  <c:v>-0.75</c:v>
                </c:pt>
                <c:pt idx="476">
                  <c:v>-0.75</c:v>
                </c:pt>
                <c:pt idx="477">
                  <c:v>-0.75</c:v>
                </c:pt>
                <c:pt idx="478">
                  <c:v>-0.75</c:v>
                </c:pt>
                <c:pt idx="479">
                  <c:v>-0.75</c:v>
                </c:pt>
                <c:pt idx="480">
                  <c:v>-0.75</c:v>
                </c:pt>
                <c:pt idx="481">
                  <c:v>-0.75</c:v>
                </c:pt>
                <c:pt idx="482">
                  <c:v>-0.75</c:v>
                </c:pt>
                <c:pt idx="483">
                  <c:v>-0.75</c:v>
                </c:pt>
                <c:pt idx="484">
                  <c:v>-0.75</c:v>
                </c:pt>
                <c:pt idx="485">
                  <c:v>-0.75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0.75</c:v>
                </c:pt>
                <c:pt idx="494">
                  <c:v>0.75</c:v>
                </c:pt>
                <c:pt idx="495">
                  <c:v>0.75</c:v>
                </c:pt>
                <c:pt idx="496">
                  <c:v>0.75</c:v>
                </c:pt>
                <c:pt idx="497">
                  <c:v>0.75</c:v>
                </c:pt>
                <c:pt idx="498">
                  <c:v>0.75</c:v>
                </c:pt>
                <c:pt idx="499">
                  <c:v>0.75</c:v>
                </c:pt>
                <c:pt idx="500">
                  <c:v>0.75</c:v>
                </c:pt>
                <c:pt idx="501">
                  <c:v>0.75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-0.75</c:v>
                </c:pt>
                <c:pt idx="528">
                  <c:v>-0.75</c:v>
                </c:pt>
                <c:pt idx="529">
                  <c:v>-0.75</c:v>
                </c:pt>
                <c:pt idx="530">
                  <c:v>-0.75</c:v>
                </c:pt>
                <c:pt idx="531">
                  <c:v>-0.75</c:v>
                </c:pt>
                <c:pt idx="532">
                  <c:v>-0.75</c:v>
                </c:pt>
                <c:pt idx="533">
                  <c:v>-0.75</c:v>
                </c:pt>
                <c:pt idx="534">
                  <c:v>-0.75</c:v>
                </c:pt>
                <c:pt idx="535">
                  <c:v>-0.75</c:v>
                </c:pt>
                <c:pt idx="536">
                  <c:v>-0.75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0.75</c:v>
                </c:pt>
                <c:pt idx="545">
                  <c:v>0.75</c:v>
                </c:pt>
                <c:pt idx="546">
                  <c:v>0.75</c:v>
                </c:pt>
                <c:pt idx="547">
                  <c:v>0.75</c:v>
                </c:pt>
                <c:pt idx="548">
                  <c:v>0.75</c:v>
                </c:pt>
                <c:pt idx="549">
                  <c:v>0.75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-0.75</c:v>
                </c:pt>
                <c:pt idx="560">
                  <c:v>-0.75</c:v>
                </c:pt>
                <c:pt idx="561">
                  <c:v>-0.75</c:v>
                </c:pt>
                <c:pt idx="562">
                  <c:v>-0.75</c:v>
                </c:pt>
                <c:pt idx="563">
                  <c:v>-0.75</c:v>
                </c:pt>
                <c:pt idx="564">
                  <c:v>-0.75</c:v>
                </c:pt>
                <c:pt idx="565">
                  <c:v>-0.75</c:v>
                </c:pt>
                <c:pt idx="566">
                  <c:v>-0.75</c:v>
                </c:pt>
                <c:pt idx="567">
                  <c:v>-0.75</c:v>
                </c:pt>
                <c:pt idx="568">
                  <c:v>-0.75</c:v>
                </c:pt>
                <c:pt idx="569">
                  <c:v>-0.75</c:v>
                </c:pt>
                <c:pt idx="570">
                  <c:v>-0.75</c:v>
                </c:pt>
                <c:pt idx="571">
                  <c:v>-0.75</c:v>
                </c:pt>
                <c:pt idx="572">
                  <c:v>-0.75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0.29999999999999982</c:v>
                </c:pt>
                <c:pt idx="585">
                  <c:v>0.29999999999999982</c:v>
                </c:pt>
                <c:pt idx="586">
                  <c:v>0.29999999999999982</c:v>
                </c:pt>
                <c:pt idx="587">
                  <c:v>0.29999999999999982</c:v>
                </c:pt>
                <c:pt idx="588">
                  <c:v>0.29999999999999982</c:v>
                </c:pt>
                <c:pt idx="589">
                  <c:v>0.29999999999999982</c:v>
                </c:pt>
                <c:pt idx="590">
                  <c:v>0.29999999999999982</c:v>
                </c:pt>
                <c:pt idx="591">
                  <c:v>0.29999999999999982</c:v>
                </c:pt>
                <c:pt idx="592">
                  <c:v>0.75</c:v>
                </c:pt>
                <c:pt idx="593">
                  <c:v>0.75</c:v>
                </c:pt>
                <c:pt idx="594">
                  <c:v>0.75</c:v>
                </c:pt>
                <c:pt idx="595">
                  <c:v>0.75</c:v>
                </c:pt>
                <c:pt idx="596">
                  <c:v>0.75</c:v>
                </c:pt>
                <c:pt idx="597">
                  <c:v>0.75</c:v>
                </c:pt>
                <c:pt idx="598">
                  <c:v>0.75</c:v>
                </c:pt>
                <c:pt idx="599">
                  <c:v>0.75</c:v>
                </c:pt>
                <c:pt idx="600">
                  <c:v>0.75</c:v>
                </c:pt>
                <c:pt idx="601">
                  <c:v>0.75</c:v>
                </c:pt>
                <c:pt idx="602">
                  <c:v>0.60000000000000142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-0.91000000000000014</c:v>
                </c:pt>
                <c:pt idx="609">
                  <c:v>-0.5</c:v>
                </c:pt>
                <c:pt idx="610">
                  <c:v>0</c:v>
                </c:pt>
                <c:pt idx="611">
                  <c:v>0.5</c:v>
                </c:pt>
                <c:pt idx="612">
                  <c:v>0.5</c:v>
                </c:pt>
                <c:pt idx="613">
                  <c:v>0.41000000000000014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-0.5</c:v>
                </c:pt>
                <c:pt idx="691">
                  <c:v>-0.5</c:v>
                </c:pt>
                <c:pt idx="692">
                  <c:v>-0.5</c:v>
                </c:pt>
                <c:pt idx="693">
                  <c:v>-0.5</c:v>
                </c:pt>
                <c:pt idx="694">
                  <c:v>-0.5</c:v>
                </c:pt>
                <c:pt idx="695">
                  <c:v>-0.5</c:v>
                </c:pt>
                <c:pt idx="696">
                  <c:v>-0.5</c:v>
                </c:pt>
                <c:pt idx="697">
                  <c:v>-0.5</c:v>
                </c:pt>
                <c:pt idx="698">
                  <c:v>-0.5</c:v>
                </c:pt>
                <c:pt idx="699">
                  <c:v>-0.5</c:v>
                </c:pt>
                <c:pt idx="700">
                  <c:v>-0.5</c:v>
                </c:pt>
                <c:pt idx="701">
                  <c:v>-0.5</c:v>
                </c:pt>
                <c:pt idx="702">
                  <c:v>-0.5</c:v>
                </c:pt>
                <c:pt idx="703">
                  <c:v>-0.5</c:v>
                </c:pt>
                <c:pt idx="704">
                  <c:v>-0.5</c:v>
                </c:pt>
                <c:pt idx="705">
                  <c:v>-0.5</c:v>
                </c:pt>
                <c:pt idx="706">
                  <c:v>-0.5</c:v>
                </c:pt>
                <c:pt idx="707">
                  <c:v>-0.5</c:v>
                </c:pt>
                <c:pt idx="708">
                  <c:v>-0.5</c:v>
                </c:pt>
                <c:pt idx="709">
                  <c:v>-0.5</c:v>
                </c:pt>
                <c:pt idx="710">
                  <c:v>-0.5</c:v>
                </c:pt>
                <c:pt idx="711">
                  <c:v>-0.5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0.29999999999999982</c:v>
                </c:pt>
                <c:pt idx="724">
                  <c:v>0.29999999999999982</c:v>
                </c:pt>
                <c:pt idx="725">
                  <c:v>0.29999999999999982</c:v>
                </c:pt>
                <c:pt idx="726">
                  <c:v>0.29999999999999982</c:v>
                </c:pt>
                <c:pt idx="727">
                  <c:v>0.29999999999999982</c:v>
                </c:pt>
                <c:pt idx="728">
                  <c:v>0.29999999999999982</c:v>
                </c:pt>
                <c:pt idx="729">
                  <c:v>0.29999999999999982</c:v>
                </c:pt>
                <c:pt idx="730">
                  <c:v>0.29999999999999982</c:v>
                </c:pt>
                <c:pt idx="731">
                  <c:v>0.29999999999999982</c:v>
                </c:pt>
                <c:pt idx="732">
                  <c:v>0.29999999999999982</c:v>
                </c:pt>
                <c:pt idx="733">
                  <c:v>0.29999999999999982</c:v>
                </c:pt>
                <c:pt idx="734">
                  <c:v>0.29999999999999982</c:v>
                </c:pt>
                <c:pt idx="735">
                  <c:v>0.75</c:v>
                </c:pt>
                <c:pt idx="736">
                  <c:v>0.75</c:v>
                </c:pt>
                <c:pt idx="737">
                  <c:v>0.75</c:v>
                </c:pt>
                <c:pt idx="738">
                  <c:v>0.75</c:v>
                </c:pt>
                <c:pt idx="739">
                  <c:v>0.75</c:v>
                </c:pt>
                <c:pt idx="740">
                  <c:v>0.75</c:v>
                </c:pt>
                <c:pt idx="741">
                  <c:v>0.75</c:v>
                </c:pt>
                <c:pt idx="742">
                  <c:v>1</c:v>
                </c:pt>
                <c:pt idx="743">
                  <c:v>1</c:v>
                </c:pt>
                <c:pt idx="744">
                  <c:v>0.15000000000000213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-0.5</c:v>
                </c:pt>
                <c:pt idx="756">
                  <c:v>-0.5</c:v>
                </c:pt>
                <c:pt idx="757">
                  <c:v>-0.5</c:v>
                </c:pt>
                <c:pt idx="758">
                  <c:v>-0.5</c:v>
                </c:pt>
                <c:pt idx="759">
                  <c:v>-0.5</c:v>
                </c:pt>
                <c:pt idx="760">
                  <c:v>-0.5</c:v>
                </c:pt>
                <c:pt idx="761">
                  <c:v>-0.5</c:v>
                </c:pt>
                <c:pt idx="762">
                  <c:v>-0.5</c:v>
                </c:pt>
                <c:pt idx="763">
                  <c:v>-0.5</c:v>
                </c:pt>
                <c:pt idx="764">
                  <c:v>-0.5</c:v>
                </c:pt>
                <c:pt idx="765">
                  <c:v>-0.5</c:v>
                </c:pt>
                <c:pt idx="766">
                  <c:v>-0.5</c:v>
                </c:pt>
                <c:pt idx="767">
                  <c:v>-0.5</c:v>
                </c:pt>
                <c:pt idx="768">
                  <c:v>-0.5</c:v>
                </c:pt>
                <c:pt idx="769">
                  <c:v>-0.5</c:v>
                </c:pt>
                <c:pt idx="770">
                  <c:v>-0.5</c:v>
                </c:pt>
                <c:pt idx="771">
                  <c:v>-0.5</c:v>
                </c:pt>
                <c:pt idx="772">
                  <c:v>-0.5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0.29999999999999982</c:v>
                </c:pt>
                <c:pt idx="784">
                  <c:v>0.29999999999999982</c:v>
                </c:pt>
                <c:pt idx="785">
                  <c:v>0.29999999999999982</c:v>
                </c:pt>
                <c:pt idx="786">
                  <c:v>0.29999999999999982</c:v>
                </c:pt>
                <c:pt idx="787">
                  <c:v>0.29999999999999982</c:v>
                </c:pt>
                <c:pt idx="788">
                  <c:v>0.79999999999999982</c:v>
                </c:pt>
                <c:pt idx="789">
                  <c:v>0.79999999999999982</c:v>
                </c:pt>
                <c:pt idx="790">
                  <c:v>0.79999999999999982</c:v>
                </c:pt>
                <c:pt idx="791">
                  <c:v>0.80000000000000071</c:v>
                </c:pt>
                <c:pt idx="792">
                  <c:v>0.80000000000000071</c:v>
                </c:pt>
                <c:pt idx="793">
                  <c:v>0.80000000000000071</c:v>
                </c:pt>
                <c:pt idx="794">
                  <c:v>0.80000000000000071</c:v>
                </c:pt>
                <c:pt idx="795">
                  <c:v>0.80000000000000071</c:v>
                </c:pt>
                <c:pt idx="796">
                  <c:v>0.80000000000000071</c:v>
                </c:pt>
                <c:pt idx="797">
                  <c:v>0.29999999999999716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-0.5</c:v>
                </c:pt>
                <c:pt idx="822">
                  <c:v>-0.5</c:v>
                </c:pt>
                <c:pt idx="823">
                  <c:v>-0.5</c:v>
                </c:pt>
                <c:pt idx="824">
                  <c:v>-0.5</c:v>
                </c:pt>
                <c:pt idx="825">
                  <c:v>-0.5</c:v>
                </c:pt>
                <c:pt idx="826">
                  <c:v>-0.5</c:v>
                </c:pt>
                <c:pt idx="827">
                  <c:v>-0.5</c:v>
                </c:pt>
                <c:pt idx="828">
                  <c:v>-0.5</c:v>
                </c:pt>
                <c:pt idx="829">
                  <c:v>-0.5</c:v>
                </c:pt>
                <c:pt idx="830">
                  <c:v>-0.5</c:v>
                </c:pt>
                <c:pt idx="831">
                  <c:v>-0.5</c:v>
                </c:pt>
                <c:pt idx="832">
                  <c:v>-0.5</c:v>
                </c:pt>
                <c:pt idx="833">
                  <c:v>-0.5</c:v>
                </c:pt>
                <c:pt idx="834">
                  <c:v>-0.5</c:v>
                </c:pt>
                <c:pt idx="835">
                  <c:v>-0.5</c:v>
                </c:pt>
                <c:pt idx="836">
                  <c:v>-0.5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0.29999999999999982</c:v>
                </c:pt>
                <c:pt idx="859">
                  <c:v>0.29999999999999982</c:v>
                </c:pt>
                <c:pt idx="860">
                  <c:v>0.29999999999999982</c:v>
                </c:pt>
                <c:pt idx="861">
                  <c:v>0.29999999999999982</c:v>
                </c:pt>
                <c:pt idx="862">
                  <c:v>0.29999999999999982</c:v>
                </c:pt>
                <c:pt idx="863">
                  <c:v>0.29999999999999982</c:v>
                </c:pt>
                <c:pt idx="864">
                  <c:v>0.29999999999999982</c:v>
                </c:pt>
                <c:pt idx="865">
                  <c:v>0.29999999999999982</c:v>
                </c:pt>
                <c:pt idx="866">
                  <c:v>0.30000000000000071</c:v>
                </c:pt>
                <c:pt idx="867">
                  <c:v>0.30000000000000071</c:v>
                </c:pt>
                <c:pt idx="868">
                  <c:v>0.30000000000000071</c:v>
                </c:pt>
                <c:pt idx="869">
                  <c:v>0.30000000000000071</c:v>
                </c:pt>
                <c:pt idx="870">
                  <c:v>0.30000000000000071</c:v>
                </c:pt>
                <c:pt idx="871">
                  <c:v>0.30000000000000071</c:v>
                </c:pt>
                <c:pt idx="872">
                  <c:v>0.30000000000000071</c:v>
                </c:pt>
                <c:pt idx="873">
                  <c:v>0.30000000000000071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0.5</c:v>
                </c:pt>
                <c:pt idx="936">
                  <c:v>0.5</c:v>
                </c:pt>
                <c:pt idx="937">
                  <c:v>0.5</c:v>
                </c:pt>
                <c:pt idx="938">
                  <c:v>0.5</c:v>
                </c:pt>
                <c:pt idx="939">
                  <c:v>0.5</c:v>
                </c:pt>
                <c:pt idx="940">
                  <c:v>0.5</c:v>
                </c:pt>
                <c:pt idx="941">
                  <c:v>0.19999999999999929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-0.75</c:v>
                </c:pt>
                <c:pt idx="971">
                  <c:v>-0.75</c:v>
                </c:pt>
                <c:pt idx="972">
                  <c:v>-0.75</c:v>
                </c:pt>
                <c:pt idx="973">
                  <c:v>-0.75</c:v>
                </c:pt>
                <c:pt idx="974">
                  <c:v>-0.75</c:v>
                </c:pt>
                <c:pt idx="975">
                  <c:v>-0.75</c:v>
                </c:pt>
                <c:pt idx="976">
                  <c:v>-0.75</c:v>
                </c:pt>
                <c:pt idx="977">
                  <c:v>-0.75</c:v>
                </c:pt>
                <c:pt idx="978">
                  <c:v>-0.75</c:v>
                </c:pt>
                <c:pt idx="979">
                  <c:v>-0.75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0.75</c:v>
                </c:pt>
                <c:pt idx="993">
                  <c:v>0.75</c:v>
                </c:pt>
                <c:pt idx="994">
                  <c:v>0.75</c:v>
                </c:pt>
                <c:pt idx="995">
                  <c:v>0.75</c:v>
                </c:pt>
                <c:pt idx="996">
                  <c:v>0.75</c:v>
                </c:pt>
                <c:pt idx="997">
                  <c:v>0.75</c:v>
                </c:pt>
                <c:pt idx="998">
                  <c:v>0.75</c:v>
                </c:pt>
                <c:pt idx="999">
                  <c:v>0.75</c:v>
                </c:pt>
                <c:pt idx="1000">
                  <c:v>0.75</c:v>
                </c:pt>
                <c:pt idx="1001">
                  <c:v>-0.75</c:v>
                </c:pt>
                <c:pt idx="1002">
                  <c:v>-0.75</c:v>
                </c:pt>
                <c:pt idx="1003">
                  <c:v>-0.75</c:v>
                </c:pt>
                <c:pt idx="1004">
                  <c:v>-0.75</c:v>
                </c:pt>
                <c:pt idx="1005">
                  <c:v>-0.75</c:v>
                </c:pt>
                <c:pt idx="1006">
                  <c:v>-0.75</c:v>
                </c:pt>
                <c:pt idx="1007">
                  <c:v>-0.75</c:v>
                </c:pt>
                <c:pt idx="1008">
                  <c:v>-0.75</c:v>
                </c:pt>
                <c:pt idx="1009">
                  <c:v>-0.75</c:v>
                </c:pt>
                <c:pt idx="1010">
                  <c:v>-0.75</c:v>
                </c:pt>
                <c:pt idx="1011">
                  <c:v>-0.75</c:v>
                </c:pt>
                <c:pt idx="1012">
                  <c:v>-0.75</c:v>
                </c:pt>
                <c:pt idx="1013">
                  <c:v>-0.75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0.75</c:v>
                </c:pt>
                <c:pt idx="1021">
                  <c:v>0.75</c:v>
                </c:pt>
                <c:pt idx="1022">
                  <c:v>0.75</c:v>
                </c:pt>
                <c:pt idx="1023">
                  <c:v>0.75</c:v>
                </c:pt>
                <c:pt idx="1024">
                  <c:v>0.75</c:v>
                </c:pt>
                <c:pt idx="1025">
                  <c:v>0.75</c:v>
                </c:pt>
                <c:pt idx="1026">
                  <c:v>0.75</c:v>
                </c:pt>
                <c:pt idx="1027">
                  <c:v>0.75</c:v>
                </c:pt>
                <c:pt idx="1028">
                  <c:v>0.75</c:v>
                </c:pt>
                <c:pt idx="1029">
                  <c:v>0.75</c:v>
                </c:pt>
                <c:pt idx="1030">
                  <c:v>0.75</c:v>
                </c:pt>
                <c:pt idx="1031">
                  <c:v>0.75</c:v>
                </c:pt>
                <c:pt idx="1032">
                  <c:v>0.75</c:v>
                </c:pt>
                <c:pt idx="1033">
                  <c:v>0.75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-0.75</c:v>
                </c:pt>
                <c:pt idx="1038">
                  <c:v>-0.75</c:v>
                </c:pt>
                <c:pt idx="1039">
                  <c:v>-0.75</c:v>
                </c:pt>
                <c:pt idx="1040">
                  <c:v>-0.75</c:v>
                </c:pt>
                <c:pt idx="1041">
                  <c:v>-0.75</c:v>
                </c:pt>
                <c:pt idx="1042">
                  <c:v>-0.75</c:v>
                </c:pt>
                <c:pt idx="1043">
                  <c:v>-0.75</c:v>
                </c:pt>
                <c:pt idx="1044">
                  <c:v>-0.75</c:v>
                </c:pt>
                <c:pt idx="1045">
                  <c:v>-0.75</c:v>
                </c:pt>
                <c:pt idx="1046">
                  <c:v>-0.75</c:v>
                </c:pt>
                <c:pt idx="1047">
                  <c:v>-0.75</c:v>
                </c:pt>
                <c:pt idx="1048">
                  <c:v>-0.75</c:v>
                </c:pt>
                <c:pt idx="1049">
                  <c:v>-0.75</c:v>
                </c:pt>
                <c:pt idx="1050">
                  <c:v>-0.75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0.79999999999999982</c:v>
                </c:pt>
                <c:pt idx="1060">
                  <c:v>0.79999999999999982</c:v>
                </c:pt>
                <c:pt idx="1061">
                  <c:v>0.79999999999999982</c:v>
                </c:pt>
                <c:pt idx="1062">
                  <c:v>0.79999999999999982</c:v>
                </c:pt>
                <c:pt idx="1063">
                  <c:v>0.79999999999999982</c:v>
                </c:pt>
                <c:pt idx="1064">
                  <c:v>0.79999999999999982</c:v>
                </c:pt>
                <c:pt idx="1065">
                  <c:v>0.80000000000000071</c:v>
                </c:pt>
                <c:pt idx="1066">
                  <c:v>0.80000000000000071</c:v>
                </c:pt>
                <c:pt idx="1067">
                  <c:v>0.80000000000000071</c:v>
                </c:pt>
                <c:pt idx="1068">
                  <c:v>0.80000000000000071</c:v>
                </c:pt>
                <c:pt idx="1069">
                  <c:v>0.80000000000000071</c:v>
                </c:pt>
                <c:pt idx="1070">
                  <c:v>0.80000000000000071</c:v>
                </c:pt>
                <c:pt idx="1071">
                  <c:v>0.80000000000000071</c:v>
                </c:pt>
                <c:pt idx="1072">
                  <c:v>9.9999999999996092E-2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-0.75</c:v>
                </c:pt>
                <c:pt idx="1084">
                  <c:v>-0.75</c:v>
                </c:pt>
                <c:pt idx="1085">
                  <c:v>-0.75</c:v>
                </c:pt>
                <c:pt idx="1086">
                  <c:v>-0.75</c:v>
                </c:pt>
                <c:pt idx="1087">
                  <c:v>-0.75</c:v>
                </c:pt>
                <c:pt idx="1088">
                  <c:v>-0.75</c:v>
                </c:pt>
                <c:pt idx="1089">
                  <c:v>-0.75</c:v>
                </c:pt>
                <c:pt idx="1090">
                  <c:v>-0.75</c:v>
                </c:pt>
                <c:pt idx="1091">
                  <c:v>-0.75</c:v>
                </c:pt>
                <c:pt idx="1092">
                  <c:v>-0.75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6D9-48C8-BB60-01A44FCCF6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760368"/>
        <c:axId val="1496761024"/>
      </c:scatterChart>
      <c:valAx>
        <c:axId val="1496720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721992"/>
        <c:crosses val="autoZero"/>
        <c:crossBetween val="midCat"/>
      </c:valAx>
      <c:valAx>
        <c:axId val="1496721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720352"/>
        <c:crosses val="autoZero"/>
        <c:crossBetween val="midCat"/>
      </c:valAx>
      <c:valAx>
        <c:axId val="149676102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((m/s)^2)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760368"/>
        <c:crosses val="max"/>
        <c:crossBetween val="midCat"/>
      </c:valAx>
      <c:valAx>
        <c:axId val="14967603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967610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Required &amp; Resistive Force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Resistive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Cycle'!$P$2:$P$1110</c:f>
              <c:numCache>
                <c:formatCode>General</c:formatCode>
                <c:ptCount val="1109"/>
                <c:pt idx="0">
                  <c:v>0</c:v>
                </c:pt>
                <c:pt idx="1">
                  <c:v>81.084294000000014</c:v>
                </c:pt>
                <c:pt idx="2">
                  <c:v>83.753106300000013</c:v>
                </c:pt>
                <c:pt idx="3">
                  <c:v>88.201126800000011</c:v>
                </c:pt>
                <c:pt idx="4">
                  <c:v>94.428355500000009</c:v>
                </c:pt>
                <c:pt idx="5">
                  <c:v>102.43479240000002</c:v>
                </c:pt>
                <c:pt idx="6">
                  <c:v>112.2204375</c:v>
                </c:pt>
                <c:pt idx="7">
                  <c:v>123.78529080000001</c:v>
                </c:pt>
                <c:pt idx="8">
                  <c:v>137.12935229999999</c:v>
                </c:pt>
                <c:pt idx="9">
                  <c:v>152.252622</c:v>
                </c:pt>
                <c:pt idx="10">
                  <c:v>169.15509990000001</c:v>
                </c:pt>
                <c:pt idx="11">
                  <c:v>187.83678600000002</c:v>
                </c:pt>
                <c:pt idx="12">
                  <c:v>208.2976803</c:v>
                </c:pt>
                <c:pt idx="13">
                  <c:v>230.5377828</c:v>
                </c:pt>
                <c:pt idx="14">
                  <c:v>240.17050495520999</c:v>
                </c:pt>
                <c:pt idx="15">
                  <c:v>240.17050495520999</c:v>
                </c:pt>
                <c:pt idx="16">
                  <c:v>240.17050495520999</c:v>
                </c:pt>
                <c:pt idx="17">
                  <c:v>240.17050495520999</c:v>
                </c:pt>
                <c:pt idx="18">
                  <c:v>240.17050495520999</c:v>
                </c:pt>
                <c:pt idx="19">
                  <c:v>240.17050495520999</c:v>
                </c:pt>
                <c:pt idx="20">
                  <c:v>240.17050495520999</c:v>
                </c:pt>
                <c:pt idx="21">
                  <c:v>240.17050495520999</c:v>
                </c:pt>
                <c:pt idx="22">
                  <c:v>240.17050495520999</c:v>
                </c:pt>
                <c:pt idx="23">
                  <c:v>240.17050495520999</c:v>
                </c:pt>
                <c:pt idx="24">
                  <c:v>240.17050495520999</c:v>
                </c:pt>
                <c:pt idx="25">
                  <c:v>240.17050495520999</c:v>
                </c:pt>
                <c:pt idx="26">
                  <c:v>240.17050495520999</c:v>
                </c:pt>
                <c:pt idx="27">
                  <c:v>240.17050495520999</c:v>
                </c:pt>
                <c:pt idx="28">
                  <c:v>240.17050495520999</c:v>
                </c:pt>
                <c:pt idx="29">
                  <c:v>240.17050495520999</c:v>
                </c:pt>
                <c:pt idx="30">
                  <c:v>240.17050495520999</c:v>
                </c:pt>
                <c:pt idx="31">
                  <c:v>240.17050495520999</c:v>
                </c:pt>
                <c:pt idx="32">
                  <c:v>240.17050495520999</c:v>
                </c:pt>
                <c:pt idx="33">
                  <c:v>240.17050495520999</c:v>
                </c:pt>
                <c:pt idx="34">
                  <c:v>240.17050495520999</c:v>
                </c:pt>
                <c:pt idx="35">
                  <c:v>240.17050495520999</c:v>
                </c:pt>
                <c:pt idx="36">
                  <c:v>240.17050495520999</c:v>
                </c:pt>
                <c:pt idx="37">
                  <c:v>240.17050495520999</c:v>
                </c:pt>
                <c:pt idx="38">
                  <c:v>240.17050495520999</c:v>
                </c:pt>
                <c:pt idx="39">
                  <c:v>240.17050495520999</c:v>
                </c:pt>
                <c:pt idx="40">
                  <c:v>240.17050495520999</c:v>
                </c:pt>
                <c:pt idx="41">
                  <c:v>240.17050495520999</c:v>
                </c:pt>
                <c:pt idx="42">
                  <c:v>240.17050495520999</c:v>
                </c:pt>
                <c:pt idx="43">
                  <c:v>240.17050495520999</c:v>
                </c:pt>
                <c:pt idx="44">
                  <c:v>240.17050495520999</c:v>
                </c:pt>
                <c:pt idx="45">
                  <c:v>240.17050495520999</c:v>
                </c:pt>
                <c:pt idx="46">
                  <c:v>240.17050495520999</c:v>
                </c:pt>
                <c:pt idx="47">
                  <c:v>240.17050495520999</c:v>
                </c:pt>
                <c:pt idx="48">
                  <c:v>240.17050495520999</c:v>
                </c:pt>
                <c:pt idx="49">
                  <c:v>240.17050495520999</c:v>
                </c:pt>
                <c:pt idx="50">
                  <c:v>240.17050495520999</c:v>
                </c:pt>
                <c:pt idx="51">
                  <c:v>240.17050495520999</c:v>
                </c:pt>
                <c:pt idx="52">
                  <c:v>240.17050495520999</c:v>
                </c:pt>
                <c:pt idx="53">
                  <c:v>240.17050495520999</c:v>
                </c:pt>
                <c:pt idx="54">
                  <c:v>240.17050495520999</c:v>
                </c:pt>
                <c:pt idx="55">
                  <c:v>240.17050495520999</c:v>
                </c:pt>
                <c:pt idx="56">
                  <c:v>240.17050495520999</c:v>
                </c:pt>
                <c:pt idx="57">
                  <c:v>240.17050495520999</c:v>
                </c:pt>
                <c:pt idx="58">
                  <c:v>240.17050495520999</c:v>
                </c:pt>
                <c:pt idx="59">
                  <c:v>240.17050495520999</c:v>
                </c:pt>
                <c:pt idx="60">
                  <c:v>240.17050495520999</c:v>
                </c:pt>
                <c:pt idx="61">
                  <c:v>240.17050495520999</c:v>
                </c:pt>
                <c:pt idx="62">
                  <c:v>240.17050495520999</c:v>
                </c:pt>
                <c:pt idx="63">
                  <c:v>240.17050495520999</c:v>
                </c:pt>
                <c:pt idx="64">
                  <c:v>240.17050495520999</c:v>
                </c:pt>
                <c:pt idx="65">
                  <c:v>240.17050495520999</c:v>
                </c:pt>
                <c:pt idx="66">
                  <c:v>240.17050495520999</c:v>
                </c:pt>
                <c:pt idx="67">
                  <c:v>240.17050495520999</c:v>
                </c:pt>
                <c:pt idx="68">
                  <c:v>240.17050495520999</c:v>
                </c:pt>
                <c:pt idx="69">
                  <c:v>240.17050495520999</c:v>
                </c:pt>
                <c:pt idx="70">
                  <c:v>240.17050495520999</c:v>
                </c:pt>
                <c:pt idx="71">
                  <c:v>240.17050495520999</c:v>
                </c:pt>
                <c:pt idx="72">
                  <c:v>240.17050495520999</c:v>
                </c:pt>
                <c:pt idx="73">
                  <c:v>240.17050495520999</c:v>
                </c:pt>
                <c:pt idx="74">
                  <c:v>240.17050495520999</c:v>
                </c:pt>
                <c:pt idx="75">
                  <c:v>240.17050495520999</c:v>
                </c:pt>
                <c:pt idx="76">
                  <c:v>240.17050495520999</c:v>
                </c:pt>
                <c:pt idx="77">
                  <c:v>240.17050495520999</c:v>
                </c:pt>
                <c:pt idx="78">
                  <c:v>240.17050495520999</c:v>
                </c:pt>
                <c:pt idx="79">
                  <c:v>240.17050495520999</c:v>
                </c:pt>
                <c:pt idx="80">
                  <c:v>240.17050495520999</c:v>
                </c:pt>
                <c:pt idx="81">
                  <c:v>240.17050495520999</c:v>
                </c:pt>
                <c:pt idx="82">
                  <c:v>240.17050495520999</c:v>
                </c:pt>
                <c:pt idx="83">
                  <c:v>240.17050495520999</c:v>
                </c:pt>
                <c:pt idx="84">
                  <c:v>240.17050495520999</c:v>
                </c:pt>
                <c:pt idx="85">
                  <c:v>240.17050495520999</c:v>
                </c:pt>
                <c:pt idx="86">
                  <c:v>240.17050495520999</c:v>
                </c:pt>
                <c:pt idx="87">
                  <c:v>240.17050495520999</c:v>
                </c:pt>
                <c:pt idx="88">
                  <c:v>240.17050495520999</c:v>
                </c:pt>
                <c:pt idx="89">
                  <c:v>240.17050495520999</c:v>
                </c:pt>
                <c:pt idx="90">
                  <c:v>240.17050495520999</c:v>
                </c:pt>
                <c:pt idx="91">
                  <c:v>240.17050495520999</c:v>
                </c:pt>
                <c:pt idx="92">
                  <c:v>240.17050495520999</c:v>
                </c:pt>
                <c:pt idx="93">
                  <c:v>423.57305916160186</c:v>
                </c:pt>
                <c:pt idx="94">
                  <c:v>412.23060688660189</c:v>
                </c:pt>
                <c:pt idx="95">
                  <c:v>401.33295666160188</c:v>
                </c:pt>
                <c:pt idx="96">
                  <c:v>390.88010848660184</c:v>
                </c:pt>
                <c:pt idx="97">
                  <c:v>380.87206236160188</c:v>
                </c:pt>
                <c:pt idx="98">
                  <c:v>380.87206236160188</c:v>
                </c:pt>
                <c:pt idx="99">
                  <c:v>380.87206236160188</c:v>
                </c:pt>
                <c:pt idx="100">
                  <c:v>380.87206236160188</c:v>
                </c:pt>
                <c:pt idx="101">
                  <c:v>380.87206236160188</c:v>
                </c:pt>
                <c:pt idx="102">
                  <c:v>380.87206236160188</c:v>
                </c:pt>
                <c:pt idx="103">
                  <c:v>380.87206236160188</c:v>
                </c:pt>
                <c:pt idx="104">
                  <c:v>380.87206236160188</c:v>
                </c:pt>
                <c:pt idx="105">
                  <c:v>380.87206236160188</c:v>
                </c:pt>
                <c:pt idx="106">
                  <c:v>380.87206236160188</c:v>
                </c:pt>
                <c:pt idx="107">
                  <c:v>380.87206236160188</c:v>
                </c:pt>
                <c:pt idx="108">
                  <c:v>380.87206236160188</c:v>
                </c:pt>
                <c:pt idx="109">
                  <c:v>380.87206236160188</c:v>
                </c:pt>
                <c:pt idx="110">
                  <c:v>208.2976803</c:v>
                </c:pt>
                <c:pt idx="111">
                  <c:v>230.5377828</c:v>
                </c:pt>
                <c:pt idx="112">
                  <c:v>240.17050495520999</c:v>
                </c:pt>
                <c:pt idx="113">
                  <c:v>240.17050495520999</c:v>
                </c:pt>
                <c:pt idx="114">
                  <c:v>240.17050495520999</c:v>
                </c:pt>
                <c:pt idx="115">
                  <c:v>240.17050495520999</c:v>
                </c:pt>
                <c:pt idx="116">
                  <c:v>169.15509990000001</c:v>
                </c:pt>
                <c:pt idx="117">
                  <c:v>169.15509990000001</c:v>
                </c:pt>
                <c:pt idx="118">
                  <c:v>178.27354192500002</c:v>
                </c:pt>
                <c:pt idx="119">
                  <c:v>178.27354192500002</c:v>
                </c:pt>
                <c:pt idx="120">
                  <c:v>197.84483212499998</c:v>
                </c:pt>
                <c:pt idx="121">
                  <c:v>76.602873195360388</c:v>
                </c:pt>
                <c:pt idx="122">
                  <c:v>97.578047625570377</c:v>
                </c:pt>
                <c:pt idx="123">
                  <c:v>97.578047625570377</c:v>
                </c:pt>
                <c:pt idx="124">
                  <c:v>97.578047625570377</c:v>
                </c:pt>
                <c:pt idx="125">
                  <c:v>97.578047625570377</c:v>
                </c:pt>
                <c:pt idx="126">
                  <c:v>97.578047625570377</c:v>
                </c:pt>
                <c:pt idx="127">
                  <c:v>97.578047625570377</c:v>
                </c:pt>
                <c:pt idx="128">
                  <c:v>97.578047625570377</c:v>
                </c:pt>
                <c:pt idx="129">
                  <c:v>97.578047625570377</c:v>
                </c:pt>
                <c:pt idx="130">
                  <c:v>97.578047625570377</c:v>
                </c:pt>
                <c:pt idx="131">
                  <c:v>97.578047625570377</c:v>
                </c:pt>
                <c:pt idx="132">
                  <c:v>97.578047625570377</c:v>
                </c:pt>
                <c:pt idx="133">
                  <c:v>97.578047625570235</c:v>
                </c:pt>
                <c:pt idx="134">
                  <c:v>97.578047625570235</c:v>
                </c:pt>
                <c:pt idx="135">
                  <c:v>97.578047625570235</c:v>
                </c:pt>
                <c:pt idx="136">
                  <c:v>97.578047625570235</c:v>
                </c:pt>
                <c:pt idx="137">
                  <c:v>97.578047625570235</c:v>
                </c:pt>
                <c:pt idx="138">
                  <c:v>97.578047625570235</c:v>
                </c:pt>
                <c:pt idx="139">
                  <c:v>97.578047625570235</c:v>
                </c:pt>
                <c:pt idx="140">
                  <c:v>97.578047625570235</c:v>
                </c:pt>
                <c:pt idx="141">
                  <c:v>97.578047625570235</c:v>
                </c:pt>
                <c:pt idx="142">
                  <c:v>97.578047625570264</c:v>
                </c:pt>
                <c:pt idx="143">
                  <c:v>97.578047625570264</c:v>
                </c:pt>
                <c:pt idx="144">
                  <c:v>97.578047625570264</c:v>
                </c:pt>
                <c:pt idx="145">
                  <c:v>197.22071967698452</c:v>
                </c:pt>
                <c:pt idx="146">
                  <c:v>240.17050495520999</c:v>
                </c:pt>
                <c:pt idx="147">
                  <c:v>240.17050495520999</c:v>
                </c:pt>
                <c:pt idx="148">
                  <c:v>240.17050495520999</c:v>
                </c:pt>
                <c:pt idx="149">
                  <c:v>240.17050495520999</c:v>
                </c:pt>
                <c:pt idx="150">
                  <c:v>240.17050495520999</c:v>
                </c:pt>
                <c:pt idx="151">
                  <c:v>240.17050495520999</c:v>
                </c:pt>
                <c:pt idx="152">
                  <c:v>240.17050495520999</c:v>
                </c:pt>
                <c:pt idx="153">
                  <c:v>240.17050495520999</c:v>
                </c:pt>
                <c:pt idx="154">
                  <c:v>240.17050495520999</c:v>
                </c:pt>
                <c:pt idx="155">
                  <c:v>240.17050495520999</c:v>
                </c:pt>
                <c:pt idx="156">
                  <c:v>240.17050495520999</c:v>
                </c:pt>
                <c:pt idx="157">
                  <c:v>217.20092709321</c:v>
                </c:pt>
                <c:pt idx="158">
                  <c:v>196.01055743120997</c:v>
                </c:pt>
                <c:pt idx="159">
                  <c:v>176.59939596921001</c:v>
                </c:pt>
                <c:pt idx="160">
                  <c:v>158.96744270721001</c:v>
                </c:pt>
                <c:pt idx="161">
                  <c:v>143.11469764521001</c:v>
                </c:pt>
                <c:pt idx="162">
                  <c:v>129.04116078321002</c:v>
                </c:pt>
                <c:pt idx="163">
                  <c:v>116.74683212121002</c:v>
                </c:pt>
                <c:pt idx="164">
                  <c:v>106.23171165921002</c:v>
                </c:pt>
                <c:pt idx="165">
                  <c:v>97.495799397210021</c:v>
                </c:pt>
                <c:pt idx="166">
                  <c:v>90.539095335210021</c:v>
                </c:pt>
                <c:pt idx="167">
                  <c:v>90.539095335210021</c:v>
                </c:pt>
                <c:pt idx="168">
                  <c:v>90.539095335210021</c:v>
                </c:pt>
                <c:pt idx="169">
                  <c:v>90.539095335210021</c:v>
                </c:pt>
                <c:pt idx="170">
                  <c:v>90.539095335210021</c:v>
                </c:pt>
                <c:pt idx="171">
                  <c:v>90.539095335210021</c:v>
                </c:pt>
                <c:pt idx="172">
                  <c:v>90.539095335210021</c:v>
                </c:pt>
                <c:pt idx="173">
                  <c:v>90.539095335210021</c:v>
                </c:pt>
                <c:pt idx="174">
                  <c:v>90.539095335210021</c:v>
                </c:pt>
                <c:pt idx="175">
                  <c:v>90.539095335210021</c:v>
                </c:pt>
                <c:pt idx="176">
                  <c:v>90.539095335210021</c:v>
                </c:pt>
                <c:pt idx="177">
                  <c:v>90.539095335210021</c:v>
                </c:pt>
                <c:pt idx="178">
                  <c:v>97.495799397210021</c:v>
                </c:pt>
                <c:pt idx="179">
                  <c:v>106.23171165921002</c:v>
                </c:pt>
                <c:pt idx="180">
                  <c:v>116.74683212121002</c:v>
                </c:pt>
                <c:pt idx="181">
                  <c:v>129.04116078321002</c:v>
                </c:pt>
                <c:pt idx="182">
                  <c:v>143.11469764521001</c:v>
                </c:pt>
                <c:pt idx="183">
                  <c:v>158.96744270721001</c:v>
                </c:pt>
                <c:pt idx="184">
                  <c:v>176.59939596921001</c:v>
                </c:pt>
                <c:pt idx="185">
                  <c:v>196.01055743120997</c:v>
                </c:pt>
                <c:pt idx="186">
                  <c:v>217.20092709321</c:v>
                </c:pt>
                <c:pt idx="187">
                  <c:v>240.17050495520999</c:v>
                </c:pt>
                <c:pt idx="188">
                  <c:v>240.17050495520999</c:v>
                </c:pt>
                <c:pt idx="189">
                  <c:v>240.17050495520999</c:v>
                </c:pt>
                <c:pt idx="190">
                  <c:v>240.17050495520999</c:v>
                </c:pt>
                <c:pt idx="191">
                  <c:v>240.17050495520999</c:v>
                </c:pt>
                <c:pt idx="192">
                  <c:v>240.17050495520999</c:v>
                </c:pt>
                <c:pt idx="193">
                  <c:v>240.17050495520999</c:v>
                </c:pt>
                <c:pt idx="194">
                  <c:v>240.17050495520999</c:v>
                </c:pt>
                <c:pt idx="195">
                  <c:v>240.17050495520999</c:v>
                </c:pt>
                <c:pt idx="196">
                  <c:v>240.17050495520999</c:v>
                </c:pt>
                <c:pt idx="197">
                  <c:v>240.17050495520999</c:v>
                </c:pt>
                <c:pt idx="198">
                  <c:v>240.17050495520999</c:v>
                </c:pt>
                <c:pt idx="199">
                  <c:v>240.17050495520999</c:v>
                </c:pt>
                <c:pt idx="200">
                  <c:v>240.17050495520999</c:v>
                </c:pt>
                <c:pt idx="201">
                  <c:v>240.17050495520999</c:v>
                </c:pt>
                <c:pt idx="202">
                  <c:v>240.17050495520999</c:v>
                </c:pt>
                <c:pt idx="203">
                  <c:v>240.17050495520999</c:v>
                </c:pt>
                <c:pt idx="204">
                  <c:v>240.17050495520999</c:v>
                </c:pt>
                <c:pt idx="205">
                  <c:v>240.17050495520999</c:v>
                </c:pt>
                <c:pt idx="206">
                  <c:v>240.17050495520999</c:v>
                </c:pt>
                <c:pt idx="207">
                  <c:v>240.17050495520999</c:v>
                </c:pt>
                <c:pt idx="208">
                  <c:v>240.17050495520999</c:v>
                </c:pt>
                <c:pt idx="209">
                  <c:v>240.17050495520999</c:v>
                </c:pt>
                <c:pt idx="210">
                  <c:v>240.17050495520999</c:v>
                </c:pt>
                <c:pt idx="211">
                  <c:v>240.17050495520999</c:v>
                </c:pt>
                <c:pt idx="212">
                  <c:v>240.17050495520999</c:v>
                </c:pt>
                <c:pt idx="213">
                  <c:v>240.17050495520999</c:v>
                </c:pt>
                <c:pt idx="214">
                  <c:v>217.20092709321</c:v>
                </c:pt>
                <c:pt idx="215">
                  <c:v>196.01055743120997</c:v>
                </c:pt>
                <c:pt idx="216">
                  <c:v>176.59939596921001</c:v>
                </c:pt>
                <c:pt idx="217">
                  <c:v>158.96744270721001</c:v>
                </c:pt>
                <c:pt idx="218">
                  <c:v>143.11469764521001</c:v>
                </c:pt>
                <c:pt idx="219">
                  <c:v>129.04116078321002</c:v>
                </c:pt>
                <c:pt idx="220">
                  <c:v>116.74683212121002</c:v>
                </c:pt>
                <c:pt idx="221">
                  <c:v>106.23171165921002</c:v>
                </c:pt>
                <c:pt idx="222">
                  <c:v>97.495799397210021</c:v>
                </c:pt>
                <c:pt idx="223">
                  <c:v>90.539095335210021</c:v>
                </c:pt>
                <c:pt idx="224">
                  <c:v>90.539095335210021</c:v>
                </c:pt>
                <c:pt idx="225">
                  <c:v>90.539095335210021</c:v>
                </c:pt>
                <c:pt idx="226">
                  <c:v>90.539095335210021</c:v>
                </c:pt>
                <c:pt idx="227">
                  <c:v>90.539095335210021</c:v>
                </c:pt>
                <c:pt idx="228">
                  <c:v>90.539095335210021</c:v>
                </c:pt>
                <c:pt idx="229">
                  <c:v>90.539095335210021</c:v>
                </c:pt>
                <c:pt idx="230">
                  <c:v>90.539095335210021</c:v>
                </c:pt>
                <c:pt idx="231">
                  <c:v>90.539095335210021</c:v>
                </c:pt>
                <c:pt idx="232">
                  <c:v>90.539095335210021</c:v>
                </c:pt>
                <c:pt idx="233">
                  <c:v>90.539095335210021</c:v>
                </c:pt>
                <c:pt idx="234">
                  <c:v>90.539095335210021</c:v>
                </c:pt>
                <c:pt idx="235">
                  <c:v>90.539095335210021</c:v>
                </c:pt>
                <c:pt idx="236">
                  <c:v>93.795046341210011</c:v>
                </c:pt>
                <c:pt idx="237">
                  <c:v>97.495799397210021</c:v>
                </c:pt>
                <c:pt idx="238">
                  <c:v>101.64135450321001</c:v>
                </c:pt>
                <c:pt idx="239">
                  <c:v>106.23171165921002</c:v>
                </c:pt>
                <c:pt idx="240">
                  <c:v>111.26687086521001</c:v>
                </c:pt>
                <c:pt idx="241">
                  <c:v>116.74683212121002</c:v>
                </c:pt>
                <c:pt idx="242">
                  <c:v>122.67159542721001</c:v>
                </c:pt>
                <c:pt idx="243">
                  <c:v>129.04116078321002</c:v>
                </c:pt>
                <c:pt idx="244">
                  <c:v>135.85552818921002</c:v>
                </c:pt>
                <c:pt idx="245">
                  <c:v>143.11469764521001</c:v>
                </c:pt>
                <c:pt idx="246">
                  <c:v>150.81866915121003</c:v>
                </c:pt>
                <c:pt idx="247">
                  <c:v>158.96744270721001</c:v>
                </c:pt>
                <c:pt idx="248">
                  <c:v>167.56101831321001</c:v>
                </c:pt>
                <c:pt idx="249">
                  <c:v>176.59939596921001</c:v>
                </c:pt>
                <c:pt idx="250">
                  <c:v>186.08257567521002</c:v>
                </c:pt>
                <c:pt idx="251">
                  <c:v>196.01055743120997</c:v>
                </c:pt>
                <c:pt idx="252">
                  <c:v>217.20092709321</c:v>
                </c:pt>
                <c:pt idx="253">
                  <c:v>240.17050495520999</c:v>
                </c:pt>
                <c:pt idx="254">
                  <c:v>240.17050495520999</c:v>
                </c:pt>
                <c:pt idx="255">
                  <c:v>240.17050495520999</c:v>
                </c:pt>
                <c:pt idx="256">
                  <c:v>240.17050495520999</c:v>
                </c:pt>
                <c:pt idx="257">
                  <c:v>240.17050495520999</c:v>
                </c:pt>
                <c:pt idx="258">
                  <c:v>240.17050495520999</c:v>
                </c:pt>
                <c:pt idx="259">
                  <c:v>240.17050495520999</c:v>
                </c:pt>
                <c:pt idx="260">
                  <c:v>240.17050495520999</c:v>
                </c:pt>
                <c:pt idx="261">
                  <c:v>240.17050495520999</c:v>
                </c:pt>
                <c:pt idx="262">
                  <c:v>240.17050495520999</c:v>
                </c:pt>
                <c:pt idx="263">
                  <c:v>240.17050495520999</c:v>
                </c:pt>
                <c:pt idx="264">
                  <c:v>240.17050495520999</c:v>
                </c:pt>
                <c:pt idx="265">
                  <c:v>240.17050495520999</c:v>
                </c:pt>
                <c:pt idx="266">
                  <c:v>240.17050495520999</c:v>
                </c:pt>
                <c:pt idx="267">
                  <c:v>361.78778785463976</c:v>
                </c:pt>
                <c:pt idx="268">
                  <c:v>350.89013762963975</c:v>
                </c:pt>
                <c:pt idx="269">
                  <c:v>340.43728945463965</c:v>
                </c:pt>
                <c:pt idx="270">
                  <c:v>330.4292433296398</c:v>
                </c:pt>
                <c:pt idx="271">
                  <c:v>330.4292433296398</c:v>
                </c:pt>
                <c:pt idx="272">
                  <c:v>330.4292433296398</c:v>
                </c:pt>
                <c:pt idx="273">
                  <c:v>330.4292433296398</c:v>
                </c:pt>
                <c:pt idx="274">
                  <c:v>330.4292433296398</c:v>
                </c:pt>
                <c:pt idx="275">
                  <c:v>330.4292433296398</c:v>
                </c:pt>
                <c:pt idx="276">
                  <c:v>330.4292433296398</c:v>
                </c:pt>
                <c:pt idx="277">
                  <c:v>330.4292433296398</c:v>
                </c:pt>
                <c:pt idx="278">
                  <c:v>330.42924332963963</c:v>
                </c:pt>
                <c:pt idx="279">
                  <c:v>330.42924332963963</c:v>
                </c:pt>
                <c:pt idx="280">
                  <c:v>330.42924332963963</c:v>
                </c:pt>
                <c:pt idx="281">
                  <c:v>330.42924332963963</c:v>
                </c:pt>
                <c:pt idx="282">
                  <c:v>330.42924332963963</c:v>
                </c:pt>
                <c:pt idx="283">
                  <c:v>330.42924332963963</c:v>
                </c:pt>
                <c:pt idx="284">
                  <c:v>330.42924332963963</c:v>
                </c:pt>
                <c:pt idx="285">
                  <c:v>292.94924887104656</c:v>
                </c:pt>
                <c:pt idx="286">
                  <c:v>219.195330525</c:v>
                </c:pt>
                <c:pt idx="287">
                  <c:v>230.5377828</c:v>
                </c:pt>
                <c:pt idx="288">
                  <c:v>240.17050495520999</c:v>
                </c:pt>
                <c:pt idx="289">
                  <c:v>240.17050495520999</c:v>
                </c:pt>
                <c:pt idx="290">
                  <c:v>240.17050495520999</c:v>
                </c:pt>
                <c:pt idx="291">
                  <c:v>240.17050495520999</c:v>
                </c:pt>
                <c:pt idx="292">
                  <c:v>240.17050495520999</c:v>
                </c:pt>
                <c:pt idx="293">
                  <c:v>240.17050495520999</c:v>
                </c:pt>
                <c:pt idx="294">
                  <c:v>240.17050495520999</c:v>
                </c:pt>
                <c:pt idx="295">
                  <c:v>240.17050495520999</c:v>
                </c:pt>
                <c:pt idx="296">
                  <c:v>217.20092709321</c:v>
                </c:pt>
                <c:pt idx="297">
                  <c:v>196.01055743120997</c:v>
                </c:pt>
                <c:pt idx="298">
                  <c:v>176.59939596921001</c:v>
                </c:pt>
                <c:pt idx="299">
                  <c:v>158.96744270721001</c:v>
                </c:pt>
                <c:pt idx="300">
                  <c:v>143.11469764521001</c:v>
                </c:pt>
                <c:pt idx="301">
                  <c:v>129.04116078321002</c:v>
                </c:pt>
                <c:pt idx="302">
                  <c:v>116.74683212121002</c:v>
                </c:pt>
                <c:pt idx="303">
                  <c:v>106.23171165921002</c:v>
                </c:pt>
                <c:pt idx="304">
                  <c:v>97.495799397210021</c:v>
                </c:pt>
                <c:pt idx="305">
                  <c:v>97.495799397210021</c:v>
                </c:pt>
                <c:pt idx="306">
                  <c:v>97.495799397210021</c:v>
                </c:pt>
                <c:pt idx="307">
                  <c:v>97.495799397210021</c:v>
                </c:pt>
                <c:pt idx="308">
                  <c:v>97.495799397210021</c:v>
                </c:pt>
                <c:pt idx="309">
                  <c:v>97.495799397210021</c:v>
                </c:pt>
                <c:pt idx="310">
                  <c:v>97.495799397210021</c:v>
                </c:pt>
                <c:pt idx="311">
                  <c:v>97.495799397210021</c:v>
                </c:pt>
                <c:pt idx="312">
                  <c:v>97.495799397210021</c:v>
                </c:pt>
                <c:pt idx="313">
                  <c:v>101.64135450321001</c:v>
                </c:pt>
                <c:pt idx="314">
                  <c:v>106.23171165921002</c:v>
                </c:pt>
                <c:pt idx="315">
                  <c:v>111.26687086521001</c:v>
                </c:pt>
                <c:pt idx="316">
                  <c:v>116.74683212121002</c:v>
                </c:pt>
                <c:pt idx="317">
                  <c:v>122.67159542721001</c:v>
                </c:pt>
                <c:pt idx="318">
                  <c:v>129.04116078321002</c:v>
                </c:pt>
                <c:pt idx="319">
                  <c:v>135.85552818921002</c:v>
                </c:pt>
                <c:pt idx="320">
                  <c:v>143.11469764521001</c:v>
                </c:pt>
                <c:pt idx="321">
                  <c:v>150.81866915121003</c:v>
                </c:pt>
                <c:pt idx="322">
                  <c:v>158.96744270721001</c:v>
                </c:pt>
                <c:pt idx="323">
                  <c:v>-16.435880392391852</c:v>
                </c:pt>
                <c:pt idx="324">
                  <c:v>2.9752810696081156</c:v>
                </c:pt>
                <c:pt idx="325">
                  <c:v>24.165650731608139</c:v>
                </c:pt>
                <c:pt idx="326">
                  <c:v>47.135228593608133</c:v>
                </c:pt>
                <c:pt idx="327">
                  <c:v>47.135228593608133</c:v>
                </c:pt>
                <c:pt idx="328">
                  <c:v>24.165650731608139</c:v>
                </c:pt>
                <c:pt idx="329">
                  <c:v>2.9752810696081156</c:v>
                </c:pt>
                <c:pt idx="330">
                  <c:v>-16.435880392391852</c:v>
                </c:pt>
                <c:pt idx="331">
                  <c:v>-34.067833654391848</c:v>
                </c:pt>
                <c:pt idx="332">
                  <c:v>-49.920578716391844</c:v>
                </c:pt>
                <c:pt idx="333">
                  <c:v>-63.994115578391842</c:v>
                </c:pt>
                <c:pt idx="334">
                  <c:v>-76.28844424039184</c:v>
                </c:pt>
                <c:pt idx="335">
                  <c:v>111.27711039760817</c:v>
                </c:pt>
                <c:pt idx="336">
                  <c:v>295.57647449721003</c:v>
                </c:pt>
                <c:pt idx="337">
                  <c:v>288.61977043521</c:v>
                </c:pt>
                <c:pt idx="338">
                  <c:v>283.44227457321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285.80862147921005</c:v>
                </c:pt>
                <c:pt idx="344">
                  <c:v>288.61977043521</c:v>
                </c:pt>
                <c:pt idx="345">
                  <c:v>291.87572144121003</c:v>
                </c:pt>
                <c:pt idx="346">
                  <c:v>295.57647449721003</c:v>
                </c:pt>
                <c:pt idx="347">
                  <c:v>299.72202960321005</c:v>
                </c:pt>
                <c:pt idx="348">
                  <c:v>304.31238675921003</c:v>
                </c:pt>
                <c:pt idx="349">
                  <c:v>309.34754596521003</c:v>
                </c:pt>
                <c:pt idx="350">
                  <c:v>314.82750722121</c:v>
                </c:pt>
                <c:pt idx="351">
                  <c:v>320.75227052721004</c:v>
                </c:pt>
                <c:pt idx="352">
                  <c:v>327.12183588321</c:v>
                </c:pt>
                <c:pt idx="353">
                  <c:v>333.93620328921003</c:v>
                </c:pt>
                <c:pt idx="354">
                  <c:v>341.19537274521002</c:v>
                </c:pt>
                <c:pt idx="355">
                  <c:v>352.91813077296001</c:v>
                </c:pt>
                <c:pt idx="356">
                  <c:v>365.64169341321002</c:v>
                </c:pt>
                <c:pt idx="357">
                  <c:v>379.36606066595999</c:v>
                </c:pt>
                <c:pt idx="358">
                  <c:v>394.09123253120998</c:v>
                </c:pt>
                <c:pt idx="359">
                  <c:v>415.28160219321001</c:v>
                </c:pt>
                <c:pt idx="360">
                  <c:v>438.25118005521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420.85719588996</c:v>
                </c:pt>
                <c:pt idx="368">
                  <c:v>404.46401633721001</c:v>
                </c:pt>
                <c:pt idx="369">
                  <c:v>389.07164139695999</c:v>
                </c:pt>
                <c:pt idx="370">
                  <c:v>374.68007106921004</c:v>
                </c:pt>
                <c:pt idx="371">
                  <c:v>361.28930535396</c:v>
                </c:pt>
                <c:pt idx="372">
                  <c:v>348.89934425121004</c:v>
                </c:pt>
                <c:pt idx="373">
                  <c:v>337.51018776096004</c:v>
                </c:pt>
                <c:pt idx="374">
                  <c:v>327.12183588321</c:v>
                </c:pt>
                <c:pt idx="375">
                  <c:v>317.73428861796003</c:v>
                </c:pt>
                <c:pt idx="376">
                  <c:v>309.34754596521003</c:v>
                </c:pt>
                <c:pt idx="377">
                  <c:v>301.96160792496005</c:v>
                </c:pt>
                <c:pt idx="378">
                  <c:v>295.57647449721003</c:v>
                </c:pt>
                <c:pt idx="379">
                  <c:v>290.19214568196003</c:v>
                </c:pt>
                <c:pt idx="380">
                  <c:v>285.80862147921005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290.19214568196003</c:v>
                </c:pt>
                <c:pt idx="392">
                  <c:v>295.57647449721003</c:v>
                </c:pt>
                <c:pt idx="393">
                  <c:v>301.96160792496005</c:v>
                </c:pt>
                <c:pt idx="394">
                  <c:v>309.34754596521003</c:v>
                </c:pt>
                <c:pt idx="395">
                  <c:v>317.73428861796003</c:v>
                </c:pt>
                <c:pt idx="396">
                  <c:v>330.47341932996</c:v>
                </c:pt>
                <c:pt idx="397">
                  <c:v>344.99175824196004</c:v>
                </c:pt>
                <c:pt idx="398">
                  <c:v>361.28930535396</c:v>
                </c:pt>
                <c:pt idx="399">
                  <c:v>379.36606066595999</c:v>
                </c:pt>
                <c:pt idx="400">
                  <c:v>399.22202417796001</c:v>
                </c:pt>
                <c:pt idx="401">
                  <c:v>420.85719588996</c:v>
                </c:pt>
                <c:pt idx="402">
                  <c:v>438.25118005521</c:v>
                </c:pt>
                <c:pt idx="403">
                  <c:v>420.85719588996</c:v>
                </c:pt>
                <c:pt idx="404">
                  <c:v>404.46401633721001</c:v>
                </c:pt>
                <c:pt idx="405">
                  <c:v>389.07164139695999</c:v>
                </c:pt>
                <c:pt idx="406">
                  <c:v>374.68007106921004</c:v>
                </c:pt>
                <c:pt idx="407">
                  <c:v>361.28930535396</c:v>
                </c:pt>
                <c:pt idx="408">
                  <c:v>348.89934425121004</c:v>
                </c:pt>
                <c:pt idx="409">
                  <c:v>337.51018776096004</c:v>
                </c:pt>
                <c:pt idx="410">
                  <c:v>327.12183588321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337.51018776096004</c:v>
                </c:pt>
                <c:pt idx="418">
                  <c:v>348.89934425121004</c:v>
                </c:pt>
                <c:pt idx="419">
                  <c:v>361.28930535396</c:v>
                </c:pt>
                <c:pt idx="420">
                  <c:v>374.68007106921004</c:v>
                </c:pt>
                <c:pt idx="421">
                  <c:v>389.07164139695999</c:v>
                </c:pt>
                <c:pt idx="422">
                  <c:v>404.46401633721001</c:v>
                </c:pt>
                <c:pt idx="423">
                  <c:v>420.85719588996</c:v>
                </c:pt>
                <c:pt idx="424">
                  <c:v>438.25118005521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420.85719588996</c:v>
                </c:pt>
                <c:pt idx="474">
                  <c:v>404.46401633721001</c:v>
                </c:pt>
                <c:pt idx="475">
                  <c:v>389.07164139695999</c:v>
                </c:pt>
                <c:pt idx="476">
                  <c:v>374.68007106921004</c:v>
                </c:pt>
                <c:pt idx="477">
                  <c:v>361.28930535396</c:v>
                </c:pt>
                <c:pt idx="478">
                  <c:v>348.89934425121004</c:v>
                </c:pt>
                <c:pt idx="479">
                  <c:v>337.51018776096004</c:v>
                </c:pt>
                <c:pt idx="480">
                  <c:v>327.12183588321</c:v>
                </c:pt>
                <c:pt idx="481">
                  <c:v>317.73428861796003</c:v>
                </c:pt>
                <c:pt idx="482">
                  <c:v>309.34754596521003</c:v>
                </c:pt>
                <c:pt idx="483">
                  <c:v>301.96160792496005</c:v>
                </c:pt>
                <c:pt idx="484">
                  <c:v>295.57647449721003</c:v>
                </c:pt>
                <c:pt idx="485">
                  <c:v>290.19214568196003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295.57647449721003</c:v>
                </c:pt>
                <c:pt idx="494">
                  <c:v>301.96160792496005</c:v>
                </c:pt>
                <c:pt idx="495">
                  <c:v>309.34754596521003</c:v>
                </c:pt>
                <c:pt idx="496">
                  <c:v>317.73428861796003</c:v>
                </c:pt>
                <c:pt idx="497">
                  <c:v>327.12183588321</c:v>
                </c:pt>
                <c:pt idx="498">
                  <c:v>337.51018776096004</c:v>
                </c:pt>
                <c:pt idx="499">
                  <c:v>348.89934425121004</c:v>
                </c:pt>
                <c:pt idx="500">
                  <c:v>361.28930535396</c:v>
                </c:pt>
                <c:pt idx="501">
                  <c:v>374.68007106921004</c:v>
                </c:pt>
                <c:pt idx="502">
                  <c:v>394.09123253120998</c:v>
                </c:pt>
                <c:pt idx="503">
                  <c:v>415.28160219321001</c:v>
                </c:pt>
                <c:pt idx="504">
                  <c:v>438.25118005521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420.85719588996</c:v>
                </c:pt>
                <c:pt idx="528">
                  <c:v>404.46401633721001</c:v>
                </c:pt>
                <c:pt idx="529">
                  <c:v>389.07164139695999</c:v>
                </c:pt>
                <c:pt idx="530">
                  <c:v>374.68007106921004</c:v>
                </c:pt>
                <c:pt idx="531">
                  <c:v>361.28930535396</c:v>
                </c:pt>
                <c:pt idx="532">
                  <c:v>348.89934425121004</c:v>
                </c:pt>
                <c:pt idx="533">
                  <c:v>337.51018776096004</c:v>
                </c:pt>
                <c:pt idx="534">
                  <c:v>327.12183588321</c:v>
                </c:pt>
                <c:pt idx="535">
                  <c:v>317.73428861796003</c:v>
                </c:pt>
                <c:pt idx="536">
                  <c:v>309.34754596521003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317.73428861796003</c:v>
                </c:pt>
                <c:pt idx="545">
                  <c:v>327.12183588321</c:v>
                </c:pt>
                <c:pt idx="546">
                  <c:v>337.51018776096004</c:v>
                </c:pt>
                <c:pt idx="547">
                  <c:v>348.89934425121004</c:v>
                </c:pt>
                <c:pt idx="548">
                  <c:v>361.28930535396</c:v>
                </c:pt>
                <c:pt idx="549">
                  <c:v>374.68007106921004</c:v>
                </c:pt>
                <c:pt idx="550">
                  <c:v>394.09123253120998</c:v>
                </c:pt>
                <c:pt idx="551">
                  <c:v>415.28160219321001</c:v>
                </c:pt>
                <c:pt idx="552">
                  <c:v>438.25118005521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420.85719588996</c:v>
                </c:pt>
                <c:pt idx="560">
                  <c:v>404.46401633721001</c:v>
                </c:pt>
                <c:pt idx="561">
                  <c:v>389.07164139695999</c:v>
                </c:pt>
                <c:pt idx="562">
                  <c:v>374.68007106921004</c:v>
                </c:pt>
                <c:pt idx="563">
                  <c:v>361.28930535396</c:v>
                </c:pt>
                <c:pt idx="564">
                  <c:v>348.89934425121004</c:v>
                </c:pt>
                <c:pt idx="565">
                  <c:v>337.51018776096004</c:v>
                </c:pt>
                <c:pt idx="566">
                  <c:v>327.12183588321</c:v>
                </c:pt>
                <c:pt idx="567">
                  <c:v>317.73428861796003</c:v>
                </c:pt>
                <c:pt idx="568">
                  <c:v>309.34754596521003</c:v>
                </c:pt>
                <c:pt idx="569">
                  <c:v>301.96160792496005</c:v>
                </c:pt>
                <c:pt idx="570">
                  <c:v>295.57647449721003</c:v>
                </c:pt>
                <c:pt idx="571">
                  <c:v>290.19214568196003</c:v>
                </c:pt>
                <c:pt idx="572">
                  <c:v>285.80862147921005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287.44193460681004</c:v>
                </c:pt>
                <c:pt idx="585">
                  <c:v>289.23537647241</c:v>
                </c:pt>
                <c:pt idx="586">
                  <c:v>291.18894707601004</c:v>
                </c:pt>
                <c:pt idx="587">
                  <c:v>293.30264641760999</c:v>
                </c:pt>
                <c:pt idx="588">
                  <c:v>295.57647449721003</c:v>
                </c:pt>
                <c:pt idx="589">
                  <c:v>576.28579631481</c:v>
                </c:pt>
                <c:pt idx="590">
                  <c:v>578.87988187041003</c:v>
                </c:pt>
                <c:pt idx="591">
                  <c:v>581.63409616400997</c:v>
                </c:pt>
                <c:pt idx="592">
                  <c:v>589.22019512676002</c:v>
                </c:pt>
                <c:pt idx="593">
                  <c:v>597.80709870201008</c:v>
                </c:pt>
                <c:pt idx="594">
                  <c:v>607.39480688976005</c:v>
                </c:pt>
                <c:pt idx="595">
                  <c:v>617.98331969001003</c:v>
                </c:pt>
                <c:pt idx="596">
                  <c:v>629.57263710276004</c:v>
                </c:pt>
                <c:pt idx="597">
                  <c:v>642.16275912801007</c:v>
                </c:pt>
                <c:pt idx="598">
                  <c:v>655.75368576576</c:v>
                </c:pt>
                <c:pt idx="599">
                  <c:v>670.34541701601006</c:v>
                </c:pt>
                <c:pt idx="600">
                  <c:v>685.93795287876003</c:v>
                </c:pt>
                <c:pt idx="601">
                  <c:v>702.53129335401002</c:v>
                </c:pt>
                <c:pt idx="602">
                  <c:v>716.52654505521002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888.58664698660186</c:v>
                </c:pt>
                <c:pt idx="609">
                  <c:v>877.68899676160186</c:v>
                </c:pt>
                <c:pt idx="610">
                  <c:v>877.68899676160186</c:v>
                </c:pt>
                <c:pt idx="611">
                  <c:v>888.58664698660186</c:v>
                </c:pt>
                <c:pt idx="612">
                  <c:v>899.92909926160189</c:v>
                </c:pt>
                <c:pt idx="613">
                  <c:v>909.56182141681188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704.81935509921004</c:v>
                </c:pt>
                <c:pt idx="691">
                  <c:v>693.55696719321008</c:v>
                </c:pt>
                <c:pt idx="692">
                  <c:v>682.73938133721003</c:v>
                </c:pt>
                <c:pt idx="693">
                  <c:v>672.36659753121</c:v>
                </c:pt>
                <c:pt idx="694">
                  <c:v>662.43861577521</c:v>
                </c:pt>
                <c:pt idx="695">
                  <c:v>652.95543606921001</c:v>
                </c:pt>
                <c:pt idx="696">
                  <c:v>643.91705841321004</c:v>
                </c:pt>
                <c:pt idx="697">
                  <c:v>635.32348280720998</c:v>
                </c:pt>
                <c:pt idx="698">
                  <c:v>627.17470925121006</c:v>
                </c:pt>
                <c:pt idx="699">
                  <c:v>619.47073774521004</c:v>
                </c:pt>
                <c:pt idx="700">
                  <c:v>612.21156828921005</c:v>
                </c:pt>
                <c:pt idx="701">
                  <c:v>605.39720088321008</c:v>
                </c:pt>
                <c:pt idx="702">
                  <c:v>599.02763552721001</c:v>
                </c:pt>
                <c:pt idx="703">
                  <c:v>593.10287222121008</c:v>
                </c:pt>
                <c:pt idx="704">
                  <c:v>587.62291096521005</c:v>
                </c:pt>
                <c:pt idx="705">
                  <c:v>582.58775175921005</c:v>
                </c:pt>
                <c:pt idx="706">
                  <c:v>577.99739460321007</c:v>
                </c:pt>
                <c:pt idx="707">
                  <c:v>573.85183949720999</c:v>
                </c:pt>
                <c:pt idx="708">
                  <c:v>570.15108644121005</c:v>
                </c:pt>
                <c:pt idx="709">
                  <c:v>566.89513543521002</c:v>
                </c:pt>
                <c:pt idx="710">
                  <c:v>564.08398647921001</c:v>
                </c:pt>
                <c:pt idx="711">
                  <c:v>561.71763957321002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563.08407147081004</c:v>
                </c:pt>
                <c:pt idx="724">
                  <c:v>564.61063210641009</c:v>
                </c:pt>
                <c:pt idx="725">
                  <c:v>566.29732148001005</c:v>
                </c:pt>
                <c:pt idx="726">
                  <c:v>568.14413959161004</c:v>
                </c:pt>
                <c:pt idx="727">
                  <c:v>570.15108644121005</c:v>
                </c:pt>
                <c:pt idx="728">
                  <c:v>572.31816202881009</c:v>
                </c:pt>
                <c:pt idx="729">
                  <c:v>574.64536635441004</c:v>
                </c:pt>
                <c:pt idx="730">
                  <c:v>577.13269941801002</c:v>
                </c:pt>
                <c:pt idx="731">
                  <c:v>579.78016121961002</c:v>
                </c:pt>
                <c:pt idx="732">
                  <c:v>582.58775175921005</c:v>
                </c:pt>
                <c:pt idx="733">
                  <c:v>585.55547103680999</c:v>
                </c:pt>
                <c:pt idx="734">
                  <c:v>588.68331905241007</c:v>
                </c:pt>
                <c:pt idx="735">
                  <c:v>597.20350232016006</c:v>
                </c:pt>
                <c:pt idx="736">
                  <c:v>606.72449020041006</c:v>
                </c:pt>
                <c:pt idx="737">
                  <c:v>810.28155905476183</c:v>
                </c:pt>
                <c:pt idx="738">
                  <c:v>821.80415616001187</c:v>
                </c:pt>
                <c:pt idx="739">
                  <c:v>834.32755787776182</c:v>
                </c:pt>
                <c:pt idx="740">
                  <c:v>847.8517642080119</c:v>
                </c:pt>
                <c:pt idx="741">
                  <c:v>862.37677515076189</c:v>
                </c:pt>
                <c:pt idx="742">
                  <c:v>690.26498722116003</c:v>
                </c:pt>
                <c:pt idx="743">
                  <c:v>712.96768385316</c:v>
                </c:pt>
                <c:pt idx="744">
                  <c:v>716.52654505521002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704.81935509921004</c:v>
                </c:pt>
                <c:pt idx="756">
                  <c:v>693.55696719321008</c:v>
                </c:pt>
                <c:pt idx="757">
                  <c:v>682.73938133721003</c:v>
                </c:pt>
                <c:pt idx="758">
                  <c:v>672.36659753121</c:v>
                </c:pt>
                <c:pt idx="759">
                  <c:v>662.43861577521</c:v>
                </c:pt>
                <c:pt idx="760">
                  <c:v>652.95543606921001</c:v>
                </c:pt>
                <c:pt idx="761">
                  <c:v>643.91705841321004</c:v>
                </c:pt>
                <c:pt idx="762">
                  <c:v>635.32348280720998</c:v>
                </c:pt>
                <c:pt idx="763">
                  <c:v>627.17470925121006</c:v>
                </c:pt>
                <c:pt idx="764">
                  <c:v>619.47073774521004</c:v>
                </c:pt>
                <c:pt idx="765">
                  <c:v>612.21156828921005</c:v>
                </c:pt>
                <c:pt idx="766">
                  <c:v>605.39720088321008</c:v>
                </c:pt>
                <c:pt idx="767">
                  <c:v>599.02763552721001</c:v>
                </c:pt>
                <c:pt idx="768">
                  <c:v>593.10287222121008</c:v>
                </c:pt>
                <c:pt idx="769">
                  <c:v>587.62291096521005</c:v>
                </c:pt>
                <c:pt idx="770">
                  <c:v>582.58775175921005</c:v>
                </c:pt>
                <c:pt idx="771">
                  <c:v>577.99739460321007</c:v>
                </c:pt>
                <c:pt idx="772">
                  <c:v>573.85183949720999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576.28579631481</c:v>
                </c:pt>
                <c:pt idx="784">
                  <c:v>578.87988187041003</c:v>
                </c:pt>
                <c:pt idx="785">
                  <c:v>581.63409616401009</c:v>
                </c:pt>
                <c:pt idx="786">
                  <c:v>584.54843919561006</c:v>
                </c:pt>
                <c:pt idx="787">
                  <c:v>587.62291096521005</c:v>
                </c:pt>
                <c:pt idx="788">
                  <c:v>596.60435395881007</c:v>
                </c:pt>
                <c:pt idx="789">
                  <c:v>606.72449020041006</c:v>
                </c:pt>
                <c:pt idx="790">
                  <c:v>617.98331969001003</c:v>
                </c:pt>
                <c:pt idx="791">
                  <c:v>630.38084242760999</c:v>
                </c:pt>
                <c:pt idx="792">
                  <c:v>643.91705841321004</c:v>
                </c:pt>
                <c:pt idx="793">
                  <c:v>658.59196764681008</c:v>
                </c:pt>
                <c:pt idx="794">
                  <c:v>674.40557012841009</c:v>
                </c:pt>
                <c:pt idx="795">
                  <c:v>691.35786585801009</c:v>
                </c:pt>
                <c:pt idx="796">
                  <c:v>585.41801350975277</c:v>
                </c:pt>
                <c:pt idx="797">
                  <c:v>592.49570372935261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704.81935509921004</c:v>
                </c:pt>
                <c:pt idx="822">
                  <c:v>693.55696719321008</c:v>
                </c:pt>
                <c:pt idx="823">
                  <c:v>682.73938133721003</c:v>
                </c:pt>
                <c:pt idx="824">
                  <c:v>672.36659753121</c:v>
                </c:pt>
                <c:pt idx="825">
                  <c:v>662.43861577521</c:v>
                </c:pt>
                <c:pt idx="826">
                  <c:v>652.95543606921001</c:v>
                </c:pt>
                <c:pt idx="827">
                  <c:v>643.91705841321004</c:v>
                </c:pt>
                <c:pt idx="828">
                  <c:v>635.32348280720998</c:v>
                </c:pt>
                <c:pt idx="829">
                  <c:v>627.17470925121006</c:v>
                </c:pt>
                <c:pt idx="830">
                  <c:v>619.47073774521004</c:v>
                </c:pt>
                <c:pt idx="831">
                  <c:v>612.21156828921005</c:v>
                </c:pt>
                <c:pt idx="832">
                  <c:v>605.39720088321008</c:v>
                </c:pt>
                <c:pt idx="833">
                  <c:v>599.02763552721001</c:v>
                </c:pt>
                <c:pt idx="834">
                  <c:v>593.10287222121008</c:v>
                </c:pt>
                <c:pt idx="835">
                  <c:v>587.62291096521005</c:v>
                </c:pt>
                <c:pt idx="836">
                  <c:v>582.58775175921005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140.31488703681001</c:v>
                </c:pt>
                <c:pt idx="859">
                  <c:v>143.44273505241</c:v>
                </c:pt>
                <c:pt idx="860">
                  <c:v>146.73071180600999</c:v>
                </c:pt>
                <c:pt idx="861">
                  <c:v>150.17881729761001</c:v>
                </c:pt>
                <c:pt idx="862">
                  <c:v>153.78705152721</c:v>
                </c:pt>
                <c:pt idx="863">
                  <c:v>157.55541449481001</c:v>
                </c:pt>
                <c:pt idx="864">
                  <c:v>161.48390620040999</c:v>
                </c:pt>
                <c:pt idx="865">
                  <c:v>165.57252664401</c:v>
                </c:pt>
                <c:pt idx="866">
                  <c:v>169.82127582561</c:v>
                </c:pt>
                <c:pt idx="867">
                  <c:v>174.23015374521</c:v>
                </c:pt>
                <c:pt idx="868">
                  <c:v>178.79916040281003</c:v>
                </c:pt>
                <c:pt idx="869">
                  <c:v>183.52829579841003</c:v>
                </c:pt>
                <c:pt idx="870">
                  <c:v>188.41755993201005</c:v>
                </c:pt>
                <c:pt idx="871">
                  <c:v>193.46695280361007</c:v>
                </c:pt>
                <c:pt idx="872">
                  <c:v>198.67647441321009</c:v>
                </c:pt>
                <c:pt idx="873">
                  <c:v>204.04612476081007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213.35138364681004</c:v>
                </c:pt>
                <c:pt idx="936">
                  <c:v>223.10144458281002</c:v>
                </c:pt>
                <c:pt idx="937">
                  <c:v>233.29630756881002</c:v>
                </c:pt>
                <c:pt idx="938">
                  <c:v>243.93597260481005</c:v>
                </c:pt>
                <c:pt idx="939">
                  <c:v>255.02043969081001</c:v>
                </c:pt>
                <c:pt idx="940">
                  <c:v>266.54970882681005</c:v>
                </c:pt>
                <c:pt idx="941">
                  <c:v>271.28596105521001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253.89197688996001</c:v>
                </c:pt>
                <c:pt idx="971">
                  <c:v>237.49879733721002</c:v>
                </c:pt>
                <c:pt idx="972">
                  <c:v>222.10642239696</c:v>
                </c:pt>
                <c:pt idx="973">
                  <c:v>207.71485206921</c:v>
                </c:pt>
                <c:pt idx="974">
                  <c:v>194.32408635396001</c:v>
                </c:pt>
                <c:pt idx="975">
                  <c:v>181.93412525121002</c:v>
                </c:pt>
                <c:pt idx="976">
                  <c:v>170.54496876096002</c:v>
                </c:pt>
                <c:pt idx="977">
                  <c:v>160.15661688321001</c:v>
                </c:pt>
                <c:pt idx="978">
                  <c:v>150.76906961796001</c:v>
                </c:pt>
                <c:pt idx="979">
                  <c:v>142.38232696521001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150.76906961796001</c:v>
                </c:pt>
                <c:pt idx="993">
                  <c:v>160.15661688321001</c:v>
                </c:pt>
                <c:pt idx="994">
                  <c:v>170.54496876096002</c:v>
                </c:pt>
                <c:pt idx="995">
                  <c:v>181.93412525121002</c:v>
                </c:pt>
                <c:pt idx="996">
                  <c:v>194.32408635396001</c:v>
                </c:pt>
                <c:pt idx="997">
                  <c:v>207.71485206921</c:v>
                </c:pt>
                <c:pt idx="998">
                  <c:v>222.10642239696</c:v>
                </c:pt>
                <c:pt idx="999">
                  <c:v>237.49879733721002</c:v>
                </c:pt>
                <c:pt idx="1000">
                  <c:v>253.89197688996001</c:v>
                </c:pt>
                <c:pt idx="1001">
                  <c:v>237.49879733721002</c:v>
                </c:pt>
                <c:pt idx="1002">
                  <c:v>222.10642239696</c:v>
                </c:pt>
                <c:pt idx="1003">
                  <c:v>207.71485206921</c:v>
                </c:pt>
                <c:pt idx="1004">
                  <c:v>194.32408635396001</c:v>
                </c:pt>
                <c:pt idx="1005">
                  <c:v>181.93412525121002</c:v>
                </c:pt>
                <c:pt idx="1006">
                  <c:v>170.54496876096002</c:v>
                </c:pt>
                <c:pt idx="1007">
                  <c:v>160.15661688321001</c:v>
                </c:pt>
                <c:pt idx="1008">
                  <c:v>150.76906961796001</c:v>
                </c:pt>
                <c:pt idx="1009">
                  <c:v>142.38232696521001</c:v>
                </c:pt>
                <c:pt idx="1010">
                  <c:v>134.99638892496</c:v>
                </c:pt>
                <c:pt idx="1011">
                  <c:v>128.61125549721001</c:v>
                </c:pt>
                <c:pt idx="1012">
                  <c:v>123.22692668196002</c:v>
                </c:pt>
                <c:pt idx="1013">
                  <c:v>118.84340247921001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123.22692668196002</c:v>
                </c:pt>
                <c:pt idx="1021">
                  <c:v>128.61125549721001</c:v>
                </c:pt>
                <c:pt idx="1022">
                  <c:v>134.99638892496</c:v>
                </c:pt>
                <c:pt idx="1023">
                  <c:v>142.38232696521001</c:v>
                </c:pt>
                <c:pt idx="1024">
                  <c:v>150.76906961796001</c:v>
                </c:pt>
                <c:pt idx="1025">
                  <c:v>160.15661688321001</c:v>
                </c:pt>
                <c:pt idx="1026">
                  <c:v>170.54496876096002</c:v>
                </c:pt>
                <c:pt idx="1027">
                  <c:v>181.93412525121002</c:v>
                </c:pt>
                <c:pt idx="1028">
                  <c:v>194.32408635396001</c:v>
                </c:pt>
                <c:pt idx="1029">
                  <c:v>207.71485206921</c:v>
                </c:pt>
                <c:pt idx="1030">
                  <c:v>222.10642239696</c:v>
                </c:pt>
                <c:pt idx="1031">
                  <c:v>237.49879733721002</c:v>
                </c:pt>
                <c:pt idx="1032">
                  <c:v>253.89197688996001</c:v>
                </c:pt>
                <c:pt idx="1033">
                  <c:v>271.28596105521001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253.89197688996001</c:v>
                </c:pt>
                <c:pt idx="1038">
                  <c:v>237.49879733721002</c:v>
                </c:pt>
                <c:pt idx="1039">
                  <c:v>222.10642239696</c:v>
                </c:pt>
                <c:pt idx="1040">
                  <c:v>207.71485206921</c:v>
                </c:pt>
                <c:pt idx="1041">
                  <c:v>194.32408635396001</c:v>
                </c:pt>
                <c:pt idx="1042">
                  <c:v>181.93412525121002</c:v>
                </c:pt>
                <c:pt idx="1043">
                  <c:v>170.54496876096002</c:v>
                </c:pt>
                <c:pt idx="1044">
                  <c:v>160.15661688321001</c:v>
                </c:pt>
                <c:pt idx="1045">
                  <c:v>150.76906961796001</c:v>
                </c:pt>
                <c:pt idx="1046">
                  <c:v>142.38232696521001</c:v>
                </c:pt>
                <c:pt idx="1047">
                  <c:v>134.99638892496</c:v>
                </c:pt>
                <c:pt idx="1048">
                  <c:v>128.61125549721001</c:v>
                </c:pt>
                <c:pt idx="1049">
                  <c:v>123.22692668196002</c:v>
                </c:pt>
                <c:pt idx="1050">
                  <c:v>118.84340247921001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123.55474579281001</c:v>
                </c:pt>
                <c:pt idx="1060">
                  <c:v>129.40478235441</c:v>
                </c:pt>
                <c:pt idx="1061">
                  <c:v>136.39351216401002</c:v>
                </c:pt>
                <c:pt idx="1062">
                  <c:v>144.52093522160999</c:v>
                </c:pt>
                <c:pt idx="1063">
                  <c:v>153.78705152721</c:v>
                </c:pt>
                <c:pt idx="1064">
                  <c:v>164.19186108080999</c:v>
                </c:pt>
                <c:pt idx="1065">
                  <c:v>175.73536388241001</c:v>
                </c:pt>
                <c:pt idx="1066">
                  <c:v>188.41755993201002</c:v>
                </c:pt>
                <c:pt idx="1067">
                  <c:v>202.23844922961001</c:v>
                </c:pt>
                <c:pt idx="1068">
                  <c:v>217.19803177521004</c:v>
                </c:pt>
                <c:pt idx="1069">
                  <c:v>233.29630756881005</c:v>
                </c:pt>
                <c:pt idx="1070">
                  <c:v>250.5332766104101</c:v>
                </c:pt>
                <c:pt idx="1071">
                  <c:v>268.90893890001007</c:v>
                </c:pt>
                <c:pt idx="1072">
                  <c:v>271.28596105521001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253.89197688996001</c:v>
                </c:pt>
                <c:pt idx="1084">
                  <c:v>237.49879733721002</c:v>
                </c:pt>
                <c:pt idx="1085">
                  <c:v>222.10642239696</c:v>
                </c:pt>
                <c:pt idx="1086">
                  <c:v>207.71485206921</c:v>
                </c:pt>
                <c:pt idx="1087">
                  <c:v>194.32408635396001</c:v>
                </c:pt>
                <c:pt idx="1088">
                  <c:v>181.93412525121002</c:v>
                </c:pt>
                <c:pt idx="1089">
                  <c:v>170.54496876096002</c:v>
                </c:pt>
                <c:pt idx="1090">
                  <c:v>160.15661688321001</c:v>
                </c:pt>
                <c:pt idx="1091">
                  <c:v>150.76906961796001</c:v>
                </c:pt>
                <c:pt idx="1092">
                  <c:v>142.38232696521001</c:v>
                </c:pt>
                <c:pt idx="1093">
                  <c:v>111.26687086521001</c:v>
                </c:pt>
                <c:pt idx="1094">
                  <c:v>111.26687086521001</c:v>
                </c:pt>
                <c:pt idx="1095">
                  <c:v>111.26687086521001</c:v>
                </c:pt>
                <c:pt idx="1096">
                  <c:v>111.26687086521001</c:v>
                </c:pt>
                <c:pt idx="1097">
                  <c:v>111.26687086521001</c:v>
                </c:pt>
                <c:pt idx="1098">
                  <c:v>111.26687086521001</c:v>
                </c:pt>
                <c:pt idx="1099">
                  <c:v>111.26687086521001</c:v>
                </c:pt>
                <c:pt idx="1100">
                  <c:v>111.26687086521001</c:v>
                </c:pt>
                <c:pt idx="1101">
                  <c:v>111.26687086521001</c:v>
                </c:pt>
                <c:pt idx="1102">
                  <c:v>111.26687086521001</c:v>
                </c:pt>
                <c:pt idx="1103">
                  <c:v>111.26687086521001</c:v>
                </c:pt>
                <c:pt idx="1104">
                  <c:v>122.67159542721001</c:v>
                </c:pt>
                <c:pt idx="1105">
                  <c:v>135.85552818921002</c:v>
                </c:pt>
                <c:pt idx="1106">
                  <c:v>150.81866915121003</c:v>
                </c:pt>
                <c:pt idx="1107">
                  <c:v>167.56101831321001</c:v>
                </c:pt>
                <c:pt idx="1108">
                  <c:v>186.08257567521002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DE2-4108-8987-9B718F1362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679024"/>
        <c:axId val="1496679352"/>
      </c:scatterChart>
      <c:scatterChart>
        <c:scatterStyle val="smoothMarker"/>
        <c:varyColors val="0"/>
        <c:ser>
          <c:idx val="1"/>
          <c:order val="1"/>
          <c:tx>
            <c:v>Power Required For Motion</c:v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Cycle'!$S$2:$S$1110</c:f>
              <c:numCache>
                <c:formatCode>General</c:formatCode>
                <c:ptCount val="1109"/>
                <c:pt idx="0">
                  <c:v>0</c:v>
                </c:pt>
                <c:pt idx="1">
                  <c:v>81.084294000000014</c:v>
                </c:pt>
                <c:pt idx="2">
                  <c:v>83.753106300000013</c:v>
                </c:pt>
                <c:pt idx="3">
                  <c:v>88.201126800000011</c:v>
                </c:pt>
                <c:pt idx="4">
                  <c:v>94.428355500000009</c:v>
                </c:pt>
                <c:pt idx="5">
                  <c:v>102.43479240000002</c:v>
                </c:pt>
                <c:pt idx="6">
                  <c:v>112.2204375</c:v>
                </c:pt>
                <c:pt idx="7">
                  <c:v>123.78529080000001</c:v>
                </c:pt>
                <c:pt idx="8">
                  <c:v>137.12935229999999</c:v>
                </c:pt>
                <c:pt idx="9">
                  <c:v>152.252622</c:v>
                </c:pt>
                <c:pt idx="10">
                  <c:v>169.15509990000001</c:v>
                </c:pt>
                <c:pt idx="11">
                  <c:v>187.83678600000002</c:v>
                </c:pt>
                <c:pt idx="12">
                  <c:v>208.2976803</c:v>
                </c:pt>
                <c:pt idx="13">
                  <c:v>230.5377828</c:v>
                </c:pt>
                <c:pt idx="14">
                  <c:v>240.17050495520999</c:v>
                </c:pt>
                <c:pt idx="15">
                  <c:v>240.17050495520999</c:v>
                </c:pt>
                <c:pt idx="16">
                  <c:v>240.17050495520999</c:v>
                </c:pt>
                <c:pt idx="17">
                  <c:v>240.17050495520999</c:v>
                </c:pt>
                <c:pt idx="18">
                  <c:v>240.17050495520999</c:v>
                </c:pt>
                <c:pt idx="19">
                  <c:v>240.17050495520999</c:v>
                </c:pt>
                <c:pt idx="20">
                  <c:v>240.17050495520999</c:v>
                </c:pt>
                <c:pt idx="21">
                  <c:v>240.17050495520999</c:v>
                </c:pt>
                <c:pt idx="22">
                  <c:v>240.17050495520999</c:v>
                </c:pt>
                <c:pt idx="23">
                  <c:v>240.17050495520999</c:v>
                </c:pt>
                <c:pt idx="24">
                  <c:v>240.17050495520999</c:v>
                </c:pt>
                <c:pt idx="25">
                  <c:v>240.17050495520999</c:v>
                </c:pt>
                <c:pt idx="26">
                  <c:v>240.17050495520999</c:v>
                </c:pt>
                <c:pt idx="27">
                  <c:v>240.17050495520999</c:v>
                </c:pt>
                <c:pt idx="28">
                  <c:v>240.17050495520999</c:v>
                </c:pt>
                <c:pt idx="29">
                  <c:v>240.17050495520999</c:v>
                </c:pt>
                <c:pt idx="30">
                  <c:v>240.17050495520999</c:v>
                </c:pt>
                <c:pt idx="31">
                  <c:v>240.17050495520999</c:v>
                </c:pt>
                <c:pt idx="32">
                  <c:v>240.17050495520999</c:v>
                </c:pt>
                <c:pt idx="33">
                  <c:v>240.17050495520999</c:v>
                </c:pt>
                <c:pt idx="34">
                  <c:v>240.17050495520999</c:v>
                </c:pt>
                <c:pt idx="35">
                  <c:v>240.17050495520999</c:v>
                </c:pt>
                <c:pt idx="36">
                  <c:v>240.17050495520999</c:v>
                </c:pt>
                <c:pt idx="37">
                  <c:v>240.17050495520999</c:v>
                </c:pt>
                <c:pt idx="38">
                  <c:v>240.17050495520999</c:v>
                </c:pt>
                <c:pt idx="39">
                  <c:v>240.17050495520999</c:v>
                </c:pt>
                <c:pt idx="40">
                  <c:v>240.17050495520999</c:v>
                </c:pt>
                <c:pt idx="41">
                  <c:v>240.17050495520999</c:v>
                </c:pt>
                <c:pt idx="42">
                  <c:v>240.17050495520999</c:v>
                </c:pt>
                <c:pt idx="43">
                  <c:v>240.17050495520999</c:v>
                </c:pt>
                <c:pt idx="44">
                  <c:v>240.17050495520999</c:v>
                </c:pt>
                <c:pt idx="45">
                  <c:v>240.17050495520999</c:v>
                </c:pt>
                <c:pt idx="46">
                  <c:v>240.17050495520999</c:v>
                </c:pt>
                <c:pt idx="47">
                  <c:v>240.17050495520999</c:v>
                </c:pt>
                <c:pt idx="48">
                  <c:v>240.17050495520999</c:v>
                </c:pt>
                <c:pt idx="49">
                  <c:v>240.17050495520999</c:v>
                </c:pt>
                <c:pt idx="50">
                  <c:v>240.17050495520999</c:v>
                </c:pt>
                <c:pt idx="51">
                  <c:v>240.17050495520999</c:v>
                </c:pt>
                <c:pt idx="52">
                  <c:v>240.17050495520999</c:v>
                </c:pt>
                <c:pt idx="53">
                  <c:v>240.17050495520999</c:v>
                </c:pt>
                <c:pt idx="54">
                  <c:v>240.17050495520999</c:v>
                </c:pt>
                <c:pt idx="55">
                  <c:v>240.17050495520999</c:v>
                </c:pt>
                <c:pt idx="56">
                  <c:v>240.17050495520999</c:v>
                </c:pt>
                <c:pt idx="57">
                  <c:v>240.17050495520999</c:v>
                </c:pt>
                <c:pt idx="58">
                  <c:v>240.17050495520999</c:v>
                </c:pt>
                <c:pt idx="59">
                  <c:v>240.17050495520999</c:v>
                </c:pt>
                <c:pt idx="60">
                  <c:v>240.17050495520999</c:v>
                </c:pt>
                <c:pt idx="61">
                  <c:v>240.17050495520999</c:v>
                </c:pt>
                <c:pt idx="62">
                  <c:v>240.17050495520999</c:v>
                </c:pt>
                <c:pt idx="63">
                  <c:v>240.17050495520999</c:v>
                </c:pt>
                <c:pt idx="64">
                  <c:v>240.17050495520999</c:v>
                </c:pt>
                <c:pt idx="65">
                  <c:v>240.17050495520999</c:v>
                </c:pt>
                <c:pt idx="66">
                  <c:v>240.17050495520999</c:v>
                </c:pt>
                <c:pt idx="67">
                  <c:v>240.17050495520999</c:v>
                </c:pt>
                <c:pt idx="68">
                  <c:v>240.17050495520999</c:v>
                </c:pt>
                <c:pt idx="69">
                  <c:v>240.17050495520999</c:v>
                </c:pt>
                <c:pt idx="70">
                  <c:v>240.17050495520999</c:v>
                </c:pt>
                <c:pt idx="71">
                  <c:v>240.17050495520999</c:v>
                </c:pt>
                <c:pt idx="72">
                  <c:v>240.17050495520999</c:v>
                </c:pt>
                <c:pt idx="73">
                  <c:v>240.17050495520999</c:v>
                </c:pt>
                <c:pt idx="74">
                  <c:v>240.17050495520999</c:v>
                </c:pt>
                <c:pt idx="75">
                  <c:v>240.17050495520999</c:v>
                </c:pt>
                <c:pt idx="76">
                  <c:v>240.17050495520999</c:v>
                </c:pt>
                <c:pt idx="77">
                  <c:v>240.17050495520999</c:v>
                </c:pt>
                <c:pt idx="78">
                  <c:v>240.17050495520999</c:v>
                </c:pt>
                <c:pt idx="79">
                  <c:v>240.17050495520999</c:v>
                </c:pt>
                <c:pt idx="80">
                  <c:v>240.17050495520999</c:v>
                </c:pt>
                <c:pt idx="81">
                  <c:v>240.17050495520999</c:v>
                </c:pt>
                <c:pt idx="82">
                  <c:v>240.17050495520999</c:v>
                </c:pt>
                <c:pt idx="83">
                  <c:v>240.17050495520999</c:v>
                </c:pt>
                <c:pt idx="84">
                  <c:v>240.17050495520999</c:v>
                </c:pt>
                <c:pt idx="85">
                  <c:v>240.17050495520999</c:v>
                </c:pt>
                <c:pt idx="86">
                  <c:v>240.17050495520999</c:v>
                </c:pt>
                <c:pt idx="87">
                  <c:v>240.17050495520999</c:v>
                </c:pt>
                <c:pt idx="88">
                  <c:v>240.17050495520999</c:v>
                </c:pt>
                <c:pt idx="89">
                  <c:v>240.17050495520999</c:v>
                </c:pt>
                <c:pt idx="90">
                  <c:v>240.17050495520999</c:v>
                </c:pt>
                <c:pt idx="91">
                  <c:v>240.17050495520999</c:v>
                </c:pt>
                <c:pt idx="92">
                  <c:v>240.17050495520999</c:v>
                </c:pt>
                <c:pt idx="93">
                  <c:v>423.57305916160186</c:v>
                </c:pt>
                <c:pt idx="94">
                  <c:v>412.23060688660189</c:v>
                </c:pt>
                <c:pt idx="95">
                  <c:v>401.33295666160188</c:v>
                </c:pt>
                <c:pt idx="96">
                  <c:v>390.88010848660184</c:v>
                </c:pt>
                <c:pt idx="97">
                  <c:v>380.87206236160188</c:v>
                </c:pt>
                <c:pt idx="98">
                  <c:v>380.87206236160188</c:v>
                </c:pt>
                <c:pt idx="99">
                  <c:v>380.87206236160188</c:v>
                </c:pt>
                <c:pt idx="100">
                  <c:v>380.87206236160188</c:v>
                </c:pt>
                <c:pt idx="101">
                  <c:v>380.87206236160188</c:v>
                </c:pt>
                <c:pt idx="102">
                  <c:v>380.87206236160188</c:v>
                </c:pt>
                <c:pt idx="103">
                  <c:v>380.87206236160188</c:v>
                </c:pt>
                <c:pt idx="104">
                  <c:v>380.87206236160188</c:v>
                </c:pt>
                <c:pt idx="105">
                  <c:v>380.87206236160188</c:v>
                </c:pt>
                <c:pt idx="106">
                  <c:v>380.87206236160188</c:v>
                </c:pt>
                <c:pt idx="107">
                  <c:v>380.87206236160188</c:v>
                </c:pt>
                <c:pt idx="108">
                  <c:v>380.87206236160188</c:v>
                </c:pt>
                <c:pt idx="109">
                  <c:v>380.87206236160188</c:v>
                </c:pt>
                <c:pt idx="110">
                  <c:v>208.2976803</c:v>
                </c:pt>
                <c:pt idx="111">
                  <c:v>230.5377828</c:v>
                </c:pt>
                <c:pt idx="112">
                  <c:v>240.17050495520999</c:v>
                </c:pt>
                <c:pt idx="113">
                  <c:v>240.17050495520999</c:v>
                </c:pt>
                <c:pt idx="114">
                  <c:v>240.17050495520999</c:v>
                </c:pt>
                <c:pt idx="115">
                  <c:v>240.17050495520999</c:v>
                </c:pt>
                <c:pt idx="116">
                  <c:v>169.15509990000001</c:v>
                </c:pt>
                <c:pt idx="117">
                  <c:v>169.15509990000001</c:v>
                </c:pt>
                <c:pt idx="118">
                  <c:v>178.27354192500002</c:v>
                </c:pt>
                <c:pt idx="119">
                  <c:v>178.27354192500002</c:v>
                </c:pt>
                <c:pt idx="120">
                  <c:v>197.84483212499998</c:v>
                </c:pt>
                <c:pt idx="121">
                  <c:v>76.602873195360388</c:v>
                </c:pt>
                <c:pt idx="122">
                  <c:v>97.578047625570377</c:v>
                </c:pt>
                <c:pt idx="123">
                  <c:v>97.578047625570377</c:v>
                </c:pt>
                <c:pt idx="124">
                  <c:v>97.578047625570377</c:v>
                </c:pt>
                <c:pt idx="125">
                  <c:v>97.578047625570377</c:v>
                </c:pt>
                <c:pt idx="126">
                  <c:v>97.578047625570377</c:v>
                </c:pt>
                <c:pt idx="127">
                  <c:v>97.578047625570377</c:v>
                </c:pt>
                <c:pt idx="128">
                  <c:v>97.578047625570377</c:v>
                </c:pt>
                <c:pt idx="129">
                  <c:v>97.578047625570377</c:v>
                </c:pt>
                <c:pt idx="130">
                  <c:v>97.578047625570377</c:v>
                </c:pt>
                <c:pt idx="131">
                  <c:v>97.578047625570377</c:v>
                </c:pt>
                <c:pt idx="132">
                  <c:v>97.578047625570377</c:v>
                </c:pt>
                <c:pt idx="133">
                  <c:v>97.578047625570235</c:v>
                </c:pt>
                <c:pt idx="134">
                  <c:v>97.578047625570235</c:v>
                </c:pt>
                <c:pt idx="135">
                  <c:v>97.578047625570235</c:v>
                </c:pt>
                <c:pt idx="136">
                  <c:v>97.578047625570235</c:v>
                </c:pt>
                <c:pt idx="137">
                  <c:v>97.578047625570235</c:v>
                </c:pt>
                <c:pt idx="138">
                  <c:v>97.578047625570235</c:v>
                </c:pt>
                <c:pt idx="139">
                  <c:v>97.578047625570235</c:v>
                </c:pt>
                <c:pt idx="140">
                  <c:v>97.578047625570235</c:v>
                </c:pt>
                <c:pt idx="141">
                  <c:v>97.578047625570235</c:v>
                </c:pt>
                <c:pt idx="142">
                  <c:v>97.578047625570264</c:v>
                </c:pt>
                <c:pt idx="143">
                  <c:v>97.578047625570264</c:v>
                </c:pt>
                <c:pt idx="144">
                  <c:v>97.578047625570264</c:v>
                </c:pt>
                <c:pt idx="145">
                  <c:v>197.22071967698452</c:v>
                </c:pt>
                <c:pt idx="146">
                  <c:v>240.17050495520999</c:v>
                </c:pt>
                <c:pt idx="147">
                  <c:v>240.17050495520999</c:v>
                </c:pt>
                <c:pt idx="148">
                  <c:v>240.17050495520999</c:v>
                </c:pt>
                <c:pt idx="149">
                  <c:v>240.17050495520999</c:v>
                </c:pt>
                <c:pt idx="150">
                  <c:v>240.17050495520999</c:v>
                </c:pt>
                <c:pt idx="151">
                  <c:v>240.17050495520999</c:v>
                </c:pt>
                <c:pt idx="152">
                  <c:v>240.17050495520999</c:v>
                </c:pt>
                <c:pt idx="153">
                  <c:v>240.17050495520999</c:v>
                </c:pt>
                <c:pt idx="154">
                  <c:v>240.17050495520999</c:v>
                </c:pt>
                <c:pt idx="155">
                  <c:v>240.17050495520999</c:v>
                </c:pt>
                <c:pt idx="156">
                  <c:v>240.17050495520999</c:v>
                </c:pt>
                <c:pt idx="157">
                  <c:v>217.20092709321</c:v>
                </c:pt>
                <c:pt idx="158">
                  <c:v>196.01055743120997</c:v>
                </c:pt>
                <c:pt idx="159">
                  <c:v>176.59939596921001</c:v>
                </c:pt>
                <c:pt idx="160">
                  <c:v>158.96744270721001</c:v>
                </c:pt>
                <c:pt idx="161">
                  <c:v>143.11469764521001</c:v>
                </c:pt>
                <c:pt idx="162">
                  <c:v>129.04116078321002</c:v>
                </c:pt>
                <c:pt idx="163">
                  <c:v>116.74683212121002</c:v>
                </c:pt>
                <c:pt idx="164">
                  <c:v>106.23171165921002</c:v>
                </c:pt>
                <c:pt idx="165">
                  <c:v>97.495799397210021</c:v>
                </c:pt>
                <c:pt idx="166">
                  <c:v>90.539095335210021</c:v>
                </c:pt>
                <c:pt idx="167">
                  <c:v>90.539095335210021</c:v>
                </c:pt>
                <c:pt idx="168">
                  <c:v>90.539095335210021</c:v>
                </c:pt>
                <c:pt idx="169">
                  <c:v>90.539095335210021</c:v>
                </c:pt>
                <c:pt idx="170">
                  <c:v>90.539095335210021</c:v>
                </c:pt>
                <c:pt idx="171">
                  <c:v>90.539095335210021</c:v>
                </c:pt>
                <c:pt idx="172">
                  <c:v>90.539095335210021</c:v>
                </c:pt>
                <c:pt idx="173">
                  <c:v>90.539095335210021</c:v>
                </c:pt>
                <c:pt idx="174">
                  <c:v>90.539095335210021</c:v>
                </c:pt>
                <c:pt idx="175">
                  <c:v>90.539095335210021</c:v>
                </c:pt>
                <c:pt idx="176">
                  <c:v>90.539095335210021</c:v>
                </c:pt>
                <c:pt idx="177">
                  <c:v>90.539095335210021</c:v>
                </c:pt>
                <c:pt idx="178">
                  <c:v>97.495799397210021</c:v>
                </c:pt>
                <c:pt idx="179">
                  <c:v>106.23171165921002</c:v>
                </c:pt>
                <c:pt idx="180">
                  <c:v>116.74683212121002</c:v>
                </c:pt>
                <c:pt idx="181">
                  <c:v>129.04116078321002</c:v>
                </c:pt>
                <c:pt idx="182">
                  <c:v>143.11469764521001</c:v>
                </c:pt>
                <c:pt idx="183">
                  <c:v>158.96744270721001</c:v>
                </c:pt>
                <c:pt idx="184">
                  <c:v>176.59939596921001</c:v>
                </c:pt>
                <c:pt idx="185">
                  <c:v>196.01055743120997</c:v>
                </c:pt>
                <c:pt idx="186">
                  <c:v>217.20092709321</c:v>
                </c:pt>
                <c:pt idx="187">
                  <c:v>240.17050495520999</c:v>
                </c:pt>
                <c:pt idx="188">
                  <c:v>240.17050495520999</c:v>
                </c:pt>
                <c:pt idx="189">
                  <c:v>240.17050495520999</c:v>
                </c:pt>
                <c:pt idx="190">
                  <c:v>240.17050495520999</c:v>
                </c:pt>
                <c:pt idx="191">
                  <c:v>240.17050495520999</c:v>
                </c:pt>
                <c:pt idx="192">
                  <c:v>240.17050495520999</c:v>
                </c:pt>
                <c:pt idx="193">
                  <c:v>240.17050495520999</c:v>
                </c:pt>
                <c:pt idx="194">
                  <c:v>240.17050495520999</c:v>
                </c:pt>
                <c:pt idx="195">
                  <c:v>240.17050495520999</c:v>
                </c:pt>
                <c:pt idx="196">
                  <c:v>240.17050495520999</c:v>
                </c:pt>
                <c:pt idx="197">
                  <c:v>240.17050495520999</c:v>
                </c:pt>
                <c:pt idx="198">
                  <c:v>240.17050495520999</c:v>
                </c:pt>
                <c:pt idx="199">
                  <c:v>240.17050495520999</c:v>
                </c:pt>
                <c:pt idx="200">
                  <c:v>240.17050495520999</c:v>
                </c:pt>
                <c:pt idx="201">
                  <c:v>240.17050495520999</c:v>
                </c:pt>
                <c:pt idx="202">
                  <c:v>240.17050495520999</c:v>
                </c:pt>
                <c:pt idx="203">
                  <c:v>240.17050495520999</c:v>
                </c:pt>
                <c:pt idx="204">
                  <c:v>240.17050495520999</c:v>
                </c:pt>
                <c:pt idx="205">
                  <c:v>240.17050495520999</c:v>
                </c:pt>
                <c:pt idx="206">
                  <c:v>240.17050495520999</c:v>
                </c:pt>
                <c:pt idx="207">
                  <c:v>240.17050495520999</c:v>
                </c:pt>
                <c:pt idx="208">
                  <c:v>240.17050495520999</c:v>
                </c:pt>
                <c:pt idx="209">
                  <c:v>240.17050495520999</c:v>
                </c:pt>
                <c:pt idx="210">
                  <c:v>240.17050495520999</c:v>
                </c:pt>
                <c:pt idx="211">
                  <c:v>240.17050495520999</c:v>
                </c:pt>
                <c:pt idx="212">
                  <c:v>240.17050495520999</c:v>
                </c:pt>
                <c:pt idx="213">
                  <c:v>240.17050495520999</c:v>
                </c:pt>
                <c:pt idx="214">
                  <c:v>217.20092709321</c:v>
                </c:pt>
                <c:pt idx="215">
                  <c:v>196.01055743120997</c:v>
                </c:pt>
                <c:pt idx="216">
                  <c:v>176.59939596921001</c:v>
                </c:pt>
                <c:pt idx="217">
                  <c:v>158.96744270721001</c:v>
                </c:pt>
                <c:pt idx="218">
                  <c:v>143.11469764521001</c:v>
                </c:pt>
                <c:pt idx="219">
                  <c:v>129.04116078321002</c:v>
                </c:pt>
                <c:pt idx="220">
                  <c:v>116.74683212121002</c:v>
                </c:pt>
                <c:pt idx="221">
                  <c:v>106.23171165921002</c:v>
                </c:pt>
                <c:pt idx="222">
                  <c:v>97.495799397210021</c:v>
                </c:pt>
                <c:pt idx="223">
                  <c:v>90.539095335210021</c:v>
                </c:pt>
                <c:pt idx="224">
                  <c:v>90.539095335210021</c:v>
                </c:pt>
                <c:pt idx="225">
                  <c:v>90.539095335210021</c:v>
                </c:pt>
                <c:pt idx="226">
                  <c:v>90.539095335210021</c:v>
                </c:pt>
                <c:pt idx="227">
                  <c:v>90.539095335210021</c:v>
                </c:pt>
                <c:pt idx="228">
                  <c:v>90.539095335210021</c:v>
                </c:pt>
                <c:pt idx="229">
                  <c:v>90.539095335210021</c:v>
                </c:pt>
                <c:pt idx="230">
                  <c:v>90.539095335210021</c:v>
                </c:pt>
                <c:pt idx="231">
                  <c:v>90.539095335210021</c:v>
                </c:pt>
                <c:pt idx="232">
                  <c:v>90.539095335210021</c:v>
                </c:pt>
                <c:pt idx="233">
                  <c:v>90.539095335210021</c:v>
                </c:pt>
                <c:pt idx="234">
                  <c:v>90.539095335210021</c:v>
                </c:pt>
                <c:pt idx="235">
                  <c:v>90.539095335210021</c:v>
                </c:pt>
                <c:pt idx="236">
                  <c:v>93.795046341210011</c:v>
                </c:pt>
                <c:pt idx="237">
                  <c:v>97.495799397210021</c:v>
                </c:pt>
                <c:pt idx="238">
                  <c:v>101.64135450321001</c:v>
                </c:pt>
                <c:pt idx="239">
                  <c:v>106.23171165921002</c:v>
                </c:pt>
                <c:pt idx="240">
                  <c:v>111.26687086521001</c:v>
                </c:pt>
                <c:pt idx="241">
                  <c:v>116.74683212121002</c:v>
                </c:pt>
                <c:pt idx="242">
                  <c:v>122.67159542721001</c:v>
                </c:pt>
                <c:pt idx="243">
                  <c:v>129.04116078321002</c:v>
                </c:pt>
                <c:pt idx="244">
                  <c:v>135.85552818921002</c:v>
                </c:pt>
                <c:pt idx="245">
                  <c:v>143.11469764521001</c:v>
                </c:pt>
                <c:pt idx="246">
                  <c:v>150.81866915121003</c:v>
                </c:pt>
                <c:pt idx="247">
                  <c:v>158.96744270721001</c:v>
                </c:pt>
                <c:pt idx="248">
                  <c:v>167.56101831321001</c:v>
                </c:pt>
                <c:pt idx="249">
                  <c:v>176.59939596921001</c:v>
                </c:pt>
                <c:pt idx="250">
                  <c:v>186.08257567521002</c:v>
                </c:pt>
                <c:pt idx="251">
                  <c:v>196.01055743120997</c:v>
                </c:pt>
                <c:pt idx="252">
                  <c:v>217.20092709321</c:v>
                </c:pt>
                <c:pt idx="253">
                  <c:v>240.17050495520999</c:v>
                </c:pt>
                <c:pt idx="254">
                  <c:v>240.17050495520999</c:v>
                </c:pt>
                <c:pt idx="255">
                  <c:v>240.17050495520999</c:v>
                </c:pt>
                <c:pt idx="256">
                  <c:v>240.17050495520999</c:v>
                </c:pt>
                <c:pt idx="257">
                  <c:v>240.17050495520999</c:v>
                </c:pt>
                <c:pt idx="258">
                  <c:v>240.17050495520999</c:v>
                </c:pt>
                <c:pt idx="259">
                  <c:v>240.17050495520999</c:v>
                </c:pt>
                <c:pt idx="260">
                  <c:v>240.17050495520999</c:v>
                </c:pt>
                <c:pt idx="261">
                  <c:v>240.17050495520999</c:v>
                </c:pt>
                <c:pt idx="262">
                  <c:v>240.17050495520999</c:v>
                </c:pt>
                <c:pt idx="263">
                  <c:v>240.17050495520999</c:v>
                </c:pt>
                <c:pt idx="264">
                  <c:v>240.17050495520999</c:v>
                </c:pt>
                <c:pt idx="265">
                  <c:v>240.17050495520999</c:v>
                </c:pt>
                <c:pt idx="266">
                  <c:v>240.17050495520999</c:v>
                </c:pt>
                <c:pt idx="267">
                  <c:v>361.78778785463976</c:v>
                </c:pt>
                <c:pt idx="268">
                  <c:v>350.89013762963975</c:v>
                </c:pt>
                <c:pt idx="269">
                  <c:v>340.43728945463965</c:v>
                </c:pt>
                <c:pt idx="270">
                  <c:v>330.4292433296398</c:v>
                </c:pt>
                <c:pt idx="271">
                  <c:v>330.4292433296398</c:v>
                </c:pt>
                <c:pt idx="272">
                  <c:v>330.4292433296398</c:v>
                </c:pt>
                <c:pt idx="273">
                  <c:v>330.4292433296398</c:v>
                </c:pt>
                <c:pt idx="274">
                  <c:v>330.4292433296398</c:v>
                </c:pt>
                <c:pt idx="275">
                  <c:v>330.4292433296398</c:v>
                </c:pt>
                <c:pt idx="276">
                  <c:v>330.4292433296398</c:v>
                </c:pt>
                <c:pt idx="277">
                  <c:v>330.4292433296398</c:v>
                </c:pt>
                <c:pt idx="278">
                  <c:v>330.42924332963963</c:v>
                </c:pt>
                <c:pt idx="279">
                  <c:v>330.42924332963963</c:v>
                </c:pt>
                <c:pt idx="280">
                  <c:v>330.42924332963963</c:v>
                </c:pt>
                <c:pt idx="281">
                  <c:v>330.42924332963963</c:v>
                </c:pt>
                <c:pt idx="282">
                  <c:v>330.42924332963963</c:v>
                </c:pt>
                <c:pt idx="283">
                  <c:v>330.42924332963963</c:v>
                </c:pt>
                <c:pt idx="284">
                  <c:v>330.42924332963963</c:v>
                </c:pt>
                <c:pt idx="285">
                  <c:v>292.94924887104656</c:v>
                </c:pt>
                <c:pt idx="286">
                  <c:v>219.195330525</c:v>
                </c:pt>
                <c:pt idx="287">
                  <c:v>230.5377828</c:v>
                </c:pt>
                <c:pt idx="288">
                  <c:v>240.17050495520999</c:v>
                </c:pt>
                <c:pt idx="289">
                  <c:v>240.17050495520999</c:v>
                </c:pt>
                <c:pt idx="290">
                  <c:v>240.17050495520999</c:v>
                </c:pt>
                <c:pt idx="291">
                  <c:v>240.17050495520999</c:v>
                </c:pt>
                <c:pt idx="292">
                  <c:v>240.17050495520999</c:v>
                </c:pt>
                <c:pt idx="293">
                  <c:v>240.17050495520999</c:v>
                </c:pt>
                <c:pt idx="294">
                  <c:v>240.17050495520999</c:v>
                </c:pt>
                <c:pt idx="295">
                  <c:v>240.17050495520999</c:v>
                </c:pt>
                <c:pt idx="296">
                  <c:v>217.20092709321</c:v>
                </c:pt>
                <c:pt idx="297">
                  <c:v>196.01055743120997</c:v>
                </c:pt>
                <c:pt idx="298">
                  <c:v>176.59939596921001</c:v>
                </c:pt>
                <c:pt idx="299">
                  <c:v>158.96744270721001</c:v>
                </c:pt>
                <c:pt idx="300">
                  <c:v>143.11469764521001</c:v>
                </c:pt>
                <c:pt idx="301">
                  <c:v>129.04116078321002</c:v>
                </c:pt>
                <c:pt idx="302">
                  <c:v>116.74683212121002</c:v>
                </c:pt>
                <c:pt idx="303">
                  <c:v>106.23171165921002</c:v>
                </c:pt>
                <c:pt idx="304">
                  <c:v>97.495799397210021</c:v>
                </c:pt>
                <c:pt idx="305">
                  <c:v>97.495799397210021</c:v>
                </c:pt>
                <c:pt idx="306">
                  <c:v>97.495799397210021</c:v>
                </c:pt>
                <c:pt idx="307">
                  <c:v>97.495799397210021</c:v>
                </c:pt>
                <c:pt idx="308">
                  <c:v>97.495799397210021</c:v>
                </c:pt>
                <c:pt idx="309">
                  <c:v>97.495799397210021</c:v>
                </c:pt>
                <c:pt idx="310">
                  <c:v>97.495799397210021</c:v>
                </c:pt>
                <c:pt idx="311">
                  <c:v>97.495799397210021</c:v>
                </c:pt>
                <c:pt idx="312">
                  <c:v>97.495799397210021</c:v>
                </c:pt>
                <c:pt idx="313">
                  <c:v>101.64135450321001</c:v>
                </c:pt>
                <c:pt idx="314">
                  <c:v>106.23171165921002</c:v>
                </c:pt>
                <c:pt idx="315">
                  <c:v>111.26687086521001</c:v>
                </c:pt>
                <c:pt idx="316">
                  <c:v>116.74683212121002</c:v>
                </c:pt>
                <c:pt idx="317">
                  <c:v>122.67159542721001</c:v>
                </c:pt>
                <c:pt idx="318">
                  <c:v>129.04116078321002</c:v>
                </c:pt>
                <c:pt idx="319">
                  <c:v>135.85552818921002</c:v>
                </c:pt>
                <c:pt idx="320">
                  <c:v>143.11469764521001</c:v>
                </c:pt>
                <c:pt idx="321">
                  <c:v>150.81866915121003</c:v>
                </c:pt>
                <c:pt idx="322">
                  <c:v>158.96744270721001</c:v>
                </c:pt>
                <c:pt idx="323">
                  <c:v>16.435880392391852</c:v>
                </c:pt>
                <c:pt idx="324">
                  <c:v>2.9752810696081156</c:v>
                </c:pt>
                <c:pt idx="325">
                  <c:v>24.165650731608139</c:v>
                </c:pt>
                <c:pt idx="326">
                  <c:v>47.135228593608133</c:v>
                </c:pt>
                <c:pt idx="327">
                  <c:v>47.135228593608133</c:v>
                </c:pt>
                <c:pt idx="328">
                  <c:v>24.165650731608139</c:v>
                </c:pt>
                <c:pt idx="329">
                  <c:v>2.9752810696081156</c:v>
                </c:pt>
                <c:pt idx="330">
                  <c:v>16.435880392391852</c:v>
                </c:pt>
                <c:pt idx="331">
                  <c:v>34.067833654391848</c:v>
                </c:pt>
                <c:pt idx="332">
                  <c:v>49.920578716391844</c:v>
                </c:pt>
                <c:pt idx="333">
                  <c:v>63.994115578391842</c:v>
                </c:pt>
                <c:pt idx="334">
                  <c:v>76.28844424039184</c:v>
                </c:pt>
                <c:pt idx="335">
                  <c:v>111.27711039760817</c:v>
                </c:pt>
                <c:pt idx="336">
                  <c:v>295.57647449721003</c:v>
                </c:pt>
                <c:pt idx="337">
                  <c:v>288.61977043521</c:v>
                </c:pt>
                <c:pt idx="338">
                  <c:v>283.44227457321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285.80862147921005</c:v>
                </c:pt>
                <c:pt idx="344">
                  <c:v>288.61977043521</c:v>
                </c:pt>
                <c:pt idx="345">
                  <c:v>291.87572144121003</c:v>
                </c:pt>
                <c:pt idx="346">
                  <c:v>295.57647449721003</c:v>
                </c:pt>
                <c:pt idx="347">
                  <c:v>299.72202960321005</c:v>
                </c:pt>
                <c:pt idx="348">
                  <c:v>304.31238675921003</c:v>
                </c:pt>
                <c:pt idx="349">
                  <c:v>309.34754596521003</c:v>
                </c:pt>
                <c:pt idx="350">
                  <c:v>314.82750722121</c:v>
                </c:pt>
                <c:pt idx="351">
                  <c:v>320.75227052721004</c:v>
                </c:pt>
                <c:pt idx="352">
                  <c:v>327.12183588321</c:v>
                </c:pt>
                <c:pt idx="353">
                  <c:v>333.93620328921003</c:v>
                </c:pt>
                <c:pt idx="354">
                  <c:v>341.19537274521002</c:v>
                </c:pt>
                <c:pt idx="355">
                  <c:v>352.91813077296001</c:v>
                </c:pt>
                <c:pt idx="356">
                  <c:v>365.64169341321002</c:v>
                </c:pt>
                <c:pt idx="357">
                  <c:v>379.36606066595999</c:v>
                </c:pt>
                <c:pt idx="358">
                  <c:v>394.09123253120998</c:v>
                </c:pt>
                <c:pt idx="359">
                  <c:v>415.28160219321001</c:v>
                </c:pt>
                <c:pt idx="360">
                  <c:v>438.25118005521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420.85719588996</c:v>
                </c:pt>
                <c:pt idx="368">
                  <c:v>404.46401633721001</c:v>
                </c:pt>
                <c:pt idx="369">
                  <c:v>389.07164139695999</c:v>
                </c:pt>
                <c:pt idx="370">
                  <c:v>374.68007106921004</c:v>
                </c:pt>
                <c:pt idx="371">
                  <c:v>361.28930535396</c:v>
                </c:pt>
                <c:pt idx="372">
                  <c:v>348.89934425121004</c:v>
                </c:pt>
                <c:pt idx="373">
                  <c:v>337.51018776096004</c:v>
                </c:pt>
                <c:pt idx="374">
                  <c:v>327.12183588321</c:v>
                </c:pt>
                <c:pt idx="375">
                  <c:v>317.73428861796003</c:v>
                </c:pt>
                <c:pt idx="376">
                  <c:v>309.34754596521003</c:v>
                </c:pt>
                <c:pt idx="377">
                  <c:v>301.96160792496005</c:v>
                </c:pt>
                <c:pt idx="378">
                  <c:v>295.57647449721003</c:v>
                </c:pt>
                <c:pt idx="379">
                  <c:v>290.19214568196003</c:v>
                </c:pt>
                <c:pt idx="380">
                  <c:v>285.80862147921005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290.19214568196003</c:v>
                </c:pt>
                <c:pt idx="392">
                  <c:v>295.57647449721003</c:v>
                </c:pt>
                <c:pt idx="393">
                  <c:v>301.96160792496005</c:v>
                </c:pt>
                <c:pt idx="394">
                  <c:v>309.34754596521003</c:v>
                </c:pt>
                <c:pt idx="395">
                  <c:v>317.73428861796003</c:v>
                </c:pt>
                <c:pt idx="396">
                  <c:v>330.47341932996</c:v>
                </c:pt>
                <c:pt idx="397">
                  <c:v>344.99175824196004</c:v>
                </c:pt>
                <c:pt idx="398">
                  <c:v>361.28930535396</c:v>
                </c:pt>
                <c:pt idx="399">
                  <c:v>379.36606066595999</c:v>
                </c:pt>
                <c:pt idx="400">
                  <c:v>399.22202417796001</c:v>
                </c:pt>
                <c:pt idx="401">
                  <c:v>420.85719588996</c:v>
                </c:pt>
                <c:pt idx="402">
                  <c:v>438.25118005521</c:v>
                </c:pt>
                <c:pt idx="403">
                  <c:v>420.85719588996</c:v>
                </c:pt>
                <c:pt idx="404">
                  <c:v>404.46401633721001</c:v>
                </c:pt>
                <c:pt idx="405">
                  <c:v>389.07164139695999</c:v>
                </c:pt>
                <c:pt idx="406">
                  <c:v>374.68007106921004</c:v>
                </c:pt>
                <c:pt idx="407">
                  <c:v>361.28930535396</c:v>
                </c:pt>
                <c:pt idx="408">
                  <c:v>348.89934425121004</c:v>
                </c:pt>
                <c:pt idx="409">
                  <c:v>337.51018776096004</c:v>
                </c:pt>
                <c:pt idx="410">
                  <c:v>327.12183588321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337.51018776096004</c:v>
                </c:pt>
                <c:pt idx="418">
                  <c:v>348.89934425121004</c:v>
                </c:pt>
                <c:pt idx="419">
                  <c:v>361.28930535396</c:v>
                </c:pt>
                <c:pt idx="420">
                  <c:v>374.68007106921004</c:v>
                </c:pt>
                <c:pt idx="421">
                  <c:v>389.07164139695999</c:v>
                </c:pt>
                <c:pt idx="422">
                  <c:v>404.46401633721001</c:v>
                </c:pt>
                <c:pt idx="423">
                  <c:v>420.85719588996</c:v>
                </c:pt>
                <c:pt idx="424">
                  <c:v>438.25118005521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420.85719588996</c:v>
                </c:pt>
                <c:pt idx="474">
                  <c:v>404.46401633721001</c:v>
                </c:pt>
                <c:pt idx="475">
                  <c:v>389.07164139695999</c:v>
                </c:pt>
                <c:pt idx="476">
                  <c:v>374.68007106921004</c:v>
                </c:pt>
                <c:pt idx="477">
                  <c:v>361.28930535396</c:v>
                </c:pt>
                <c:pt idx="478">
                  <c:v>348.89934425121004</c:v>
                </c:pt>
                <c:pt idx="479">
                  <c:v>337.51018776096004</c:v>
                </c:pt>
                <c:pt idx="480">
                  <c:v>327.12183588321</c:v>
                </c:pt>
                <c:pt idx="481">
                  <c:v>317.73428861796003</c:v>
                </c:pt>
                <c:pt idx="482">
                  <c:v>309.34754596521003</c:v>
                </c:pt>
                <c:pt idx="483">
                  <c:v>301.96160792496005</c:v>
                </c:pt>
                <c:pt idx="484">
                  <c:v>295.57647449721003</c:v>
                </c:pt>
                <c:pt idx="485">
                  <c:v>290.19214568196003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295.57647449721003</c:v>
                </c:pt>
                <c:pt idx="494">
                  <c:v>301.96160792496005</c:v>
                </c:pt>
                <c:pt idx="495">
                  <c:v>309.34754596521003</c:v>
                </c:pt>
                <c:pt idx="496">
                  <c:v>317.73428861796003</c:v>
                </c:pt>
                <c:pt idx="497">
                  <c:v>327.12183588321</c:v>
                </c:pt>
                <c:pt idx="498">
                  <c:v>337.51018776096004</c:v>
                </c:pt>
                <c:pt idx="499">
                  <c:v>348.89934425121004</c:v>
                </c:pt>
                <c:pt idx="500">
                  <c:v>361.28930535396</c:v>
                </c:pt>
                <c:pt idx="501">
                  <c:v>374.68007106921004</c:v>
                </c:pt>
                <c:pt idx="502">
                  <c:v>394.09123253120998</c:v>
                </c:pt>
                <c:pt idx="503">
                  <c:v>415.28160219321001</c:v>
                </c:pt>
                <c:pt idx="504">
                  <c:v>438.25118005521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420.85719588996</c:v>
                </c:pt>
                <c:pt idx="528">
                  <c:v>404.46401633721001</c:v>
                </c:pt>
                <c:pt idx="529">
                  <c:v>389.07164139695999</c:v>
                </c:pt>
                <c:pt idx="530">
                  <c:v>374.68007106921004</c:v>
                </c:pt>
                <c:pt idx="531">
                  <c:v>361.28930535396</c:v>
                </c:pt>
                <c:pt idx="532">
                  <c:v>348.89934425121004</c:v>
                </c:pt>
                <c:pt idx="533">
                  <c:v>337.51018776096004</c:v>
                </c:pt>
                <c:pt idx="534">
                  <c:v>327.12183588321</c:v>
                </c:pt>
                <c:pt idx="535">
                  <c:v>317.73428861796003</c:v>
                </c:pt>
                <c:pt idx="536">
                  <c:v>309.34754596521003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317.73428861796003</c:v>
                </c:pt>
                <c:pt idx="545">
                  <c:v>327.12183588321</c:v>
                </c:pt>
                <c:pt idx="546">
                  <c:v>337.51018776096004</c:v>
                </c:pt>
                <c:pt idx="547">
                  <c:v>348.89934425121004</c:v>
                </c:pt>
                <c:pt idx="548">
                  <c:v>361.28930535396</c:v>
                </c:pt>
                <c:pt idx="549">
                  <c:v>374.68007106921004</c:v>
                </c:pt>
                <c:pt idx="550">
                  <c:v>394.09123253120998</c:v>
                </c:pt>
                <c:pt idx="551">
                  <c:v>415.28160219321001</c:v>
                </c:pt>
                <c:pt idx="552">
                  <c:v>438.25118005521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420.85719588996</c:v>
                </c:pt>
                <c:pt idx="560">
                  <c:v>404.46401633721001</c:v>
                </c:pt>
                <c:pt idx="561">
                  <c:v>389.07164139695999</c:v>
                </c:pt>
                <c:pt idx="562">
                  <c:v>374.68007106921004</c:v>
                </c:pt>
                <c:pt idx="563">
                  <c:v>361.28930535396</c:v>
                </c:pt>
                <c:pt idx="564">
                  <c:v>348.89934425121004</c:v>
                </c:pt>
                <c:pt idx="565">
                  <c:v>337.51018776096004</c:v>
                </c:pt>
                <c:pt idx="566">
                  <c:v>327.12183588321</c:v>
                </c:pt>
                <c:pt idx="567">
                  <c:v>317.73428861796003</c:v>
                </c:pt>
                <c:pt idx="568">
                  <c:v>309.34754596521003</c:v>
                </c:pt>
                <c:pt idx="569">
                  <c:v>301.96160792496005</c:v>
                </c:pt>
                <c:pt idx="570">
                  <c:v>295.57647449721003</c:v>
                </c:pt>
                <c:pt idx="571">
                  <c:v>290.19214568196003</c:v>
                </c:pt>
                <c:pt idx="572">
                  <c:v>285.80862147921005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287.44193460681004</c:v>
                </c:pt>
                <c:pt idx="585">
                  <c:v>289.23537647241</c:v>
                </c:pt>
                <c:pt idx="586">
                  <c:v>291.18894707601004</c:v>
                </c:pt>
                <c:pt idx="587">
                  <c:v>293.30264641760999</c:v>
                </c:pt>
                <c:pt idx="588">
                  <c:v>295.57647449721003</c:v>
                </c:pt>
                <c:pt idx="589">
                  <c:v>576.28579631481</c:v>
                </c:pt>
                <c:pt idx="590">
                  <c:v>578.87988187041003</c:v>
                </c:pt>
                <c:pt idx="591">
                  <c:v>581.63409616400997</c:v>
                </c:pt>
                <c:pt idx="592">
                  <c:v>589.22019512676002</c:v>
                </c:pt>
                <c:pt idx="593">
                  <c:v>597.80709870201008</c:v>
                </c:pt>
                <c:pt idx="594">
                  <c:v>607.39480688976005</c:v>
                </c:pt>
                <c:pt idx="595">
                  <c:v>617.98331969001003</c:v>
                </c:pt>
                <c:pt idx="596">
                  <c:v>629.57263710276004</c:v>
                </c:pt>
                <c:pt idx="597">
                  <c:v>642.16275912801007</c:v>
                </c:pt>
                <c:pt idx="598">
                  <c:v>655.75368576576</c:v>
                </c:pt>
                <c:pt idx="599">
                  <c:v>670.34541701601006</c:v>
                </c:pt>
                <c:pt idx="600">
                  <c:v>685.93795287876003</c:v>
                </c:pt>
                <c:pt idx="601">
                  <c:v>702.53129335401002</c:v>
                </c:pt>
                <c:pt idx="602">
                  <c:v>716.52654505521002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888.58664698660186</c:v>
                </c:pt>
                <c:pt idx="609">
                  <c:v>877.68899676160186</c:v>
                </c:pt>
                <c:pt idx="610">
                  <c:v>877.68899676160186</c:v>
                </c:pt>
                <c:pt idx="611">
                  <c:v>888.58664698660186</c:v>
                </c:pt>
                <c:pt idx="612">
                  <c:v>899.92909926160189</c:v>
                </c:pt>
                <c:pt idx="613">
                  <c:v>909.56182141681188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704.81935509921004</c:v>
                </c:pt>
                <c:pt idx="691">
                  <c:v>693.55696719321008</c:v>
                </c:pt>
                <c:pt idx="692">
                  <c:v>682.73938133721003</c:v>
                </c:pt>
                <c:pt idx="693">
                  <c:v>672.36659753121</c:v>
                </c:pt>
                <c:pt idx="694">
                  <c:v>662.43861577521</c:v>
                </c:pt>
                <c:pt idx="695">
                  <c:v>652.95543606921001</c:v>
                </c:pt>
                <c:pt idx="696">
                  <c:v>643.91705841321004</c:v>
                </c:pt>
                <c:pt idx="697">
                  <c:v>635.32348280720998</c:v>
                </c:pt>
                <c:pt idx="698">
                  <c:v>627.17470925121006</c:v>
                </c:pt>
                <c:pt idx="699">
                  <c:v>619.47073774521004</c:v>
                </c:pt>
                <c:pt idx="700">
                  <c:v>612.21156828921005</c:v>
                </c:pt>
                <c:pt idx="701">
                  <c:v>605.39720088321008</c:v>
                </c:pt>
                <c:pt idx="702">
                  <c:v>599.02763552721001</c:v>
                </c:pt>
                <c:pt idx="703">
                  <c:v>593.10287222121008</c:v>
                </c:pt>
                <c:pt idx="704">
                  <c:v>587.62291096521005</c:v>
                </c:pt>
                <c:pt idx="705">
                  <c:v>582.58775175921005</c:v>
                </c:pt>
                <c:pt idx="706">
                  <c:v>577.99739460321007</c:v>
                </c:pt>
                <c:pt idx="707">
                  <c:v>573.85183949720999</c:v>
                </c:pt>
                <c:pt idx="708">
                  <c:v>570.15108644121005</c:v>
                </c:pt>
                <c:pt idx="709">
                  <c:v>566.89513543521002</c:v>
                </c:pt>
                <c:pt idx="710">
                  <c:v>564.08398647921001</c:v>
                </c:pt>
                <c:pt idx="711">
                  <c:v>561.71763957321002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563.08407147081004</c:v>
                </c:pt>
                <c:pt idx="724">
                  <c:v>564.61063210641009</c:v>
                </c:pt>
                <c:pt idx="725">
                  <c:v>566.29732148001005</c:v>
                </c:pt>
                <c:pt idx="726">
                  <c:v>568.14413959161004</c:v>
                </c:pt>
                <c:pt idx="727">
                  <c:v>570.15108644121005</c:v>
                </c:pt>
                <c:pt idx="728">
                  <c:v>572.31816202881009</c:v>
                </c:pt>
                <c:pt idx="729">
                  <c:v>574.64536635441004</c:v>
                </c:pt>
                <c:pt idx="730">
                  <c:v>577.13269941801002</c:v>
                </c:pt>
                <c:pt idx="731">
                  <c:v>579.78016121961002</c:v>
                </c:pt>
                <c:pt idx="732">
                  <c:v>582.58775175921005</c:v>
                </c:pt>
                <c:pt idx="733">
                  <c:v>585.55547103680999</c:v>
                </c:pt>
                <c:pt idx="734">
                  <c:v>588.68331905241007</c:v>
                </c:pt>
                <c:pt idx="735">
                  <c:v>597.20350232016006</c:v>
                </c:pt>
                <c:pt idx="736">
                  <c:v>606.72449020041006</c:v>
                </c:pt>
                <c:pt idx="737">
                  <c:v>810.28155905476183</c:v>
                </c:pt>
                <c:pt idx="738">
                  <c:v>821.80415616001187</c:v>
                </c:pt>
                <c:pt idx="739">
                  <c:v>834.32755787776182</c:v>
                </c:pt>
                <c:pt idx="740">
                  <c:v>847.8517642080119</c:v>
                </c:pt>
                <c:pt idx="741">
                  <c:v>862.37677515076189</c:v>
                </c:pt>
                <c:pt idx="742">
                  <c:v>690.26498722116003</c:v>
                </c:pt>
                <c:pt idx="743">
                  <c:v>712.96768385316</c:v>
                </c:pt>
                <c:pt idx="744">
                  <c:v>716.52654505521002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704.81935509921004</c:v>
                </c:pt>
                <c:pt idx="756">
                  <c:v>693.55696719321008</c:v>
                </c:pt>
                <c:pt idx="757">
                  <c:v>682.73938133721003</c:v>
                </c:pt>
                <c:pt idx="758">
                  <c:v>672.36659753121</c:v>
                </c:pt>
                <c:pt idx="759">
                  <c:v>662.43861577521</c:v>
                </c:pt>
                <c:pt idx="760">
                  <c:v>652.95543606921001</c:v>
                </c:pt>
                <c:pt idx="761">
                  <c:v>643.91705841321004</c:v>
                </c:pt>
                <c:pt idx="762">
                  <c:v>635.32348280720998</c:v>
                </c:pt>
                <c:pt idx="763">
                  <c:v>627.17470925121006</c:v>
                </c:pt>
                <c:pt idx="764">
                  <c:v>619.47073774521004</c:v>
                </c:pt>
                <c:pt idx="765">
                  <c:v>612.21156828921005</c:v>
                </c:pt>
                <c:pt idx="766">
                  <c:v>605.39720088321008</c:v>
                </c:pt>
                <c:pt idx="767">
                  <c:v>599.02763552721001</c:v>
                </c:pt>
                <c:pt idx="768">
                  <c:v>593.10287222121008</c:v>
                </c:pt>
                <c:pt idx="769">
                  <c:v>587.62291096521005</c:v>
                </c:pt>
                <c:pt idx="770">
                  <c:v>582.58775175921005</c:v>
                </c:pt>
                <c:pt idx="771">
                  <c:v>577.99739460321007</c:v>
                </c:pt>
                <c:pt idx="772">
                  <c:v>573.85183949720999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576.28579631481</c:v>
                </c:pt>
                <c:pt idx="784">
                  <c:v>578.87988187041003</c:v>
                </c:pt>
                <c:pt idx="785">
                  <c:v>581.63409616401009</c:v>
                </c:pt>
                <c:pt idx="786">
                  <c:v>584.54843919561006</c:v>
                </c:pt>
                <c:pt idx="787">
                  <c:v>587.62291096521005</c:v>
                </c:pt>
                <c:pt idx="788">
                  <c:v>596.60435395881007</c:v>
                </c:pt>
                <c:pt idx="789">
                  <c:v>606.72449020041006</c:v>
                </c:pt>
                <c:pt idx="790">
                  <c:v>617.98331969001003</c:v>
                </c:pt>
                <c:pt idx="791">
                  <c:v>630.38084242760999</c:v>
                </c:pt>
                <c:pt idx="792">
                  <c:v>643.91705841321004</c:v>
                </c:pt>
                <c:pt idx="793">
                  <c:v>658.59196764681008</c:v>
                </c:pt>
                <c:pt idx="794">
                  <c:v>674.40557012841009</c:v>
                </c:pt>
                <c:pt idx="795">
                  <c:v>691.35786585801009</c:v>
                </c:pt>
                <c:pt idx="796">
                  <c:v>585.41801350975277</c:v>
                </c:pt>
                <c:pt idx="797">
                  <c:v>592.49570372935261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704.81935509921004</c:v>
                </c:pt>
                <c:pt idx="822">
                  <c:v>693.55696719321008</c:v>
                </c:pt>
                <c:pt idx="823">
                  <c:v>682.73938133721003</c:v>
                </c:pt>
                <c:pt idx="824">
                  <c:v>672.36659753121</c:v>
                </c:pt>
                <c:pt idx="825">
                  <c:v>662.43861577521</c:v>
                </c:pt>
                <c:pt idx="826">
                  <c:v>652.95543606921001</c:v>
                </c:pt>
                <c:pt idx="827">
                  <c:v>643.91705841321004</c:v>
                </c:pt>
                <c:pt idx="828">
                  <c:v>635.32348280720998</c:v>
                </c:pt>
                <c:pt idx="829">
                  <c:v>627.17470925121006</c:v>
                </c:pt>
                <c:pt idx="830">
                  <c:v>619.47073774521004</c:v>
                </c:pt>
                <c:pt idx="831">
                  <c:v>612.21156828921005</c:v>
                </c:pt>
                <c:pt idx="832">
                  <c:v>605.39720088321008</c:v>
                </c:pt>
                <c:pt idx="833">
                  <c:v>599.02763552721001</c:v>
                </c:pt>
                <c:pt idx="834">
                  <c:v>593.10287222121008</c:v>
                </c:pt>
                <c:pt idx="835">
                  <c:v>587.62291096521005</c:v>
                </c:pt>
                <c:pt idx="836">
                  <c:v>582.58775175921005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140.31488703681001</c:v>
                </c:pt>
                <c:pt idx="859">
                  <c:v>143.44273505241</c:v>
                </c:pt>
                <c:pt idx="860">
                  <c:v>146.73071180600999</c:v>
                </c:pt>
                <c:pt idx="861">
                  <c:v>150.17881729761001</c:v>
                </c:pt>
                <c:pt idx="862">
                  <c:v>153.78705152721</c:v>
                </c:pt>
                <c:pt idx="863">
                  <c:v>157.55541449481001</c:v>
                </c:pt>
                <c:pt idx="864">
                  <c:v>161.48390620040999</c:v>
                </c:pt>
                <c:pt idx="865">
                  <c:v>165.57252664401</c:v>
                </c:pt>
                <c:pt idx="866">
                  <c:v>169.82127582561</c:v>
                </c:pt>
                <c:pt idx="867">
                  <c:v>174.23015374521</c:v>
                </c:pt>
                <c:pt idx="868">
                  <c:v>178.79916040281003</c:v>
                </c:pt>
                <c:pt idx="869">
                  <c:v>183.52829579841003</c:v>
                </c:pt>
                <c:pt idx="870">
                  <c:v>188.41755993201005</c:v>
                </c:pt>
                <c:pt idx="871">
                  <c:v>193.46695280361007</c:v>
                </c:pt>
                <c:pt idx="872">
                  <c:v>198.67647441321009</c:v>
                </c:pt>
                <c:pt idx="873">
                  <c:v>204.04612476081007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213.35138364681004</c:v>
                </c:pt>
                <c:pt idx="936">
                  <c:v>223.10144458281002</c:v>
                </c:pt>
                <c:pt idx="937">
                  <c:v>233.29630756881002</c:v>
                </c:pt>
                <c:pt idx="938">
                  <c:v>243.93597260481005</c:v>
                </c:pt>
                <c:pt idx="939">
                  <c:v>255.02043969081001</c:v>
                </c:pt>
                <c:pt idx="940">
                  <c:v>266.54970882681005</c:v>
                </c:pt>
                <c:pt idx="941">
                  <c:v>271.28596105521001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253.89197688996001</c:v>
                </c:pt>
                <c:pt idx="971">
                  <c:v>237.49879733721002</c:v>
                </c:pt>
                <c:pt idx="972">
                  <c:v>222.10642239696</c:v>
                </c:pt>
                <c:pt idx="973">
                  <c:v>207.71485206921</c:v>
                </c:pt>
                <c:pt idx="974">
                  <c:v>194.32408635396001</c:v>
                </c:pt>
                <c:pt idx="975">
                  <c:v>181.93412525121002</c:v>
                </c:pt>
                <c:pt idx="976">
                  <c:v>170.54496876096002</c:v>
                </c:pt>
                <c:pt idx="977">
                  <c:v>160.15661688321001</c:v>
                </c:pt>
                <c:pt idx="978">
                  <c:v>150.76906961796001</c:v>
                </c:pt>
                <c:pt idx="979">
                  <c:v>142.38232696521001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150.76906961796001</c:v>
                </c:pt>
                <c:pt idx="993">
                  <c:v>160.15661688321001</c:v>
                </c:pt>
                <c:pt idx="994">
                  <c:v>170.54496876096002</c:v>
                </c:pt>
                <c:pt idx="995">
                  <c:v>181.93412525121002</c:v>
                </c:pt>
                <c:pt idx="996">
                  <c:v>194.32408635396001</c:v>
                </c:pt>
                <c:pt idx="997">
                  <c:v>207.71485206921</c:v>
                </c:pt>
                <c:pt idx="998">
                  <c:v>222.10642239696</c:v>
                </c:pt>
                <c:pt idx="999">
                  <c:v>237.49879733721002</c:v>
                </c:pt>
                <c:pt idx="1000">
                  <c:v>253.89197688996001</c:v>
                </c:pt>
                <c:pt idx="1001">
                  <c:v>237.49879733721002</c:v>
                </c:pt>
                <c:pt idx="1002">
                  <c:v>222.10642239696</c:v>
                </c:pt>
                <c:pt idx="1003">
                  <c:v>207.71485206921</c:v>
                </c:pt>
                <c:pt idx="1004">
                  <c:v>194.32408635396001</c:v>
                </c:pt>
                <c:pt idx="1005">
                  <c:v>181.93412525121002</c:v>
                </c:pt>
                <c:pt idx="1006">
                  <c:v>170.54496876096002</c:v>
                </c:pt>
                <c:pt idx="1007">
                  <c:v>160.15661688321001</c:v>
                </c:pt>
                <c:pt idx="1008">
                  <c:v>150.76906961796001</c:v>
                </c:pt>
                <c:pt idx="1009">
                  <c:v>142.38232696521001</c:v>
                </c:pt>
                <c:pt idx="1010">
                  <c:v>134.99638892496</c:v>
                </c:pt>
                <c:pt idx="1011">
                  <c:v>128.61125549721001</c:v>
                </c:pt>
                <c:pt idx="1012">
                  <c:v>123.22692668196002</c:v>
                </c:pt>
                <c:pt idx="1013">
                  <c:v>118.84340247921001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123.22692668196002</c:v>
                </c:pt>
                <c:pt idx="1021">
                  <c:v>128.61125549721001</c:v>
                </c:pt>
                <c:pt idx="1022">
                  <c:v>134.99638892496</c:v>
                </c:pt>
                <c:pt idx="1023">
                  <c:v>142.38232696521001</c:v>
                </c:pt>
                <c:pt idx="1024">
                  <c:v>150.76906961796001</c:v>
                </c:pt>
                <c:pt idx="1025">
                  <c:v>160.15661688321001</c:v>
                </c:pt>
                <c:pt idx="1026">
                  <c:v>170.54496876096002</c:v>
                </c:pt>
                <c:pt idx="1027">
                  <c:v>181.93412525121002</c:v>
                </c:pt>
                <c:pt idx="1028">
                  <c:v>194.32408635396001</c:v>
                </c:pt>
                <c:pt idx="1029">
                  <c:v>207.71485206921</c:v>
                </c:pt>
                <c:pt idx="1030">
                  <c:v>222.10642239696</c:v>
                </c:pt>
                <c:pt idx="1031">
                  <c:v>237.49879733721002</c:v>
                </c:pt>
                <c:pt idx="1032">
                  <c:v>253.89197688996001</c:v>
                </c:pt>
                <c:pt idx="1033">
                  <c:v>271.28596105521001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253.89197688996001</c:v>
                </c:pt>
                <c:pt idx="1038">
                  <c:v>237.49879733721002</c:v>
                </c:pt>
                <c:pt idx="1039">
                  <c:v>222.10642239696</c:v>
                </c:pt>
                <c:pt idx="1040">
                  <c:v>207.71485206921</c:v>
                </c:pt>
                <c:pt idx="1041">
                  <c:v>194.32408635396001</c:v>
                </c:pt>
                <c:pt idx="1042">
                  <c:v>181.93412525121002</c:v>
                </c:pt>
                <c:pt idx="1043">
                  <c:v>170.54496876096002</c:v>
                </c:pt>
                <c:pt idx="1044">
                  <c:v>160.15661688321001</c:v>
                </c:pt>
                <c:pt idx="1045">
                  <c:v>150.76906961796001</c:v>
                </c:pt>
                <c:pt idx="1046">
                  <c:v>142.38232696521001</c:v>
                </c:pt>
                <c:pt idx="1047">
                  <c:v>134.99638892496</c:v>
                </c:pt>
                <c:pt idx="1048">
                  <c:v>128.61125549721001</c:v>
                </c:pt>
                <c:pt idx="1049">
                  <c:v>123.22692668196002</c:v>
                </c:pt>
                <c:pt idx="1050">
                  <c:v>118.84340247921001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123.55474579281001</c:v>
                </c:pt>
                <c:pt idx="1060">
                  <c:v>129.40478235441</c:v>
                </c:pt>
                <c:pt idx="1061">
                  <c:v>136.39351216401002</c:v>
                </c:pt>
                <c:pt idx="1062">
                  <c:v>144.52093522160999</c:v>
                </c:pt>
                <c:pt idx="1063">
                  <c:v>153.78705152721</c:v>
                </c:pt>
                <c:pt idx="1064">
                  <c:v>164.19186108080999</c:v>
                </c:pt>
                <c:pt idx="1065">
                  <c:v>175.73536388241001</c:v>
                </c:pt>
                <c:pt idx="1066">
                  <c:v>188.41755993201002</c:v>
                </c:pt>
                <c:pt idx="1067">
                  <c:v>202.23844922961001</c:v>
                </c:pt>
                <c:pt idx="1068">
                  <c:v>217.19803177521004</c:v>
                </c:pt>
                <c:pt idx="1069">
                  <c:v>233.29630756881005</c:v>
                </c:pt>
                <c:pt idx="1070">
                  <c:v>250.5332766104101</c:v>
                </c:pt>
                <c:pt idx="1071">
                  <c:v>268.90893890001007</c:v>
                </c:pt>
                <c:pt idx="1072">
                  <c:v>271.28596105521001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253.89197688996001</c:v>
                </c:pt>
                <c:pt idx="1084">
                  <c:v>237.49879733721002</c:v>
                </c:pt>
                <c:pt idx="1085">
                  <c:v>222.10642239696</c:v>
                </c:pt>
                <c:pt idx="1086">
                  <c:v>207.71485206921</c:v>
                </c:pt>
                <c:pt idx="1087">
                  <c:v>194.32408635396001</c:v>
                </c:pt>
                <c:pt idx="1088">
                  <c:v>181.93412525121002</c:v>
                </c:pt>
                <c:pt idx="1089">
                  <c:v>170.54496876096002</c:v>
                </c:pt>
                <c:pt idx="1090">
                  <c:v>160.15661688321001</c:v>
                </c:pt>
                <c:pt idx="1091">
                  <c:v>150.76906961796001</c:v>
                </c:pt>
                <c:pt idx="1092">
                  <c:v>142.38232696521001</c:v>
                </c:pt>
                <c:pt idx="1093">
                  <c:v>111.26687086521001</c:v>
                </c:pt>
                <c:pt idx="1094">
                  <c:v>111.26687086521001</c:v>
                </c:pt>
                <c:pt idx="1095">
                  <c:v>111.26687086521001</c:v>
                </c:pt>
                <c:pt idx="1096">
                  <c:v>111.26687086521001</c:v>
                </c:pt>
                <c:pt idx="1097">
                  <c:v>111.26687086521001</c:v>
                </c:pt>
                <c:pt idx="1098">
                  <c:v>111.26687086521001</c:v>
                </c:pt>
                <c:pt idx="1099">
                  <c:v>111.26687086521001</c:v>
                </c:pt>
                <c:pt idx="1100">
                  <c:v>111.26687086521001</c:v>
                </c:pt>
                <c:pt idx="1101">
                  <c:v>111.26687086521001</c:v>
                </c:pt>
                <c:pt idx="1102">
                  <c:v>111.26687086521001</c:v>
                </c:pt>
                <c:pt idx="1103">
                  <c:v>111.26687086521001</c:v>
                </c:pt>
                <c:pt idx="1104">
                  <c:v>122.67159542721001</c:v>
                </c:pt>
                <c:pt idx="1105">
                  <c:v>135.85552818921002</c:v>
                </c:pt>
                <c:pt idx="1106">
                  <c:v>150.81866915121003</c:v>
                </c:pt>
                <c:pt idx="1107">
                  <c:v>167.56101831321001</c:v>
                </c:pt>
                <c:pt idx="1108">
                  <c:v>186.08257567521002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DE2-4108-8987-9B718F1362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0840759"/>
        <c:axId val="330838463"/>
      </c:scatterChart>
      <c:valAx>
        <c:axId val="1496679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79352"/>
        <c:crosses val="autoZero"/>
        <c:crossBetween val="midCat"/>
      </c:valAx>
      <c:valAx>
        <c:axId val="1496679352"/>
        <c:scaling>
          <c:orientation val="minMax"/>
          <c:max val="1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79024"/>
        <c:crosses val="autoZero"/>
        <c:crossBetween val="midCat"/>
      </c:valAx>
      <c:valAx>
        <c:axId val="33083846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Required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840759"/>
        <c:crosses val="max"/>
        <c:crossBetween val="midCat"/>
      </c:valAx>
      <c:valAx>
        <c:axId val="33084075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308384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Required &amp; Torque Demand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Power Required For Motion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Cycle'!$S$2:$S$1110</c:f>
              <c:numCache>
                <c:formatCode>General</c:formatCode>
                <c:ptCount val="1109"/>
                <c:pt idx="0">
                  <c:v>0</c:v>
                </c:pt>
                <c:pt idx="1">
                  <c:v>81.084294000000014</c:v>
                </c:pt>
                <c:pt idx="2">
                  <c:v>83.753106300000013</c:v>
                </c:pt>
                <c:pt idx="3">
                  <c:v>88.201126800000011</c:v>
                </c:pt>
                <c:pt idx="4">
                  <c:v>94.428355500000009</c:v>
                </c:pt>
                <c:pt idx="5">
                  <c:v>102.43479240000002</c:v>
                </c:pt>
                <c:pt idx="6">
                  <c:v>112.2204375</c:v>
                </c:pt>
                <c:pt idx="7">
                  <c:v>123.78529080000001</c:v>
                </c:pt>
                <c:pt idx="8">
                  <c:v>137.12935229999999</c:v>
                </c:pt>
                <c:pt idx="9">
                  <c:v>152.252622</c:v>
                </c:pt>
                <c:pt idx="10">
                  <c:v>169.15509990000001</c:v>
                </c:pt>
                <c:pt idx="11">
                  <c:v>187.83678600000002</c:v>
                </c:pt>
                <c:pt idx="12">
                  <c:v>208.2976803</c:v>
                </c:pt>
                <c:pt idx="13">
                  <c:v>230.5377828</c:v>
                </c:pt>
                <c:pt idx="14">
                  <c:v>240.17050495520999</c:v>
                </c:pt>
                <c:pt idx="15">
                  <c:v>240.17050495520999</c:v>
                </c:pt>
                <c:pt idx="16">
                  <c:v>240.17050495520999</c:v>
                </c:pt>
                <c:pt idx="17">
                  <c:v>240.17050495520999</c:v>
                </c:pt>
                <c:pt idx="18">
                  <c:v>240.17050495520999</c:v>
                </c:pt>
                <c:pt idx="19">
                  <c:v>240.17050495520999</c:v>
                </c:pt>
                <c:pt idx="20">
                  <c:v>240.17050495520999</c:v>
                </c:pt>
                <c:pt idx="21">
                  <c:v>240.17050495520999</c:v>
                </c:pt>
                <c:pt idx="22">
                  <c:v>240.17050495520999</c:v>
                </c:pt>
                <c:pt idx="23">
                  <c:v>240.17050495520999</c:v>
                </c:pt>
                <c:pt idx="24">
                  <c:v>240.17050495520999</c:v>
                </c:pt>
                <c:pt idx="25">
                  <c:v>240.17050495520999</c:v>
                </c:pt>
                <c:pt idx="26">
                  <c:v>240.17050495520999</c:v>
                </c:pt>
                <c:pt idx="27">
                  <c:v>240.17050495520999</c:v>
                </c:pt>
                <c:pt idx="28">
                  <c:v>240.17050495520999</c:v>
                </c:pt>
                <c:pt idx="29">
                  <c:v>240.17050495520999</c:v>
                </c:pt>
                <c:pt idx="30">
                  <c:v>240.17050495520999</c:v>
                </c:pt>
                <c:pt idx="31">
                  <c:v>240.17050495520999</c:v>
                </c:pt>
                <c:pt idx="32">
                  <c:v>240.17050495520999</c:v>
                </c:pt>
                <c:pt idx="33">
                  <c:v>240.17050495520999</c:v>
                </c:pt>
                <c:pt idx="34">
                  <c:v>240.17050495520999</c:v>
                </c:pt>
                <c:pt idx="35">
                  <c:v>240.17050495520999</c:v>
                </c:pt>
                <c:pt idx="36">
                  <c:v>240.17050495520999</c:v>
                </c:pt>
                <c:pt idx="37">
                  <c:v>240.17050495520999</c:v>
                </c:pt>
                <c:pt idx="38">
                  <c:v>240.17050495520999</c:v>
                </c:pt>
                <c:pt idx="39">
                  <c:v>240.17050495520999</c:v>
                </c:pt>
                <c:pt idx="40">
                  <c:v>240.17050495520999</c:v>
                </c:pt>
                <c:pt idx="41">
                  <c:v>240.17050495520999</c:v>
                </c:pt>
                <c:pt idx="42">
                  <c:v>240.17050495520999</c:v>
                </c:pt>
                <c:pt idx="43">
                  <c:v>240.17050495520999</c:v>
                </c:pt>
                <c:pt idx="44">
                  <c:v>240.17050495520999</c:v>
                </c:pt>
                <c:pt idx="45">
                  <c:v>240.17050495520999</c:v>
                </c:pt>
                <c:pt idx="46">
                  <c:v>240.17050495520999</c:v>
                </c:pt>
                <c:pt idx="47">
                  <c:v>240.17050495520999</c:v>
                </c:pt>
                <c:pt idx="48">
                  <c:v>240.17050495520999</c:v>
                </c:pt>
                <c:pt idx="49">
                  <c:v>240.17050495520999</c:v>
                </c:pt>
                <c:pt idx="50">
                  <c:v>240.17050495520999</c:v>
                </c:pt>
                <c:pt idx="51">
                  <c:v>240.17050495520999</c:v>
                </c:pt>
                <c:pt idx="52">
                  <c:v>240.17050495520999</c:v>
                </c:pt>
                <c:pt idx="53">
                  <c:v>240.17050495520999</c:v>
                </c:pt>
                <c:pt idx="54">
                  <c:v>240.17050495520999</c:v>
                </c:pt>
                <c:pt idx="55">
                  <c:v>240.17050495520999</c:v>
                </c:pt>
                <c:pt idx="56">
                  <c:v>240.17050495520999</c:v>
                </c:pt>
                <c:pt idx="57">
                  <c:v>240.17050495520999</c:v>
                </c:pt>
                <c:pt idx="58">
                  <c:v>240.17050495520999</c:v>
                </c:pt>
                <c:pt idx="59">
                  <c:v>240.17050495520999</c:v>
                </c:pt>
                <c:pt idx="60">
                  <c:v>240.17050495520999</c:v>
                </c:pt>
                <c:pt idx="61">
                  <c:v>240.17050495520999</c:v>
                </c:pt>
                <c:pt idx="62">
                  <c:v>240.17050495520999</c:v>
                </c:pt>
                <c:pt idx="63">
                  <c:v>240.17050495520999</c:v>
                </c:pt>
                <c:pt idx="64">
                  <c:v>240.17050495520999</c:v>
                </c:pt>
                <c:pt idx="65">
                  <c:v>240.17050495520999</c:v>
                </c:pt>
                <c:pt idx="66">
                  <c:v>240.17050495520999</c:v>
                </c:pt>
                <c:pt idx="67">
                  <c:v>240.17050495520999</c:v>
                </c:pt>
                <c:pt idx="68">
                  <c:v>240.17050495520999</c:v>
                </c:pt>
                <c:pt idx="69">
                  <c:v>240.17050495520999</c:v>
                </c:pt>
                <c:pt idx="70">
                  <c:v>240.17050495520999</c:v>
                </c:pt>
                <c:pt idx="71">
                  <c:v>240.17050495520999</c:v>
                </c:pt>
                <c:pt idx="72">
                  <c:v>240.17050495520999</c:v>
                </c:pt>
                <c:pt idx="73">
                  <c:v>240.17050495520999</c:v>
                </c:pt>
                <c:pt idx="74">
                  <c:v>240.17050495520999</c:v>
                </c:pt>
                <c:pt idx="75">
                  <c:v>240.17050495520999</c:v>
                </c:pt>
                <c:pt idx="76">
                  <c:v>240.17050495520999</c:v>
                </c:pt>
                <c:pt idx="77">
                  <c:v>240.17050495520999</c:v>
                </c:pt>
                <c:pt idx="78">
                  <c:v>240.17050495520999</c:v>
                </c:pt>
                <c:pt idx="79">
                  <c:v>240.17050495520999</c:v>
                </c:pt>
                <c:pt idx="80">
                  <c:v>240.17050495520999</c:v>
                </c:pt>
                <c:pt idx="81">
                  <c:v>240.17050495520999</c:v>
                </c:pt>
                <c:pt idx="82">
                  <c:v>240.17050495520999</c:v>
                </c:pt>
                <c:pt idx="83">
                  <c:v>240.17050495520999</c:v>
                </c:pt>
                <c:pt idx="84">
                  <c:v>240.17050495520999</c:v>
                </c:pt>
                <c:pt idx="85">
                  <c:v>240.17050495520999</c:v>
                </c:pt>
                <c:pt idx="86">
                  <c:v>240.17050495520999</c:v>
                </c:pt>
                <c:pt idx="87">
                  <c:v>240.17050495520999</c:v>
                </c:pt>
                <c:pt idx="88">
                  <c:v>240.17050495520999</c:v>
                </c:pt>
                <c:pt idx="89">
                  <c:v>240.17050495520999</c:v>
                </c:pt>
                <c:pt idx="90">
                  <c:v>240.17050495520999</c:v>
                </c:pt>
                <c:pt idx="91">
                  <c:v>240.17050495520999</c:v>
                </c:pt>
                <c:pt idx="92">
                  <c:v>240.17050495520999</c:v>
                </c:pt>
                <c:pt idx="93">
                  <c:v>423.57305916160186</c:v>
                </c:pt>
                <c:pt idx="94">
                  <c:v>412.23060688660189</c:v>
                </c:pt>
                <c:pt idx="95">
                  <c:v>401.33295666160188</c:v>
                </c:pt>
                <c:pt idx="96">
                  <c:v>390.88010848660184</c:v>
                </c:pt>
                <c:pt idx="97">
                  <c:v>380.87206236160188</c:v>
                </c:pt>
                <c:pt idx="98">
                  <c:v>380.87206236160188</c:v>
                </c:pt>
                <c:pt idx="99">
                  <c:v>380.87206236160188</c:v>
                </c:pt>
                <c:pt idx="100">
                  <c:v>380.87206236160188</c:v>
                </c:pt>
                <c:pt idx="101">
                  <c:v>380.87206236160188</c:v>
                </c:pt>
                <c:pt idx="102">
                  <c:v>380.87206236160188</c:v>
                </c:pt>
                <c:pt idx="103">
                  <c:v>380.87206236160188</c:v>
                </c:pt>
                <c:pt idx="104">
                  <c:v>380.87206236160188</c:v>
                </c:pt>
                <c:pt idx="105">
                  <c:v>380.87206236160188</c:v>
                </c:pt>
                <c:pt idx="106">
                  <c:v>380.87206236160188</c:v>
                </c:pt>
                <c:pt idx="107">
                  <c:v>380.87206236160188</c:v>
                </c:pt>
                <c:pt idx="108">
                  <c:v>380.87206236160188</c:v>
                </c:pt>
                <c:pt idx="109">
                  <c:v>380.87206236160188</c:v>
                </c:pt>
                <c:pt idx="110">
                  <c:v>208.2976803</c:v>
                </c:pt>
                <c:pt idx="111">
                  <c:v>230.5377828</c:v>
                </c:pt>
                <c:pt idx="112">
                  <c:v>240.17050495520999</c:v>
                </c:pt>
                <c:pt idx="113">
                  <c:v>240.17050495520999</c:v>
                </c:pt>
                <c:pt idx="114">
                  <c:v>240.17050495520999</c:v>
                </c:pt>
                <c:pt idx="115">
                  <c:v>240.17050495520999</c:v>
                </c:pt>
                <c:pt idx="116">
                  <c:v>169.15509990000001</c:v>
                </c:pt>
                <c:pt idx="117">
                  <c:v>169.15509990000001</c:v>
                </c:pt>
                <c:pt idx="118">
                  <c:v>178.27354192500002</c:v>
                </c:pt>
                <c:pt idx="119">
                  <c:v>178.27354192500002</c:v>
                </c:pt>
                <c:pt idx="120">
                  <c:v>197.84483212499998</c:v>
                </c:pt>
                <c:pt idx="121">
                  <c:v>76.602873195360388</c:v>
                </c:pt>
                <c:pt idx="122">
                  <c:v>97.578047625570377</c:v>
                </c:pt>
                <c:pt idx="123">
                  <c:v>97.578047625570377</c:v>
                </c:pt>
                <c:pt idx="124">
                  <c:v>97.578047625570377</c:v>
                </c:pt>
                <c:pt idx="125">
                  <c:v>97.578047625570377</c:v>
                </c:pt>
                <c:pt idx="126">
                  <c:v>97.578047625570377</c:v>
                </c:pt>
                <c:pt idx="127">
                  <c:v>97.578047625570377</c:v>
                </c:pt>
                <c:pt idx="128">
                  <c:v>97.578047625570377</c:v>
                </c:pt>
                <c:pt idx="129">
                  <c:v>97.578047625570377</c:v>
                </c:pt>
                <c:pt idx="130">
                  <c:v>97.578047625570377</c:v>
                </c:pt>
                <c:pt idx="131">
                  <c:v>97.578047625570377</c:v>
                </c:pt>
                <c:pt idx="132">
                  <c:v>97.578047625570377</c:v>
                </c:pt>
                <c:pt idx="133">
                  <c:v>97.578047625570235</c:v>
                </c:pt>
                <c:pt idx="134">
                  <c:v>97.578047625570235</c:v>
                </c:pt>
                <c:pt idx="135">
                  <c:v>97.578047625570235</c:v>
                </c:pt>
                <c:pt idx="136">
                  <c:v>97.578047625570235</c:v>
                </c:pt>
                <c:pt idx="137">
                  <c:v>97.578047625570235</c:v>
                </c:pt>
                <c:pt idx="138">
                  <c:v>97.578047625570235</c:v>
                </c:pt>
                <c:pt idx="139">
                  <c:v>97.578047625570235</c:v>
                </c:pt>
                <c:pt idx="140">
                  <c:v>97.578047625570235</c:v>
                </c:pt>
                <c:pt idx="141">
                  <c:v>97.578047625570235</c:v>
                </c:pt>
                <c:pt idx="142">
                  <c:v>97.578047625570264</c:v>
                </c:pt>
                <c:pt idx="143">
                  <c:v>97.578047625570264</c:v>
                </c:pt>
                <c:pt idx="144">
                  <c:v>97.578047625570264</c:v>
                </c:pt>
                <c:pt idx="145">
                  <c:v>197.22071967698452</c:v>
                </c:pt>
                <c:pt idx="146">
                  <c:v>240.17050495520999</c:v>
                </c:pt>
                <c:pt idx="147">
                  <c:v>240.17050495520999</c:v>
                </c:pt>
                <c:pt idx="148">
                  <c:v>240.17050495520999</c:v>
                </c:pt>
                <c:pt idx="149">
                  <c:v>240.17050495520999</c:v>
                </c:pt>
                <c:pt idx="150">
                  <c:v>240.17050495520999</c:v>
                </c:pt>
                <c:pt idx="151">
                  <c:v>240.17050495520999</c:v>
                </c:pt>
                <c:pt idx="152">
                  <c:v>240.17050495520999</c:v>
                </c:pt>
                <c:pt idx="153">
                  <c:v>240.17050495520999</c:v>
                </c:pt>
                <c:pt idx="154">
                  <c:v>240.17050495520999</c:v>
                </c:pt>
                <c:pt idx="155">
                  <c:v>240.17050495520999</c:v>
                </c:pt>
                <c:pt idx="156">
                  <c:v>240.17050495520999</c:v>
                </c:pt>
                <c:pt idx="157">
                  <c:v>217.20092709321</c:v>
                </c:pt>
                <c:pt idx="158">
                  <c:v>196.01055743120997</c:v>
                </c:pt>
                <c:pt idx="159">
                  <c:v>176.59939596921001</c:v>
                </c:pt>
                <c:pt idx="160">
                  <c:v>158.96744270721001</c:v>
                </c:pt>
                <c:pt idx="161">
                  <c:v>143.11469764521001</c:v>
                </c:pt>
                <c:pt idx="162">
                  <c:v>129.04116078321002</c:v>
                </c:pt>
                <c:pt idx="163">
                  <c:v>116.74683212121002</c:v>
                </c:pt>
                <c:pt idx="164">
                  <c:v>106.23171165921002</c:v>
                </c:pt>
                <c:pt idx="165">
                  <c:v>97.495799397210021</c:v>
                </c:pt>
                <c:pt idx="166">
                  <c:v>90.539095335210021</c:v>
                </c:pt>
                <c:pt idx="167">
                  <c:v>90.539095335210021</c:v>
                </c:pt>
                <c:pt idx="168">
                  <c:v>90.539095335210021</c:v>
                </c:pt>
                <c:pt idx="169">
                  <c:v>90.539095335210021</c:v>
                </c:pt>
                <c:pt idx="170">
                  <c:v>90.539095335210021</c:v>
                </c:pt>
                <c:pt idx="171">
                  <c:v>90.539095335210021</c:v>
                </c:pt>
                <c:pt idx="172">
                  <c:v>90.539095335210021</c:v>
                </c:pt>
                <c:pt idx="173">
                  <c:v>90.539095335210021</c:v>
                </c:pt>
                <c:pt idx="174">
                  <c:v>90.539095335210021</c:v>
                </c:pt>
                <c:pt idx="175">
                  <c:v>90.539095335210021</c:v>
                </c:pt>
                <c:pt idx="176">
                  <c:v>90.539095335210021</c:v>
                </c:pt>
                <c:pt idx="177">
                  <c:v>90.539095335210021</c:v>
                </c:pt>
                <c:pt idx="178">
                  <c:v>97.495799397210021</c:v>
                </c:pt>
                <c:pt idx="179">
                  <c:v>106.23171165921002</c:v>
                </c:pt>
                <c:pt idx="180">
                  <c:v>116.74683212121002</c:v>
                </c:pt>
                <c:pt idx="181">
                  <c:v>129.04116078321002</c:v>
                </c:pt>
                <c:pt idx="182">
                  <c:v>143.11469764521001</c:v>
                </c:pt>
                <c:pt idx="183">
                  <c:v>158.96744270721001</c:v>
                </c:pt>
                <c:pt idx="184">
                  <c:v>176.59939596921001</c:v>
                </c:pt>
                <c:pt idx="185">
                  <c:v>196.01055743120997</c:v>
                </c:pt>
                <c:pt idx="186">
                  <c:v>217.20092709321</c:v>
                </c:pt>
                <c:pt idx="187">
                  <c:v>240.17050495520999</c:v>
                </c:pt>
                <c:pt idx="188">
                  <c:v>240.17050495520999</c:v>
                </c:pt>
                <c:pt idx="189">
                  <c:v>240.17050495520999</c:v>
                </c:pt>
                <c:pt idx="190">
                  <c:v>240.17050495520999</c:v>
                </c:pt>
                <c:pt idx="191">
                  <c:v>240.17050495520999</c:v>
                </c:pt>
                <c:pt idx="192">
                  <c:v>240.17050495520999</c:v>
                </c:pt>
                <c:pt idx="193">
                  <c:v>240.17050495520999</c:v>
                </c:pt>
                <c:pt idx="194">
                  <c:v>240.17050495520999</c:v>
                </c:pt>
                <c:pt idx="195">
                  <c:v>240.17050495520999</c:v>
                </c:pt>
                <c:pt idx="196">
                  <c:v>240.17050495520999</c:v>
                </c:pt>
                <c:pt idx="197">
                  <c:v>240.17050495520999</c:v>
                </c:pt>
                <c:pt idx="198">
                  <c:v>240.17050495520999</c:v>
                </c:pt>
                <c:pt idx="199">
                  <c:v>240.17050495520999</c:v>
                </c:pt>
                <c:pt idx="200">
                  <c:v>240.17050495520999</c:v>
                </c:pt>
                <c:pt idx="201">
                  <c:v>240.17050495520999</c:v>
                </c:pt>
                <c:pt idx="202">
                  <c:v>240.17050495520999</c:v>
                </c:pt>
                <c:pt idx="203">
                  <c:v>240.17050495520999</c:v>
                </c:pt>
                <c:pt idx="204">
                  <c:v>240.17050495520999</c:v>
                </c:pt>
                <c:pt idx="205">
                  <c:v>240.17050495520999</c:v>
                </c:pt>
                <c:pt idx="206">
                  <c:v>240.17050495520999</c:v>
                </c:pt>
                <c:pt idx="207">
                  <c:v>240.17050495520999</c:v>
                </c:pt>
                <c:pt idx="208">
                  <c:v>240.17050495520999</c:v>
                </c:pt>
                <c:pt idx="209">
                  <c:v>240.17050495520999</c:v>
                </c:pt>
                <c:pt idx="210">
                  <c:v>240.17050495520999</c:v>
                </c:pt>
                <c:pt idx="211">
                  <c:v>240.17050495520999</c:v>
                </c:pt>
                <c:pt idx="212">
                  <c:v>240.17050495520999</c:v>
                </c:pt>
                <c:pt idx="213">
                  <c:v>240.17050495520999</c:v>
                </c:pt>
                <c:pt idx="214">
                  <c:v>217.20092709321</c:v>
                </c:pt>
                <c:pt idx="215">
                  <c:v>196.01055743120997</c:v>
                </c:pt>
                <c:pt idx="216">
                  <c:v>176.59939596921001</c:v>
                </c:pt>
                <c:pt idx="217">
                  <c:v>158.96744270721001</c:v>
                </c:pt>
                <c:pt idx="218">
                  <c:v>143.11469764521001</c:v>
                </c:pt>
                <c:pt idx="219">
                  <c:v>129.04116078321002</c:v>
                </c:pt>
                <c:pt idx="220">
                  <c:v>116.74683212121002</c:v>
                </c:pt>
                <c:pt idx="221">
                  <c:v>106.23171165921002</c:v>
                </c:pt>
                <c:pt idx="222">
                  <c:v>97.495799397210021</c:v>
                </c:pt>
                <c:pt idx="223">
                  <c:v>90.539095335210021</c:v>
                </c:pt>
                <c:pt idx="224">
                  <c:v>90.539095335210021</c:v>
                </c:pt>
                <c:pt idx="225">
                  <c:v>90.539095335210021</c:v>
                </c:pt>
                <c:pt idx="226">
                  <c:v>90.539095335210021</c:v>
                </c:pt>
                <c:pt idx="227">
                  <c:v>90.539095335210021</c:v>
                </c:pt>
                <c:pt idx="228">
                  <c:v>90.539095335210021</c:v>
                </c:pt>
                <c:pt idx="229">
                  <c:v>90.539095335210021</c:v>
                </c:pt>
                <c:pt idx="230">
                  <c:v>90.539095335210021</c:v>
                </c:pt>
                <c:pt idx="231">
                  <c:v>90.539095335210021</c:v>
                </c:pt>
                <c:pt idx="232">
                  <c:v>90.539095335210021</c:v>
                </c:pt>
                <c:pt idx="233">
                  <c:v>90.539095335210021</c:v>
                </c:pt>
                <c:pt idx="234">
                  <c:v>90.539095335210021</c:v>
                </c:pt>
                <c:pt idx="235">
                  <c:v>90.539095335210021</c:v>
                </c:pt>
                <c:pt idx="236">
                  <c:v>93.795046341210011</c:v>
                </c:pt>
                <c:pt idx="237">
                  <c:v>97.495799397210021</c:v>
                </c:pt>
                <c:pt idx="238">
                  <c:v>101.64135450321001</c:v>
                </c:pt>
                <c:pt idx="239">
                  <c:v>106.23171165921002</c:v>
                </c:pt>
                <c:pt idx="240">
                  <c:v>111.26687086521001</c:v>
                </c:pt>
                <c:pt idx="241">
                  <c:v>116.74683212121002</c:v>
                </c:pt>
                <c:pt idx="242">
                  <c:v>122.67159542721001</c:v>
                </c:pt>
                <c:pt idx="243">
                  <c:v>129.04116078321002</c:v>
                </c:pt>
                <c:pt idx="244">
                  <c:v>135.85552818921002</c:v>
                </c:pt>
                <c:pt idx="245">
                  <c:v>143.11469764521001</c:v>
                </c:pt>
                <c:pt idx="246">
                  <c:v>150.81866915121003</c:v>
                </c:pt>
                <c:pt idx="247">
                  <c:v>158.96744270721001</c:v>
                </c:pt>
                <c:pt idx="248">
                  <c:v>167.56101831321001</c:v>
                </c:pt>
                <c:pt idx="249">
                  <c:v>176.59939596921001</c:v>
                </c:pt>
                <c:pt idx="250">
                  <c:v>186.08257567521002</c:v>
                </c:pt>
                <c:pt idx="251">
                  <c:v>196.01055743120997</c:v>
                </c:pt>
                <c:pt idx="252">
                  <c:v>217.20092709321</c:v>
                </c:pt>
                <c:pt idx="253">
                  <c:v>240.17050495520999</c:v>
                </c:pt>
                <c:pt idx="254">
                  <c:v>240.17050495520999</c:v>
                </c:pt>
                <c:pt idx="255">
                  <c:v>240.17050495520999</c:v>
                </c:pt>
                <c:pt idx="256">
                  <c:v>240.17050495520999</c:v>
                </c:pt>
                <c:pt idx="257">
                  <c:v>240.17050495520999</c:v>
                </c:pt>
                <c:pt idx="258">
                  <c:v>240.17050495520999</c:v>
                </c:pt>
                <c:pt idx="259">
                  <c:v>240.17050495520999</c:v>
                </c:pt>
                <c:pt idx="260">
                  <c:v>240.17050495520999</c:v>
                </c:pt>
                <c:pt idx="261">
                  <c:v>240.17050495520999</c:v>
                </c:pt>
                <c:pt idx="262">
                  <c:v>240.17050495520999</c:v>
                </c:pt>
                <c:pt idx="263">
                  <c:v>240.17050495520999</c:v>
                </c:pt>
                <c:pt idx="264">
                  <c:v>240.17050495520999</c:v>
                </c:pt>
                <c:pt idx="265">
                  <c:v>240.17050495520999</c:v>
                </c:pt>
                <c:pt idx="266">
                  <c:v>240.17050495520999</c:v>
                </c:pt>
                <c:pt idx="267">
                  <c:v>361.78778785463976</c:v>
                </c:pt>
                <c:pt idx="268">
                  <c:v>350.89013762963975</c:v>
                </c:pt>
                <c:pt idx="269">
                  <c:v>340.43728945463965</c:v>
                </c:pt>
                <c:pt idx="270">
                  <c:v>330.4292433296398</c:v>
                </c:pt>
                <c:pt idx="271">
                  <c:v>330.4292433296398</c:v>
                </c:pt>
                <c:pt idx="272">
                  <c:v>330.4292433296398</c:v>
                </c:pt>
                <c:pt idx="273">
                  <c:v>330.4292433296398</c:v>
                </c:pt>
                <c:pt idx="274">
                  <c:v>330.4292433296398</c:v>
                </c:pt>
                <c:pt idx="275">
                  <c:v>330.4292433296398</c:v>
                </c:pt>
                <c:pt idx="276">
                  <c:v>330.4292433296398</c:v>
                </c:pt>
                <c:pt idx="277">
                  <c:v>330.4292433296398</c:v>
                </c:pt>
                <c:pt idx="278">
                  <c:v>330.42924332963963</c:v>
                </c:pt>
                <c:pt idx="279">
                  <c:v>330.42924332963963</c:v>
                </c:pt>
                <c:pt idx="280">
                  <c:v>330.42924332963963</c:v>
                </c:pt>
                <c:pt idx="281">
                  <c:v>330.42924332963963</c:v>
                </c:pt>
                <c:pt idx="282">
                  <c:v>330.42924332963963</c:v>
                </c:pt>
                <c:pt idx="283">
                  <c:v>330.42924332963963</c:v>
                </c:pt>
                <c:pt idx="284">
                  <c:v>330.42924332963963</c:v>
                </c:pt>
                <c:pt idx="285">
                  <c:v>292.94924887104656</c:v>
                </c:pt>
                <c:pt idx="286">
                  <c:v>219.195330525</c:v>
                </c:pt>
                <c:pt idx="287">
                  <c:v>230.5377828</c:v>
                </c:pt>
                <c:pt idx="288">
                  <c:v>240.17050495520999</c:v>
                </c:pt>
                <c:pt idx="289">
                  <c:v>240.17050495520999</c:v>
                </c:pt>
                <c:pt idx="290">
                  <c:v>240.17050495520999</c:v>
                </c:pt>
                <c:pt idx="291">
                  <c:v>240.17050495520999</c:v>
                </c:pt>
                <c:pt idx="292">
                  <c:v>240.17050495520999</c:v>
                </c:pt>
                <c:pt idx="293">
                  <c:v>240.17050495520999</c:v>
                </c:pt>
                <c:pt idx="294">
                  <c:v>240.17050495520999</c:v>
                </c:pt>
                <c:pt idx="295">
                  <c:v>240.17050495520999</c:v>
                </c:pt>
                <c:pt idx="296">
                  <c:v>217.20092709321</c:v>
                </c:pt>
                <c:pt idx="297">
                  <c:v>196.01055743120997</c:v>
                </c:pt>
                <c:pt idx="298">
                  <c:v>176.59939596921001</c:v>
                </c:pt>
                <c:pt idx="299">
                  <c:v>158.96744270721001</c:v>
                </c:pt>
                <c:pt idx="300">
                  <c:v>143.11469764521001</c:v>
                </c:pt>
                <c:pt idx="301">
                  <c:v>129.04116078321002</c:v>
                </c:pt>
                <c:pt idx="302">
                  <c:v>116.74683212121002</c:v>
                </c:pt>
                <c:pt idx="303">
                  <c:v>106.23171165921002</c:v>
                </c:pt>
                <c:pt idx="304">
                  <c:v>97.495799397210021</c:v>
                </c:pt>
                <c:pt idx="305">
                  <c:v>97.495799397210021</c:v>
                </c:pt>
                <c:pt idx="306">
                  <c:v>97.495799397210021</c:v>
                </c:pt>
                <c:pt idx="307">
                  <c:v>97.495799397210021</c:v>
                </c:pt>
                <c:pt idx="308">
                  <c:v>97.495799397210021</c:v>
                </c:pt>
                <c:pt idx="309">
                  <c:v>97.495799397210021</c:v>
                </c:pt>
                <c:pt idx="310">
                  <c:v>97.495799397210021</c:v>
                </c:pt>
                <c:pt idx="311">
                  <c:v>97.495799397210021</c:v>
                </c:pt>
                <c:pt idx="312">
                  <c:v>97.495799397210021</c:v>
                </c:pt>
                <c:pt idx="313">
                  <c:v>101.64135450321001</c:v>
                </c:pt>
                <c:pt idx="314">
                  <c:v>106.23171165921002</c:v>
                </c:pt>
                <c:pt idx="315">
                  <c:v>111.26687086521001</c:v>
                </c:pt>
                <c:pt idx="316">
                  <c:v>116.74683212121002</c:v>
                </c:pt>
                <c:pt idx="317">
                  <c:v>122.67159542721001</c:v>
                </c:pt>
                <c:pt idx="318">
                  <c:v>129.04116078321002</c:v>
                </c:pt>
                <c:pt idx="319">
                  <c:v>135.85552818921002</c:v>
                </c:pt>
                <c:pt idx="320">
                  <c:v>143.11469764521001</c:v>
                </c:pt>
                <c:pt idx="321">
                  <c:v>150.81866915121003</c:v>
                </c:pt>
                <c:pt idx="322">
                  <c:v>158.96744270721001</c:v>
                </c:pt>
                <c:pt idx="323">
                  <c:v>16.435880392391852</c:v>
                </c:pt>
                <c:pt idx="324">
                  <c:v>2.9752810696081156</c:v>
                </c:pt>
                <c:pt idx="325">
                  <c:v>24.165650731608139</c:v>
                </c:pt>
                <c:pt idx="326">
                  <c:v>47.135228593608133</c:v>
                </c:pt>
                <c:pt idx="327">
                  <c:v>47.135228593608133</c:v>
                </c:pt>
                <c:pt idx="328">
                  <c:v>24.165650731608139</c:v>
                </c:pt>
                <c:pt idx="329">
                  <c:v>2.9752810696081156</c:v>
                </c:pt>
                <c:pt idx="330">
                  <c:v>16.435880392391852</c:v>
                </c:pt>
                <c:pt idx="331">
                  <c:v>34.067833654391848</c:v>
                </c:pt>
                <c:pt idx="332">
                  <c:v>49.920578716391844</c:v>
                </c:pt>
                <c:pt idx="333">
                  <c:v>63.994115578391842</c:v>
                </c:pt>
                <c:pt idx="334">
                  <c:v>76.28844424039184</c:v>
                </c:pt>
                <c:pt idx="335">
                  <c:v>111.27711039760817</c:v>
                </c:pt>
                <c:pt idx="336">
                  <c:v>295.57647449721003</c:v>
                </c:pt>
                <c:pt idx="337">
                  <c:v>288.61977043521</c:v>
                </c:pt>
                <c:pt idx="338">
                  <c:v>283.44227457321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285.80862147921005</c:v>
                </c:pt>
                <c:pt idx="344">
                  <c:v>288.61977043521</c:v>
                </c:pt>
                <c:pt idx="345">
                  <c:v>291.87572144121003</c:v>
                </c:pt>
                <c:pt idx="346">
                  <c:v>295.57647449721003</c:v>
                </c:pt>
                <c:pt idx="347">
                  <c:v>299.72202960321005</c:v>
                </c:pt>
                <c:pt idx="348">
                  <c:v>304.31238675921003</c:v>
                </c:pt>
                <c:pt idx="349">
                  <c:v>309.34754596521003</c:v>
                </c:pt>
                <c:pt idx="350">
                  <c:v>314.82750722121</c:v>
                </c:pt>
                <c:pt idx="351">
                  <c:v>320.75227052721004</c:v>
                </c:pt>
                <c:pt idx="352">
                  <c:v>327.12183588321</c:v>
                </c:pt>
                <c:pt idx="353">
                  <c:v>333.93620328921003</c:v>
                </c:pt>
                <c:pt idx="354">
                  <c:v>341.19537274521002</c:v>
                </c:pt>
                <c:pt idx="355">
                  <c:v>352.91813077296001</c:v>
                </c:pt>
                <c:pt idx="356">
                  <c:v>365.64169341321002</c:v>
                </c:pt>
                <c:pt idx="357">
                  <c:v>379.36606066595999</c:v>
                </c:pt>
                <c:pt idx="358">
                  <c:v>394.09123253120998</c:v>
                </c:pt>
                <c:pt idx="359">
                  <c:v>415.28160219321001</c:v>
                </c:pt>
                <c:pt idx="360">
                  <c:v>438.25118005521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420.85719588996</c:v>
                </c:pt>
                <c:pt idx="368">
                  <c:v>404.46401633721001</c:v>
                </c:pt>
                <c:pt idx="369">
                  <c:v>389.07164139695999</c:v>
                </c:pt>
                <c:pt idx="370">
                  <c:v>374.68007106921004</c:v>
                </c:pt>
                <c:pt idx="371">
                  <c:v>361.28930535396</c:v>
                </c:pt>
                <c:pt idx="372">
                  <c:v>348.89934425121004</c:v>
                </c:pt>
                <c:pt idx="373">
                  <c:v>337.51018776096004</c:v>
                </c:pt>
                <c:pt idx="374">
                  <c:v>327.12183588321</c:v>
                </c:pt>
                <c:pt idx="375">
                  <c:v>317.73428861796003</c:v>
                </c:pt>
                <c:pt idx="376">
                  <c:v>309.34754596521003</c:v>
                </c:pt>
                <c:pt idx="377">
                  <c:v>301.96160792496005</c:v>
                </c:pt>
                <c:pt idx="378">
                  <c:v>295.57647449721003</c:v>
                </c:pt>
                <c:pt idx="379">
                  <c:v>290.19214568196003</c:v>
                </c:pt>
                <c:pt idx="380">
                  <c:v>285.80862147921005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290.19214568196003</c:v>
                </c:pt>
                <c:pt idx="392">
                  <c:v>295.57647449721003</c:v>
                </c:pt>
                <c:pt idx="393">
                  <c:v>301.96160792496005</c:v>
                </c:pt>
                <c:pt idx="394">
                  <c:v>309.34754596521003</c:v>
                </c:pt>
                <c:pt idx="395">
                  <c:v>317.73428861796003</c:v>
                </c:pt>
                <c:pt idx="396">
                  <c:v>330.47341932996</c:v>
                </c:pt>
                <c:pt idx="397">
                  <c:v>344.99175824196004</c:v>
                </c:pt>
                <c:pt idx="398">
                  <c:v>361.28930535396</c:v>
                </c:pt>
                <c:pt idx="399">
                  <c:v>379.36606066595999</c:v>
                </c:pt>
                <c:pt idx="400">
                  <c:v>399.22202417796001</c:v>
                </c:pt>
                <c:pt idx="401">
                  <c:v>420.85719588996</c:v>
                </c:pt>
                <c:pt idx="402">
                  <c:v>438.25118005521</c:v>
                </c:pt>
                <c:pt idx="403">
                  <c:v>420.85719588996</c:v>
                </c:pt>
                <c:pt idx="404">
                  <c:v>404.46401633721001</c:v>
                </c:pt>
                <c:pt idx="405">
                  <c:v>389.07164139695999</c:v>
                </c:pt>
                <c:pt idx="406">
                  <c:v>374.68007106921004</c:v>
                </c:pt>
                <c:pt idx="407">
                  <c:v>361.28930535396</c:v>
                </c:pt>
                <c:pt idx="408">
                  <c:v>348.89934425121004</c:v>
                </c:pt>
                <c:pt idx="409">
                  <c:v>337.51018776096004</c:v>
                </c:pt>
                <c:pt idx="410">
                  <c:v>327.12183588321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337.51018776096004</c:v>
                </c:pt>
                <c:pt idx="418">
                  <c:v>348.89934425121004</c:v>
                </c:pt>
                <c:pt idx="419">
                  <c:v>361.28930535396</c:v>
                </c:pt>
                <c:pt idx="420">
                  <c:v>374.68007106921004</c:v>
                </c:pt>
                <c:pt idx="421">
                  <c:v>389.07164139695999</c:v>
                </c:pt>
                <c:pt idx="422">
                  <c:v>404.46401633721001</c:v>
                </c:pt>
                <c:pt idx="423">
                  <c:v>420.85719588996</c:v>
                </c:pt>
                <c:pt idx="424">
                  <c:v>438.25118005521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420.85719588996</c:v>
                </c:pt>
                <c:pt idx="474">
                  <c:v>404.46401633721001</c:v>
                </c:pt>
                <c:pt idx="475">
                  <c:v>389.07164139695999</c:v>
                </c:pt>
                <c:pt idx="476">
                  <c:v>374.68007106921004</c:v>
                </c:pt>
                <c:pt idx="477">
                  <c:v>361.28930535396</c:v>
                </c:pt>
                <c:pt idx="478">
                  <c:v>348.89934425121004</c:v>
                </c:pt>
                <c:pt idx="479">
                  <c:v>337.51018776096004</c:v>
                </c:pt>
                <c:pt idx="480">
                  <c:v>327.12183588321</c:v>
                </c:pt>
                <c:pt idx="481">
                  <c:v>317.73428861796003</c:v>
                </c:pt>
                <c:pt idx="482">
                  <c:v>309.34754596521003</c:v>
                </c:pt>
                <c:pt idx="483">
                  <c:v>301.96160792496005</c:v>
                </c:pt>
                <c:pt idx="484">
                  <c:v>295.57647449721003</c:v>
                </c:pt>
                <c:pt idx="485">
                  <c:v>290.19214568196003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295.57647449721003</c:v>
                </c:pt>
                <c:pt idx="494">
                  <c:v>301.96160792496005</c:v>
                </c:pt>
                <c:pt idx="495">
                  <c:v>309.34754596521003</c:v>
                </c:pt>
                <c:pt idx="496">
                  <c:v>317.73428861796003</c:v>
                </c:pt>
                <c:pt idx="497">
                  <c:v>327.12183588321</c:v>
                </c:pt>
                <c:pt idx="498">
                  <c:v>337.51018776096004</c:v>
                </c:pt>
                <c:pt idx="499">
                  <c:v>348.89934425121004</c:v>
                </c:pt>
                <c:pt idx="500">
                  <c:v>361.28930535396</c:v>
                </c:pt>
                <c:pt idx="501">
                  <c:v>374.68007106921004</c:v>
                </c:pt>
                <c:pt idx="502">
                  <c:v>394.09123253120998</c:v>
                </c:pt>
                <c:pt idx="503">
                  <c:v>415.28160219321001</c:v>
                </c:pt>
                <c:pt idx="504">
                  <c:v>438.25118005521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420.85719588996</c:v>
                </c:pt>
                <c:pt idx="528">
                  <c:v>404.46401633721001</c:v>
                </c:pt>
                <c:pt idx="529">
                  <c:v>389.07164139695999</c:v>
                </c:pt>
                <c:pt idx="530">
                  <c:v>374.68007106921004</c:v>
                </c:pt>
                <c:pt idx="531">
                  <c:v>361.28930535396</c:v>
                </c:pt>
                <c:pt idx="532">
                  <c:v>348.89934425121004</c:v>
                </c:pt>
                <c:pt idx="533">
                  <c:v>337.51018776096004</c:v>
                </c:pt>
                <c:pt idx="534">
                  <c:v>327.12183588321</c:v>
                </c:pt>
                <c:pt idx="535">
                  <c:v>317.73428861796003</c:v>
                </c:pt>
                <c:pt idx="536">
                  <c:v>309.34754596521003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317.73428861796003</c:v>
                </c:pt>
                <c:pt idx="545">
                  <c:v>327.12183588321</c:v>
                </c:pt>
                <c:pt idx="546">
                  <c:v>337.51018776096004</c:v>
                </c:pt>
                <c:pt idx="547">
                  <c:v>348.89934425121004</c:v>
                </c:pt>
                <c:pt idx="548">
                  <c:v>361.28930535396</c:v>
                </c:pt>
                <c:pt idx="549">
                  <c:v>374.68007106921004</c:v>
                </c:pt>
                <c:pt idx="550">
                  <c:v>394.09123253120998</c:v>
                </c:pt>
                <c:pt idx="551">
                  <c:v>415.28160219321001</c:v>
                </c:pt>
                <c:pt idx="552">
                  <c:v>438.25118005521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420.85719588996</c:v>
                </c:pt>
                <c:pt idx="560">
                  <c:v>404.46401633721001</c:v>
                </c:pt>
                <c:pt idx="561">
                  <c:v>389.07164139695999</c:v>
                </c:pt>
                <c:pt idx="562">
                  <c:v>374.68007106921004</c:v>
                </c:pt>
                <c:pt idx="563">
                  <c:v>361.28930535396</c:v>
                </c:pt>
                <c:pt idx="564">
                  <c:v>348.89934425121004</c:v>
                </c:pt>
                <c:pt idx="565">
                  <c:v>337.51018776096004</c:v>
                </c:pt>
                <c:pt idx="566">
                  <c:v>327.12183588321</c:v>
                </c:pt>
                <c:pt idx="567">
                  <c:v>317.73428861796003</c:v>
                </c:pt>
                <c:pt idx="568">
                  <c:v>309.34754596521003</c:v>
                </c:pt>
                <c:pt idx="569">
                  <c:v>301.96160792496005</c:v>
                </c:pt>
                <c:pt idx="570">
                  <c:v>295.57647449721003</c:v>
                </c:pt>
                <c:pt idx="571">
                  <c:v>290.19214568196003</c:v>
                </c:pt>
                <c:pt idx="572">
                  <c:v>285.80862147921005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287.44193460681004</c:v>
                </c:pt>
                <c:pt idx="585">
                  <c:v>289.23537647241</c:v>
                </c:pt>
                <c:pt idx="586">
                  <c:v>291.18894707601004</c:v>
                </c:pt>
                <c:pt idx="587">
                  <c:v>293.30264641760999</c:v>
                </c:pt>
                <c:pt idx="588">
                  <c:v>295.57647449721003</c:v>
                </c:pt>
                <c:pt idx="589">
                  <c:v>576.28579631481</c:v>
                </c:pt>
                <c:pt idx="590">
                  <c:v>578.87988187041003</c:v>
                </c:pt>
                <c:pt idx="591">
                  <c:v>581.63409616400997</c:v>
                </c:pt>
                <c:pt idx="592">
                  <c:v>589.22019512676002</c:v>
                </c:pt>
                <c:pt idx="593">
                  <c:v>597.80709870201008</c:v>
                </c:pt>
                <c:pt idx="594">
                  <c:v>607.39480688976005</c:v>
                </c:pt>
                <c:pt idx="595">
                  <c:v>617.98331969001003</c:v>
                </c:pt>
                <c:pt idx="596">
                  <c:v>629.57263710276004</c:v>
                </c:pt>
                <c:pt idx="597">
                  <c:v>642.16275912801007</c:v>
                </c:pt>
                <c:pt idx="598">
                  <c:v>655.75368576576</c:v>
                </c:pt>
                <c:pt idx="599">
                  <c:v>670.34541701601006</c:v>
                </c:pt>
                <c:pt idx="600">
                  <c:v>685.93795287876003</c:v>
                </c:pt>
                <c:pt idx="601">
                  <c:v>702.53129335401002</c:v>
                </c:pt>
                <c:pt idx="602">
                  <c:v>716.52654505521002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888.58664698660186</c:v>
                </c:pt>
                <c:pt idx="609">
                  <c:v>877.68899676160186</c:v>
                </c:pt>
                <c:pt idx="610">
                  <c:v>877.68899676160186</c:v>
                </c:pt>
                <c:pt idx="611">
                  <c:v>888.58664698660186</c:v>
                </c:pt>
                <c:pt idx="612">
                  <c:v>899.92909926160189</c:v>
                </c:pt>
                <c:pt idx="613">
                  <c:v>909.56182141681188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704.81935509921004</c:v>
                </c:pt>
                <c:pt idx="691">
                  <c:v>693.55696719321008</c:v>
                </c:pt>
                <c:pt idx="692">
                  <c:v>682.73938133721003</c:v>
                </c:pt>
                <c:pt idx="693">
                  <c:v>672.36659753121</c:v>
                </c:pt>
                <c:pt idx="694">
                  <c:v>662.43861577521</c:v>
                </c:pt>
                <c:pt idx="695">
                  <c:v>652.95543606921001</c:v>
                </c:pt>
                <c:pt idx="696">
                  <c:v>643.91705841321004</c:v>
                </c:pt>
                <c:pt idx="697">
                  <c:v>635.32348280720998</c:v>
                </c:pt>
                <c:pt idx="698">
                  <c:v>627.17470925121006</c:v>
                </c:pt>
                <c:pt idx="699">
                  <c:v>619.47073774521004</c:v>
                </c:pt>
                <c:pt idx="700">
                  <c:v>612.21156828921005</c:v>
                </c:pt>
                <c:pt idx="701">
                  <c:v>605.39720088321008</c:v>
                </c:pt>
                <c:pt idx="702">
                  <c:v>599.02763552721001</c:v>
                </c:pt>
                <c:pt idx="703">
                  <c:v>593.10287222121008</c:v>
                </c:pt>
                <c:pt idx="704">
                  <c:v>587.62291096521005</c:v>
                </c:pt>
                <c:pt idx="705">
                  <c:v>582.58775175921005</c:v>
                </c:pt>
                <c:pt idx="706">
                  <c:v>577.99739460321007</c:v>
                </c:pt>
                <c:pt idx="707">
                  <c:v>573.85183949720999</c:v>
                </c:pt>
                <c:pt idx="708">
                  <c:v>570.15108644121005</c:v>
                </c:pt>
                <c:pt idx="709">
                  <c:v>566.89513543521002</c:v>
                </c:pt>
                <c:pt idx="710">
                  <c:v>564.08398647921001</c:v>
                </c:pt>
                <c:pt idx="711">
                  <c:v>561.71763957321002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563.08407147081004</c:v>
                </c:pt>
                <c:pt idx="724">
                  <c:v>564.61063210641009</c:v>
                </c:pt>
                <c:pt idx="725">
                  <c:v>566.29732148001005</c:v>
                </c:pt>
                <c:pt idx="726">
                  <c:v>568.14413959161004</c:v>
                </c:pt>
                <c:pt idx="727">
                  <c:v>570.15108644121005</c:v>
                </c:pt>
                <c:pt idx="728">
                  <c:v>572.31816202881009</c:v>
                </c:pt>
                <c:pt idx="729">
                  <c:v>574.64536635441004</c:v>
                </c:pt>
                <c:pt idx="730">
                  <c:v>577.13269941801002</c:v>
                </c:pt>
                <c:pt idx="731">
                  <c:v>579.78016121961002</c:v>
                </c:pt>
                <c:pt idx="732">
                  <c:v>582.58775175921005</c:v>
                </c:pt>
                <c:pt idx="733">
                  <c:v>585.55547103680999</c:v>
                </c:pt>
                <c:pt idx="734">
                  <c:v>588.68331905241007</c:v>
                </c:pt>
                <c:pt idx="735">
                  <c:v>597.20350232016006</c:v>
                </c:pt>
                <c:pt idx="736">
                  <c:v>606.72449020041006</c:v>
                </c:pt>
                <c:pt idx="737">
                  <c:v>810.28155905476183</c:v>
                </c:pt>
                <c:pt idx="738">
                  <c:v>821.80415616001187</c:v>
                </c:pt>
                <c:pt idx="739">
                  <c:v>834.32755787776182</c:v>
                </c:pt>
                <c:pt idx="740">
                  <c:v>847.8517642080119</c:v>
                </c:pt>
                <c:pt idx="741">
                  <c:v>862.37677515076189</c:v>
                </c:pt>
                <c:pt idx="742">
                  <c:v>690.26498722116003</c:v>
                </c:pt>
                <c:pt idx="743">
                  <c:v>712.96768385316</c:v>
                </c:pt>
                <c:pt idx="744">
                  <c:v>716.52654505521002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704.81935509921004</c:v>
                </c:pt>
                <c:pt idx="756">
                  <c:v>693.55696719321008</c:v>
                </c:pt>
                <c:pt idx="757">
                  <c:v>682.73938133721003</c:v>
                </c:pt>
                <c:pt idx="758">
                  <c:v>672.36659753121</c:v>
                </c:pt>
                <c:pt idx="759">
                  <c:v>662.43861577521</c:v>
                </c:pt>
                <c:pt idx="760">
                  <c:v>652.95543606921001</c:v>
                </c:pt>
                <c:pt idx="761">
                  <c:v>643.91705841321004</c:v>
                </c:pt>
                <c:pt idx="762">
                  <c:v>635.32348280720998</c:v>
                </c:pt>
                <c:pt idx="763">
                  <c:v>627.17470925121006</c:v>
                </c:pt>
                <c:pt idx="764">
                  <c:v>619.47073774521004</c:v>
                </c:pt>
                <c:pt idx="765">
                  <c:v>612.21156828921005</c:v>
                </c:pt>
                <c:pt idx="766">
                  <c:v>605.39720088321008</c:v>
                </c:pt>
                <c:pt idx="767">
                  <c:v>599.02763552721001</c:v>
                </c:pt>
                <c:pt idx="768">
                  <c:v>593.10287222121008</c:v>
                </c:pt>
                <c:pt idx="769">
                  <c:v>587.62291096521005</c:v>
                </c:pt>
                <c:pt idx="770">
                  <c:v>582.58775175921005</c:v>
                </c:pt>
                <c:pt idx="771">
                  <c:v>577.99739460321007</c:v>
                </c:pt>
                <c:pt idx="772">
                  <c:v>573.85183949720999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576.28579631481</c:v>
                </c:pt>
                <c:pt idx="784">
                  <c:v>578.87988187041003</c:v>
                </c:pt>
                <c:pt idx="785">
                  <c:v>581.63409616401009</c:v>
                </c:pt>
                <c:pt idx="786">
                  <c:v>584.54843919561006</c:v>
                </c:pt>
                <c:pt idx="787">
                  <c:v>587.62291096521005</c:v>
                </c:pt>
                <c:pt idx="788">
                  <c:v>596.60435395881007</c:v>
                </c:pt>
                <c:pt idx="789">
                  <c:v>606.72449020041006</c:v>
                </c:pt>
                <c:pt idx="790">
                  <c:v>617.98331969001003</c:v>
                </c:pt>
                <c:pt idx="791">
                  <c:v>630.38084242760999</c:v>
                </c:pt>
                <c:pt idx="792">
                  <c:v>643.91705841321004</c:v>
                </c:pt>
                <c:pt idx="793">
                  <c:v>658.59196764681008</c:v>
                </c:pt>
                <c:pt idx="794">
                  <c:v>674.40557012841009</c:v>
                </c:pt>
                <c:pt idx="795">
                  <c:v>691.35786585801009</c:v>
                </c:pt>
                <c:pt idx="796">
                  <c:v>585.41801350975277</c:v>
                </c:pt>
                <c:pt idx="797">
                  <c:v>592.49570372935261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704.81935509921004</c:v>
                </c:pt>
                <c:pt idx="822">
                  <c:v>693.55696719321008</c:v>
                </c:pt>
                <c:pt idx="823">
                  <c:v>682.73938133721003</c:v>
                </c:pt>
                <c:pt idx="824">
                  <c:v>672.36659753121</c:v>
                </c:pt>
                <c:pt idx="825">
                  <c:v>662.43861577521</c:v>
                </c:pt>
                <c:pt idx="826">
                  <c:v>652.95543606921001</c:v>
                </c:pt>
                <c:pt idx="827">
                  <c:v>643.91705841321004</c:v>
                </c:pt>
                <c:pt idx="828">
                  <c:v>635.32348280720998</c:v>
                </c:pt>
                <c:pt idx="829">
                  <c:v>627.17470925121006</c:v>
                </c:pt>
                <c:pt idx="830">
                  <c:v>619.47073774521004</c:v>
                </c:pt>
                <c:pt idx="831">
                  <c:v>612.21156828921005</c:v>
                </c:pt>
                <c:pt idx="832">
                  <c:v>605.39720088321008</c:v>
                </c:pt>
                <c:pt idx="833">
                  <c:v>599.02763552721001</c:v>
                </c:pt>
                <c:pt idx="834">
                  <c:v>593.10287222121008</c:v>
                </c:pt>
                <c:pt idx="835">
                  <c:v>587.62291096521005</c:v>
                </c:pt>
                <c:pt idx="836">
                  <c:v>582.58775175921005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140.31488703681001</c:v>
                </c:pt>
                <c:pt idx="859">
                  <c:v>143.44273505241</c:v>
                </c:pt>
                <c:pt idx="860">
                  <c:v>146.73071180600999</c:v>
                </c:pt>
                <c:pt idx="861">
                  <c:v>150.17881729761001</c:v>
                </c:pt>
                <c:pt idx="862">
                  <c:v>153.78705152721</c:v>
                </c:pt>
                <c:pt idx="863">
                  <c:v>157.55541449481001</c:v>
                </c:pt>
                <c:pt idx="864">
                  <c:v>161.48390620040999</c:v>
                </c:pt>
                <c:pt idx="865">
                  <c:v>165.57252664401</c:v>
                </c:pt>
                <c:pt idx="866">
                  <c:v>169.82127582561</c:v>
                </c:pt>
                <c:pt idx="867">
                  <c:v>174.23015374521</c:v>
                </c:pt>
                <c:pt idx="868">
                  <c:v>178.79916040281003</c:v>
                </c:pt>
                <c:pt idx="869">
                  <c:v>183.52829579841003</c:v>
                </c:pt>
                <c:pt idx="870">
                  <c:v>188.41755993201005</c:v>
                </c:pt>
                <c:pt idx="871">
                  <c:v>193.46695280361007</c:v>
                </c:pt>
                <c:pt idx="872">
                  <c:v>198.67647441321009</c:v>
                </c:pt>
                <c:pt idx="873">
                  <c:v>204.04612476081007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213.35138364681004</c:v>
                </c:pt>
                <c:pt idx="936">
                  <c:v>223.10144458281002</c:v>
                </c:pt>
                <c:pt idx="937">
                  <c:v>233.29630756881002</c:v>
                </c:pt>
                <c:pt idx="938">
                  <c:v>243.93597260481005</c:v>
                </c:pt>
                <c:pt idx="939">
                  <c:v>255.02043969081001</c:v>
                </c:pt>
                <c:pt idx="940">
                  <c:v>266.54970882681005</c:v>
                </c:pt>
                <c:pt idx="941">
                  <c:v>271.28596105521001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253.89197688996001</c:v>
                </c:pt>
                <c:pt idx="971">
                  <c:v>237.49879733721002</c:v>
                </c:pt>
                <c:pt idx="972">
                  <c:v>222.10642239696</c:v>
                </c:pt>
                <c:pt idx="973">
                  <c:v>207.71485206921</c:v>
                </c:pt>
                <c:pt idx="974">
                  <c:v>194.32408635396001</c:v>
                </c:pt>
                <c:pt idx="975">
                  <c:v>181.93412525121002</c:v>
                </c:pt>
                <c:pt idx="976">
                  <c:v>170.54496876096002</c:v>
                </c:pt>
                <c:pt idx="977">
                  <c:v>160.15661688321001</c:v>
                </c:pt>
                <c:pt idx="978">
                  <c:v>150.76906961796001</c:v>
                </c:pt>
                <c:pt idx="979">
                  <c:v>142.38232696521001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150.76906961796001</c:v>
                </c:pt>
                <c:pt idx="993">
                  <c:v>160.15661688321001</c:v>
                </c:pt>
                <c:pt idx="994">
                  <c:v>170.54496876096002</c:v>
                </c:pt>
                <c:pt idx="995">
                  <c:v>181.93412525121002</c:v>
                </c:pt>
                <c:pt idx="996">
                  <c:v>194.32408635396001</c:v>
                </c:pt>
                <c:pt idx="997">
                  <c:v>207.71485206921</c:v>
                </c:pt>
                <c:pt idx="998">
                  <c:v>222.10642239696</c:v>
                </c:pt>
                <c:pt idx="999">
                  <c:v>237.49879733721002</c:v>
                </c:pt>
                <c:pt idx="1000">
                  <c:v>253.89197688996001</c:v>
                </c:pt>
                <c:pt idx="1001">
                  <c:v>237.49879733721002</c:v>
                </c:pt>
                <c:pt idx="1002">
                  <c:v>222.10642239696</c:v>
                </c:pt>
                <c:pt idx="1003">
                  <c:v>207.71485206921</c:v>
                </c:pt>
                <c:pt idx="1004">
                  <c:v>194.32408635396001</c:v>
                </c:pt>
                <c:pt idx="1005">
                  <c:v>181.93412525121002</c:v>
                </c:pt>
                <c:pt idx="1006">
                  <c:v>170.54496876096002</c:v>
                </c:pt>
                <c:pt idx="1007">
                  <c:v>160.15661688321001</c:v>
                </c:pt>
                <c:pt idx="1008">
                  <c:v>150.76906961796001</c:v>
                </c:pt>
                <c:pt idx="1009">
                  <c:v>142.38232696521001</c:v>
                </c:pt>
                <c:pt idx="1010">
                  <c:v>134.99638892496</c:v>
                </c:pt>
                <c:pt idx="1011">
                  <c:v>128.61125549721001</c:v>
                </c:pt>
                <c:pt idx="1012">
                  <c:v>123.22692668196002</c:v>
                </c:pt>
                <c:pt idx="1013">
                  <c:v>118.84340247921001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123.22692668196002</c:v>
                </c:pt>
                <c:pt idx="1021">
                  <c:v>128.61125549721001</c:v>
                </c:pt>
                <c:pt idx="1022">
                  <c:v>134.99638892496</c:v>
                </c:pt>
                <c:pt idx="1023">
                  <c:v>142.38232696521001</c:v>
                </c:pt>
                <c:pt idx="1024">
                  <c:v>150.76906961796001</c:v>
                </c:pt>
                <c:pt idx="1025">
                  <c:v>160.15661688321001</c:v>
                </c:pt>
                <c:pt idx="1026">
                  <c:v>170.54496876096002</c:v>
                </c:pt>
                <c:pt idx="1027">
                  <c:v>181.93412525121002</c:v>
                </c:pt>
                <c:pt idx="1028">
                  <c:v>194.32408635396001</c:v>
                </c:pt>
                <c:pt idx="1029">
                  <c:v>207.71485206921</c:v>
                </c:pt>
                <c:pt idx="1030">
                  <c:v>222.10642239696</c:v>
                </c:pt>
                <c:pt idx="1031">
                  <c:v>237.49879733721002</c:v>
                </c:pt>
                <c:pt idx="1032">
                  <c:v>253.89197688996001</c:v>
                </c:pt>
                <c:pt idx="1033">
                  <c:v>271.28596105521001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253.89197688996001</c:v>
                </c:pt>
                <c:pt idx="1038">
                  <c:v>237.49879733721002</c:v>
                </c:pt>
                <c:pt idx="1039">
                  <c:v>222.10642239696</c:v>
                </c:pt>
                <c:pt idx="1040">
                  <c:v>207.71485206921</c:v>
                </c:pt>
                <c:pt idx="1041">
                  <c:v>194.32408635396001</c:v>
                </c:pt>
                <c:pt idx="1042">
                  <c:v>181.93412525121002</c:v>
                </c:pt>
                <c:pt idx="1043">
                  <c:v>170.54496876096002</c:v>
                </c:pt>
                <c:pt idx="1044">
                  <c:v>160.15661688321001</c:v>
                </c:pt>
                <c:pt idx="1045">
                  <c:v>150.76906961796001</c:v>
                </c:pt>
                <c:pt idx="1046">
                  <c:v>142.38232696521001</c:v>
                </c:pt>
                <c:pt idx="1047">
                  <c:v>134.99638892496</c:v>
                </c:pt>
                <c:pt idx="1048">
                  <c:v>128.61125549721001</c:v>
                </c:pt>
                <c:pt idx="1049">
                  <c:v>123.22692668196002</c:v>
                </c:pt>
                <c:pt idx="1050">
                  <c:v>118.84340247921001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123.55474579281001</c:v>
                </c:pt>
                <c:pt idx="1060">
                  <c:v>129.40478235441</c:v>
                </c:pt>
                <c:pt idx="1061">
                  <c:v>136.39351216401002</c:v>
                </c:pt>
                <c:pt idx="1062">
                  <c:v>144.52093522160999</c:v>
                </c:pt>
                <c:pt idx="1063">
                  <c:v>153.78705152721</c:v>
                </c:pt>
                <c:pt idx="1064">
                  <c:v>164.19186108080999</c:v>
                </c:pt>
                <c:pt idx="1065">
                  <c:v>175.73536388241001</c:v>
                </c:pt>
                <c:pt idx="1066">
                  <c:v>188.41755993201002</c:v>
                </c:pt>
                <c:pt idx="1067">
                  <c:v>202.23844922961001</c:v>
                </c:pt>
                <c:pt idx="1068">
                  <c:v>217.19803177521004</c:v>
                </c:pt>
                <c:pt idx="1069">
                  <c:v>233.29630756881005</c:v>
                </c:pt>
                <c:pt idx="1070">
                  <c:v>250.5332766104101</c:v>
                </c:pt>
                <c:pt idx="1071">
                  <c:v>268.90893890001007</c:v>
                </c:pt>
                <c:pt idx="1072">
                  <c:v>271.28596105521001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253.89197688996001</c:v>
                </c:pt>
                <c:pt idx="1084">
                  <c:v>237.49879733721002</c:v>
                </c:pt>
                <c:pt idx="1085">
                  <c:v>222.10642239696</c:v>
                </c:pt>
                <c:pt idx="1086">
                  <c:v>207.71485206921</c:v>
                </c:pt>
                <c:pt idx="1087">
                  <c:v>194.32408635396001</c:v>
                </c:pt>
                <c:pt idx="1088">
                  <c:v>181.93412525121002</c:v>
                </c:pt>
                <c:pt idx="1089">
                  <c:v>170.54496876096002</c:v>
                </c:pt>
                <c:pt idx="1090">
                  <c:v>160.15661688321001</c:v>
                </c:pt>
                <c:pt idx="1091">
                  <c:v>150.76906961796001</c:v>
                </c:pt>
                <c:pt idx="1092">
                  <c:v>142.38232696521001</c:v>
                </c:pt>
                <c:pt idx="1093">
                  <c:v>111.26687086521001</c:v>
                </c:pt>
                <c:pt idx="1094">
                  <c:v>111.26687086521001</c:v>
                </c:pt>
                <c:pt idx="1095">
                  <c:v>111.26687086521001</c:v>
                </c:pt>
                <c:pt idx="1096">
                  <c:v>111.26687086521001</c:v>
                </c:pt>
                <c:pt idx="1097">
                  <c:v>111.26687086521001</c:v>
                </c:pt>
                <c:pt idx="1098">
                  <c:v>111.26687086521001</c:v>
                </c:pt>
                <c:pt idx="1099">
                  <c:v>111.26687086521001</c:v>
                </c:pt>
                <c:pt idx="1100">
                  <c:v>111.26687086521001</c:v>
                </c:pt>
                <c:pt idx="1101">
                  <c:v>111.26687086521001</c:v>
                </c:pt>
                <c:pt idx="1102">
                  <c:v>111.26687086521001</c:v>
                </c:pt>
                <c:pt idx="1103">
                  <c:v>111.26687086521001</c:v>
                </c:pt>
                <c:pt idx="1104">
                  <c:v>122.67159542721001</c:v>
                </c:pt>
                <c:pt idx="1105">
                  <c:v>135.85552818921002</c:v>
                </c:pt>
                <c:pt idx="1106">
                  <c:v>150.81866915121003</c:v>
                </c:pt>
                <c:pt idx="1107">
                  <c:v>167.56101831321001</c:v>
                </c:pt>
                <c:pt idx="1108">
                  <c:v>186.08257567521002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AC1-4422-B624-2E1F89AAA1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128728"/>
        <c:axId val="1419127416"/>
      </c:scatterChart>
      <c:scatterChart>
        <c:scatterStyle val="smoothMarker"/>
        <c:varyColors val="0"/>
        <c:ser>
          <c:idx val="0"/>
          <c:order val="0"/>
          <c:tx>
            <c:v>Torque Demand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Cycle'!$U$2:$U$1110</c:f>
            </c:numRef>
          </c:yVal>
          <c:smooth val="1"/>
          <c:extLst>
            <c:ext xmlns:c16="http://schemas.microsoft.com/office/drawing/2014/chart" uri="{C3380CC4-5D6E-409C-BE32-E72D297353CC}">
              <c16:uniqueId val="{00000000-7AC1-4422-B624-2E1F89AAA1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099536"/>
        <c:axId val="1419104456"/>
      </c:scatterChart>
      <c:valAx>
        <c:axId val="1419128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127416"/>
        <c:crosses val="autoZero"/>
        <c:crossBetween val="midCat"/>
      </c:valAx>
      <c:valAx>
        <c:axId val="1419127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Required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128728"/>
        <c:crosses val="autoZero"/>
        <c:crossBetween val="midCat"/>
      </c:valAx>
      <c:valAx>
        <c:axId val="14191044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Demand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099536"/>
        <c:crosses val="max"/>
        <c:crossBetween val="midCat"/>
      </c:valAx>
      <c:valAx>
        <c:axId val="1419099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191044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&amp; Aero Resistance</a:t>
            </a:r>
            <a:r>
              <a:rPr lang="en-GB" baseline="0"/>
              <a:t>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Aero Resistance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Cycle'!$J$2:$J$1110</c:f>
              <c:numCache>
                <c:formatCode>General</c:formatCode>
                <c:ptCount val="1109"/>
                <c:pt idx="0">
                  <c:v>0</c:v>
                </c:pt>
                <c:pt idx="1">
                  <c:v>0.8896040999999999</c:v>
                </c:pt>
                <c:pt idx="2">
                  <c:v>3.5584163999999996</c:v>
                </c:pt>
                <c:pt idx="3">
                  <c:v>8.0064368999999989</c:v>
                </c:pt>
                <c:pt idx="4">
                  <c:v>14.233665599999998</c:v>
                </c:pt>
                <c:pt idx="5">
                  <c:v>22.240102499999999</c:v>
                </c:pt>
                <c:pt idx="6">
                  <c:v>32.025747599999995</c:v>
                </c:pt>
                <c:pt idx="7">
                  <c:v>43.590600899999998</c:v>
                </c:pt>
                <c:pt idx="8">
                  <c:v>56.934662399999993</c:v>
                </c:pt>
                <c:pt idx="9">
                  <c:v>72.057932099999988</c:v>
                </c:pt>
                <c:pt idx="10">
                  <c:v>88.960409999999996</c:v>
                </c:pt>
                <c:pt idx="11">
                  <c:v>107.64209609999999</c:v>
                </c:pt>
                <c:pt idx="12">
                  <c:v>128.10299039999998</c:v>
                </c:pt>
                <c:pt idx="13">
                  <c:v>150.34309289999999</c:v>
                </c:pt>
                <c:pt idx="14">
                  <c:v>159.97581505520998</c:v>
                </c:pt>
                <c:pt idx="15">
                  <c:v>159.97581505520998</c:v>
                </c:pt>
                <c:pt idx="16">
                  <c:v>159.97581505520998</c:v>
                </c:pt>
                <c:pt idx="17">
                  <c:v>159.97581505520998</c:v>
                </c:pt>
                <c:pt idx="18">
                  <c:v>159.97581505520998</c:v>
                </c:pt>
                <c:pt idx="19">
                  <c:v>159.97581505520998</c:v>
                </c:pt>
                <c:pt idx="20">
                  <c:v>159.97581505520998</c:v>
                </c:pt>
                <c:pt idx="21">
                  <c:v>159.97581505520998</c:v>
                </c:pt>
                <c:pt idx="22">
                  <c:v>159.97581505520998</c:v>
                </c:pt>
                <c:pt idx="23">
                  <c:v>159.97581505520998</c:v>
                </c:pt>
                <c:pt idx="24">
                  <c:v>159.97581505520998</c:v>
                </c:pt>
                <c:pt idx="25">
                  <c:v>159.97581505520998</c:v>
                </c:pt>
                <c:pt idx="26">
                  <c:v>159.97581505520998</c:v>
                </c:pt>
                <c:pt idx="27">
                  <c:v>159.97581505520998</c:v>
                </c:pt>
                <c:pt idx="28">
                  <c:v>159.97581505520998</c:v>
                </c:pt>
                <c:pt idx="29">
                  <c:v>159.97581505520998</c:v>
                </c:pt>
                <c:pt idx="30">
                  <c:v>159.97581505520998</c:v>
                </c:pt>
                <c:pt idx="31">
                  <c:v>159.97581505520998</c:v>
                </c:pt>
                <c:pt idx="32">
                  <c:v>159.97581505520998</c:v>
                </c:pt>
                <c:pt idx="33">
                  <c:v>159.97581505520998</c:v>
                </c:pt>
                <c:pt idx="34">
                  <c:v>159.97581505520998</c:v>
                </c:pt>
                <c:pt idx="35">
                  <c:v>159.97581505520998</c:v>
                </c:pt>
                <c:pt idx="36">
                  <c:v>159.97581505520998</c:v>
                </c:pt>
                <c:pt idx="37">
                  <c:v>159.97581505520998</c:v>
                </c:pt>
                <c:pt idx="38">
                  <c:v>159.97581505520998</c:v>
                </c:pt>
                <c:pt idx="39">
                  <c:v>159.97581505520998</c:v>
                </c:pt>
                <c:pt idx="40">
                  <c:v>159.97581505520998</c:v>
                </c:pt>
                <c:pt idx="41">
                  <c:v>159.97581505520998</c:v>
                </c:pt>
                <c:pt idx="42">
                  <c:v>159.97581505520998</c:v>
                </c:pt>
                <c:pt idx="43">
                  <c:v>159.97581505520998</c:v>
                </c:pt>
                <c:pt idx="44">
                  <c:v>159.97581505520998</c:v>
                </c:pt>
                <c:pt idx="45">
                  <c:v>159.97581505520998</c:v>
                </c:pt>
                <c:pt idx="46">
                  <c:v>159.97581505520998</c:v>
                </c:pt>
                <c:pt idx="47">
                  <c:v>159.97581505520998</c:v>
                </c:pt>
                <c:pt idx="48">
                  <c:v>159.97581505520998</c:v>
                </c:pt>
                <c:pt idx="49">
                  <c:v>159.97581505520998</c:v>
                </c:pt>
                <c:pt idx="50">
                  <c:v>159.97581505520998</c:v>
                </c:pt>
                <c:pt idx="51">
                  <c:v>159.97581505520998</c:v>
                </c:pt>
                <c:pt idx="52">
                  <c:v>159.97581505520998</c:v>
                </c:pt>
                <c:pt idx="53">
                  <c:v>159.97581505520998</c:v>
                </c:pt>
                <c:pt idx="54">
                  <c:v>159.97581505520998</c:v>
                </c:pt>
                <c:pt idx="55">
                  <c:v>159.97581505520998</c:v>
                </c:pt>
                <c:pt idx="56">
                  <c:v>159.97581505520998</c:v>
                </c:pt>
                <c:pt idx="57">
                  <c:v>159.97581505520998</c:v>
                </c:pt>
                <c:pt idx="58">
                  <c:v>159.97581505520998</c:v>
                </c:pt>
                <c:pt idx="59">
                  <c:v>159.97581505520998</c:v>
                </c:pt>
                <c:pt idx="60">
                  <c:v>159.97581505520998</c:v>
                </c:pt>
                <c:pt idx="61">
                  <c:v>159.97581505520998</c:v>
                </c:pt>
                <c:pt idx="62">
                  <c:v>159.97581505520998</c:v>
                </c:pt>
                <c:pt idx="63">
                  <c:v>159.97581505520998</c:v>
                </c:pt>
                <c:pt idx="64">
                  <c:v>159.97581505520998</c:v>
                </c:pt>
                <c:pt idx="65">
                  <c:v>159.97581505520998</c:v>
                </c:pt>
                <c:pt idx="66">
                  <c:v>159.97581505520998</c:v>
                </c:pt>
                <c:pt idx="67">
                  <c:v>159.97581505520998</c:v>
                </c:pt>
                <c:pt idx="68">
                  <c:v>159.97581505520998</c:v>
                </c:pt>
                <c:pt idx="69">
                  <c:v>159.97581505520998</c:v>
                </c:pt>
                <c:pt idx="70">
                  <c:v>159.97581505520998</c:v>
                </c:pt>
                <c:pt idx="71">
                  <c:v>159.97581505520998</c:v>
                </c:pt>
                <c:pt idx="72">
                  <c:v>159.97581505520998</c:v>
                </c:pt>
                <c:pt idx="73">
                  <c:v>159.97581505520998</c:v>
                </c:pt>
                <c:pt idx="74">
                  <c:v>159.97581505520998</c:v>
                </c:pt>
                <c:pt idx="75">
                  <c:v>159.97581505520998</c:v>
                </c:pt>
                <c:pt idx="76">
                  <c:v>159.97581505520998</c:v>
                </c:pt>
                <c:pt idx="77">
                  <c:v>159.97581505520998</c:v>
                </c:pt>
                <c:pt idx="78">
                  <c:v>159.97581505520998</c:v>
                </c:pt>
                <c:pt idx="79">
                  <c:v>159.97581505520998</c:v>
                </c:pt>
                <c:pt idx="80">
                  <c:v>159.97581505520998</c:v>
                </c:pt>
                <c:pt idx="81">
                  <c:v>159.97581505520998</c:v>
                </c:pt>
                <c:pt idx="82">
                  <c:v>159.97581505520998</c:v>
                </c:pt>
                <c:pt idx="83">
                  <c:v>159.97581505520998</c:v>
                </c:pt>
                <c:pt idx="84">
                  <c:v>159.97581505520998</c:v>
                </c:pt>
                <c:pt idx="85">
                  <c:v>159.97581505520998</c:v>
                </c:pt>
                <c:pt idx="86">
                  <c:v>159.97581505520998</c:v>
                </c:pt>
                <c:pt idx="87">
                  <c:v>159.97581505520998</c:v>
                </c:pt>
                <c:pt idx="88">
                  <c:v>159.97581505520998</c:v>
                </c:pt>
                <c:pt idx="89">
                  <c:v>159.97581505520998</c:v>
                </c:pt>
                <c:pt idx="90">
                  <c:v>159.97581505520998</c:v>
                </c:pt>
                <c:pt idx="91">
                  <c:v>159.97581505520998</c:v>
                </c:pt>
                <c:pt idx="92">
                  <c:v>159.97581505520998</c:v>
                </c:pt>
                <c:pt idx="93">
                  <c:v>150.34309289999999</c:v>
                </c:pt>
                <c:pt idx="94">
                  <c:v>139.00064062499999</c:v>
                </c:pt>
                <c:pt idx="95">
                  <c:v>128.10299039999998</c:v>
                </c:pt>
                <c:pt idx="96">
                  <c:v>117.65014222499998</c:v>
                </c:pt>
                <c:pt idx="97">
                  <c:v>107.64209609999999</c:v>
                </c:pt>
                <c:pt idx="98">
                  <c:v>107.64209609999999</c:v>
                </c:pt>
                <c:pt idx="99">
                  <c:v>107.64209609999999</c:v>
                </c:pt>
                <c:pt idx="100">
                  <c:v>107.64209609999999</c:v>
                </c:pt>
                <c:pt idx="101">
                  <c:v>107.64209609999999</c:v>
                </c:pt>
                <c:pt idx="102">
                  <c:v>107.64209609999999</c:v>
                </c:pt>
                <c:pt idx="103">
                  <c:v>107.64209609999999</c:v>
                </c:pt>
                <c:pt idx="104">
                  <c:v>107.64209609999999</c:v>
                </c:pt>
                <c:pt idx="105">
                  <c:v>107.64209609999999</c:v>
                </c:pt>
                <c:pt idx="106">
                  <c:v>107.64209609999999</c:v>
                </c:pt>
                <c:pt idx="107">
                  <c:v>107.64209609999999</c:v>
                </c:pt>
                <c:pt idx="108">
                  <c:v>107.64209609999999</c:v>
                </c:pt>
                <c:pt idx="109">
                  <c:v>107.64209609999999</c:v>
                </c:pt>
                <c:pt idx="110">
                  <c:v>128.10299039999998</c:v>
                </c:pt>
                <c:pt idx="111">
                  <c:v>150.34309289999999</c:v>
                </c:pt>
                <c:pt idx="112">
                  <c:v>159.97581505520998</c:v>
                </c:pt>
                <c:pt idx="113">
                  <c:v>159.97581505520998</c:v>
                </c:pt>
                <c:pt idx="114">
                  <c:v>159.97581505520998</c:v>
                </c:pt>
                <c:pt idx="115">
                  <c:v>159.97581505520998</c:v>
                </c:pt>
                <c:pt idx="116">
                  <c:v>88.960409999999996</c:v>
                </c:pt>
                <c:pt idx="117">
                  <c:v>88.960409999999996</c:v>
                </c:pt>
                <c:pt idx="118">
                  <c:v>98.078852024999989</c:v>
                </c:pt>
                <c:pt idx="119">
                  <c:v>98.078852024999989</c:v>
                </c:pt>
                <c:pt idx="120">
                  <c:v>117.65014222499998</c:v>
                </c:pt>
                <c:pt idx="121">
                  <c:v>139.00064062499999</c:v>
                </c:pt>
                <c:pt idx="122">
                  <c:v>159.97581505520998</c:v>
                </c:pt>
                <c:pt idx="123">
                  <c:v>159.97581505520998</c:v>
                </c:pt>
                <c:pt idx="124">
                  <c:v>159.97581505520998</c:v>
                </c:pt>
                <c:pt idx="125">
                  <c:v>159.97581505520998</c:v>
                </c:pt>
                <c:pt idx="126">
                  <c:v>159.97581505520998</c:v>
                </c:pt>
                <c:pt idx="127">
                  <c:v>159.97581505520998</c:v>
                </c:pt>
                <c:pt idx="128">
                  <c:v>159.97581505520998</c:v>
                </c:pt>
                <c:pt idx="129">
                  <c:v>159.97581505520998</c:v>
                </c:pt>
                <c:pt idx="130">
                  <c:v>159.97581505520998</c:v>
                </c:pt>
                <c:pt idx="131">
                  <c:v>159.97581505520998</c:v>
                </c:pt>
                <c:pt idx="132">
                  <c:v>159.97581505520998</c:v>
                </c:pt>
                <c:pt idx="133">
                  <c:v>159.97581505520998</c:v>
                </c:pt>
                <c:pt idx="134">
                  <c:v>159.97581505520998</c:v>
                </c:pt>
                <c:pt idx="135">
                  <c:v>159.97581505520998</c:v>
                </c:pt>
                <c:pt idx="136">
                  <c:v>159.97581505520998</c:v>
                </c:pt>
                <c:pt idx="137">
                  <c:v>159.97581505520998</c:v>
                </c:pt>
                <c:pt idx="138">
                  <c:v>159.97581505520998</c:v>
                </c:pt>
                <c:pt idx="139">
                  <c:v>159.97581505520998</c:v>
                </c:pt>
                <c:pt idx="140">
                  <c:v>159.97581505520998</c:v>
                </c:pt>
                <c:pt idx="141">
                  <c:v>159.97581505520998</c:v>
                </c:pt>
                <c:pt idx="142">
                  <c:v>159.97581505520998</c:v>
                </c:pt>
                <c:pt idx="143">
                  <c:v>159.97581505520998</c:v>
                </c:pt>
                <c:pt idx="144">
                  <c:v>159.97581505520998</c:v>
                </c:pt>
                <c:pt idx="145">
                  <c:v>159.97581505520998</c:v>
                </c:pt>
                <c:pt idx="146">
                  <c:v>159.97581505520998</c:v>
                </c:pt>
                <c:pt idx="147">
                  <c:v>159.97581505520998</c:v>
                </c:pt>
                <c:pt idx="148">
                  <c:v>159.97581505520998</c:v>
                </c:pt>
                <c:pt idx="149">
                  <c:v>159.97581505520998</c:v>
                </c:pt>
                <c:pt idx="150">
                  <c:v>159.97581505520998</c:v>
                </c:pt>
                <c:pt idx="151">
                  <c:v>159.97581505520998</c:v>
                </c:pt>
                <c:pt idx="152">
                  <c:v>159.97581505520998</c:v>
                </c:pt>
                <c:pt idx="153">
                  <c:v>159.97581505520998</c:v>
                </c:pt>
                <c:pt idx="154">
                  <c:v>159.97581505520998</c:v>
                </c:pt>
                <c:pt idx="155">
                  <c:v>159.97581505520998</c:v>
                </c:pt>
                <c:pt idx="156">
                  <c:v>159.97581505520998</c:v>
                </c:pt>
                <c:pt idx="157">
                  <c:v>137.00623719320998</c:v>
                </c:pt>
                <c:pt idx="158">
                  <c:v>115.81586753120997</c:v>
                </c:pt>
                <c:pt idx="159">
                  <c:v>96.404706069209993</c:v>
                </c:pt>
                <c:pt idx="160">
                  <c:v>78.772752807209997</c:v>
                </c:pt>
                <c:pt idx="161">
                  <c:v>62.920007745209993</c:v>
                </c:pt>
                <c:pt idx="162">
                  <c:v>48.846470883209996</c:v>
                </c:pt>
                <c:pt idx="163">
                  <c:v>36.552142221209998</c:v>
                </c:pt>
                <c:pt idx="164">
                  <c:v>26.037021759209999</c:v>
                </c:pt>
                <c:pt idx="165">
                  <c:v>17.30110949721</c:v>
                </c:pt>
                <c:pt idx="166">
                  <c:v>10.34440543521</c:v>
                </c:pt>
                <c:pt idx="167">
                  <c:v>10.34440543521</c:v>
                </c:pt>
                <c:pt idx="168">
                  <c:v>10.34440543521</c:v>
                </c:pt>
                <c:pt idx="169">
                  <c:v>10.34440543521</c:v>
                </c:pt>
                <c:pt idx="170">
                  <c:v>10.34440543521</c:v>
                </c:pt>
                <c:pt idx="171">
                  <c:v>10.34440543521</c:v>
                </c:pt>
                <c:pt idx="172">
                  <c:v>10.34440543521</c:v>
                </c:pt>
                <c:pt idx="173">
                  <c:v>10.34440543521</c:v>
                </c:pt>
                <c:pt idx="174">
                  <c:v>10.34440543521</c:v>
                </c:pt>
                <c:pt idx="175">
                  <c:v>10.34440543521</c:v>
                </c:pt>
                <c:pt idx="176">
                  <c:v>10.34440543521</c:v>
                </c:pt>
                <c:pt idx="177">
                  <c:v>10.34440543521</c:v>
                </c:pt>
                <c:pt idx="178">
                  <c:v>17.30110949721</c:v>
                </c:pt>
                <c:pt idx="179">
                  <c:v>26.037021759209999</c:v>
                </c:pt>
                <c:pt idx="180">
                  <c:v>36.552142221209998</c:v>
                </c:pt>
                <c:pt idx="181">
                  <c:v>48.846470883209996</c:v>
                </c:pt>
                <c:pt idx="182">
                  <c:v>62.920007745209993</c:v>
                </c:pt>
                <c:pt idx="183">
                  <c:v>78.772752807209997</c:v>
                </c:pt>
                <c:pt idx="184">
                  <c:v>96.404706069209993</c:v>
                </c:pt>
                <c:pt idx="185">
                  <c:v>115.81586753120997</c:v>
                </c:pt>
                <c:pt idx="186">
                  <c:v>137.00623719320998</c:v>
                </c:pt>
                <c:pt idx="187">
                  <c:v>159.97581505520998</c:v>
                </c:pt>
                <c:pt idx="188">
                  <c:v>159.97581505520998</c:v>
                </c:pt>
                <c:pt idx="189">
                  <c:v>159.97581505520998</c:v>
                </c:pt>
                <c:pt idx="190">
                  <c:v>159.97581505520998</c:v>
                </c:pt>
                <c:pt idx="191">
                  <c:v>159.97581505520998</c:v>
                </c:pt>
                <c:pt idx="192">
                  <c:v>159.97581505520998</c:v>
                </c:pt>
                <c:pt idx="193">
                  <c:v>159.97581505520998</c:v>
                </c:pt>
                <c:pt idx="194">
                  <c:v>159.97581505520998</c:v>
                </c:pt>
                <c:pt idx="195">
                  <c:v>159.97581505520998</c:v>
                </c:pt>
                <c:pt idx="196">
                  <c:v>159.97581505520998</c:v>
                </c:pt>
                <c:pt idx="197">
                  <c:v>159.97581505520998</c:v>
                </c:pt>
                <c:pt idx="198">
                  <c:v>159.97581505520998</c:v>
                </c:pt>
                <c:pt idx="199">
                  <c:v>159.97581505520998</c:v>
                </c:pt>
                <c:pt idx="200">
                  <c:v>159.97581505520998</c:v>
                </c:pt>
                <c:pt idx="201">
                  <c:v>159.97581505520998</c:v>
                </c:pt>
                <c:pt idx="202">
                  <c:v>159.97581505520998</c:v>
                </c:pt>
                <c:pt idx="203">
                  <c:v>159.97581505520998</c:v>
                </c:pt>
                <c:pt idx="204">
                  <c:v>159.97581505520998</c:v>
                </c:pt>
                <c:pt idx="205">
                  <c:v>159.97581505520998</c:v>
                </c:pt>
                <c:pt idx="206">
                  <c:v>159.97581505520998</c:v>
                </c:pt>
                <c:pt idx="207">
                  <c:v>159.97581505520998</c:v>
                </c:pt>
                <c:pt idx="208">
                  <c:v>159.97581505520998</c:v>
                </c:pt>
                <c:pt idx="209">
                  <c:v>159.97581505520998</c:v>
                </c:pt>
                <c:pt idx="210">
                  <c:v>159.97581505520998</c:v>
                </c:pt>
                <c:pt idx="211">
                  <c:v>159.97581505520998</c:v>
                </c:pt>
                <c:pt idx="212">
                  <c:v>159.97581505520998</c:v>
                </c:pt>
                <c:pt idx="213">
                  <c:v>159.97581505520998</c:v>
                </c:pt>
                <c:pt idx="214">
                  <c:v>137.00623719320998</c:v>
                </c:pt>
                <c:pt idx="215">
                  <c:v>115.81586753120997</c:v>
                </c:pt>
                <c:pt idx="216">
                  <c:v>96.404706069209993</c:v>
                </c:pt>
                <c:pt idx="217">
                  <c:v>78.772752807209997</c:v>
                </c:pt>
                <c:pt idx="218">
                  <c:v>62.920007745209993</c:v>
                </c:pt>
                <c:pt idx="219">
                  <c:v>48.846470883209996</c:v>
                </c:pt>
                <c:pt idx="220">
                  <c:v>36.552142221209998</c:v>
                </c:pt>
                <c:pt idx="221">
                  <c:v>26.037021759209999</c:v>
                </c:pt>
                <c:pt idx="222">
                  <c:v>17.30110949721</c:v>
                </c:pt>
                <c:pt idx="223">
                  <c:v>10.34440543521</c:v>
                </c:pt>
                <c:pt idx="224">
                  <c:v>10.34440543521</c:v>
                </c:pt>
                <c:pt idx="225">
                  <c:v>10.34440543521</c:v>
                </c:pt>
                <c:pt idx="226">
                  <c:v>10.34440543521</c:v>
                </c:pt>
                <c:pt idx="227">
                  <c:v>10.34440543521</c:v>
                </c:pt>
                <c:pt idx="228">
                  <c:v>10.34440543521</c:v>
                </c:pt>
                <c:pt idx="229">
                  <c:v>10.34440543521</c:v>
                </c:pt>
                <c:pt idx="230">
                  <c:v>10.34440543521</c:v>
                </c:pt>
                <c:pt idx="231">
                  <c:v>10.34440543521</c:v>
                </c:pt>
                <c:pt idx="232">
                  <c:v>10.34440543521</c:v>
                </c:pt>
                <c:pt idx="233">
                  <c:v>10.34440543521</c:v>
                </c:pt>
                <c:pt idx="234">
                  <c:v>10.34440543521</c:v>
                </c:pt>
                <c:pt idx="235">
                  <c:v>10.34440543521</c:v>
                </c:pt>
                <c:pt idx="236">
                  <c:v>13.60035644121</c:v>
                </c:pt>
                <c:pt idx="237">
                  <c:v>17.30110949721</c:v>
                </c:pt>
                <c:pt idx="238">
                  <c:v>21.446664603209999</c:v>
                </c:pt>
                <c:pt idx="239">
                  <c:v>26.037021759209999</c:v>
                </c:pt>
                <c:pt idx="240">
                  <c:v>31.072180965209999</c:v>
                </c:pt>
                <c:pt idx="241">
                  <c:v>36.552142221209998</c:v>
                </c:pt>
                <c:pt idx="242">
                  <c:v>42.476905527209993</c:v>
                </c:pt>
                <c:pt idx="243">
                  <c:v>48.846470883209996</c:v>
                </c:pt>
                <c:pt idx="244">
                  <c:v>55.660838289209991</c:v>
                </c:pt>
                <c:pt idx="245">
                  <c:v>62.920007745209993</c:v>
                </c:pt>
                <c:pt idx="246">
                  <c:v>70.623979251210002</c:v>
                </c:pt>
                <c:pt idx="247">
                  <c:v>78.772752807209997</c:v>
                </c:pt>
                <c:pt idx="248">
                  <c:v>87.366328413209985</c:v>
                </c:pt>
                <c:pt idx="249">
                  <c:v>96.404706069209993</c:v>
                </c:pt>
                <c:pt idx="250">
                  <c:v>105.88788577520999</c:v>
                </c:pt>
                <c:pt idx="251">
                  <c:v>115.81586753120997</c:v>
                </c:pt>
                <c:pt idx="252">
                  <c:v>137.00623719320998</c:v>
                </c:pt>
                <c:pt idx="253">
                  <c:v>159.97581505520998</c:v>
                </c:pt>
                <c:pt idx="254">
                  <c:v>159.97581505520998</c:v>
                </c:pt>
                <c:pt idx="255">
                  <c:v>159.97581505520998</c:v>
                </c:pt>
                <c:pt idx="256">
                  <c:v>159.97581505520998</c:v>
                </c:pt>
                <c:pt idx="257">
                  <c:v>159.97581505520998</c:v>
                </c:pt>
                <c:pt idx="258">
                  <c:v>159.97581505520998</c:v>
                </c:pt>
                <c:pt idx="259">
                  <c:v>159.97581505520998</c:v>
                </c:pt>
                <c:pt idx="260">
                  <c:v>159.97581505520998</c:v>
                </c:pt>
                <c:pt idx="261">
                  <c:v>159.97581505520998</c:v>
                </c:pt>
                <c:pt idx="262">
                  <c:v>159.97581505520998</c:v>
                </c:pt>
                <c:pt idx="263">
                  <c:v>159.97581505520998</c:v>
                </c:pt>
                <c:pt idx="264">
                  <c:v>159.97581505520998</c:v>
                </c:pt>
                <c:pt idx="265">
                  <c:v>159.97581505520998</c:v>
                </c:pt>
                <c:pt idx="266">
                  <c:v>159.97581505520998</c:v>
                </c:pt>
                <c:pt idx="267">
                  <c:v>139.00064062499999</c:v>
                </c:pt>
                <c:pt idx="268">
                  <c:v>128.10299039999998</c:v>
                </c:pt>
                <c:pt idx="269">
                  <c:v>117.65014222499998</c:v>
                </c:pt>
                <c:pt idx="270">
                  <c:v>107.64209609999999</c:v>
                </c:pt>
                <c:pt idx="271">
                  <c:v>107.64209609999999</c:v>
                </c:pt>
                <c:pt idx="272">
                  <c:v>107.64209609999999</c:v>
                </c:pt>
                <c:pt idx="273">
                  <c:v>107.64209609999999</c:v>
                </c:pt>
                <c:pt idx="274">
                  <c:v>107.64209609999999</c:v>
                </c:pt>
                <c:pt idx="275">
                  <c:v>107.64209609999999</c:v>
                </c:pt>
                <c:pt idx="276">
                  <c:v>107.64209609999999</c:v>
                </c:pt>
                <c:pt idx="277">
                  <c:v>107.64209609999999</c:v>
                </c:pt>
                <c:pt idx="278">
                  <c:v>107.64209609999999</c:v>
                </c:pt>
                <c:pt idx="279">
                  <c:v>107.64209609999999</c:v>
                </c:pt>
                <c:pt idx="280">
                  <c:v>107.64209609999999</c:v>
                </c:pt>
                <c:pt idx="281">
                  <c:v>107.64209609999999</c:v>
                </c:pt>
                <c:pt idx="282">
                  <c:v>107.64209609999999</c:v>
                </c:pt>
                <c:pt idx="283">
                  <c:v>107.64209609999999</c:v>
                </c:pt>
                <c:pt idx="284">
                  <c:v>107.64209609999999</c:v>
                </c:pt>
                <c:pt idx="285">
                  <c:v>128.10299039999998</c:v>
                </c:pt>
                <c:pt idx="286">
                  <c:v>139.00064062499999</c:v>
                </c:pt>
                <c:pt idx="287">
                  <c:v>150.34309289999999</c:v>
                </c:pt>
                <c:pt idx="288">
                  <c:v>159.97581505520998</c:v>
                </c:pt>
                <c:pt idx="289">
                  <c:v>159.97581505520998</c:v>
                </c:pt>
                <c:pt idx="290">
                  <c:v>159.97581505520998</c:v>
                </c:pt>
                <c:pt idx="291">
                  <c:v>159.97581505520998</c:v>
                </c:pt>
                <c:pt idx="292">
                  <c:v>159.97581505520998</c:v>
                </c:pt>
                <c:pt idx="293">
                  <c:v>159.97581505520998</c:v>
                </c:pt>
                <c:pt idx="294">
                  <c:v>159.97581505520998</c:v>
                </c:pt>
                <c:pt idx="295">
                  <c:v>159.97581505520998</c:v>
                </c:pt>
                <c:pt idx="296">
                  <c:v>137.00623719320998</c:v>
                </c:pt>
                <c:pt idx="297">
                  <c:v>115.81586753120997</c:v>
                </c:pt>
                <c:pt idx="298">
                  <c:v>96.404706069209993</c:v>
                </c:pt>
                <c:pt idx="299">
                  <c:v>78.772752807209997</c:v>
                </c:pt>
                <c:pt idx="300">
                  <c:v>62.920007745209993</c:v>
                </c:pt>
                <c:pt idx="301">
                  <c:v>48.846470883209996</c:v>
                </c:pt>
                <c:pt idx="302">
                  <c:v>36.552142221209998</c:v>
                </c:pt>
                <c:pt idx="303">
                  <c:v>26.037021759209999</c:v>
                </c:pt>
                <c:pt idx="304">
                  <c:v>17.30110949721</c:v>
                </c:pt>
                <c:pt idx="305">
                  <c:v>17.30110949721</c:v>
                </c:pt>
                <c:pt idx="306">
                  <c:v>17.30110949721</c:v>
                </c:pt>
                <c:pt idx="307">
                  <c:v>17.30110949721</c:v>
                </c:pt>
                <c:pt idx="308">
                  <c:v>17.30110949721</c:v>
                </c:pt>
                <c:pt idx="309">
                  <c:v>17.30110949721</c:v>
                </c:pt>
                <c:pt idx="310">
                  <c:v>17.30110949721</c:v>
                </c:pt>
                <c:pt idx="311">
                  <c:v>17.30110949721</c:v>
                </c:pt>
                <c:pt idx="312">
                  <c:v>17.30110949721</c:v>
                </c:pt>
                <c:pt idx="313">
                  <c:v>21.446664603209999</c:v>
                </c:pt>
                <c:pt idx="314">
                  <c:v>26.037021759209999</c:v>
                </c:pt>
                <c:pt idx="315">
                  <c:v>31.072180965209999</c:v>
                </c:pt>
                <c:pt idx="316">
                  <c:v>36.552142221209998</c:v>
                </c:pt>
                <c:pt idx="317">
                  <c:v>42.476905527209993</c:v>
                </c:pt>
                <c:pt idx="318">
                  <c:v>48.846470883209996</c:v>
                </c:pt>
                <c:pt idx="319">
                  <c:v>55.660838289209991</c:v>
                </c:pt>
                <c:pt idx="320">
                  <c:v>62.920007745209993</c:v>
                </c:pt>
                <c:pt idx="321">
                  <c:v>70.623979251210002</c:v>
                </c:pt>
                <c:pt idx="322">
                  <c:v>78.772752807209997</c:v>
                </c:pt>
                <c:pt idx="323">
                  <c:v>96.404706069209993</c:v>
                </c:pt>
                <c:pt idx="324">
                  <c:v>115.81586753120997</c:v>
                </c:pt>
                <c:pt idx="325">
                  <c:v>137.00623719320998</c:v>
                </c:pt>
                <c:pt idx="326">
                  <c:v>159.97581505520998</c:v>
                </c:pt>
                <c:pt idx="327">
                  <c:v>159.97581505520998</c:v>
                </c:pt>
                <c:pt idx="328">
                  <c:v>137.00623719320998</c:v>
                </c:pt>
                <c:pt idx="329">
                  <c:v>115.81586753120997</c:v>
                </c:pt>
                <c:pt idx="330">
                  <c:v>96.404706069209993</c:v>
                </c:pt>
                <c:pt idx="331">
                  <c:v>78.772752807209997</c:v>
                </c:pt>
                <c:pt idx="332">
                  <c:v>62.920007745209993</c:v>
                </c:pt>
                <c:pt idx="333">
                  <c:v>48.846470883209996</c:v>
                </c:pt>
                <c:pt idx="334">
                  <c:v>36.552142221209998</c:v>
                </c:pt>
                <c:pt idx="335">
                  <c:v>26.037021759209999</c:v>
                </c:pt>
                <c:pt idx="336">
                  <c:v>17.30110949721</c:v>
                </c:pt>
                <c:pt idx="337">
                  <c:v>10.34440543521</c:v>
                </c:pt>
                <c:pt idx="338">
                  <c:v>5.1669095732099999</c:v>
                </c:pt>
                <c:pt idx="339">
                  <c:v>5.1669095732099999</c:v>
                </c:pt>
                <c:pt idx="340">
                  <c:v>5.1669095732099999</c:v>
                </c:pt>
                <c:pt idx="341">
                  <c:v>5.1669095732099999</c:v>
                </c:pt>
                <c:pt idx="342">
                  <c:v>5.1669095732099999</c:v>
                </c:pt>
                <c:pt idx="343">
                  <c:v>7.5332564792100003</c:v>
                </c:pt>
                <c:pt idx="344">
                  <c:v>10.34440543521</c:v>
                </c:pt>
                <c:pt idx="345">
                  <c:v>13.60035644121</c:v>
                </c:pt>
                <c:pt idx="346">
                  <c:v>17.30110949721</c:v>
                </c:pt>
                <c:pt idx="347">
                  <c:v>21.446664603209999</c:v>
                </c:pt>
                <c:pt idx="348">
                  <c:v>26.037021759209999</c:v>
                </c:pt>
                <c:pt idx="349">
                  <c:v>31.072180965209999</c:v>
                </c:pt>
                <c:pt idx="350">
                  <c:v>36.552142221209998</c:v>
                </c:pt>
                <c:pt idx="351">
                  <c:v>42.476905527209993</c:v>
                </c:pt>
                <c:pt idx="352">
                  <c:v>48.846470883209996</c:v>
                </c:pt>
                <c:pt idx="353">
                  <c:v>55.660838289209991</c:v>
                </c:pt>
                <c:pt idx="354">
                  <c:v>62.920007745209993</c:v>
                </c:pt>
                <c:pt idx="355">
                  <c:v>74.642765772960004</c:v>
                </c:pt>
                <c:pt idx="356">
                  <c:v>87.366328413209985</c:v>
                </c:pt>
                <c:pt idx="357">
                  <c:v>101.09069566595998</c:v>
                </c:pt>
                <c:pt idx="358">
                  <c:v>115.81586753120997</c:v>
                </c:pt>
                <c:pt idx="359">
                  <c:v>137.00623719320998</c:v>
                </c:pt>
                <c:pt idx="360">
                  <c:v>159.97581505520998</c:v>
                </c:pt>
                <c:pt idx="361">
                  <c:v>159.97581505520998</c:v>
                </c:pt>
                <c:pt idx="362">
                  <c:v>159.97581505520998</c:v>
                </c:pt>
                <c:pt idx="363">
                  <c:v>159.97581505520998</c:v>
                </c:pt>
                <c:pt idx="364">
                  <c:v>159.97581505520998</c:v>
                </c:pt>
                <c:pt idx="365">
                  <c:v>159.97581505520998</c:v>
                </c:pt>
                <c:pt idx="366">
                  <c:v>159.97581505520998</c:v>
                </c:pt>
                <c:pt idx="367">
                  <c:v>142.58183088995997</c:v>
                </c:pt>
                <c:pt idx="368">
                  <c:v>126.18865133721</c:v>
                </c:pt>
                <c:pt idx="369">
                  <c:v>110.79627639696</c:v>
                </c:pt>
                <c:pt idx="370">
                  <c:v>96.404706069209993</c:v>
                </c:pt>
                <c:pt idx="371">
                  <c:v>83.013940353959995</c:v>
                </c:pt>
                <c:pt idx="372">
                  <c:v>70.623979251210002</c:v>
                </c:pt>
                <c:pt idx="373">
                  <c:v>59.234822760959993</c:v>
                </c:pt>
                <c:pt idx="374">
                  <c:v>48.846470883209996</c:v>
                </c:pt>
                <c:pt idx="375">
                  <c:v>39.458923617959996</c:v>
                </c:pt>
                <c:pt idx="376">
                  <c:v>31.072180965209999</c:v>
                </c:pt>
                <c:pt idx="377">
                  <c:v>23.686242924959998</c:v>
                </c:pt>
                <c:pt idx="378">
                  <c:v>17.30110949721</c:v>
                </c:pt>
                <c:pt idx="379">
                  <c:v>11.916780681960001</c:v>
                </c:pt>
                <c:pt idx="380">
                  <c:v>7.5332564792100003</c:v>
                </c:pt>
                <c:pt idx="381">
                  <c:v>7.5332564792100003</c:v>
                </c:pt>
                <c:pt idx="382">
                  <c:v>7.5332564792100003</c:v>
                </c:pt>
                <c:pt idx="383">
                  <c:v>7.5332564792100003</c:v>
                </c:pt>
                <c:pt idx="384">
                  <c:v>7.5332564792100003</c:v>
                </c:pt>
                <c:pt idx="385">
                  <c:v>7.5332564792100003</c:v>
                </c:pt>
                <c:pt idx="386">
                  <c:v>7.5332564792100003</c:v>
                </c:pt>
                <c:pt idx="387">
                  <c:v>7.5332564792100003</c:v>
                </c:pt>
                <c:pt idx="388">
                  <c:v>7.5332564792100003</c:v>
                </c:pt>
                <c:pt idx="389">
                  <c:v>7.5332564792100003</c:v>
                </c:pt>
                <c:pt idx="390">
                  <c:v>7.5332564792100003</c:v>
                </c:pt>
                <c:pt idx="391">
                  <c:v>11.916780681960001</c:v>
                </c:pt>
                <c:pt idx="392">
                  <c:v>17.30110949721</c:v>
                </c:pt>
                <c:pt idx="393">
                  <c:v>23.686242924959998</c:v>
                </c:pt>
                <c:pt idx="394">
                  <c:v>31.072180965209999</c:v>
                </c:pt>
                <c:pt idx="395">
                  <c:v>39.458923617959996</c:v>
                </c:pt>
                <c:pt idx="396">
                  <c:v>52.198054329959994</c:v>
                </c:pt>
                <c:pt idx="397">
                  <c:v>66.716393241959992</c:v>
                </c:pt>
                <c:pt idx="398">
                  <c:v>83.013940353959995</c:v>
                </c:pt>
                <c:pt idx="399">
                  <c:v>101.09069566595998</c:v>
                </c:pt>
                <c:pt idx="400">
                  <c:v>120.94665917795999</c:v>
                </c:pt>
                <c:pt idx="401">
                  <c:v>142.58183088995997</c:v>
                </c:pt>
                <c:pt idx="402">
                  <c:v>159.97581505520998</c:v>
                </c:pt>
                <c:pt idx="403">
                  <c:v>142.58183088995997</c:v>
                </c:pt>
                <c:pt idx="404">
                  <c:v>126.18865133721</c:v>
                </c:pt>
                <c:pt idx="405">
                  <c:v>110.79627639696</c:v>
                </c:pt>
                <c:pt idx="406">
                  <c:v>96.404706069209993</c:v>
                </c:pt>
                <c:pt idx="407">
                  <c:v>83.013940353959995</c:v>
                </c:pt>
                <c:pt idx="408">
                  <c:v>70.623979251210002</c:v>
                </c:pt>
                <c:pt idx="409">
                  <c:v>59.234822760959993</c:v>
                </c:pt>
                <c:pt idx="410">
                  <c:v>48.846470883209996</c:v>
                </c:pt>
                <c:pt idx="411">
                  <c:v>48.846470883209996</c:v>
                </c:pt>
                <c:pt idx="412">
                  <c:v>48.846470883209996</c:v>
                </c:pt>
                <c:pt idx="413">
                  <c:v>48.846470883209996</c:v>
                </c:pt>
                <c:pt idx="414">
                  <c:v>48.846470883209996</c:v>
                </c:pt>
                <c:pt idx="415">
                  <c:v>48.846470883209996</c:v>
                </c:pt>
                <c:pt idx="416">
                  <c:v>48.846470883209996</c:v>
                </c:pt>
                <c:pt idx="417">
                  <c:v>59.234822760959993</c:v>
                </c:pt>
                <c:pt idx="418">
                  <c:v>70.623979251210002</c:v>
                </c:pt>
                <c:pt idx="419">
                  <c:v>83.013940353959995</c:v>
                </c:pt>
                <c:pt idx="420">
                  <c:v>96.404706069209993</c:v>
                </c:pt>
                <c:pt idx="421">
                  <c:v>110.79627639696</c:v>
                </c:pt>
                <c:pt idx="422">
                  <c:v>126.18865133721</c:v>
                </c:pt>
                <c:pt idx="423">
                  <c:v>142.58183088995997</c:v>
                </c:pt>
                <c:pt idx="424">
                  <c:v>159.97581505520998</c:v>
                </c:pt>
                <c:pt idx="425">
                  <c:v>159.97581505520998</c:v>
                </c:pt>
                <c:pt idx="426">
                  <c:v>159.97581505520998</c:v>
                </c:pt>
                <c:pt idx="427">
                  <c:v>159.97581505520998</c:v>
                </c:pt>
                <c:pt idx="428">
                  <c:v>159.97581505520998</c:v>
                </c:pt>
                <c:pt idx="429">
                  <c:v>159.97581505520998</c:v>
                </c:pt>
                <c:pt idx="430">
                  <c:v>159.97581505520998</c:v>
                </c:pt>
                <c:pt idx="431">
                  <c:v>159.97581505520998</c:v>
                </c:pt>
                <c:pt idx="432">
                  <c:v>159.97581505520998</c:v>
                </c:pt>
                <c:pt idx="433">
                  <c:v>159.97581505520998</c:v>
                </c:pt>
                <c:pt idx="434">
                  <c:v>159.97581505520998</c:v>
                </c:pt>
                <c:pt idx="435">
                  <c:v>159.97581505520998</c:v>
                </c:pt>
                <c:pt idx="436">
                  <c:v>159.97581505520998</c:v>
                </c:pt>
                <c:pt idx="437">
                  <c:v>159.97581505520998</c:v>
                </c:pt>
                <c:pt idx="438">
                  <c:v>159.97581505520998</c:v>
                </c:pt>
                <c:pt idx="439">
                  <c:v>159.97581505520998</c:v>
                </c:pt>
                <c:pt idx="440">
                  <c:v>159.97581505520998</c:v>
                </c:pt>
                <c:pt idx="441">
                  <c:v>159.97581505520998</c:v>
                </c:pt>
                <c:pt idx="442">
                  <c:v>159.97581505520998</c:v>
                </c:pt>
                <c:pt idx="443">
                  <c:v>159.97581505520998</c:v>
                </c:pt>
                <c:pt idx="444">
                  <c:v>159.97581505520998</c:v>
                </c:pt>
                <c:pt idx="445">
                  <c:v>159.97581505520998</c:v>
                </c:pt>
                <c:pt idx="446">
                  <c:v>159.97581505520998</c:v>
                </c:pt>
                <c:pt idx="447">
                  <c:v>159.97581505520998</c:v>
                </c:pt>
                <c:pt idx="448">
                  <c:v>159.97581505520998</c:v>
                </c:pt>
                <c:pt idx="449">
                  <c:v>159.97581505520998</c:v>
                </c:pt>
                <c:pt idx="450">
                  <c:v>159.97581505520998</c:v>
                </c:pt>
                <c:pt idx="451">
                  <c:v>159.97581505520998</c:v>
                </c:pt>
                <c:pt idx="452">
                  <c:v>159.97581505520998</c:v>
                </c:pt>
                <c:pt idx="453">
                  <c:v>159.97581505520998</c:v>
                </c:pt>
                <c:pt idx="454">
                  <c:v>159.97581505520998</c:v>
                </c:pt>
                <c:pt idx="455">
                  <c:v>159.97581505520998</c:v>
                </c:pt>
                <c:pt idx="456">
                  <c:v>159.97581505520998</c:v>
                </c:pt>
                <c:pt idx="457">
                  <c:v>159.97581505520998</c:v>
                </c:pt>
                <c:pt idx="458">
                  <c:v>159.97581505520998</c:v>
                </c:pt>
                <c:pt idx="459">
                  <c:v>159.97581505520998</c:v>
                </c:pt>
                <c:pt idx="460">
                  <c:v>159.97581505520998</c:v>
                </c:pt>
                <c:pt idx="461">
                  <c:v>159.97581505520998</c:v>
                </c:pt>
                <c:pt idx="462">
                  <c:v>159.97581505520998</c:v>
                </c:pt>
                <c:pt idx="463">
                  <c:v>159.97581505520998</c:v>
                </c:pt>
                <c:pt idx="464">
                  <c:v>159.97581505520998</c:v>
                </c:pt>
                <c:pt idx="465">
                  <c:v>159.97581505520998</c:v>
                </c:pt>
                <c:pt idx="466">
                  <c:v>159.97581505520998</c:v>
                </c:pt>
                <c:pt idx="467">
                  <c:v>159.97581505520998</c:v>
                </c:pt>
                <c:pt idx="468">
                  <c:v>159.97581505520998</c:v>
                </c:pt>
                <c:pt idx="469">
                  <c:v>159.97581505520998</c:v>
                </c:pt>
                <c:pt idx="470">
                  <c:v>159.97581505520998</c:v>
                </c:pt>
                <c:pt idx="471">
                  <c:v>159.97581505520998</c:v>
                </c:pt>
                <c:pt idx="472">
                  <c:v>159.97581505520998</c:v>
                </c:pt>
                <c:pt idx="473">
                  <c:v>142.58183088995997</c:v>
                </c:pt>
                <c:pt idx="474">
                  <c:v>126.18865133721</c:v>
                </c:pt>
                <c:pt idx="475">
                  <c:v>110.79627639696</c:v>
                </c:pt>
                <c:pt idx="476">
                  <c:v>96.404706069209993</c:v>
                </c:pt>
                <c:pt idx="477">
                  <c:v>83.013940353959995</c:v>
                </c:pt>
                <c:pt idx="478">
                  <c:v>70.623979251210002</c:v>
                </c:pt>
                <c:pt idx="479">
                  <c:v>59.234822760959993</c:v>
                </c:pt>
                <c:pt idx="480">
                  <c:v>48.846470883209996</c:v>
                </c:pt>
                <c:pt idx="481">
                  <c:v>39.458923617959996</c:v>
                </c:pt>
                <c:pt idx="482">
                  <c:v>31.072180965209999</c:v>
                </c:pt>
                <c:pt idx="483">
                  <c:v>23.686242924959998</c:v>
                </c:pt>
                <c:pt idx="484">
                  <c:v>17.30110949721</c:v>
                </c:pt>
                <c:pt idx="485">
                  <c:v>11.916780681960001</c:v>
                </c:pt>
                <c:pt idx="486">
                  <c:v>11.916780681960001</c:v>
                </c:pt>
                <c:pt idx="487">
                  <c:v>11.916780681960001</c:v>
                </c:pt>
                <c:pt idx="488">
                  <c:v>11.916780681960001</c:v>
                </c:pt>
                <c:pt idx="489">
                  <c:v>11.916780681960001</c:v>
                </c:pt>
                <c:pt idx="490">
                  <c:v>11.916780681960001</c:v>
                </c:pt>
                <c:pt idx="491">
                  <c:v>11.916780681960001</c:v>
                </c:pt>
                <c:pt idx="492">
                  <c:v>11.916780681960001</c:v>
                </c:pt>
                <c:pt idx="493">
                  <c:v>17.30110949721</c:v>
                </c:pt>
                <c:pt idx="494">
                  <c:v>23.686242924959998</c:v>
                </c:pt>
                <c:pt idx="495">
                  <c:v>31.072180965209999</c:v>
                </c:pt>
                <c:pt idx="496">
                  <c:v>39.458923617959996</c:v>
                </c:pt>
                <c:pt idx="497">
                  <c:v>48.846470883209996</c:v>
                </c:pt>
                <c:pt idx="498">
                  <c:v>59.234822760959993</c:v>
                </c:pt>
                <c:pt idx="499">
                  <c:v>70.623979251210002</c:v>
                </c:pt>
                <c:pt idx="500">
                  <c:v>83.013940353959995</c:v>
                </c:pt>
                <c:pt idx="501">
                  <c:v>96.404706069209993</c:v>
                </c:pt>
                <c:pt idx="502">
                  <c:v>115.81586753120997</c:v>
                </c:pt>
                <c:pt idx="503">
                  <c:v>137.00623719320998</c:v>
                </c:pt>
                <c:pt idx="504">
                  <c:v>159.97581505520998</c:v>
                </c:pt>
                <c:pt idx="505">
                  <c:v>159.97581505520998</c:v>
                </c:pt>
                <c:pt idx="506">
                  <c:v>159.97581505520998</c:v>
                </c:pt>
                <c:pt idx="507">
                  <c:v>159.97581505520998</c:v>
                </c:pt>
                <c:pt idx="508">
                  <c:v>159.97581505520998</c:v>
                </c:pt>
                <c:pt idx="509">
                  <c:v>159.97581505520998</c:v>
                </c:pt>
                <c:pt idx="510">
                  <c:v>159.97581505520998</c:v>
                </c:pt>
                <c:pt idx="511">
                  <c:v>159.97581505520998</c:v>
                </c:pt>
                <c:pt idx="512">
                  <c:v>159.97581505520998</c:v>
                </c:pt>
                <c:pt idx="513">
                  <c:v>159.97581505520998</c:v>
                </c:pt>
                <c:pt idx="514">
                  <c:v>159.97581505520998</c:v>
                </c:pt>
                <c:pt idx="515">
                  <c:v>159.97581505520998</c:v>
                </c:pt>
                <c:pt idx="516">
                  <c:v>159.97581505520998</c:v>
                </c:pt>
                <c:pt idx="517">
                  <c:v>159.97581505520998</c:v>
                </c:pt>
                <c:pt idx="518">
                  <c:v>159.97581505520998</c:v>
                </c:pt>
                <c:pt idx="519">
                  <c:v>159.97581505520998</c:v>
                </c:pt>
                <c:pt idx="520">
                  <c:v>159.97581505520998</c:v>
                </c:pt>
                <c:pt idx="521">
                  <c:v>159.97581505520998</c:v>
                </c:pt>
                <c:pt idx="522">
                  <c:v>159.97581505520998</c:v>
                </c:pt>
                <c:pt idx="523">
                  <c:v>159.97581505520998</c:v>
                </c:pt>
                <c:pt idx="524">
                  <c:v>159.97581505520998</c:v>
                </c:pt>
                <c:pt idx="525">
                  <c:v>159.97581505520998</c:v>
                </c:pt>
                <c:pt idx="526">
                  <c:v>159.97581505520998</c:v>
                </c:pt>
                <c:pt idx="527">
                  <c:v>142.58183088995997</c:v>
                </c:pt>
                <c:pt idx="528">
                  <c:v>126.18865133721</c:v>
                </c:pt>
                <c:pt idx="529">
                  <c:v>110.79627639696</c:v>
                </c:pt>
                <c:pt idx="530">
                  <c:v>96.404706069209993</c:v>
                </c:pt>
                <c:pt idx="531">
                  <c:v>83.013940353959995</c:v>
                </c:pt>
                <c:pt idx="532">
                  <c:v>70.623979251210002</c:v>
                </c:pt>
                <c:pt idx="533">
                  <c:v>59.234822760959993</c:v>
                </c:pt>
                <c:pt idx="534">
                  <c:v>48.846470883209996</c:v>
                </c:pt>
                <c:pt idx="535">
                  <c:v>39.458923617959996</c:v>
                </c:pt>
                <c:pt idx="536">
                  <c:v>31.072180965209999</c:v>
                </c:pt>
                <c:pt idx="537">
                  <c:v>31.072180965209999</c:v>
                </c:pt>
                <c:pt idx="538">
                  <c:v>31.072180965209999</c:v>
                </c:pt>
                <c:pt idx="539">
                  <c:v>31.072180965209999</c:v>
                </c:pt>
                <c:pt idx="540">
                  <c:v>31.072180965209999</c:v>
                </c:pt>
                <c:pt idx="541">
                  <c:v>31.072180965209999</c:v>
                </c:pt>
                <c:pt idx="542">
                  <c:v>31.072180965209999</c:v>
                </c:pt>
                <c:pt idx="543">
                  <c:v>31.072180965209999</c:v>
                </c:pt>
                <c:pt idx="544">
                  <c:v>39.458923617959996</c:v>
                </c:pt>
                <c:pt idx="545">
                  <c:v>48.846470883209996</c:v>
                </c:pt>
                <c:pt idx="546">
                  <c:v>59.234822760959993</c:v>
                </c:pt>
                <c:pt idx="547">
                  <c:v>70.623979251210002</c:v>
                </c:pt>
                <c:pt idx="548">
                  <c:v>83.013940353959995</c:v>
                </c:pt>
                <c:pt idx="549">
                  <c:v>96.404706069209993</c:v>
                </c:pt>
                <c:pt idx="550">
                  <c:v>115.81586753120997</c:v>
                </c:pt>
                <c:pt idx="551">
                  <c:v>137.00623719320998</c:v>
                </c:pt>
                <c:pt idx="552">
                  <c:v>159.97581505520998</c:v>
                </c:pt>
                <c:pt idx="553">
                  <c:v>159.97581505520998</c:v>
                </c:pt>
                <c:pt idx="554">
                  <c:v>159.97581505520998</c:v>
                </c:pt>
                <c:pt idx="555">
                  <c:v>159.97581505520998</c:v>
                </c:pt>
                <c:pt idx="556">
                  <c:v>159.97581505520998</c:v>
                </c:pt>
                <c:pt idx="557">
                  <c:v>159.97581505520998</c:v>
                </c:pt>
                <c:pt idx="558">
                  <c:v>159.97581505520998</c:v>
                </c:pt>
                <c:pt idx="559">
                  <c:v>142.58183088995997</c:v>
                </c:pt>
                <c:pt idx="560">
                  <c:v>126.18865133721</c:v>
                </c:pt>
                <c:pt idx="561">
                  <c:v>110.79627639696</c:v>
                </c:pt>
                <c:pt idx="562">
                  <c:v>96.404706069209993</c:v>
                </c:pt>
                <c:pt idx="563">
                  <c:v>83.013940353959995</c:v>
                </c:pt>
                <c:pt idx="564">
                  <c:v>70.623979251210002</c:v>
                </c:pt>
                <c:pt idx="565">
                  <c:v>59.234822760959993</c:v>
                </c:pt>
                <c:pt idx="566">
                  <c:v>48.846470883209996</c:v>
                </c:pt>
                <c:pt idx="567">
                  <c:v>39.458923617959996</c:v>
                </c:pt>
                <c:pt idx="568">
                  <c:v>31.072180965209999</c:v>
                </c:pt>
                <c:pt idx="569">
                  <c:v>23.686242924959998</c:v>
                </c:pt>
                <c:pt idx="570">
                  <c:v>17.30110949721</c:v>
                </c:pt>
                <c:pt idx="571">
                  <c:v>11.916780681960001</c:v>
                </c:pt>
                <c:pt idx="572">
                  <c:v>7.5332564792100003</c:v>
                </c:pt>
                <c:pt idx="573">
                  <c:v>7.5332564792100003</c:v>
                </c:pt>
                <c:pt idx="574">
                  <c:v>7.5332564792100003</c:v>
                </c:pt>
                <c:pt idx="575">
                  <c:v>7.5332564792100003</c:v>
                </c:pt>
                <c:pt idx="576">
                  <c:v>7.5332564792100003</c:v>
                </c:pt>
                <c:pt idx="577">
                  <c:v>7.5332564792100003</c:v>
                </c:pt>
                <c:pt idx="578">
                  <c:v>7.5332564792100003</c:v>
                </c:pt>
                <c:pt idx="579">
                  <c:v>7.5332564792100003</c:v>
                </c:pt>
                <c:pt idx="580">
                  <c:v>7.5332564792100003</c:v>
                </c:pt>
                <c:pt idx="581">
                  <c:v>7.5332564792100003</c:v>
                </c:pt>
                <c:pt idx="582">
                  <c:v>7.5332564792100003</c:v>
                </c:pt>
                <c:pt idx="583">
                  <c:v>7.5332564792100003</c:v>
                </c:pt>
                <c:pt idx="584">
                  <c:v>9.1665696068099987</c:v>
                </c:pt>
                <c:pt idx="585">
                  <c:v>10.960011472409997</c:v>
                </c:pt>
                <c:pt idx="586">
                  <c:v>12.913582076009995</c:v>
                </c:pt>
                <c:pt idx="587">
                  <c:v>15.027281417609995</c:v>
                </c:pt>
                <c:pt idx="588">
                  <c:v>17.301109497209993</c:v>
                </c:pt>
                <c:pt idx="589">
                  <c:v>19.735066314809988</c:v>
                </c:pt>
                <c:pt idx="590">
                  <c:v>22.329151870409991</c:v>
                </c:pt>
                <c:pt idx="591">
                  <c:v>25.083366164009984</c:v>
                </c:pt>
                <c:pt idx="592">
                  <c:v>32.669465126759981</c:v>
                </c:pt>
                <c:pt idx="593">
                  <c:v>41.256368702009979</c:v>
                </c:pt>
                <c:pt idx="594">
                  <c:v>50.844076889759982</c:v>
                </c:pt>
                <c:pt idx="595">
                  <c:v>61.432589690009969</c:v>
                </c:pt>
                <c:pt idx="596">
                  <c:v>73.021907102759968</c:v>
                </c:pt>
                <c:pt idx="597">
                  <c:v>85.612029128009965</c:v>
                </c:pt>
                <c:pt idx="598">
                  <c:v>99.202955765759967</c:v>
                </c:pt>
                <c:pt idx="599">
                  <c:v>113.79468701600996</c:v>
                </c:pt>
                <c:pt idx="600">
                  <c:v>129.38722287875996</c:v>
                </c:pt>
                <c:pt idx="601">
                  <c:v>145.98056335400997</c:v>
                </c:pt>
                <c:pt idx="602">
                  <c:v>159.97581505520998</c:v>
                </c:pt>
                <c:pt idx="603">
                  <c:v>159.97581505520998</c:v>
                </c:pt>
                <c:pt idx="604">
                  <c:v>159.97581505520998</c:v>
                </c:pt>
                <c:pt idx="605">
                  <c:v>159.97581505520998</c:v>
                </c:pt>
                <c:pt idx="606">
                  <c:v>159.97581505520998</c:v>
                </c:pt>
                <c:pt idx="607">
                  <c:v>159.97581505520998</c:v>
                </c:pt>
                <c:pt idx="608">
                  <c:v>139.00064062499999</c:v>
                </c:pt>
                <c:pt idx="609">
                  <c:v>128.10299039999998</c:v>
                </c:pt>
                <c:pt idx="610">
                  <c:v>128.10299039999998</c:v>
                </c:pt>
                <c:pt idx="611">
                  <c:v>139.00064062499999</c:v>
                </c:pt>
                <c:pt idx="612">
                  <c:v>150.34309289999999</c:v>
                </c:pt>
                <c:pt idx="613">
                  <c:v>159.97581505520998</c:v>
                </c:pt>
                <c:pt idx="614">
                  <c:v>159.97581505520998</c:v>
                </c:pt>
                <c:pt idx="615">
                  <c:v>159.97581505520998</c:v>
                </c:pt>
                <c:pt idx="616">
                  <c:v>159.97581505520998</c:v>
                </c:pt>
                <c:pt idx="617">
                  <c:v>159.97581505520998</c:v>
                </c:pt>
                <c:pt idx="618">
                  <c:v>159.97581505520998</c:v>
                </c:pt>
                <c:pt idx="619">
                  <c:v>159.97581505520998</c:v>
                </c:pt>
                <c:pt idx="620">
                  <c:v>159.97581505520998</c:v>
                </c:pt>
                <c:pt idx="621">
                  <c:v>159.97581505520998</c:v>
                </c:pt>
                <c:pt idx="622">
                  <c:v>159.97581505520998</c:v>
                </c:pt>
                <c:pt idx="623">
                  <c:v>159.97581505520998</c:v>
                </c:pt>
                <c:pt idx="624">
                  <c:v>159.97581505520998</c:v>
                </c:pt>
                <c:pt idx="625">
                  <c:v>159.97581505520998</c:v>
                </c:pt>
                <c:pt idx="626">
                  <c:v>159.97581505520998</c:v>
                </c:pt>
                <c:pt idx="627">
                  <c:v>159.97581505520998</c:v>
                </c:pt>
                <c:pt idx="628">
                  <c:v>159.97581505520998</c:v>
                </c:pt>
                <c:pt idx="629">
                  <c:v>159.97581505520998</c:v>
                </c:pt>
                <c:pt idx="630">
                  <c:v>159.97581505520998</c:v>
                </c:pt>
                <c:pt idx="631">
                  <c:v>159.97581505520998</c:v>
                </c:pt>
                <c:pt idx="632">
                  <c:v>159.97581505520998</c:v>
                </c:pt>
                <c:pt idx="633">
                  <c:v>159.97581505520998</c:v>
                </c:pt>
                <c:pt idx="634">
                  <c:v>159.97581505520998</c:v>
                </c:pt>
                <c:pt idx="635">
                  <c:v>159.97581505520998</c:v>
                </c:pt>
                <c:pt idx="636">
                  <c:v>159.97581505520998</c:v>
                </c:pt>
                <c:pt idx="637">
                  <c:v>159.97581505520998</c:v>
                </c:pt>
                <c:pt idx="638">
                  <c:v>159.97581505520998</c:v>
                </c:pt>
                <c:pt idx="639">
                  <c:v>159.97581505520998</c:v>
                </c:pt>
                <c:pt idx="640">
                  <c:v>159.97581505520998</c:v>
                </c:pt>
                <c:pt idx="641">
                  <c:v>159.97581505520998</c:v>
                </c:pt>
                <c:pt idx="642">
                  <c:v>159.97581505520998</c:v>
                </c:pt>
                <c:pt idx="643">
                  <c:v>159.97581505520998</c:v>
                </c:pt>
                <c:pt idx="644">
                  <c:v>159.97581505520998</c:v>
                </c:pt>
                <c:pt idx="645">
                  <c:v>159.97581505520998</c:v>
                </c:pt>
                <c:pt idx="646">
                  <c:v>159.97581505520998</c:v>
                </c:pt>
                <c:pt idx="647">
                  <c:v>159.97581505520998</c:v>
                </c:pt>
                <c:pt idx="648">
                  <c:v>159.97581505520998</c:v>
                </c:pt>
                <c:pt idx="649">
                  <c:v>159.97581505520998</c:v>
                </c:pt>
                <c:pt idx="650">
                  <c:v>159.97581505520998</c:v>
                </c:pt>
                <c:pt idx="651">
                  <c:v>159.97581505520998</c:v>
                </c:pt>
                <c:pt idx="652">
                  <c:v>159.97581505520998</c:v>
                </c:pt>
                <c:pt idx="653">
                  <c:v>159.97581505520998</c:v>
                </c:pt>
                <c:pt idx="654">
                  <c:v>159.97581505520998</c:v>
                </c:pt>
                <c:pt idx="655">
                  <c:v>159.97581505520998</c:v>
                </c:pt>
                <c:pt idx="656">
                  <c:v>159.97581505520998</c:v>
                </c:pt>
                <c:pt idx="657">
                  <c:v>159.97581505520998</c:v>
                </c:pt>
                <c:pt idx="658">
                  <c:v>159.97581505520998</c:v>
                </c:pt>
                <c:pt idx="659">
                  <c:v>159.97581505520998</c:v>
                </c:pt>
                <c:pt idx="660">
                  <c:v>159.97581505520998</c:v>
                </c:pt>
                <c:pt idx="661">
                  <c:v>159.97581505520998</c:v>
                </c:pt>
                <c:pt idx="662">
                  <c:v>159.97581505520998</c:v>
                </c:pt>
                <c:pt idx="663">
                  <c:v>159.97581505520998</c:v>
                </c:pt>
                <c:pt idx="664">
                  <c:v>159.97581505520998</c:v>
                </c:pt>
                <c:pt idx="665">
                  <c:v>159.97581505520998</c:v>
                </c:pt>
                <c:pt idx="666">
                  <c:v>159.97581505520998</c:v>
                </c:pt>
                <c:pt idx="667">
                  <c:v>159.97581505520998</c:v>
                </c:pt>
                <c:pt idx="668">
                  <c:v>159.97581505520998</c:v>
                </c:pt>
                <c:pt idx="669">
                  <c:v>159.97581505520998</c:v>
                </c:pt>
                <c:pt idx="670">
                  <c:v>159.97581505520998</c:v>
                </c:pt>
                <c:pt idx="671">
                  <c:v>159.97581505520998</c:v>
                </c:pt>
                <c:pt idx="672">
                  <c:v>159.97581505520998</c:v>
                </c:pt>
                <c:pt idx="673">
                  <c:v>159.97581505520998</c:v>
                </c:pt>
                <c:pt idx="674">
                  <c:v>159.97581505520998</c:v>
                </c:pt>
                <c:pt idx="675">
                  <c:v>159.97581505520998</c:v>
                </c:pt>
                <c:pt idx="676">
                  <c:v>159.97581505520998</c:v>
                </c:pt>
                <c:pt idx="677">
                  <c:v>159.97581505520998</c:v>
                </c:pt>
                <c:pt idx="678">
                  <c:v>159.97581505520998</c:v>
                </c:pt>
                <c:pt idx="679">
                  <c:v>159.97581505520998</c:v>
                </c:pt>
                <c:pt idx="680">
                  <c:v>159.97581505520998</c:v>
                </c:pt>
                <c:pt idx="681">
                  <c:v>159.97581505520998</c:v>
                </c:pt>
                <c:pt idx="682">
                  <c:v>159.97581505520998</c:v>
                </c:pt>
                <c:pt idx="683">
                  <c:v>159.97581505520998</c:v>
                </c:pt>
                <c:pt idx="684">
                  <c:v>159.97581505520998</c:v>
                </c:pt>
                <c:pt idx="685">
                  <c:v>159.97581505520998</c:v>
                </c:pt>
                <c:pt idx="686">
                  <c:v>159.97581505520998</c:v>
                </c:pt>
                <c:pt idx="687">
                  <c:v>159.97581505520998</c:v>
                </c:pt>
                <c:pt idx="688">
                  <c:v>159.97581505520998</c:v>
                </c:pt>
                <c:pt idx="689">
                  <c:v>159.97581505520998</c:v>
                </c:pt>
                <c:pt idx="690">
                  <c:v>148.26862509921</c:v>
                </c:pt>
                <c:pt idx="691">
                  <c:v>137.00623719320998</c:v>
                </c:pt>
                <c:pt idx="692">
                  <c:v>126.18865133721</c:v>
                </c:pt>
                <c:pt idx="693">
                  <c:v>115.81586753120997</c:v>
                </c:pt>
                <c:pt idx="694">
                  <c:v>105.88788577520999</c:v>
                </c:pt>
                <c:pt idx="695">
                  <c:v>96.404706069209993</c:v>
                </c:pt>
                <c:pt idx="696">
                  <c:v>87.366328413209985</c:v>
                </c:pt>
                <c:pt idx="697">
                  <c:v>78.772752807209997</c:v>
                </c:pt>
                <c:pt idx="698">
                  <c:v>70.623979251210002</c:v>
                </c:pt>
                <c:pt idx="699">
                  <c:v>62.920007745209993</c:v>
                </c:pt>
                <c:pt idx="700">
                  <c:v>55.660838289209991</c:v>
                </c:pt>
                <c:pt idx="701">
                  <c:v>48.846470883209996</c:v>
                </c:pt>
                <c:pt idx="702">
                  <c:v>42.476905527209993</c:v>
                </c:pt>
                <c:pt idx="703">
                  <c:v>36.552142221209998</c:v>
                </c:pt>
                <c:pt idx="704">
                  <c:v>31.072180965209999</c:v>
                </c:pt>
                <c:pt idx="705">
                  <c:v>26.037021759209999</c:v>
                </c:pt>
                <c:pt idx="706">
                  <c:v>21.446664603209999</c:v>
                </c:pt>
                <c:pt idx="707">
                  <c:v>17.30110949721</c:v>
                </c:pt>
                <c:pt idx="708">
                  <c:v>13.60035644121</c:v>
                </c:pt>
                <c:pt idx="709">
                  <c:v>10.34440543521</c:v>
                </c:pt>
                <c:pt idx="710">
                  <c:v>7.5332564792100003</c:v>
                </c:pt>
                <c:pt idx="711">
                  <c:v>5.1669095732099999</c:v>
                </c:pt>
                <c:pt idx="712">
                  <c:v>5.1669095732099999</c:v>
                </c:pt>
                <c:pt idx="713">
                  <c:v>5.1669095732099999</c:v>
                </c:pt>
                <c:pt idx="714">
                  <c:v>5.1669095732099999</c:v>
                </c:pt>
                <c:pt idx="715">
                  <c:v>5.1669095732099999</c:v>
                </c:pt>
                <c:pt idx="716">
                  <c:v>5.1669095732099999</c:v>
                </c:pt>
                <c:pt idx="717">
                  <c:v>5.1669095732099999</c:v>
                </c:pt>
                <c:pt idx="718">
                  <c:v>5.1669095732099999</c:v>
                </c:pt>
                <c:pt idx="719">
                  <c:v>5.1669095732099999</c:v>
                </c:pt>
                <c:pt idx="720">
                  <c:v>5.1669095732099999</c:v>
                </c:pt>
                <c:pt idx="721">
                  <c:v>5.1669095732099999</c:v>
                </c:pt>
                <c:pt idx="722">
                  <c:v>5.1669095732099999</c:v>
                </c:pt>
                <c:pt idx="723">
                  <c:v>6.5333414708099991</c:v>
                </c:pt>
                <c:pt idx="724">
                  <c:v>8.0599021064099983</c:v>
                </c:pt>
                <c:pt idx="725">
                  <c:v>9.7465914800099966</c:v>
                </c:pt>
                <c:pt idx="726">
                  <c:v>11.593409591609996</c:v>
                </c:pt>
                <c:pt idx="727">
                  <c:v>13.600356441209994</c:v>
                </c:pt>
                <c:pt idx="728">
                  <c:v>15.767432028809992</c:v>
                </c:pt>
                <c:pt idx="729">
                  <c:v>18.094636354409989</c:v>
                </c:pt>
                <c:pt idx="730">
                  <c:v>20.581969418009987</c:v>
                </c:pt>
                <c:pt idx="731">
                  <c:v>23.229431219609982</c:v>
                </c:pt>
                <c:pt idx="732">
                  <c:v>26.037021759209981</c:v>
                </c:pt>
                <c:pt idx="733">
                  <c:v>29.004741036809978</c:v>
                </c:pt>
                <c:pt idx="734">
                  <c:v>32.132589052409976</c:v>
                </c:pt>
                <c:pt idx="735">
                  <c:v>40.652772320159968</c:v>
                </c:pt>
                <c:pt idx="736">
                  <c:v>50.173760200409973</c:v>
                </c:pt>
                <c:pt idx="737">
                  <c:v>60.695552693159961</c:v>
                </c:pt>
                <c:pt idx="738">
                  <c:v>72.218149798409968</c:v>
                </c:pt>
                <c:pt idx="739">
                  <c:v>84.741551516159959</c:v>
                </c:pt>
                <c:pt idx="740">
                  <c:v>98.265757846409954</c:v>
                </c:pt>
                <c:pt idx="741">
                  <c:v>112.79076878915994</c:v>
                </c:pt>
                <c:pt idx="742">
                  <c:v>133.71425722115995</c:v>
                </c:pt>
                <c:pt idx="743">
                  <c:v>156.41695385315995</c:v>
                </c:pt>
                <c:pt idx="744">
                  <c:v>159.97581505520998</c:v>
                </c:pt>
                <c:pt idx="745">
                  <c:v>159.97581505520998</c:v>
                </c:pt>
                <c:pt idx="746">
                  <c:v>159.97581505520998</c:v>
                </c:pt>
                <c:pt idx="747">
                  <c:v>159.97581505520998</c:v>
                </c:pt>
                <c:pt idx="748">
                  <c:v>159.97581505520998</c:v>
                </c:pt>
                <c:pt idx="749">
                  <c:v>159.97581505520998</c:v>
                </c:pt>
                <c:pt idx="750">
                  <c:v>159.97581505520998</c:v>
                </c:pt>
                <c:pt idx="751">
                  <c:v>159.97581505520998</c:v>
                </c:pt>
                <c:pt idx="752">
                  <c:v>159.97581505520998</c:v>
                </c:pt>
                <c:pt idx="753">
                  <c:v>159.97581505520998</c:v>
                </c:pt>
                <c:pt idx="754">
                  <c:v>159.97581505520998</c:v>
                </c:pt>
                <c:pt idx="755">
                  <c:v>148.26862509921</c:v>
                </c:pt>
                <c:pt idx="756">
                  <c:v>137.00623719320998</c:v>
                </c:pt>
                <c:pt idx="757">
                  <c:v>126.18865133721</c:v>
                </c:pt>
                <c:pt idx="758">
                  <c:v>115.81586753120997</c:v>
                </c:pt>
                <c:pt idx="759">
                  <c:v>105.88788577520999</c:v>
                </c:pt>
                <c:pt idx="760">
                  <c:v>96.404706069209993</c:v>
                </c:pt>
                <c:pt idx="761">
                  <c:v>87.366328413209985</c:v>
                </c:pt>
                <c:pt idx="762">
                  <c:v>78.772752807209997</c:v>
                </c:pt>
                <c:pt idx="763">
                  <c:v>70.623979251210002</c:v>
                </c:pt>
                <c:pt idx="764">
                  <c:v>62.920007745209993</c:v>
                </c:pt>
                <c:pt idx="765">
                  <c:v>55.660838289209991</c:v>
                </c:pt>
                <c:pt idx="766">
                  <c:v>48.846470883209996</c:v>
                </c:pt>
                <c:pt idx="767">
                  <c:v>42.476905527209993</c:v>
                </c:pt>
                <c:pt idx="768">
                  <c:v>36.552142221209998</c:v>
                </c:pt>
                <c:pt idx="769">
                  <c:v>31.072180965209999</c:v>
                </c:pt>
                <c:pt idx="770">
                  <c:v>26.037021759209999</c:v>
                </c:pt>
                <c:pt idx="771">
                  <c:v>21.446664603209999</c:v>
                </c:pt>
                <c:pt idx="772">
                  <c:v>17.30110949721</c:v>
                </c:pt>
                <c:pt idx="773">
                  <c:v>17.30110949721</c:v>
                </c:pt>
                <c:pt idx="774">
                  <c:v>17.30110949721</c:v>
                </c:pt>
                <c:pt idx="775">
                  <c:v>17.30110949721</c:v>
                </c:pt>
                <c:pt idx="776">
                  <c:v>17.30110949721</c:v>
                </c:pt>
                <c:pt idx="777">
                  <c:v>17.30110949721</c:v>
                </c:pt>
                <c:pt idx="778">
                  <c:v>17.30110949721</c:v>
                </c:pt>
                <c:pt idx="779">
                  <c:v>17.30110949721</c:v>
                </c:pt>
                <c:pt idx="780">
                  <c:v>17.30110949721</c:v>
                </c:pt>
                <c:pt idx="781">
                  <c:v>17.30110949721</c:v>
                </c:pt>
                <c:pt idx="782">
                  <c:v>17.30110949721</c:v>
                </c:pt>
                <c:pt idx="783">
                  <c:v>19.735066314809998</c:v>
                </c:pt>
                <c:pt idx="784">
                  <c:v>22.329151870409994</c:v>
                </c:pt>
                <c:pt idx="785">
                  <c:v>25.083366164009991</c:v>
                </c:pt>
                <c:pt idx="786">
                  <c:v>27.997709195609993</c:v>
                </c:pt>
                <c:pt idx="787">
                  <c:v>31.072180965209991</c:v>
                </c:pt>
                <c:pt idx="788">
                  <c:v>40.053623958809986</c:v>
                </c:pt>
                <c:pt idx="789">
                  <c:v>50.17376020040998</c:v>
                </c:pt>
                <c:pt idx="790">
                  <c:v>61.432589690009969</c:v>
                </c:pt>
                <c:pt idx="791">
                  <c:v>73.83011242760999</c:v>
                </c:pt>
                <c:pt idx="792">
                  <c:v>87.366328413209985</c:v>
                </c:pt>
                <c:pt idx="793">
                  <c:v>102.04123764681002</c:v>
                </c:pt>
                <c:pt idx="794">
                  <c:v>117.85484012841003</c:v>
                </c:pt>
                <c:pt idx="795">
                  <c:v>134.80713585801004</c:v>
                </c:pt>
                <c:pt idx="796">
                  <c:v>152.89812483561005</c:v>
                </c:pt>
                <c:pt idx="797">
                  <c:v>159.97581505520998</c:v>
                </c:pt>
                <c:pt idx="798">
                  <c:v>159.97581505520998</c:v>
                </c:pt>
                <c:pt idx="799">
                  <c:v>159.97581505520998</c:v>
                </c:pt>
                <c:pt idx="800">
                  <c:v>159.97581505520998</c:v>
                </c:pt>
                <c:pt idx="801">
                  <c:v>159.97581505520998</c:v>
                </c:pt>
                <c:pt idx="802">
                  <c:v>159.97581505520998</c:v>
                </c:pt>
                <c:pt idx="803">
                  <c:v>159.97581505520998</c:v>
                </c:pt>
                <c:pt idx="804">
                  <c:v>159.97581505520998</c:v>
                </c:pt>
                <c:pt idx="805">
                  <c:v>159.97581505520998</c:v>
                </c:pt>
                <c:pt idx="806">
                  <c:v>159.97581505520998</c:v>
                </c:pt>
                <c:pt idx="807">
                  <c:v>159.97581505520998</c:v>
                </c:pt>
                <c:pt idx="808">
                  <c:v>159.97581505520998</c:v>
                </c:pt>
                <c:pt idx="809">
                  <c:v>159.97581505520998</c:v>
                </c:pt>
                <c:pt idx="810">
                  <c:v>159.97581505520998</c:v>
                </c:pt>
                <c:pt idx="811">
                  <c:v>159.97581505520998</c:v>
                </c:pt>
                <c:pt idx="812">
                  <c:v>159.97581505520998</c:v>
                </c:pt>
                <c:pt idx="813">
                  <c:v>159.97581505520998</c:v>
                </c:pt>
                <c:pt idx="814">
                  <c:v>159.97581505520998</c:v>
                </c:pt>
                <c:pt idx="815">
                  <c:v>159.97581505520998</c:v>
                </c:pt>
                <c:pt idx="816">
                  <c:v>159.97581505520998</c:v>
                </c:pt>
                <c:pt idx="817">
                  <c:v>159.97581505520998</c:v>
                </c:pt>
                <c:pt idx="818">
                  <c:v>159.97581505520998</c:v>
                </c:pt>
                <c:pt idx="819">
                  <c:v>159.97581505520998</c:v>
                </c:pt>
                <c:pt idx="820">
                  <c:v>159.97581505520998</c:v>
                </c:pt>
                <c:pt idx="821">
                  <c:v>148.26862509921</c:v>
                </c:pt>
                <c:pt idx="822">
                  <c:v>137.00623719320998</c:v>
                </c:pt>
                <c:pt idx="823">
                  <c:v>126.18865133721</c:v>
                </c:pt>
                <c:pt idx="824">
                  <c:v>115.81586753120997</c:v>
                </c:pt>
                <c:pt idx="825">
                  <c:v>105.88788577520999</c:v>
                </c:pt>
                <c:pt idx="826">
                  <c:v>96.404706069209993</c:v>
                </c:pt>
                <c:pt idx="827">
                  <c:v>87.366328413209985</c:v>
                </c:pt>
                <c:pt idx="828">
                  <c:v>78.772752807209997</c:v>
                </c:pt>
                <c:pt idx="829">
                  <c:v>70.623979251210002</c:v>
                </c:pt>
                <c:pt idx="830">
                  <c:v>62.920007745209993</c:v>
                </c:pt>
                <c:pt idx="831">
                  <c:v>55.660838289209991</c:v>
                </c:pt>
                <c:pt idx="832">
                  <c:v>48.846470883209996</c:v>
                </c:pt>
                <c:pt idx="833">
                  <c:v>42.476905527209993</c:v>
                </c:pt>
                <c:pt idx="834">
                  <c:v>36.552142221209998</c:v>
                </c:pt>
                <c:pt idx="835">
                  <c:v>31.072180965209999</c:v>
                </c:pt>
                <c:pt idx="836">
                  <c:v>26.037021759209999</c:v>
                </c:pt>
                <c:pt idx="837">
                  <c:v>26.037021759209999</c:v>
                </c:pt>
                <c:pt idx="838">
                  <c:v>26.037021759209999</c:v>
                </c:pt>
                <c:pt idx="839">
                  <c:v>26.037021759209999</c:v>
                </c:pt>
                <c:pt idx="840">
                  <c:v>26.037021759209999</c:v>
                </c:pt>
                <c:pt idx="841">
                  <c:v>26.037021759209999</c:v>
                </c:pt>
                <c:pt idx="842">
                  <c:v>26.037021759209999</c:v>
                </c:pt>
                <c:pt idx="843">
                  <c:v>26.037021759209999</c:v>
                </c:pt>
                <c:pt idx="844">
                  <c:v>26.037021759209999</c:v>
                </c:pt>
                <c:pt idx="845">
                  <c:v>26.037021759209999</c:v>
                </c:pt>
                <c:pt idx="846">
                  <c:v>26.037021759209999</c:v>
                </c:pt>
                <c:pt idx="847">
                  <c:v>26.037021759209999</c:v>
                </c:pt>
                <c:pt idx="848">
                  <c:v>26.037021759209999</c:v>
                </c:pt>
                <c:pt idx="849">
                  <c:v>26.037021759209999</c:v>
                </c:pt>
                <c:pt idx="850">
                  <c:v>26.037021759209999</c:v>
                </c:pt>
                <c:pt idx="851">
                  <c:v>26.037021759209999</c:v>
                </c:pt>
                <c:pt idx="852">
                  <c:v>26.037021759209999</c:v>
                </c:pt>
                <c:pt idx="853">
                  <c:v>26.037021759209999</c:v>
                </c:pt>
                <c:pt idx="854">
                  <c:v>26.037021759209999</c:v>
                </c:pt>
                <c:pt idx="855">
                  <c:v>26.037021759209999</c:v>
                </c:pt>
                <c:pt idx="856">
                  <c:v>26.037021759209999</c:v>
                </c:pt>
                <c:pt idx="857">
                  <c:v>26.037021759209999</c:v>
                </c:pt>
                <c:pt idx="858">
                  <c:v>29.00474103681</c:v>
                </c:pt>
                <c:pt idx="859">
                  <c:v>32.132589052409998</c:v>
                </c:pt>
                <c:pt idx="860">
                  <c:v>35.420565806009989</c:v>
                </c:pt>
                <c:pt idx="861">
                  <c:v>38.868671297609986</c:v>
                </c:pt>
                <c:pt idx="862">
                  <c:v>42.476905527209986</c:v>
                </c:pt>
                <c:pt idx="863">
                  <c:v>46.245268494809977</c:v>
                </c:pt>
                <c:pt idx="864">
                  <c:v>50.17376020040998</c:v>
                </c:pt>
                <c:pt idx="865">
                  <c:v>54.262380644009973</c:v>
                </c:pt>
                <c:pt idx="866">
                  <c:v>58.511129825609991</c:v>
                </c:pt>
                <c:pt idx="867">
                  <c:v>62.920007745209993</c:v>
                </c:pt>
                <c:pt idx="868">
                  <c:v>67.489014402810014</c:v>
                </c:pt>
                <c:pt idx="869">
                  <c:v>72.21814979841001</c:v>
                </c:pt>
                <c:pt idx="870">
                  <c:v>77.107413932010033</c:v>
                </c:pt>
                <c:pt idx="871">
                  <c:v>82.156806803610053</c:v>
                </c:pt>
                <c:pt idx="872">
                  <c:v>87.366328413210056</c:v>
                </c:pt>
                <c:pt idx="873">
                  <c:v>92.73597876081007</c:v>
                </c:pt>
                <c:pt idx="874">
                  <c:v>92.735978760809999</c:v>
                </c:pt>
                <c:pt idx="875">
                  <c:v>92.735978760809999</c:v>
                </c:pt>
                <c:pt idx="876">
                  <c:v>92.735978760809999</c:v>
                </c:pt>
                <c:pt idx="877">
                  <c:v>92.735978760809999</c:v>
                </c:pt>
                <c:pt idx="878">
                  <c:v>92.735978760809999</c:v>
                </c:pt>
                <c:pt idx="879">
                  <c:v>92.735978760809999</c:v>
                </c:pt>
                <c:pt idx="880">
                  <c:v>92.735978760809999</c:v>
                </c:pt>
                <c:pt idx="881">
                  <c:v>92.735978760809999</c:v>
                </c:pt>
                <c:pt idx="882">
                  <c:v>92.735978760809999</c:v>
                </c:pt>
                <c:pt idx="883">
                  <c:v>92.735978760809999</c:v>
                </c:pt>
                <c:pt idx="884">
                  <c:v>92.735978760809999</c:v>
                </c:pt>
                <c:pt idx="885">
                  <c:v>92.735978760809999</c:v>
                </c:pt>
                <c:pt idx="886">
                  <c:v>92.735978760809999</c:v>
                </c:pt>
                <c:pt idx="887">
                  <c:v>92.735978760809999</c:v>
                </c:pt>
                <c:pt idx="888">
                  <c:v>92.735978760809999</c:v>
                </c:pt>
                <c:pt idx="889">
                  <c:v>92.735978760809999</c:v>
                </c:pt>
                <c:pt idx="890">
                  <c:v>92.735978760809999</c:v>
                </c:pt>
                <c:pt idx="891">
                  <c:v>92.735978760809999</c:v>
                </c:pt>
                <c:pt idx="892">
                  <c:v>92.735978760809999</c:v>
                </c:pt>
                <c:pt idx="893">
                  <c:v>92.735978760809999</c:v>
                </c:pt>
                <c:pt idx="894">
                  <c:v>92.735978760809999</c:v>
                </c:pt>
                <c:pt idx="895">
                  <c:v>92.735978760809999</c:v>
                </c:pt>
                <c:pt idx="896">
                  <c:v>92.735978760809999</c:v>
                </c:pt>
                <c:pt idx="897">
                  <c:v>92.735978760809999</c:v>
                </c:pt>
                <c:pt idx="898">
                  <c:v>92.735978760809999</c:v>
                </c:pt>
                <c:pt idx="899">
                  <c:v>92.735978760809999</c:v>
                </c:pt>
                <c:pt idx="900">
                  <c:v>92.735978760809999</c:v>
                </c:pt>
                <c:pt idx="901">
                  <c:v>92.735978760809999</c:v>
                </c:pt>
                <c:pt idx="902">
                  <c:v>92.735978760809999</c:v>
                </c:pt>
                <c:pt idx="903">
                  <c:v>92.735978760809999</c:v>
                </c:pt>
                <c:pt idx="904">
                  <c:v>92.735978760809999</c:v>
                </c:pt>
                <c:pt idx="905">
                  <c:v>92.735978760809999</c:v>
                </c:pt>
                <c:pt idx="906">
                  <c:v>92.735978760809999</c:v>
                </c:pt>
                <c:pt idx="907">
                  <c:v>92.735978760809999</c:v>
                </c:pt>
                <c:pt idx="908">
                  <c:v>92.735978760809999</c:v>
                </c:pt>
                <c:pt idx="909">
                  <c:v>92.735978760809999</c:v>
                </c:pt>
                <c:pt idx="910">
                  <c:v>92.735978760809999</c:v>
                </c:pt>
                <c:pt idx="911">
                  <c:v>92.735978760809999</c:v>
                </c:pt>
                <c:pt idx="912">
                  <c:v>92.735978760809999</c:v>
                </c:pt>
                <c:pt idx="913">
                  <c:v>92.735978760809999</c:v>
                </c:pt>
                <c:pt idx="914">
                  <c:v>92.735978760809999</c:v>
                </c:pt>
                <c:pt idx="915">
                  <c:v>92.735978760809999</c:v>
                </c:pt>
                <c:pt idx="916">
                  <c:v>92.735978760809999</c:v>
                </c:pt>
                <c:pt idx="917">
                  <c:v>92.735978760809999</c:v>
                </c:pt>
                <c:pt idx="918">
                  <c:v>92.735978760809999</c:v>
                </c:pt>
                <c:pt idx="919">
                  <c:v>92.735978760809999</c:v>
                </c:pt>
                <c:pt idx="920">
                  <c:v>92.735978760809999</c:v>
                </c:pt>
                <c:pt idx="921">
                  <c:v>92.735978760809999</c:v>
                </c:pt>
                <c:pt idx="922">
                  <c:v>92.735978760809999</c:v>
                </c:pt>
                <c:pt idx="923">
                  <c:v>92.735978760809999</c:v>
                </c:pt>
                <c:pt idx="924">
                  <c:v>92.735978760809999</c:v>
                </c:pt>
                <c:pt idx="925">
                  <c:v>92.735978760809999</c:v>
                </c:pt>
                <c:pt idx="926">
                  <c:v>92.735978760809999</c:v>
                </c:pt>
                <c:pt idx="927">
                  <c:v>92.735978760809999</c:v>
                </c:pt>
                <c:pt idx="928">
                  <c:v>92.735978760809999</c:v>
                </c:pt>
                <c:pt idx="929">
                  <c:v>92.735978760809999</c:v>
                </c:pt>
                <c:pt idx="930">
                  <c:v>92.735978760809999</c:v>
                </c:pt>
                <c:pt idx="931">
                  <c:v>92.735978760809999</c:v>
                </c:pt>
                <c:pt idx="932">
                  <c:v>92.735978760809999</c:v>
                </c:pt>
                <c:pt idx="933">
                  <c:v>92.735978760809999</c:v>
                </c:pt>
                <c:pt idx="934">
                  <c:v>92.735978760809999</c:v>
                </c:pt>
                <c:pt idx="935">
                  <c:v>102.04123764681002</c:v>
                </c:pt>
                <c:pt idx="936">
                  <c:v>111.79129858281</c:v>
                </c:pt>
                <c:pt idx="937">
                  <c:v>121.98616156881</c:v>
                </c:pt>
                <c:pt idx="938">
                  <c:v>132.62582660481002</c:v>
                </c:pt>
                <c:pt idx="939">
                  <c:v>143.71029369081</c:v>
                </c:pt>
                <c:pt idx="940">
                  <c:v>155.23956282681002</c:v>
                </c:pt>
                <c:pt idx="941">
                  <c:v>159.97581505520998</c:v>
                </c:pt>
                <c:pt idx="942">
                  <c:v>159.97581505520998</c:v>
                </c:pt>
                <c:pt idx="943">
                  <c:v>159.97581505520998</c:v>
                </c:pt>
                <c:pt idx="944">
                  <c:v>159.97581505520998</c:v>
                </c:pt>
                <c:pt idx="945">
                  <c:v>159.97581505520998</c:v>
                </c:pt>
                <c:pt idx="946">
                  <c:v>159.97581505520998</c:v>
                </c:pt>
                <c:pt idx="947">
                  <c:v>159.97581505520998</c:v>
                </c:pt>
                <c:pt idx="948">
                  <c:v>159.97581505520998</c:v>
                </c:pt>
                <c:pt idx="949">
                  <c:v>159.97581505520998</c:v>
                </c:pt>
                <c:pt idx="950">
                  <c:v>159.97581505520998</c:v>
                </c:pt>
                <c:pt idx="951">
                  <c:v>159.97581505520998</c:v>
                </c:pt>
                <c:pt idx="952">
                  <c:v>159.97581505520998</c:v>
                </c:pt>
                <c:pt idx="953">
                  <c:v>159.97581505520998</c:v>
                </c:pt>
                <c:pt idx="954">
                  <c:v>159.97581505520998</c:v>
                </c:pt>
                <c:pt idx="955">
                  <c:v>159.97581505520998</c:v>
                </c:pt>
                <c:pt idx="956">
                  <c:v>159.97581505520998</c:v>
                </c:pt>
                <c:pt idx="957">
                  <c:v>159.97581505520998</c:v>
                </c:pt>
                <c:pt idx="958">
                  <c:v>159.97581505520998</c:v>
                </c:pt>
                <c:pt idx="959">
                  <c:v>159.97581505520998</c:v>
                </c:pt>
                <c:pt idx="960">
                  <c:v>159.97581505520998</c:v>
                </c:pt>
                <c:pt idx="961">
                  <c:v>159.97581505520998</c:v>
                </c:pt>
                <c:pt idx="962">
                  <c:v>159.97581505520998</c:v>
                </c:pt>
                <c:pt idx="963">
                  <c:v>159.97581505520998</c:v>
                </c:pt>
                <c:pt idx="964">
                  <c:v>159.97581505520998</c:v>
                </c:pt>
                <c:pt idx="965">
                  <c:v>159.97581505520998</c:v>
                </c:pt>
                <c:pt idx="966">
                  <c:v>159.97581505520998</c:v>
                </c:pt>
                <c:pt idx="967">
                  <c:v>159.97581505520998</c:v>
                </c:pt>
                <c:pt idx="968">
                  <c:v>159.97581505520998</c:v>
                </c:pt>
                <c:pt idx="969">
                  <c:v>159.97581505520998</c:v>
                </c:pt>
                <c:pt idx="970">
                  <c:v>142.58183088995997</c:v>
                </c:pt>
                <c:pt idx="971">
                  <c:v>126.18865133721</c:v>
                </c:pt>
                <c:pt idx="972">
                  <c:v>110.79627639696</c:v>
                </c:pt>
                <c:pt idx="973">
                  <c:v>96.404706069209993</c:v>
                </c:pt>
                <c:pt idx="974">
                  <c:v>83.013940353959995</c:v>
                </c:pt>
                <c:pt idx="975">
                  <c:v>70.623979251210002</c:v>
                </c:pt>
                <c:pt idx="976">
                  <c:v>59.234822760959993</c:v>
                </c:pt>
                <c:pt idx="977">
                  <c:v>48.846470883209996</c:v>
                </c:pt>
                <c:pt idx="978">
                  <c:v>39.458923617959996</c:v>
                </c:pt>
                <c:pt idx="979">
                  <c:v>31.072180965209999</c:v>
                </c:pt>
                <c:pt idx="980">
                  <c:v>31.072180965209999</c:v>
                </c:pt>
                <c:pt idx="981">
                  <c:v>31.072180965209999</c:v>
                </c:pt>
                <c:pt idx="982">
                  <c:v>31.072180965209999</c:v>
                </c:pt>
                <c:pt idx="983">
                  <c:v>31.072180965209999</c:v>
                </c:pt>
                <c:pt idx="984">
                  <c:v>31.072180965209999</c:v>
                </c:pt>
                <c:pt idx="985">
                  <c:v>31.072180965209999</c:v>
                </c:pt>
                <c:pt idx="986">
                  <c:v>31.072180965209999</c:v>
                </c:pt>
                <c:pt idx="987">
                  <c:v>31.072180965209999</c:v>
                </c:pt>
                <c:pt idx="988">
                  <c:v>31.072180965209999</c:v>
                </c:pt>
                <c:pt idx="989">
                  <c:v>31.072180965209999</c:v>
                </c:pt>
                <c:pt idx="990">
                  <c:v>31.072180965209999</c:v>
                </c:pt>
                <c:pt idx="991">
                  <c:v>31.072180965209999</c:v>
                </c:pt>
                <c:pt idx="992">
                  <c:v>39.458923617959996</c:v>
                </c:pt>
                <c:pt idx="993">
                  <c:v>48.846470883209996</c:v>
                </c:pt>
                <c:pt idx="994">
                  <c:v>59.234822760959993</c:v>
                </c:pt>
                <c:pt idx="995">
                  <c:v>70.623979251210002</c:v>
                </c:pt>
                <c:pt idx="996">
                  <c:v>83.013940353959995</c:v>
                </c:pt>
                <c:pt idx="997">
                  <c:v>96.404706069209993</c:v>
                </c:pt>
                <c:pt idx="998">
                  <c:v>110.79627639696</c:v>
                </c:pt>
                <c:pt idx="999">
                  <c:v>126.18865133721</c:v>
                </c:pt>
                <c:pt idx="1000">
                  <c:v>142.58183088995997</c:v>
                </c:pt>
                <c:pt idx="1001">
                  <c:v>126.18865133721</c:v>
                </c:pt>
                <c:pt idx="1002">
                  <c:v>110.79627639696</c:v>
                </c:pt>
                <c:pt idx="1003">
                  <c:v>96.404706069209993</c:v>
                </c:pt>
                <c:pt idx="1004">
                  <c:v>83.013940353959995</c:v>
                </c:pt>
                <c:pt idx="1005">
                  <c:v>70.623979251210002</c:v>
                </c:pt>
                <c:pt idx="1006">
                  <c:v>59.234822760959993</c:v>
                </c:pt>
                <c:pt idx="1007">
                  <c:v>48.846470883209996</c:v>
                </c:pt>
                <c:pt idx="1008">
                  <c:v>39.458923617959996</c:v>
                </c:pt>
                <c:pt idx="1009">
                  <c:v>31.072180965209999</c:v>
                </c:pt>
                <c:pt idx="1010">
                  <c:v>23.686242924959998</c:v>
                </c:pt>
                <c:pt idx="1011">
                  <c:v>17.30110949721</c:v>
                </c:pt>
                <c:pt idx="1012">
                  <c:v>11.916780681960001</c:v>
                </c:pt>
                <c:pt idx="1013">
                  <c:v>7.5332564792100003</c:v>
                </c:pt>
                <c:pt idx="1014">
                  <c:v>7.5332564792100003</c:v>
                </c:pt>
                <c:pt idx="1015">
                  <c:v>7.5332564792100003</c:v>
                </c:pt>
                <c:pt idx="1016">
                  <c:v>7.5332564792100003</c:v>
                </c:pt>
                <c:pt idx="1017">
                  <c:v>7.5332564792100003</c:v>
                </c:pt>
                <c:pt idx="1018">
                  <c:v>7.5332564792100003</c:v>
                </c:pt>
                <c:pt idx="1019">
                  <c:v>7.5332564792100003</c:v>
                </c:pt>
                <c:pt idx="1020">
                  <c:v>11.916780681960001</c:v>
                </c:pt>
                <c:pt idx="1021">
                  <c:v>17.30110949721</c:v>
                </c:pt>
                <c:pt idx="1022">
                  <c:v>23.686242924959998</c:v>
                </c:pt>
                <c:pt idx="1023">
                  <c:v>31.072180965209999</c:v>
                </c:pt>
                <c:pt idx="1024">
                  <c:v>39.458923617959996</c:v>
                </c:pt>
                <c:pt idx="1025">
                  <c:v>48.846470883209996</c:v>
                </c:pt>
                <c:pt idx="1026">
                  <c:v>59.234822760959993</c:v>
                </c:pt>
                <c:pt idx="1027">
                  <c:v>70.623979251210002</c:v>
                </c:pt>
                <c:pt idx="1028">
                  <c:v>83.013940353959995</c:v>
                </c:pt>
                <c:pt idx="1029">
                  <c:v>96.404706069209993</c:v>
                </c:pt>
                <c:pt idx="1030">
                  <c:v>110.79627639696</c:v>
                </c:pt>
                <c:pt idx="1031">
                  <c:v>126.18865133721</c:v>
                </c:pt>
                <c:pt idx="1032">
                  <c:v>142.58183088995997</c:v>
                </c:pt>
                <c:pt idx="1033">
                  <c:v>159.97581505520998</c:v>
                </c:pt>
                <c:pt idx="1034">
                  <c:v>159.97581505520998</c:v>
                </c:pt>
                <c:pt idx="1035">
                  <c:v>159.97581505520998</c:v>
                </c:pt>
                <c:pt idx="1036">
                  <c:v>159.97581505520998</c:v>
                </c:pt>
                <c:pt idx="1037">
                  <c:v>142.58183088995997</c:v>
                </c:pt>
                <c:pt idx="1038">
                  <c:v>126.18865133721</c:v>
                </c:pt>
                <c:pt idx="1039">
                  <c:v>110.79627639696</c:v>
                </c:pt>
                <c:pt idx="1040">
                  <c:v>96.404706069209993</c:v>
                </c:pt>
                <c:pt idx="1041">
                  <c:v>83.013940353959995</c:v>
                </c:pt>
                <c:pt idx="1042">
                  <c:v>70.623979251210002</c:v>
                </c:pt>
                <c:pt idx="1043">
                  <c:v>59.234822760959993</c:v>
                </c:pt>
                <c:pt idx="1044">
                  <c:v>48.846470883209996</c:v>
                </c:pt>
                <c:pt idx="1045">
                  <c:v>39.458923617959996</c:v>
                </c:pt>
                <c:pt idx="1046">
                  <c:v>31.072180965209999</c:v>
                </c:pt>
                <c:pt idx="1047">
                  <c:v>23.686242924959998</c:v>
                </c:pt>
                <c:pt idx="1048">
                  <c:v>17.30110949721</c:v>
                </c:pt>
                <c:pt idx="1049">
                  <c:v>11.916780681960001</c:v>
                </c:pt>
                <c:pt idx="1050">
                  <c:v>7.5332564792100003</c:v>
                </c:pt>
                <c:pt idx="1051">
                  <c:v>7.5332564792100003</c:v>
                </c:pt>
                <c:pt idx="1052">
                  <c:v>7.5332564792100003</c:v>
                </c:pt>
                <c:pt idx="1053">
                  <c:v>7.5332564792100003</c:v>
                </c:pt>
                <c:pt idx="1054">
                  <c:v>7.5332564792100003</c:v>
                </c:pt>
                <c:pt idx="1055">
                  <c:v>7.5332564792100003</c:v>
                </c:pt>
                <c:pt idx="1056">
                  <c:v>7.5332564792100003</c:v>
                </c:pt>
                <c:pt idx="1057">
                  <c:v>7.5332564792100003</c:v>
                </c:pt>
                <c:pt idx="1058">
                  <c:v>7.5332564792100003</c:v>
                </c:pt>
                <c:pt idx="1059">
                  <c:v>12.244599792809998</c:v>
                </c:pt>
                <c:pt idx="1060">
                  <c:v>18.094636354409996</c:v>
                </c:pt>
                <c:pt idx="1061">
                  <c:v>25.083366164009991</c:v>
                </c:pt>
                <c:pt idx="1062">
                  <c:v>33.210789221609986</c:v>
                </c:pt>
                <c:pt idx="1063">
                  <c:v>42.476905527209986</c:v>
                </c:pt>
                <c:pt idx="1064">
                  <c:v>52.881715080809983</c:v>
                </c:pt>
                <c:pt idx="1065">
                  <c:v>64.425217882409981</c:v>
                </c:pt>
                <c:pt idx="1066">
                  <c:v>77.10741393200999</c:v>
                </c:pt>
                <c:pt idx="1067">
                  <c:v>90.928303229610009</c:v>
                </c:pt>
                <c:pt idx="1068">
                  <c:v>105.88788577521002</c:v>
                </c:pt>
                <c:pt idx="1069">
                  <c:v>121.98616156881003</c:v>
                </c:pt>
                <c:pt idx="1070">
                  <c:v>139.22313061041007</c:v>
                </c:pt>
                <c:pt idx="1071">
                  <c:v>157.59879290001007</c:v>
                </c:pt>
                <c:pt idx="1072">
                  <c:v>159.97581505520998</c:v>
                </c:pt>
                <c:pt idx="1073">
                  <c:v>159.97581505520998</c:v>
                </c:pt>
                <c:pt idx="1074">
                  <c:v>159.97581505520998</c:v>
                </c:pt>
                <c:pt idx="1075">
                  <c:v>159.97581505520998</c:v>
                </c:pt>
                <c:pt idx="1076">
                  <c:v>159.97581505520998</c:v>
                </c:pt>
                <c:pt idx="1077">
                  <c:v>159.97581505520998</c:v>
                </c:pt>
                <c:pt idx="1078">
                  <c:v>159.97581505520998</c:v>
                </c:pt>
                <c:pt idx="1079">
                  <c:v>159.97581505520998</c:v>
                </c:pt>
                <c:pt idx="1080">
                  <c:v>159.97581505520998</c:v>
                </c:pt>
                <c:pt idx="1081">
                  <c:v>159.97581505520998</c:v>
                </c:pt>
                <c:pt idx="1082">
                  <c:v>159.97581505520998</c:v>
                </c:pt>
                <c:pt idx="1083">
                  <c:v>142.58183088995997</c:v>
                </c:pt>
                <c:pt idx="1084">
                  <c:v>126.18865133721</c:v>
                </c:pt>
                <c:pt idx="1085">
                  <c:v>110.79627639696</c:v>
                </c:pt>
                <c:pt idx="1086">
                  <c:v>96.404706069209993</c:v>
                </c:pt>
                <c:pt idx="1087">
                  <c:v>83.013940353959995</c:v>
                </c:pt>
                <c:pt idx="1088">
                  <c:v>70.623979251210002</c:v>
                </c:pt>
                <c:pt idx="1089">
                  <c:v>59.234822760959993</c:v>
                </c:pt>
                <c:pt idx="1090">
                  <c:v>48.846470883209996</c:v>
                </c:pt>
                <c:pt idx="1091">
                  <c:v>39.458923617959996</c:v>
                </c:pt>
                <c:pt idx="1092">
                  <c:v>31.072180965209999</c:v>
                </c:pt>
                <c:pt idx="1093">
                  <c:v>31.072180965209999</c:v>
                </c:pt>
                <c:pt idx="1094">
                  <c:v>31.072180965209999</c:v>
                </c:pt>
                <c:pt idx="1095">
                  <c:v>31.072180965209999</c:v>
                </c:pt>
                <c:pt idx="1096">
                  <c:v>31.072180965209999</c:v>
                </c:pt>
                <c:pt idx="1097">
                  <c:v>31.072180965209999</c:v>
                </c:pt>
                <c:pt idx="1098">
                  <c:v>31.072180965209999</c:v>
                </c:pt>
                <c:pt idx="1099">
                  <c:v>31.072180965209999</c:v>
                </c:pt>
                <c:pt idx="1100">
                  <c:v>31.072180965209999</c:v>
                </c:pt>
                <c:pt idx="1101">
                  <c:v>31.072180965209999</c:v>
                </c:pt>
                <c:pt idx="1102">
                  <c:v>31.072180965209999</c:v>
                </c:pt>
                <c:pt idx="1103">
                  <c:v>31.072180965209999</c:v>
                </c:pt>
                <c:pt idx="1104">
                  <c:v>42.476905527209993</c:v>
                </c:pt>
                <c:pt idx="1105">
                  <c:v>55.660838289209991</c:v>
                </c:pt>
                <c:pt idx="1106">
                  <c:v>70.623979251210002</c:v>
                </c:pt>
                <c:pt idx="1107">
                  <c:v>87.366328413209985</c:v>
                </c:pt>
                <c:pt idx="1108">
                  <c:v>105.88788577520999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14B-465C-AFB3-C86035D038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097568"/>
        <c:axId val="1419101504"/>
      </c:scatterChart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Cycle'!$E$2:$E$1110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13.41</c:v>
                </c:pt>
                <c:pt idx="15">
                  <c:v>13.41</c:v>
                </c:pt>
                <c:pt idx="16">
                  <c:v>13.41</c:v>
                </c:pt>
                <c:pt idx="17">
                  <c:v>13.41</c:v>
                </c:pt>
                <c:pt idx="18">
                  <c:v>13.41</c:v>
                </c:pt>
                <c:pt idx="19">
                  <c:v>13.41</c:v>
                </c:pt>
                <c:pt idx="20">
                  <c:v>13.41</c:v>
                </c:pt>
                <c:pt idx="21">
                  <c:v>13.41</c:v>
                </c:pt>
                <c:pt idx="22">
                  <c:v>13.41</c:v>
                </c:pt>
                <c:pt idx="23">
                  <c:v>13.41</c:v>
                </c:pt>
                <c:pt idx="24">
                  <c:v>13.41</c:v>
                </c:pt>
                <c:pt idx="25">
                  <c:v>13.41</c:v>
                </c:pt>
                <c:pt idx="26">
                  <c:v>13.41</c:v>
                </c:pt>
                <c:pt idx="27">
                  <c:v>13.41</c:v>
                </c:pt>
                <c:pt idx="28">
                  <c:v>13.41</c:v>
                </c:pt>
                <c:pt idx="29">
                  <c:v>13.41</c:v>
                </c:pt>
                <c:pt idx="30">
                  <c:v>13.41</c:v>
                </c:pt>
                <c:pt idx="31">
                  <c:v>13.41</c:v>
                </c:pt>
                <c:pt idx="32">
                  <c:v>13.41</c:v>
                </c:pt>
                <c:pt idx="33">
                  <c:v>13.41</c:v>
                </c:pt>
                <c:pt idx="34">
                  <c:v>13.41</c:v>
                </c:pt>
                <c:pt idx="35">
                  <c:v>13.41</c:v>
                </c:pt>
                <c:pt idx="36">
                  <c:v>13.41</c:v>
                </c:pt>
                <c:pt idx="37">
                  <c:v>13.41</c:v>
                </c:pt>
                <c:pt idx="38">
                  <c:v>13.41</c:v>
                </c:pt>
                <c:pt idx="39">
                  <c:v>13.41</c:v>
                </c:pt>
                <c:pt idx="40">
                  <c:v>13.41</c:v>
                </c:pt>
                <c:pt idx="41">
                  <c:v>13.41</c:v>
                </c:pt>
                <c:pt idx="42">
                  <c:v>13.41</c:v>
                </c:pt>
                <c:pt idx="43">
                  <c:v>13.41</c:v>
                </c:pt>
                <c:pt idx="44">
                  <c:v>13.41</c:v>
                </c:pt>
                <c:pt idx="45">
                  <c:v>13.41</c:v>
                </c:pt>
                <c:pt idx="46">
                  <c:v>13.41</c:v>
                </c:pt>
                <c:pt idx="47">
                  <c:v>13.41</c:v>
                </c:pt>
                <c:pt idx="48">
                  <c:v>13.41</c:v>
                </c:pt>
                <c:pt idx="49">
                  <c:v>13.41</c:v>
                </c:pt>
                <c:pt idx="50">
                  <c:v>13.41</c:v>
                </c:pt>
                <c:pt idx="51">
                  <c:v>13.41</c:v>
                </c:pt>
                <c:pt idx="52">
                  <c:v>13.41</c:v>
                </c:pt>
                <c:pt idx="53">
                  <c:v>13.41</c:v>
                </c:pt>
                <c:pt idx="54">
                  <c:v>13.41</c:v>
                </c:pt>
                <c:pt idx="55">
                  <c:v>13.41</c:v>
                </c:pt>
                <c:pt idx="56">
                  <c:v>13.41</c:v>
                </c:pt>
                <c:pt idx="57">
                  <c:v>13.41</c:v>
                </c:pt>
                <c:pt idx="58">
                  <c:v>13.41</c:v>
                </c:pt>
                <c:pt idx="59">
                  <c:v>13.41</c:v>
                </c:pt>
                <c:pt idx="60">
                  <c:v>13.41</c:v>
                </c:pt>
                <c:pt idx="61">
                  <c:v>13.41</c:v>
                </c:pt>
                <c:pt idx="62">
                  <c:v>13.41</c:v>
                </c:pt>
                <c:pt idx="63">
                  <c:v>13.41</c:v>
                </c:pt>
                <c:pt idx="64">
                  <c:v>13.41</c:v>
                </c:pt>
                <c:pt idx="65">
                  <c:v>13.41</c:v>
                </c:pt>
                <c:pt idx="66">
                  <c:v>13.41</c:v>
                </c:pt>
                <c:pt idx="67">
                  <c:v>13.41</c:v>
                </c:pt>
                <c:pt idx="68">
                  <c:v>13.41</c:v>
                </c:pt>
                <c:pt idx="69">
                  <c:v>13.41</c:v>
                </c:pt>
                <c:pt idx="70">
                  <c:v>13.41</c:v>
                </c:pt>
                <c:pt idx="71">
                  <c:v>13.41</c:v>
                </c:pt>
                <c:pt idx="72">
                  <c:v>13.41</c:v>
                </c:pt>
                <c:pt idx="73">
                  <c:v>13.41</c:v>
                </c:pt>
                <c:pt idx="74">
                  <c:v>13.41</c:v>
                </c:pt>
                <c:pt idx="75">
                  <c:v>13.41</c:v>
                </c:pt>
                <c:pt idx="76">
                  <c:v>13.41</c:v>
                </c:pt>
                <c:pt idx="77">
                  <c:v>13.41</c:v>
                </c:pt>
                <c:pt idx="78">
                  <c:v>13.41</c:v>
                </c:pt>
                <c:pt idx="79">
                  <c:v>13.41</c:v>
                </c:pt>
                <c:pt idx="80">
                  <c:v>13.41</c:v>
                </c:pt>
                <c:pt idx="81">
                  <c:v>13.41</c:v>
                </c:pt>
                <c:pt idx="82">
                  <c:v>13.41</c:v>
                </c:pt>
                <c:pt idx="83">
                  <c:v>13.41</c:v>
                </c:pt>
                <c:pt idx="84">
                  <c:v>13.41</c:v>
                </c:pt>
                <c:pt idx="85">
                  <c:v>13.41</c:v>
                </c:pt>
                <c:pt idx="86">
                  <c:v>13.41</c:v>
                </c:pt>
                <c:pt idx="87">
                  <c:v>13.41</c:v>
                </c:pt>
                <c:pt idx="88">
                  <c:v>13.41</c:v>
                </c:pt>
                <c:pt idx="89">
                  <c:v>13.41</c:v>
                </c:pt>
                <c:pt idx="90">
                  <c:v>13.41</c:v>
                </c:pt>
                <c:pt idx="91">
                  <c:v>13.41</c:v>
                </c:pt>
                <c:pt idx="92">
                  <c:v>13.41</c:v>
                </c:pt>
                <c:pt idx="93">
                  <c:v>13</c:v>
                </c:pt>
                <c:pt idx="94">
                  <c:v>12.5</c:v>
                </c:pt>
                <c:pt idx="95">
                  <c:v>12</c:v>
                </c:pt>
                <c:pt idx="96">
                  <c:v>11.5</c:v>
                </c:pt>
                <c:pt idx="97">
                  <c:v>11</c:v>
                </c:pt>
                <c:pt idx="98">
                  <c:v>11</c:v>
                </c:pt>
                <c:pt idx="99">
                  <c:v>11</c:v>
                </c:pt>
                <c:pt idx="100">
                  <c:v>11</c:v>
                </c:pt>
                <c:pt idx="101">
                  <c:v>11</c:v>
                </c:pt>
                <c:pt idx="102">
                  <c:v>11</c:v>
                </c:pt>
                <c:pt idx="103">
                  <c:v>11</c:v>
                </c:pt>
                <c:pt idx="104">
                  <c:v>11</c:v>
                </c:pt>
                <c:pt idx="105">
                  <c:v>11</c:v>
                </c:pt>
                <c:pt idx="106">
                  <c:v>11</c:v>
                </c:pt>
                <c:pt idx="107">
                  <c:v>11</c:v>
                </c:pt>
                <c:pt idx="108">
                  <c:v>11</c:v>
                </c:pt>
                <c:pt idx="109">
                  <c:v>11</c:v>
                </c:pt>
                <c:pt idx="110">
                  <c:v>12</c:v>
                </c:pt>
                <c:pt idx="111">
                  <c:v>13</c:v>
                </c:pt>
                <c:pt idx="112">
                  <c:v>13.41</c:v>
                </c:pt>
                <c:pt idx="113">
                  <c:v>13.41</c:v>
                </c:pt>
                <c:pt idx="114">
                  <c:v>13.41</c:v>
                </c:pt>
                <c:pt idx="115">
                  <c:v>13.41</c:v>
                </c:pt>
                <c:pt idx="116">
                  <c:v>10</c:v>
                </c:pt>
                <c:pt idx="117">
                  <c:v>10</c:v>
                </c:pt>
                <c:pt idx="118">
                  <c:v>10.5</c:v>
                </c:pt>
                <c:pt idx="119">
                  <c:v>10.5</c:v>
                </c:pt>
                <c:pt idx="120">
                  <c:v>11.5</c:v>
                </c:pt>
                <c:pt idx="121">
                  <c:v>12.5</c:v>
                </c:pt>
                <c:pt idx="122">
                  <c:v>13.41</c:v>
                </c:pt>
                <c:pt idx="123">
                  <c:v>13.41</c:v>
                </c:pt>
                <c:pt idx="124">
                  <c:v>13.41</c:v>
                </c:pt>
                <c:pt idx="125">
                  <c:v>13.41</c:v>
                </c:pt>
                <c:pt idx="126">
                  <c:v>13.41</c:v>
                </c:pt>
                <c:pt idx="127">
                  <c:v>13.41</c:v>
                </c:pt>
                <c:pt idx="128">
                  <c:v>13.41</c:v>
                </c:pt>
                <c:pt idx="129">
                  <c:v>13.41</c:v>
                </c:pt>
                <c:pt idx="130">
                  <c:v>13.41</c:v>
                </c:pt>
                <c:pt idx="131">
                  <c:v>13.41</c:v>
                </c:pt>
                <c:pt idx="132">
                  <c:v>13.41</c:v>
                </c:pt>
                <c:pt idx="133">
                  <c:v>13.41</c:v>
                </c:pt>
                <c:pt idx="134">
                  <c:v>13.41</c:v>
                </c:pt>
                <c:pt idx="135">
                  <c:v>13.41</c:v>
                </c:pt>
                <c:pt idx="136">
                  <c:v>13.41</c:v>
                </c:pt>
                <c:pt idx="137">
                  <c:v>13.41</c:v>
                </c:pt>
                <c:pt idx="138">
                  <c:v>13.41</c:v>
                </c:pt>
                <c:pt idx="139">
                  <c:v>13.41</c:v>
                </c:pt>
                <c:pt idx="140">
                  <c:v>13.41</c:v>
                </c:pt>
                <c:pt idx="141">
                  <c:v>13.41</c:v>
                </c:pt>
                <c:pt idx="142">
                  <c:v>13.41</c:v>
                </c:pt>
                <c:pt idx="143">
                  <c:v>13.41</c:v>
                </c:pt>
                <c:pt idx="144">
                  <c:v>13.41</c:v>
                </c:pt>
                <c:pt idx="145">
                  <c:v>13.41</c:v>
                </c:pt>
                <c:pt idx="146">
                  <c:v>13.41</c:v>
                </c:pt>
                <c:pt idx="147">
                  <c:v>13.41</c:v>
                </c:pt>
                <c:pt idx="148">
                  <c:v>13.41</c:v>
                </c:pt>
                <c:pt idx="149">
                  <c:v>13.41</c:v>
                </c:pt>
                <c:pt idx="150">
                  <c:v>13.41</c:v>
                </c:pt>
                <c:pt idx="151">
                  <c:v>13.41</c:v>
                </c:pt>
                <c:pt idx="152">
                  <c:v>13.41</c:v>
                </c:pt>
                <c:pt idx="153">
                  <c:v>13.41</c:v>
                </c:pt>
                <c:pt idx="154">
                  <c:v>13.41</c:v>
                </c:pt>
                <c:pt idx="155">
                  <c:v>13.41</c:v>
                </c:pt>
                <c:pt idx="156">
                  <c:v>13.41</c:v>
                </c:pt>
                <c:pt idx="157">
                  <c:v>12.41</c:v>
                </c:pt>
                <c:pt idx="158">
                  <c:v>11.41</c:v>
                </c:pt>
                <c:pt idx="159">
                  <c:v>10.41</c:v>
                </c:pt>
                <c:pt idx="160">
                  <c:v>9.41</c:v>
                </c:pt>
                <c:pt idx="161">
                  <c:v>8.41</c:v>
                </c:pt>
                <c:pt idx="162">
                  <c:v>7.41</c:v>
                </c:pt>
                <c:pt idx="163">
                  <c:v>6.41</c:v>
                </c:pt>
                <c:pt idx="164">
                  <c:v>5.41</c:v>
                </c:pt>
                <c:pt idx="165">
                  <c:v>4.41</c:v>
                </c:pt>
                <c:pt idx="166">
                  <c:v>3.41</c:v>
                </c:pt>
                <c:pt idx="167">
                  <c:v>3.41</c:v>
                </c:pt>
                <c:pt idx="168">
                  <c:v>3.41</c:v>
                </c:pt>
                <c:pt idx="169">
                  <c:v>3.41</c:v>
                </c:pt>
                <c:pt idx="170">
                  <c:v>3.41</c:v>
                </c:pt>
                <c:pt idx="171">
                  <c:v>3.41</c:v>
                </c:pt>
                <c:pt idx="172">
                  <c:v>3.41</c:v>
                </c:pt>
                <c:pt idx="173">
                  <c:v>3.41</c:v>
                </c:pt>
                <c:pt idx="174">
                  <c:v>3.41</c:v>
                </c:pt>
                <c:pt idx="175">
                  <c:v>3.41</c:v>
                </c:pt>
                <c:pt idx="176">
                  <c:v>3.41</c:v>
                </c:pt>
                <c:pt idx="177">
                  <c:v>3.41</c:v>
                </c:pt>
                <c:pt idx="178">
                  <c:v>4.41</c:v>
                </c:pt>
                <c:pt idx="179">
                  <c:v>5.41</c:v>
                </c:pt>
                <c:pt idx="180">
                  <c:v>6.41</c:v>
                </c:pt>
                <c:pt idx="181">
                  <c:v>7.41</c:v>
                </c:pt>
                <c:pt idx="182">
                  <c:v>8.41</c:v>
                </c:pt>
                <c:pt idx="183">
                  <c:v>9.41</c:v>
                </c:pt>
                <c:pt idx="184">
                  <c:v>10.41</c:v>
                </c:pt>
                <c:pt idx="185">
                  <c:v>11.41</c:v>
                </c:pt>
                <c:pt idx="186">
                  <c:v>12.41</c:v>
                </c:pt>
                <c:pt idx="187">
                  <c:v>13.41</c:v>
                </c:pt>
                <c:pt idx="188">
                  <c:v>13.41</c:v>
                </c:pt>
                <c:pt idx="189">
                  <c:v>13.41</c:v>
                </c:pt>
                <c:pt idx="190">
                  <c:v>13.41</c:v>
                </c:pt>
                <c:pt idx="191">
                  <c:v>13.41</c:v>
                </c:pt>
                <c:pt idx="192">
                  <c:v>13.41</c:v>
                </c:pt>
                <c:pt idx="193">
                  <c:v>13.41</c:v>
                </c:pt>
                <c:pt idx="194">
                  <c:v>13.41</c:v>
                </c:pt>
                <c:pt idx="195">
                  <c:v>13.41</c:v>
                </c:pt>
                <c:pt idx="196">
                  <c:v>13.41</c:v>
                </c:pt>
                <c:pt idx="197">
                  <c:v>13.41</c:v>
                </c:pt>
                <c:pt idx="198">
                  <c:v>13.41</c:v>
                </c:pt>
                <c:pt idx="199">
                  <c:v>13.41</c:v>
                </c:pt>
                <c:pt idx="200">
                  <c:v>13.41</c:v>
                </c:pt>
                <c:pt idx="201">
                  <c:v>13.41</c:v>
                </c:pt>
                <c:pt idx="202">
                  <c:v>13.41</c:v>
                </c:pt>
                <c:pt idx="203">
                  <c:v>13.41</c:v>
                </c:pt>
                <c:pt idx="204">
                  <c:v>13.41</c:v>
                </c:pt>
                <c:pt idx="205">
                  <c:v>13.41</c:v>
                </c:pt>
                <c:pt idx="206">
                  <c:v>13.41</c:v>
                </c:pt>
                <c:pt idx="207">
                  <c:v>13.41</c:v>
                </c:pt>
                <c:pt idx="208">
                  <c:v>13.41</c:v>
                </c:pt>
                <c:pt idx="209">
                  <c:v>13.41</c:v>
                </c:pt>
                <c:pt idx="210">
                  <c:v>13.41</c:v>
                </c:pt>
                <c:pt idx="211">
                  <c:v>13.41</c:v>
                </c:pt>
                <c:pt idx="212">
                  <c:v>13.41</c:v>
                </c:pt>
                <c:pt idx="213">
                  <c:v>13.41</c:v>
                </c:pt>
                <c:pt idx="214">
                  <c:v>12.41</c:v>
                </c:pt>
                <c:pt idx="215">
                  <c:v>11.41</c:v>
                </c:pt>
                <c:pt idx="216">
                  <c:v>10.41</c:v>
                </c:pt>
                <c:pt idx="217">
                  <c:v>9.41</c:v>
                </c:pt>
                <c:pt idx="218">
                  <c:v>8.41</c:v>
                </c:pt>
                <c:pt idx="219">
                  <c:v>7.41</c:v>
                </c:pt>
                <c:pt idx="220">
                  <c:v>6.41</c:v>
                </c:pt>
                <c:pt idx="221">
                  <c:v>5.41</c:v>
                </c:pt>
                <c:pt idx="222">
                  <c:v>4.41</c:v>
                </c:pt>
                <c:pt idx="223">
                  <c:v>3.41</c:v>
                </c:pt>
                <c:pt idx="224">
                  <c:v>3.41</c:v>
                </c:pt>
                <c:pt idx="225">
                  <c:v>3.41</c:v>
                </c:pt>
                <c:pt idx="226">
                  <c:v>3.41</c:v>
                </c:pt>
                <c:pt idx="227">
                  <c:v>3.41</c:v>
                </c:pt>
                <c:pt idx="228">
                  <c:v>3.41</c:v>
                </c:pt>
                <c:pt idx="229">
                  <c:v>3.41</c:v>
                </c:pt>
                <c:pt idx="230">
                  <c:v>3.41</c:v>
                </c:pt>
                <c:pt idx="231">
                  <c:v>3.41</c:v>
                </c:pt>
                <c:pt idx="232">
                  <c:v>3.41</c:v>
                </c:pt>
                <c:pt idx="233">
                  <c:v>3.41</c:v>
                </c:pt>
                <c:pt idx="234">
                  <c:v>3.41</c:v>
                </c:pt>
                <c:pt idx="235">
                  <c:v>3.41</c:v>
                </c:pt>
                <c:pt idx="236">
                  <c:v>3.91</c:v>
                </c:pt>
                <c:pt idx="237">
                  <c:v>4.41</c:v>
                </c:pt>
                <c:pt idx="238">
                  <c:v>4.91</c:v>
                </c:pt>
                <c:pt idx="239">
                  <c:v>5.41</c:v>
                </c:pt>
                <c:pt idx="240">
                  <c:v>5.91</c:v>
                </c:pt>
                <c:pt idx="241">
                  <c:v>6.41</c:v>
                </c:pt>
                <c:pt idx="242">
                  <c:v>6.91</c:v>
                </c:pt>
                <c:pt idx="243">
                  <c:v>7.41</c:v>
                </c:pt>
                <c:pt idx="244">
                  <c:v>7.91</c:v>
                </c:pt>
                <c:pt idx="245">
                  <c:v>8.41</c:v>
                </c:pt>
                <c:pt idx="246">
                  <c:v>8.91</c:v>
                </c:pt>
                <c:pt idx="247">
                  <c:v>9.41</c:v>
                </c:pt>
                <c:pt idx="248">
                  <c:v>9.91</c:v>
                </c:pt>
                <c:pt idx="249">
                  <c:v>10.41</c:v>
                </c:pt>
                <c:pt idx="250">
                  <c:v>10.91</c:v>
                </c:pt>
                <c:pt idx="251">
                  <c:v>11.41</c:v>
                </c:pt>
                <c:pt idx="252">
                  <c:v>12.41</c:v>
                </c:pt>
                <c:pt idx="253">
                  <c:v>13.41</c:v>
                </c:pt>
                <c:pt idx="254">
                  <c:v>13.41</c:v>
                </c:pt>
                <c:pt idx="255">
                  <c:v>13.41</c:v>
                </c:pt>
                <c:pt idx="256">
                  <c:v>13.41</c:v>
                </c:pt>
                <c:pt idx="257">
                  <c:v>13.41</c:v>
                </c:pt>
                <c:pt idx="258">
                  <c:v>13.41</c:v>
                </c:pt>
                <c:pt idx="259">
                  <c:v>13.41</c:v>
                </c:pt>
                <c:pt idx="260">
                  <c:v>13.41</c:v>
                </c:pt>
                <c:pt idx="261">
                  <c:v>13.41</c:v>
                </c:pt>
                <c:pt idx="262">
                  <c:v>13.41</c:v>
                </c:pt>
                <c:pt idx="263">
                  <c:v>13.41</c:v>
                </c:pt>
                <c:pt idx="264">
                  <c:v>13.41</c:v>
                </c:pt>
                <c:pt idx="265">
                  <c:v>13.41</c:v>
                </c:pt>
                <c:pt idx="266">
                  <c:v>13.41</c:v>
                </c:pt>
                <c:pt idx="267">
                  <c:v>12.5</c:v>
                </c:pt>
                <c:pt idx="268">
                  <c:v>12</c:v>
                </c:pt>
                <c:pt idx="269">
                  <c:v>11.5</c:v>
                </c:pt>
                <c:pt idx="270">
                  <c:v>11</c:v>
                </c:pt>
                <c:pt idx="271">
                  <c:v>11</c:v>
                </c:pt>
                <c:pt idx="272">
                  <c:v>11</c:v>
                </c:pt>
                <c:pt idx="273">
                  <c:v>11</c:v>
                </c:pt>
                <c:pt idx="274">
                  <c:v>11</c:v>
                </c:pt>
                <c:pt idx="275">
                  <c:v>11</c:v>
                </c:pt>
                <c:pt idx="276">
                  <c:v>11</c:v>
                </c:pt>
                <c:pt idx="277">
                  <c:v>11</c:v>
                </c:pt>
                <c:pt idx="278">
                  <c:v>11</c:v>
                </c:pt>
                <c:pt idx="279">
                  <c:v>11</c:v>
                </c:pt>
                <c:pt idx="280">
                  <c:v>11</c:v>
                </c:pt>
                <c:pt idx="281">
                  <c:v>11</c:v>
                </c:pt>
                <c:pt idx="282">
                  <c:v>11</c:v>
                </c:pt>
                <c:pt idx="283">
                  <c:v>11</c:v>
                </c:pt>
                <c:pt idx="284">
                  <c:v>11</c:v>
                </c:pt>
                <c:pt idx="285">
                  <c:v>12</c:v>
                </c:pt>
                <c:pt idx="286">
                  <c:v>12.5</c:v>
                </c:pt>
                <c:pt idx="287">
                  <c:v>13</c:v>
                </c:pt>
                <c:pt idx="288">
                  <c:v>13.41</c:v>
                </c:pt>
                <c:pt idx="289">
                  <c:v>13.41</c:v>
                </c:pt>
                <c:pt idx="290">
                  <c:v>13.41</c:v>
                </c:pt>
                <c:pt idx="291">
                  <c:v>13.41</c:v>
                </c:pt>
                <c:pt idx="292">
                  <c:v>13.41</c:v>
                </c:pt>
                <c:pt idx="293">
                  <c:v>13.41</c:v>
                </c:pt>
                <c:pt idx="294">
                  <c:v>13.41</c:v>
                </c:pt>
                <c:pt idx="295">
                  <c:v>13.41</c:v>
                </c:pt>
                <c:pt idx="296">
                  <c:v>12.41</c:v>
                </c:pt>
                <c:pt idx="297">
                  <c:v>11.41</c:v>
                </c:pt>
                <c:pt idx="298">
                  <c:v>10.41</c:v>
                </c:pt>
                <c:pt idx="299">
                  <c:v>9.41</c:v>
                </c:pt>
                <c:pt idx="300">
                  <c:v>8.41</c:v>
                </c:pt>
                <c:pt idx="301">
                  <c:v>7.41</c:v>
                </c:pt>
                <c:pt idx="302">
                  <c:v>6.41</c:v>
                </c:pt>
                <c:pt idx="303">
                  <c:v>5.41</c:v>
                </c:pt>
                <c:pt idx="304">
                  <c:v>4.41</c:v>
                </c:pt>
                <c:pt idx="305">
                  <c:v>4.41</c:v>
                </c:pt>
                <c:pt idx="306">
                  <c:v>4.41</c:v>
                </c:pt>
                <c:pt idx="307">
                  <c:v>4.41</c:v>
                </c:pt>
                <c:pt idx="308">
                  <c:v>4.41</c:v>
                </c:pt>
                <c:pt idx="309">
                  <c:v>4.41</c:v>
                </c:pt>
                <c:pt idx="310">
                  <c:v>4.41</c:v>
                </c:pt>
                <c:pt idx="311">
                  <c:v>4.41</c:v>
                </c:pt>
                <c:pt idx="312">
                  <c:v>4.41</c:v>
                </c:pt>
                <c:pt idx="313">
                  <c:v>4.91</c:v>
                </c:pt>
                <c:pt idx="314">
                  <c:v>5.41</c:v>
                </c:pt>
                <c:pt idx="315">
                  <c:v>5.91</c:v>
                </c:pt>
                <c:pt idx="316">
                  <c:v>6.41</c:v>
                </c:pt>
                <c:pt idx="317">
                  <c:v>6.91</c:v>
                </c:pt>
                <c:pt idx="318">
                  <c:v>7.41</c:v>
                </c:pt>
                <c:pt idx="319">
                  <c:v>7.91</c:v>
                </c:pt>
                <c:pt idx="320">
                  <c:v>8.41</c:v>
                </c:pt>
                <c:pt idx="321">
                  <c:v>8.91</c:v>
                </c:pt>
                <c:pt idx="322">
                  <c:v>9.41</c:v>
                </c:pt>
                <c:pt idx="323">
                  <c:v>10.41</c:v>
                </c:pt>
                <c:pt idx="324">
                  <c:v>11.41</c:v>
                </c:pt>
                <c:pt idx="325">
                  <c:v>12.41</c:v>
                </c:pt>
                <c:pt idx="326">
                  <c:v>13.41</c:v>
                </c:pt>
                <c:pt idx="327">
                  <c:v>13.41</c:v>
                </c:pt>
                <c:pt idx="328">
                  <c:v>12.41</c:v>
                </c:pt>
                <c:pt idx="329">
                  <c:v>11.41</c:v>
                </c:pt>
                <c:pt idx="330">
                  <c:v>10.41</c:v>
                </c:pt>
                <c:pt idx="331">
                  <c:v>9.41</c:v>
                </c:pt>
                <c:pt idx="332">
                  <c:v>8.41</c:v>
                </c:pt>
                <c:pt idx="333">
                  <c:v>7.41</c:v>
                </c:pt>
                <c:pt idx="334">
                  <c:v>6.41</c:v>
                </c:pt>
                <c:pt idx="335">
                  <c:v>5.41</c:v>
                </c:pt>
                <c:pt idx="336">
                  <c:v>4.41</c:v>
                </c:pt>
                <c:pt idx="337">
                  <c:v>3.41</c:v>
                </c:pt>
                <c:pt idx="338">
                  <c:v>2.41</c:v>
                </c:pt>
                <c:pt idx="339">
                  <c:v>2.41</c:v>
                </c:pt>
                <c:pt idx="340">
                  <c:v>2.41</c:v>
                </c:pt>
                <c:pt idx="341">
                  <c:v>2.41</c:v>
                </c:pt>
                <c:pt idx="342">
                  <c:v>2.41</c:v>
                </c:pt>
                <c:pt idx="343">
                  <c:v>2.91</c:v>
                </c:pt>
                <c:pt idx="344">
                  <c:v>3.41</c:v>
                </c:pt>
                <c:pt idx="345">
                  <c:v>3.91</c:v>
                </c:pt>
                <c:pt idx="346">
                  <c:v>4.41</c:v>
                </c:pt>
                <c:pt idx="347">
                  <c:v>4.91</c:v>
                </c:pt>
                <c:pt idx="348">
                  <c:v>5.41</c:v>
                </c:pt>
                <c:pt idx="349">
                  <c:v>5.91</c:v>
                </c:pt>
                <c:pt idx="350">
                  <c:v>6.41</c:v>
                </c:pt>
                <c:pt idx="351">
                  <c:v>6.91</c:v>
                </c:pt>
                <c:pt idx="352">
                  <c:v>7.41</c:v>
                </c:pt>
                <c:pt idx="353">
                  <c:v>7.91</c:v>
                </c:pt>
                <c:pt idx="354">
                  <c:v>8.41</c:v>
                </c:pt>
                <c:pt idx="355">
                  <c:v>9.16</c:v>
                </c:pt>
                <c:pt idx="356">
                  <c:v>9.91</c:v>
                </c:pt>
                <c:pt idx="357">
                  <c:v>10.66</c:v>
                </c:pt>
                <c:pt idx="358">
                  <c:v>11.41</c:v>
                </c:pt>
                <c:pt idx="359">
                  <c:v>12.41</c:v>
                </c:pt>
                <c:pt idx="360">
                  <c:v>13.41</c:v>
                </c:pt>
                <c:pt idx="361">
                  <c:v>13.41</c:v>
                </c:pt>
                <c:pt idx="362">
                  <c:v>13.41</c:v>
                </c:pt>
                <c:pt idx="363">
                  <c:v>13.41</c:v>
                </c:pt>
                <c:pt idx="364">
                  <c:v>13.41</c:v>
                </c:pt>
                <c:pt idx="365">
                  <c:v>13.41</c:v>
                </c:pt>
                <c:pt idx="366">
                  <c:v>13.41</c:v>
                </c:pt>
                <c:pt idx="367">
                  <c:v>12.66</c:v>
                </c:pt>
                <c:pt idx="368">
                  <c:v>11.91</c:v>
                </c:pt>
                <c:pt idx="369">
                  <c:v>11.16</c:v>
                </c:pt>
                <c:pt idx="370">
                  <c:v>10.41</c:v>
                </c:pt>
                <c:pt idx="371">
                  <c:v>9.66</c:v>
                </c:pt>
                <c:pt idx="372">
                  <c:v>8.91</c:v>
                </c:pt>
                <c:pt idx="373">
                  <c:v>8.16</c:v>
                </c:pt>
                <c:pt idx="374">
                  <c:v>7.41</c:v>
                </c:pt>
                <c:pt idx="375">
                  <c:v>6.66</c:v>
                </c:pt>
                <c:pt idx="376">
                  <c:v>5.91</c:v>
                </c:pt>
                <c:pt idx="377">
                  <c:v>5.16</c:v>
                </c:pt>
                <c:pt idx="378">
                  <c:v>4.41</c:v>
                </c:pt>
                <c:pt idx="379">
                  <c:v>3.66</c:v>
                </c:pt>
                <c:pt idx="380">
                  <c:v>2.91</c:v>
                </c:pt>
                <c:pt idx="381">
                  <c:v>2.91</c:v>
                </c:pt>
                <c:pt idx="382">
                  <c:v>2.91</c:v>
                </c:pt>
                <c:pt idx="383">
                  <c:v>2.91</c:v>
                </c:pt>
                <c:pt idx="384">
                  <c:v>2.91</c:v>
                </c:pt>
                <c:pt idx="385">
                  <c:v>2.91</c:v>
                </c:pt>
                <c:pt idx="386">
                  <c:v>2.91</c:v>
                </c:pt>
                <c:pt idx="387">
                  <c:v>2.91</c:v>
                </c:pt>
                <c:pt idx="388">
                  <c:v>2.91</c:v>
                </c:pt>
                <c:pt idx="389">
                  <c:v>2.91</c:v>
                </c:pt>
                <c:pt idx="390">
                  <c:v>2.91</c:v>
                </c:pt>
                <c:pt idx="391">
                  <c:v>3.66</c:v>
                </c:pt>
                <c:pt idx="392">
                  <c:v>4.41</c:v>
                </c:pt>
                <c:pt idx="393">
                  <c:v>5.16</c:v>
                </c:pt>
                <c:pt idx="394">
                  <c:v>5.91</c:v>
                </c:pt>
                <c:pt idx="395">
                  <c:v>6.66</c:v>
                </c:pt>
                <c:pt idx="396">
                  <c:v>7.66</c:v>
                </c:pt>
                <c:pt idx="397">
                  <c:v>8.66</c:v>
                </c:pt>
                <c:pt idx="398">
                  <c:v>9.66</c:v>
                </c:pt>
                <c:pt idx="399">
                  <c:v>10.66</c:v>
                </c:pt>
                <c:pt idx="400">
                  <c:v>11.66</c:v>
                </c:pt>
                <c:pt idx="401">
                  <c:v>12.66</c:v>
                </c:pt>
                <c:pt idx="402">
                  <c:v>13.41</c:v>
                </c:pt>
                <c:pt idx="403">
                  <c:v>12.66</c:v>
                </c:pt>
                <c:pt idx="404">
                  <c:v>11.91</c:v>
                </c:pt>
                <c:pt idx="405">
                  <c:v>11.16</c:v>
                </c:pt>
                <c:pt idx="406">
                  <c:v>10.41</c:v>
                </c:pt>
                <c:pt idx="407">
                  <c:v>9.66</c:v>
                </c:pt>
                <c:pt idx="408">
                  <c:v>8.91</c:v>
                </c:pt>
                <c:pt idx="409">
                  <c:v>8.16</c:v>
                </c:pt>
                <c:pt idx="410">
                  <c:v>7.41</c:v>
                </c:pt>
                <c:pt idx="411">
                  <c:v>7.41</c:v>
                </c:pt>
                <c:pt idx="412">
                  <c:v>7.41</c:v>
                </c:pt>
                <c:pt idx="413">
                  <c:v>7.41</c:v>
                </c:pt>
                <c:pt idx="414">
                  <c:v>7.41</c:v>
                </c:pt>
                <c:pt idx="415">
                  <c:v>7.41</c:v>
                </c:pt>
                <c:pt idx="416">
                  <c:v>7.41</c:v>
                </c:pt>
                <c:pt idx="417">
                  <c:v>8.16</c:v>
                </c:pt>
                <c:pt idx="418">
                  <c:v>8.91</c:v>
                </c:pt>
                <c:pt idx="419">
                  <c:v>9.66</c:v>
                </c:pt>
                <c:pt idx="420">
                  <c:v>10.41</c:v>
                </c:pt>
                <c:pt idx="421">
                  <c:v>11.16</c:v>
                </c:pt>
                <c:pt idx="422">
                  <c:v>11.91</c:v>
                </c:pt>
                <c:pt idx="423">
                  <c:v>12.66</c:v>
                </c:pt>
                <c:pt idx="424">
                  <c:v>13.41</c:v>
                </c:pt>
                <c:pt idx="425">
                  <c:v>13.41</c:v>
                </c:pt>
                <c:pt idx="426">
                  <c:v>13.41</c:v>
                </c:pt>
                <c:pt idx="427">
                  <c:v>13.41</c:v>
                </c:pt>
                <c:pt idx="428">
                  <c:v>13.41</c:v>
                </c:pt>
                <c:pt idx="429">
                  <c:v>13.41</c:v>
                </c:pt>
                <c:pt idx="430">
                  <c:v>13.41</c:v>
                </c:pt>
                <c:pt idx="431">
                  <c:v>13.41</c:v>
                </c:pt>
                <c:pt idx="432">
                  <c:v>13.41</c:v>
                </c:pt>
                <c:pt idx="433">
                  <c:v>13.41</c:v>
                </c:pt>
                <c:pt idx="434">
                  <c:v>13.41</c:v>
                </c:pt>
                <c:pt idx="435">
                  <c:v>13.41</c:v>
                </c:pt>
                <c:pt idx="436">
                  <c:v>13.41</c:v>
                </c:pt>
                <c:pt idx="437">
                  <c:v>13.41</c:v>
                </c:pt>
                <c:pt idx="438">
                  <c:v>13.41</c:v>
                </c:pt>
                <c:pt idx="439">
                  <c:v>13.41</c:v>
                </c:pt>
                <c:pt idx="440">
                  <c:v>13.41</c:v>
                </c:pt>
                <c:pt idx="441">
                  <c:v>13.41</c:v>
                </c:pt>
                <c:pt idx="442">
                  <c:v>13.41</c:v>
                </c:pt>
                <c:pt idx="443">
                  <c:v>13.41</c:v>
                </c:pt>
                <c:pt idx="444">
                  <c:v>13.41</c:v>
                </c:pt>
                <c:pt idx="445">
                  <c:v>13.41</c:v>
                </c:pt>
                <c:pt idx="446">
                  <c:v>13.41</c:v>
                </c:pt>
                <c:pt idx="447">
                  <c:v>13.41</c:v>
                </c:pt>
                <c:pt idx="448">
                  <c:v>13.41</c:v>
                </c:pt>
                <c:pt idx="449">
                  <c:v>13.41</c:v>
                </c:pt>
                <c:pt idx="450">
                  <c:v>13.41</c:v>
                </c:pt>
                <c:pt idx="451">
                  <c:v>13.41</c:v>
                </c:pt>
                <c:pt idx="452">
                  <c:v>13.41</c:v>
                </c:pt>
                <c:pt idx="453">
                  <c:v>13.41</c:v>
                </c:pt>
                <c:pt idx="454">
                  <c:v>13.41</c:v>
                </c:pt>
                <c:pt idx="455">
                  <c:v>13.41</c:v>
                </c:pt>
                <c:pt idx="456">
                  <c:v>13.41</c:v>
                </c:pt>
                <c:pt idx="457">
                  <c:v>13.41</c:v>
                </c:pt>
                <c:pt idx="458">
                  <c:v>13.41</c:v>
                </c:pt>
                <c:pt idx="459">
                  <c:v>13.41</c:v>
                </c:pt>
                <c:pt idx="460">
                  <c:v>13.41</c:v>
                </c:pt>
                <c:pt idx="461">
                  <c:v>13.41</c:v>
                </c:pt>
                <c:pt idx="462">
                  <c:v>13.41</c:v>
                </c:pt>
                <c:pt idx="463">
                  <c:v>13.41</c:v>
                </c:pt>
                <c:pt idx="464">
                  <c:v>13.41</c:v>
                </c:pt>
                <c:pt idx="465">
                  <c:v>13.41</c:v>
                </c:pt>
                <c:pt idx="466">
                  <c:v>13.41</c:v>
                </c:pt>
                <c:pt idx="467">
                  <c:v>13.41</c:v>
                </c:pt>
                <c:pt idx="468">
                  <c:v>13.41</c:v>
                </c:pt>
                <c:pt idx="469">
                  <c:v>13.41</c:v>
                </c:pt>
                <c:pt idx="470">
                  <c:v>13.41</c:v>
                </c:pt>
                <c:pt idx="471">
                  <c:v>13.41</c:v>
                </c:pt>
                <c:pt idx="472">
                  <c:v>13.41</c:v>
                </c:pt>
                <c:pt idx="473">
                  <c:v>12.66</c:v>
                </c:pt>
                <c:pt idx="474">
                  <c:v>11.91</c:v>
                </c:pt>
                <c:pt idx="475">
                  <c:v>11.16</c:v>
                </c:pt>
                <c:pt idx="476">
                  <c:v>10.41</c:v>
                </c:pt>
                <c:pt idx="477">
                  <c:v>9.66</c:v>
                </c:pt>
                <c:pt idx="478">
                  <c:v>8.91</c:v>
                </c:pt>
                <c:pt idx="479">
                  <c:v>8.16</c:v>
                </c:pt>
                <c:pt idx="480">
                  <c:v>7.41</c:v>
                </c:pt>
                <c:pt idx="481">
                  <c:v>6.66</c:v>
                </c:pt>
                <c:pt idx="482">
                  <c:v>5.91</c:v>
                </c:pt>
                <c:pt idx="483">
                  <c:v>5.16</c:v>
                </c:pt>
                <c:pt idx="484">
                  <c:v>4.41</c:v>
                </c:pt>
                <c:pt idx="485">
                  <c:v>3.66</c:v>
                </c:pt>
                <c:pt idx="486">
                  <c:v>3.66</c:v>
                </c:pt>
                <c:pt idx="487">
                  <c:v>3.66</c:v>
                </c:pt>
                <c:pt idx="488">
                  <c:v>3.66</c:v>
                </c:pt>
                <c:pt idx="489">
                  <c:v>3.66</c:v>
                </c:pt>
                <c:pt idx="490">
                  <c:v>3.66</c:v>
                </c:pt>
                <c:pt idx="491">
                  <c:v>3.66</c:v>
                </c:pt>
                <c:pt idx="492">
                  <c:v>3.66</c:v>
                </c:pt>
                <c:pt idx="493">
                  <c:v>4.41</c:v>
                </c:pt>
                <c:pt idx="494">
                  <c:v>5.16</c:v>
                </c:pt>
                <c:pt idx="495">
                  <c:v>5.91</c:v>
                </c:pt>
                <c:pt idx="496">
                  <c:v>6.66</c:v>
                </c:pt>
                <c:pt idx="497">
                  <c:v>7.41</c:v>
                </c:pt>
                <c:pt idx="498">
                  <c:v>8.16</c:v>
                </c:pt>
                <c:pt idx="499">
                  <c:v>8.91</c:v>
                </c:pt>
                <c:pt idx="500">
                  <c:v>9.66</c:v>
                </c:pt>
                <c:pt idx="501">
                  <c:v>10.41</c:v>
                </c:pt>
                <c:pt idx="502">
                  <c:v>11.41</c:v>
                </c:pt>
                <c:pt idx="503">
                  <c:v>12.41</c:v>
                </c:pt>
                <c:pt idx="504">
                  <c:v>13.41</c:v>
                </c:pt>
                <c:pt idx="505">
                  <c:v>13.41</c:v>
                </c:pt>
                <c:pt idx="506">
                  <c:v>13.41</c:v>
                </c:pt>
                <c:pt idx="507">
                  <c:v>13.41</c:v>
                </c:pt>
                <c:pt idx="508">
                  <c:v>13.41</c:v>
                </c:pt>
                <c:pt idx="509">
                  <c:v>13.41</c:v>
                </c:pt>
                <c:pt idx="510">
                  <c:v>13.41</c:v>
                </c:pt>
                <c:pt idx="511">
                  <c:v>13.41</c:v>
                </c:pt>
                <c:pt idx="512">
                  <c:v>13.41</c:v>
                </c:pt>
                <c:pt idx="513">
                  <c:v>13.41</c:v>
                </c:pt>
                <c:pt idx="514">
                  <c:v>13.41</c:v>
                </c:pt>
                <c:pt idx="515">
                  <c:v>13.41</c:v>
                </c:pt>
                <c:pt idx="516">
                  <c:v>13.41</c:v>
                </c:pt>
                <c:pt idx="517">
                  <c:v>13.41</c:v>
                </c:pt>
                <c:pt idx="518">
                  <c:v>13.41</c:v>
                </c:pt>
                <c:pt idx="519">
                  <c:v>13.41</c:v>
                </c:pt>
                <c:pt idx="520">
                  <c:v>13.41</c:v>
                </c:pt>
                <c:pt idx="521">
                  <c:v>13.41</c:v>
                </c:pt>
                <c:pt idx="522">
                  <c:v>13.41</c:v>
                </c:pt>
                <c:pt idx="523">
                  <c:v>13.41</c:v>
                </c:pt>
                <c:pt idx="524">
                  <c:v>13.41</c:v>
                </c:pt>
                <c:pt idx="525">
                  <c:v>13.41</c:v>
                </c:pt>
                <c:pt idx="526">
                  <c:v>13.41</c:v>
                </c:pt>
                <c:pt idx="527">
                  <c:v>12.66</c:v>
                </c:pt>
                <c:pt idx="528">
                  <c:v>11.91</c:v>
                </c:pt>
                <c:pt idx="529">
                  <c:v>11.16</c:v>
                </c:pt>
                <c:pt idx="530">
                  <c:v>10.41</c:v>
                </c:pt>
                <c:pt idx="531">
                  <c:v>9.66</c:v>
                </c:pt>
                <c:pt idx="532">
                  <c:v>8.91</c:v>
                </c:pt>
                <c:pt idx="533">
                  <c:v>8.16</c:v>
                </c:pt>
                <c:pt idx="534">
                  <c:v>7.41</c:v>
                </c:pt>
                <c:pt idx="535">
                  <c:v>6.66</c:v>
                </c:pt>
                <c:pt idx="536">
                  <c:v>5.91</c:v>
                </c:pt>
                <c:pt idx="537">
                  <c:v>5.91</c:v>
                </c:pt>
                <c:pt idx="538">
                  <c:v>5.91</c:v>
                </c:pt>
                <c:pt idx="539">
                  <c:v>5.91</c:v>
                </c:pt>
                <c:pt idx="540">
                  <c:v>5.91</c:v>
                </c:pt>
                <c:pt idx="541">
                  <c:v>5.91</c:v>
                </c:pt>
                <c:pt idx="542">
                  <c:v>5.91</c:v>
                </c:pt>
                <c:pt idx="543">
                  <c:v>5.91</c:v>
                </c:pt>
                <c:pt idx="544">
                  <c:v>6.66</c:v>
                </c:pt>
                <c:pt idx="545">
                  <c:v>7.41</c:v>
                </c:pt>
                <c:pt idx="546">
                  <c:v>8.16</c:v>
                </c:pt>
                <c:pt idx="547">
                  <c:v>8.91</c:v>
                </c:pt>
                <c:pt idx="548">
                  <c:v>9.66</c:v>
                </c:pt>
                <c:pt idx="549">
                  <c:v>10.41</c:v>
                </c:pt>
                <c:pt idx="550">
                  <c:v>11.41</c:v>
                </c:pt>
                <c:pt idx="551">
                  <c:v>12.41</c:v>
                </c:pt>
                <c:pt idx="552">
                  <c:v>13.41</c:v>
                </c:pt>
                <c:pt idx="553">
                  <c:v>13.41</c:v>
                </c:pt>
                <c:pt idx="554">
                  <c:v>13.41</c:v>
                </c:pt>
                <c:pt idx="555">
                  <c:v>13.41</c:v>
                </c:pt>
                <c:pt idx="556">
                  <c:v>13.41</c:v>
                </c:pt>
                <c:pt idx="557">
                  <c:v>13.41</c:v>
                </c:pt>
                <c:pt idx="558">
                  <c:v>13.41</c:v>
                </c:pt>
                <c:pt idx="559">
                  <c:v>12.66</c:v>
                </c:pt>
                <c:pt idx="560">
                  <c:v>11.91</c:v>
                </c:pt>
                <c:pt idx="561">
                  <c:v>11.16</c:v>
                </c:pt>
                <c:pt idx="562">
                  <c:v>10.41</c:v>
                </c:pt>
                <c:pt idx="563">
                  <c:v>9.66</c:v>
                </c:pt>
                <c:pt idx="564">
                  <c:v>8.91</c:v>
                </c:pt>
                <c:pt idx="565">
                  <c:v>8.16</c:v>
                </c:pt>
                <c:pt idx="566">
                  <c:v>7.41</c:v>
                </c:pt>
                <c:pt idx="567">
                  <c:v>6.66</c:v>
                </c:pt>
                <c:pt idx="568">
                  <c:v>5.91</c:v>
                </c:pt>
                <c:pt idx="569">
                  <c:v>5.16</c:v>
                </c:pt>
                <c:pt idx="570">
                  <c:v>4.41</c:v>
                </c:pt>
                <c:pt idx="571">
                  <c:v>3.66</c:v>
                </c:pt>
                <c:pt idx="572">
                  <c:v>2.91</c:v>
                </c:pt>
                <c:pt idx="573">
                  <c:v>2.91</c:v>
                </c:pt>
                <c:pt idx="574">
                  <c:v>2.91</c:v>
                </c:pt>
                <c:pt idx="575">
                  <c:v>2.91</c:v>
                </c:pt>
                <c:pt idx="576">
                  <c:v>2.91</c:v>
                </c:pt>
                <c:pt idx="577">
                  <c:v>2.91</c:v>
                </c:pt>
                <c:pt idx="578">
                  <c:v>2.91</c:v>
                </c:pt>
                <c:pt idx="579">
                  <c:v>2.91</c:v>
                </c:pt>
                <c:pt idx="580">
                  <c:v>2.91</c:v>
                </c:pt>
                <c:pt idx="581">
                  <c:v>2.91</c:v>
                </c:pt>
                <c:pt idx="582">
                  <c:v>2.91</c:v>
                </c:pt>
                <c:pt idx="583">
                  <c:v>2.91</c:v>
                </c:pt>
                <c:pt idx="584">
                  <c:v>3.21</c:v>
                </c:pt>
                <c:pt idx="585">
                  <c:v>3.51</c:v>
                </c:pt>
                <c:pt idx="586">
                  <c:v>3.8099999999999996</c:v>
                </c:pt>
                <c:pt idx="587">
                  <c:v>4.1099999999999994</c:v>
                </c:pt>
                <c:pt idx="588">
                  <c:v>4.4099999999999993</c:v>
                </c:pt>
                <c:pt idx="589">
                  <c:v>4.7099999999999991</c:v>
                </c:pt>
                <c:pt idx="590">
                  <c:v>5.0099999999999989</c:v>
                </c:pt>
                <c:pt idx="591">
                  <c:v>5.3099999999999987</c:v>
                </c:pt>
                <c:pt idx="592">
                  <c:v>6.0599999999999987</c:v>
                </c:pt>
                <c:pt idx="593">
                  <c:v>6.8099999999999987</c:v>
                </c:pt>
                <c:pt idx="594">
                  <c:v>7.5599999999999987</c:v>
                </c:pt>
                <c:pt idx="595">
                  <c:v>8.3099999999999987</c:v>
                </c:pt>
                <c:pt idx="596">
                  <c:v>9.0599999999999987</c:v>
                </c:pt>
                <c:pt idx="597">
                  <c:v>9.8099999999999987</c:v>
                </c:pt>
                <c:pt idx="598">
                  <c:v>10.559999999999999</c:v>
                </c:pt>
                <c:pt idx="599">
                  <c:v>11.309999999999999</c:v>
                </c:pt>
                <c:pt idx="600">
                  <c:v>12.059999999999999</c:v>
                </c:pt>
                <c:pt idx="601">
                  <c:v>12.809999999999999</c:v>
                </c:pt>
                <c:pt idx="602">
                  <c:v>13.41</c:v>
                </c:pt>
                <c:pt idx="603">
                  <c:v>13.41</c:v>
                </c:pt>
                <c:pt idx="604">
                  <c:v>13.41</c:v>
                </c:pt>
                <c:pt idx="605">
                  <c:v>13.41</c:v>
                </c:pt>
                <c:pt idx="606">
                  <c:v>13.41</c:v>
                </c:pt>
                <c:pt idx="607">
                  <c:v>13.41</c:v>
                </c:pt>
                <c:pt idx="608">
                  <c:v>12.5</c:v>
                </c:pt>
                <c:pt idx="609">
                  <c:v>12</c:v>
                </c:pt>
                <c:pt idx="610">
                  <c:v>12</c:v>
                </c:pt>
                <c:pt idx="611">
                  <c:v>12.5</c:v>
                </c:pt>
                <c:pt idx="612">
                  <c:v>13</c:v>
                </c:pt>
                <c:pt idx="613">
                  <c:v>13.41</c:v>
                </c:pt>
                <c:pt idx="614">
                  <c:v>13.41</c:v>
                </c:pt>
                <c:pt idx="615">
                  <c:v>13.41</c:v>
                </c:pt>
                <c:pt idx="616">
                  <c:v>13.41</c:v>
                </c:pt>
                <c:pt idx="617">
                  <c:v>13.41</c:v>
                </c:pt>
                <c:pt idx="618">
                  <c:v>13.41</c:v>
                </c:pt>
                <c:pt idx="619">
                  <c:v>13.41</c:v>
                </c:pt>
                <c:pt idx="620">
                  <c:v>13.41</c:v>
                </c:pt>
                <c:pt idx="621">
                  <c:v>13.41</c:v>
                </c:pt>
                <c:pt idx="622">
                  <c:v>13.41</c:v>
                </c:pt>
                <c:pt idx="623">
                  <c:v>13.41</c:v>
                </c:pt>
                <c:pt idx="624">
                  <c:v>13.41</c:v>
                </c:pt>
                <c:pt idx="625">
                  <c:v>13.41</c:v>
                </c:pt>
                <c:pt idx="626">
                  <c:v>13.41</c:v>
                </c:pt>
                <c:pt idx="627">
                  <c:v>13.41</c:v>
                </c:pt>
                <c:pt idx="628">
                  <c:v>13.41</c:v>
                </c:pt>
                <c:pt idx="629">
                  <c:v>13.41</c:v>
                </c:pt>
                <c:pt idx="630">
                  <c:v>13.41</c:v>
                </c:pt>
                <c:pt idx="631">
                  <c:v>13.41</c:v>
                </c:pt>
                <c:pt idx="632">
                  <c:v>13.41</c:v>
                </c:pt>
                <c:pt idx="633">
                  <c:v>13.41</c:v>
                </c:pt>
                <c:pt idx="634">
                  <c:v>13.41</c:v>
                </c:pt>
                <c:pt idx="635">
                  <c:v>13.41</c:v>
                </c:pt>
                <c:pt idx="636">
                  <c:v>13.41</c:v>
                </c:pt>
                <c:pt idx="637">
                  <c:v>13.41</c:v>
                </c:pt>
                <c:pt idx="638">
                  <c:v>13.41</c:v>
                </c:pt>
                <c:pt idx="639">
                  <c:v>13.41</c:v>
                </c:pt>
                <c:pt idx="640">
                  <c:v>13.41</c:v>
                </c:pt>
                <c:pt idx="641">
                  <c:v>13.41</c:v>
                </c:pt>
                <c:pt idx="642">
                  <c:v>13.41</c:v>
                </c:pt>
                <c:pt idx="643">
                  <c:v>13.41</c:v>
                </c:pt>
                <c:pt idx="644">
                  <c:v>13.41</c:v>
                </c:pt>
                <c:pt idx="645">
                  <c:v>13.41</c:v>
                </c:pt>
                <c:pt idx="646">
                  <c:v>13.41</c:v>
                </c:pt>
                <c:pt idx="647">
                  <c:v>13.41</c:v>
                </c:pt>
                <c:pt idx="648">
                  <c:v>13.41</c:v>
                </c:pt>
                <c:pt idx="649">
                  <c:v>13.41</c:v>
                </c:pt>
                <c:pt idx="650">
                  <c:v>13.41</c:v>
                </c:pt>
                <c:pt idx="651">
                  <c:v>13.41</c:v>
                </c:pt>
                <c:pt idx="652">
                  <c:v>13.41</c:v>
                </c:pt>
                <c:pt idx="653">
                  <c:v>13.41</c:v>
                </c:pt>
                <c:pt idx="654">
                  <c:v>13.41</c:v>
                </c:pt>
                <c:pt idx="655">
                  <c:v>13.41</c:v>
                </c:pt>
                <c:pt idx="656">
                  <c:v>13.41</c:v>
                </c:pt>
                <c:pt idx="657">
                  <c:v>13.41</c:v>
                </c:pt>
                <c:pt idx="658">
                  <c:v>13.41</c:v>
                </c:pt>
                <c:pt idx="659">
                  <c:v>13.41</c:v>
                </c:pt>
                <c:pt idx="660">
                  <c:v>13.41</c:v>
                </c:pt>
                <c:pt idx="661">
                  <c:v>13.41</c:v>
                </c:pt>
                <c:pt idx="662">
                  <c:v>13.41</c:v>
                </c:pt>
                <c:pt idx="663">
                  <c:v>13.41</c:v>
                </c:pt>
                <c:pt idx="664">
                  <c:v>13.41</c:v>
                </c:pt>
                <c:pt idx="665">
                  <c:v>13.41</c:v>
                </c:pt>
                <c:pt idx="666">
                  <c:v>13.41</c:v>
                </c:pt>
                <c:pt idx="667">
                  <c:v>13.41</c:v>
                </c:pt>
                <c:pt idx="668">
                  <c:v>13.41</c:v>
                </c:pt>
                <c:pt idx="669">
                  <c:v>13.41</c:v>
                </c:pt>
                <c:pt idx="670">
                  <c:v>13.41</c:v>
                </c:pt>
                <c:pt idx="671">
                  <c:v>13.41</c:v>
                </c:pt>
                <c:pt idx="672">
                  <c:v>13.41</c:v>
                </c:pt>
                <c:pt idx="673">
                  <c:v>13.41</c:v>
                </c:pt>
                <c:pt idx="674">
                  <c:v>13.41</c:v>
                </c:pt>
                <c:pt idx="675">
                  <c:v>13.41</c:v>
                </c:pt>
                <c:pt idx="676">
                  <c:v>13.41</c:v>
                </c:pt>
                <c:pt idx="677">
                  <c:v>13.41</c:v>
                </c:pt>
                <c:pt idx="678">
                  <c:v>13.41</c:v>
                </c:pt>
                <c:pt idx="679">
                  <c:v>13.41</c:v>
                </c:pt>
                <c:pt idx="680">
                  <c:v>13.41</c:v>
                </c:pt>
                <c:pt idx="681">
                  <c:v>13.41</c:v>
                </c:pt>
                <c:pt idx="682">
                  <c:v>13.41</c:v>
                </c:pt>
                <c:pt idx="683">
                  <c:v>13.41</c:v>
                </c:pt>
                <c:pt idx="684">
                  <c:v>13.41</c:v>
                </c:pt>
                <c:pt idx="685">
                  <c:v>13.41</c:v>
                </c:pt>
                <c:pt idx="686">
                  <c:v>13.41</c:v>
                </c:pt>
                <c:pt idx="687">
                  <c:v>13.41</c:v>
                </c:pt>
                <c:pt idx="688">
                  <c:v>13.41</c:v>
                </c:pt>
                <c:pt idx="689">
                  <c:v>13.41</c:v>
                </c:pt>
                <c:pt idx="690">
                  <c:v>12.91</c:v>
                </c:pt>
                <c:pt idx="691">
                  <c:v>12.41</c:v>
                </c:pt>
                <c:pt idx="692">
                  <c:v>11.91</c:v>
                </c:pt>
                <c:pt idx="693">
                  <c:v>11.41</c:v>
                </c:pt>
                <c:pt idx="694">
                  <c:v>10.91</c:v>
                </c:pt>
                <c:pt idx="695">
                  <c:v>10.41</c:v>
                </c:pt>
                <c:pt idx="696">
                  <c:v>9.91</c:v>
                </c:pt>
                <c:pt idx="697">
                  <c:v>9.41</c:v>
                </c:pt>
                <c:pt idx="698">
                  <c:v>8.91</c:v>
                </c:pt>
                <c:pt idx="699">
                  <c:v>8.41</c:v>
                </c:pt>
                <c:pt idx="700">
                  <c:v>7.91</c:v>
                </c:pt>
                <c:pt idx="701">
                  <c:v>7.41</c:v>
                </c:pt>
                <c:pt idx="702">
                  <c:v>6.91</c:v>
                </c:pt>
                <c:pt idx="703">
                  <c:v>6.41</c:v>
                </c:pt>
                <c:pt idx="704">
                  <c:v>5.91</c:v>
                </c:pt>
                <c:pt idx="705">
                  <c:v>5.41</c:v>
                </c:pt>
                <c:pt idx="706">
                  <c:v>4.91</c:v>
                </c:pt>
                <c:pt idx="707">
                  <c:v>4.41</c:v>
                </c:pt>
                <c:pt idx="708">
                  <c:v>3.91</c:v>
                </c:pt>
                <c:pt idx="709">
                  <c:v>3.41</c:v>
                </c:pt>
                <c:pt idx="710">
                  <c:v>2.91</c:v>
                </c:pt>
                <c:pt idx="711">
                  <c:v>2.41</c:v>
                </c:pt>
                <c:pt idx="712">
                  <c:v>2.41</c:v>
                </c:pt>
                <c:pt idx="713">
                  <c:v>2.41</c:v>
                </c:pt>
                <c:pt idx="714">
                  <c:v>2.41</c:v>
                </c:pt>
                <c:pt idx="715">
                  <c:v>2.41</c:v>
                </c:pt>
                <c:pt idx="716">
                  <c:v>2.41</c:v>
                </c:pt>
                <c:pt idx="717">
                  <c:v>2.41</c:v>
                </c:pt>
                <c:pt idx="718">
                  <c:v>2.41</c:v>
                </c:pt>
                <c:pt idx="719">
                  <c:v>2.41</c:v>
                </c:pt>
                <c:pt idx="720">
                  <c:v>2.41</c:v>
                </c:pt>
                <c:pt idx="721">
                  <c:v>2.41</c:v>
                </c:pt>
                <c:pt idx="722">
                  <c:v>2.41</c:v>
                </c:pt>
                <c:pt idx="723">
                  <c:v>2.71</c:v>
                </c:pt>
                <c:pt idx="724">
                  <c:v>3.01</c:v>
                </c:pt>
                <c:pt idx="725">
                  <c:v>3.3099999999999996</c:v>
                </c:pt>
                <c:pt idx="726">
                  <c:v>3.6099999999999994</c:v>
                </c:pt>
                <c:pt idx="727">
                  <c:v>3.9099999999999993</c:v>
                </c:pt>
                <c:pt idx="728">
                  <c:v>4.2099999999999991</c:v>
                </c:pt>
                <c:pt idx="729">
                  <c:v>4.5099999999999989</c:v>
                </c:pt>
                <c:pt idx="730">
                  <c:v>4.8099999999999987</c:v>
                </c:pt>
                <c:pt idx="731">
                  <c:v>5.1099999999999985</c:v>
                </c:pt>
                <c:pt idx="732">
                  <c:v>5.4099999999999984</c:v>
                </c:pt>
                <c:pt idx="733">
                  <c:v>5.7099999999999982</c:v>
                </c:pt>
                <c:pt idx="734">
                  <c:v>6.009999999999998</c:v>
                </c:pt>
                <c:pt idx="735">
                  <c:v>6.759999999999998</c:v>
                </c:pt>
                <c:pt idx="736">
                  <c:v>7.509999999999998</c:v>
                </c:pt>
                <c:pt idx="737">
                  <c:v>8.259999999999998</c:v>
                </c:pt>
                <c:pt idx="738">
                  <c:v>9.009999999999998</c:v>
                </c:pt>
                <c:pt idx="739">
                  <c:v>9.759999999999998</c:v>
                </c:pt>
                <c:pt idx="740">
                  <c:v>10.509999999999998</c:v>
                </c:pt>
                <c:pt idx="741">
                  <c:v>11.259999999999998</c:v>
                </c:pt>
                <c:pt idx="742">
                  <c:v>12.259999999999998</c:v>
                </c:pt>
                <c:pt idx="743">
                  <c:v>13.259999999999998</c:v>
                </c:pt>
                <c:pt idx="744">
                  <c:v>13.41</c:v>
                </c:pt>
                <c:pt idx="745">
                  <c:v>13.41</c:v>
                </c:pt>
                <c:pt idx="746">
                  <c:v>13.41</c:v>
                </c:pt>
                <c:pt idx="747">
                  <c:v>13.41</c:v>
                </c:pt>
                <c:pt idx="748">
                  <c:v>13.41</c:v>
                </c:pt>
                <c:pt idx="749">
                  <c:v>13.41</c:v>
                </c:pt>
                <c:pt idx="750">
                  <c:v>13.41</c:v>
                </c:pt>
                <c:pt idx="751">
                  <c:v>13.41</c:v>
                </c:pt>
                <c:pt idx="752">
                  <c:v>13.41</c:v>
                </c:pt>
                <c:pt idx="753">
                  <c:v>13.41</c:v>
                </c:pt>
                <c:pt idx="754">
                  <c:v>13.41</c:v>
                </c:pt>
                <c:pt idx="755">
                  <c:v>12.91</c:v>
                </c:pt>
                <c:pt idx="756">
                  <c:v>12.41</c:v>
                </c:pt>
                <c:pt idx="757">
                  <c:v>11.91</c:v>
                </c:pt>
                <c:pt idx="758">
                  <c:v>11.41</c:v>
                </c:pt>
                <c:pt idx="759">
                  <c:v>10.91</c:v>
                </c:pt>
                <c:pt idx="760">
                  <c:v>10.41</c:v>
                </c:pt>
                <c:pt idx="761">
                  <c:v>9.91</c:v>
                </c:pt>
                <c:pt idx="762">
                  <c:v>9.41</c:v>
                </c:pt>
                <c:pt idx="763">
                  <c:v>8.91</c:v>
                </c:pt>
                <c:pt idx="764">
                  <c:v>8.41</c:v>
                </c:pt>
                <c:pt idx="765">
                  <c:v>7.91</c:v>
                </c:pt>
                <c:pt idx="766">
                  <c:v>7.41</c:v>
                </c:pt>
                <c:pt idx="767">
                  <c:v>6.91</c:v>
                </c:pt>
                <c:pt idx="768">
                  <c:v>6.41</c:v>
                </c:pt>
                <c:pt idx="769">
                  <c:v>5.91</c:v>
                </c:pt>
                <c:pt idx="770">
                  <c:v>5.41</c:v>
                </c:pt>
                <c:pt idx="771">
                  <c:v>4.91</c:v>
                </c:pt>
                <c:pt idx="772">
                  <c:v>4.41</c:v>
                </c:pt>
                <c:pt idx="773">
                  <c:v>4.41</c:v>
                </c:pt>
                <c:pt idx="774">
                  <c:v>4.41</c:v>
                </c:pt>
                <c:pt idx="775">
                  <c:v>4.41</c:v>
                </c:pt>
                <c:pt idx="776">
                  <c:v>4.41</c:v>
                </c:pt>
                <c:pt idx="777">
                  <c:v>4.41</c:v>
                </c:pt>
                <c:pt idx="778">
                  <c:v>4.41</c:v>
                </c:pt>
                <c:pt idx="779">
                  <c:v>4.41</c:v>
                </c:pt>
                <c:pt idx="780">
                  <c:v>4.41</c:v>
                </c:pt>
                <c:pt idx="781">
                  <c:v>4.41</c:v>
                </c:pt>
                <c:pt idx="782">
                  <c:v>4.41</c:v>
                </c:pt>
                <c:pt idx="783">
                  <c:v>4.71</c:v>
                </c:pt>
                <c:pt idx="784">
                  <c:v>5.01</c:v>
                </c:pt>
                <c:pt idx="785">
                  <c:v>5.31</c:v>
                </c:pt>
                <c:pt idx="786">
                  <c:v>5.6099999999999994</c:v>
                </c:pt>
                <c:pt idx="787">
                  <c:v>5.9099999999999993</c:v>
                </c:pt>
                <c:pt idx="788">
                  <c:v>6.7099999999999991</c:v>
                </c:pt>
                <c:pt idx="789">
                  <c:v>7.5099999999999989</c:v>
                </c:pt>
                <c:pt idx="790">
                  <c:v>8.3099999999999987</c:v>
                </c:pt>
                <c:pt idx="791">
                  <c:v>9.11</c:v>
                </c:pt>
                <c:pt idx="792">
                  <c:v>9.91</c:v>
                </c:pt>
                <c:pt idx="793">
                  <c:v>10.71</c:v>
                </c:pt>
                <c:pt idx="794">
                  <c:v>11.510000000000002</c:v>
                </c:pt>
                <c:pt idx="795">
                  <c:v>12.310000000000002</c:v>
                </c:pt>
                <c:pt idx="796">
                  <c:v>13.110000000000003</c:v>
                </c:pt>
                <c:pt idx="797">
                  <c:v>13.41</c:v>
                </c:pt>
                <c:pt idx="798">
                  <c:v>13.41</c:v>
                </c:pt>
                <c:pt idx="799">
                  <c:v>13.41</c:v>
                </c:pt>
                <c:pt idx="800">
                  <c:v>13.41</c:v>
                </c:pt>
                <c:pt idx="801">
                  <c:v>13.41</c:v>
                </c:pt>
                <c:pt idx="802">
                  <c:v>13.41</c:v>
                </c:pt>
                <c:pt idx="803">
                  <c:v>13.41</c:v>
                </c:pt>
                <c:pt idx="804">
                  <c:v>13.41</c:v>
                </c:pt>
                <c:pt idx="805">
                  <c:v>13.41</c:v>
                </c:pt>
                <c:pt idx="806">
                  <c:v>13.41</c:v>
                </c:pt>
                <c:pt idx="807">
                  <c:v>13.41</c:v>
                </c:pt>
                <c:pt idx="808">
                  <c:v>13.41</c:v>
                </c:pt>
                <c:pt idx="809">
                  <c:v>13.41</c:v>
                </c:pt>
                <c:pt idx="810">
                  <c:v>13.41</c:v>
                </c:pt>
                <c:pt idx="811">
                  <c:v>13.41</c:v>
                </c:pt>
                <c:pt idx="812">
                  <c:v>13.41</c:v>
                </c:pt>
                <c:pt idx="813">
                  <c:v>13.41</c:v>
                </c:pt>
                <c:pt idx="814">
                  <c:v>13.41</c:v>
                </c:pt>
                <c:pt idx="815">
                  <c:v>13.41</c:v>
                </c:pt>
                <c:pt idx="816">
                  <c:v>13.41</c:v>
                </c:pt>
                <c:pt idx="817">
                  <c:v>13.41</c:v>
                </c:pt>
                <c:pt idx="818">
                  <c:v>13.41</c:v>
                </c:pt>
                <c:pt idx="819">
                  <c:v>13.41</c:v>
                </c:pt>
                <c:pt idx="820">
                  <c:v>13.41</c:v>
                </c:pt>
                <c:pt idx="821">
                  <c:v>12.91</c:v>
                </c:pt>
                <c:pt idx="822">
                  <c:v>12.41</c:v>
                </c:pt>
                <c:pt idx="823">
                  <c:v>11.91</c:v>
                </c:pt>
                <c:pt idx="824">
                  <c:v>11.41</c:v>
                </c:pt>
                <c:pt idx="825">
                  <c:v>10.91</c:v>
                </c:pt>
                <c:pt idx="826">
                  <c:v>10.41</c:v>
                </c:pt>
                <c:pt idx="827">
                  <c:v>9.91</c:v>
                </c:pt>
                <c:pt idx="828">
                  <c:v>9.41</c:v>
                </c:pt>
                <c:pt idx="829">
                  <c:v>8.91</c:v>
                </c:pt>
                <c:pt idx="830">
                  <c:v>8.41</c:v>
                </c:pt>
                <c:pt idx="831">
                  <c:v>7.91</c:v>
                </c:pt>
                <c:pt idx="832">
                  <c:v>7.41</c:v>
                </c:pt>
                <c:pt idx="833">
                  <c:v>6.91</c:v>
                </c:pt>
                <c:pt idx="834">
                  <c:v>6.41</c:v>
                </c:pt>
                <c:pt idx="835">
                  <c:v>5.91</c:v>
                </c:pt>
                <c:pt idx="836">
                  <c:v>5.41</c:v>
                </c:pt>
                <c:pt idx="837">
                  <c:v>5.41</c:v>
                </c:pt>
                <c:pt idx="838">
                  <c:v>5.41</c:v>
                </c:pt>
                <c:pt idx="839">
                  <c:v>5.41</c:v>
                </c:pt>
                <c:pt idx="840">
                  <c:v>5.41</c:v>
                </c:pt>
                <c:pt idx="841">
                  <c:v>5.41</c:v>
                </c:pt>
                <c:pt idx="842">
                  <c:v>5.41</c:v>
                </c:pt>
                <c:pt idx="843">
                  <c:v>5.41</c:v>
                </c:pt>
                <c:pt idx="844">
                  <c:v>5.41</c:v>
                </c:pt>
                <c:pt idx="845">
                  <c:v>5.41</c:v>
                </c:pt>
                <c:pt idx="846">
                  <c:v>5.41</c:v>
                </c:pt>
                <c:pt idx="847">
                  <c:v>5.41</c:v>
                </c:pt>
                <c:pt idx="848">
                  <c:v>5.41</c:v>
                </c:pt>
                <c:pt idx="849">
                  <c:v>5.41</c:v>
                </c:pt>
                <c:pt idx="850">
                  <c:v>5.41</c:v>
                </c:pt>
                <c:pt idx="851">
                  <c:v>5.41</c:v>
                </c:pt>
                <c:pt idx="852">
                  <c:v>5.41</c:v>
                </c:pt>
                <c:pt idx="853">
                  <c:v>5.41</c:v>
                </c:pt>
                <c:pt idx="854">
                  <c:v>5.41</c:v>
                </c:pt>
                <c:pt idx="855">
                  <c:v>5.41</c:v>
                </c:pt>
                <c:pt idx="856">
                  <c:v>5.41</c:v>
                </c:pt>
                <c:pt idx="857">
                  <c:v>5.41</c:v>
                </c:pt>
                <c:pt idx="858">
                  <c:v>5.71</c:v>
                </c:pt>
                <c:pt idx="859">
                  <c:v>6.01</c:v>
                </c:pt>
                <c:pt idx="860">
                  <c:v>6.31</c:v>
                </c:pt>
                <c:pt idx="861">
                  <c:v>6.6099999999999994</c:v>
                </c:pt>
                <c:pt idx="862">
                  <c:v>6.9099999999999993</c:v>
                </c:pt>
                <c:pt idx="863">
                  <c:v>7.2099999999999991</c:v>
                </c:pt>
                <c:pt idx="864">
                  <c:v>7.5099999999999989</c:v>
                </c:pt>
                <c:pt idx="865">
                  <c:v>7.8099999999999987</c:v>
                </c:pt>
                <c:pt idx="866">
                  <c:v>8.11</c:v>
                </c:pt>
                <c:pt idx="867">
                  <c:v>8.41</c:v>
                </c:pt>
                <c:pt idx="868">
                  <c:v>8.7100000000000009</c:v>
                </c:pt>
                <c:pt idx="869">
                  <c:v>9.0100000000000016</c:v>
                </c:pt>
                <c:pt idx="870">
                  <c:v>9.3100000000000023</c:v>
                </c:pt>
                <c:pt idx="871">
                  <c:v>9.610000000000003</c:v>
                </c:pt>
                <c:pt idx="872">
                  <c:v>9.9100000000000037</c:v>
                </c:pt>
                <c:pt idx="873">
                  <c:v>10.210000000000004</c:v>
                </c:pt>
                <c:pt idx="874">
                  <c:v>10.210000000000001</c:v>
                </c:pt>
                <c:pt idx="875">
                  <c:v>10.210000000000001</c:v>
                </c:pt>
                <c:pt idx="876">
                  <c:v>10.210000000000001</c:v>
                </c:pt>
                <c:pt idx="877">
                  <c:v>10.210000000000001</c:v>
                </c:pt>
                <c:pt idx="878">
                  <c:v>10.210000000000001</c:v>
                </c:pt>
                <c:pt idx="879">
                  <c:v>10.210000000000001</c:v>
                </c:pt>
                <c:pt idx="880">
                  <c:v>10.210000000000001</c:v>
                </c:pt>
                <c:pt idx="881">
                  <c:v>10.210000000000001</c:v>
                </c:pt>
                <c:pt idx="882">
                  <c:v>10.210000000000001</c:v>
                </c:pt>
                <c:pt idx="883">
                  <c:v>10.210000000000001</c:v>
                </c:pt>
                <c:pt idx="884">
                  <c:v>10.210000000000001</c:v>
                </c:pt>
                <c:pt idx="885">
                  <c:v>10.210000000000001</c:v>
                </c:pt>
                <c:pt idx="886">
                  <c:v>10.210000000000001</c:v>
                </c:pt>
                <c:pt idx="887">
                  <c:v>10.210000000000001</c:v>
                </c:pt>
                <c:pt idx="888">
                  <c:v>10.210000000000001</c:v>
                </c:pt>
                <c:pt idx="889">
                  <c:v>10.210000000000001</c:v>
                </c:pt>
                <c:pt idx="890">
                  <c:v>10.210000000000001</c:v>
                </c:pt>
                <c:pt idx="891">
                  <c:v>10.210000000000001</c:v>
                </c:pt>
                <c:pt idx="892">
                  <c:v>10.210000000000001</c:v>
                </c:pt>
                <c:pt idx="893">
                  <c:v>10.210000000000001</c:v>
                </c:pt>
                <c:pt idx="894">
                  <c:v>10.210000000000001</c:v>
                </c:pt>
                <c:pt idx="895">
                  <c:v>10.210000000000001</c:v>
                </c:pt>
                <c:pt idx="896">
                  <c:v>10.210000000000001</c:v>
                </c:pt>
                <c:pt idx="897">
                  <c:v>10.210000000000001</c:v>
                </c:pt>
                <c:pt idx="898">
                  <c:v>10.210000000000001</c:v>
                </c:pt>
                <c:pt idx="899">
                  <c:v>10.210000000000001</c:v>
                </c:pt>
                <c:pt idx="900">
                  <c:v>10.210000000000001</c:v>
                </c:pt>
                <c:pt idx="901">
                  <c:v>10.210000000000001</c:v>
                </c:pt>
                <c:pt idx="902">
                  <c:v>10.210000000000001</c:v>
                </c:pt>
                <c:pt idx="903">
                  <c:v>10.210000000000001</c:v>
                </c:pt>
                <c:pt idx="904">
                  <c:v>10.210000000000001</c:v>
                </c:pt>
                <c:pt idx="905">
                  <c:v>10.210000000000001</c:v>
                </c:pt>
                <c:pt idx="906">
                  <c:v>10.210000000000001</c:v>
                </c:pt>
                <c:pt idx="907">
                  <c:v>10.210000000000001</c:v>
                </c:pt>
                <c:pt idx="908">
                  <c:v>10.210000000000001</c:v>
                </c:pt>
                <c:pt idx="909">
                  <c:v>10.210000000000001</c:v>
                </c:pt>
                <c:pt idx="910">
                  <c:v>10.210000000000001</c:v>
                </c:pt>
                <c:pt idx="911">
                  <c:v>10.210000000000001</c:v>
                </c:pt>
                <c:pt idx="912">
                  <c:v>10.210000000000001</c:v>
                </c:pt>
                <c:pt idx="913">
                  <c:v>10.210000000000001</c:v>
                </c:pt>
                <c:pt idx="914">
                  <c:v>10.210000000000001</c:v>
                </c:pt>
                <c:pt idx="915">
                  <c:v>10.210000000000001</c:v>
                </c:pt>
                <c:pt idx="916">
                  <c:v>10.210000000000001</c:v>
                </c:pt>
                <c:pt idx="917">
                  <c:v>10.210000000000001</c:v>
                </c:pt>
                <c:pt idx="918">
                  <c:v>10.210000000000001</c:v>
                </c:pt>
                <c:pt idx="919">
                  <c:v>10.210000000000001</c:v>
                </c:pt>
                <c:pt idx="920">
                  <c:v>10.210000000000001</c:v>
                </c:pt>
                <c:pt idx="921">
                  <c:v>10.210000000000001</c:v>
                </c:pt>
                <c:pt idx="922">
                  <c:v>10.210000000000001</c:v>
                </c:pt>
                <c:pt idx="923">
                  <c:v>10.210000000000001</c:v>
                </c:pt>
                <c:pt idx="924">
                  <c:v>10.210000000000001</c:v>
                </c:pt>
                <c:pt idx="925">
                  <c:v>10.210000000000001</c:v>
                </c:pt>
                <c:pt idx="926">
                  <c:v>10.210000000000001</c:v>
                </c:pt>
                <c:pt idx="927">
                  <c:v>10.210000000000001</c:v>
                </c:pt>
                <c:pt idx="928">
                  <c:v>10.210000000000001</c:v>
                </c:pt>
                <c:pt idx="929">
                  <c:v>10.210000000000001</c:v>
                </c:pt>
                <c:pt idx="930">
                  <c:v>10.210000000000001</c:v>
                </c:pt>
                <c:pt idx="931">
                  <c:v>10.210000000000001</c:v>
                </c:pt>
                <c:pt idx="932">
                  <c:v>10.210000000000001</c:v>
                </c:pt>
                <c:pt idx="933">
                  <c:v>10.210000000000001</c:v>
                </c:pt>
                <c:pt idx="934">
                  <c:v>10.210000000000001</c:v>
                </c:pt>
                <c:pt idx="935">
                  <c:v>10.71</c:v>
                </c:pt>
                <c:pt idx="936">
                  <c:v>11.21</c:v>
                </c:pt>
                <c:pt idx="937">
                  <c:v>11.71</c:v>
                </c:pt>
                <c:pt idx="938">
                  <c:v>12.21</c:v>
                </c:pt>
                <c:pt idx="939">
                  <c:v>12.71</c:v>
                </c:pt>
                <c:pt idx="940">
                  <c:v>13.21</c:v>
                </c:pt>
                <c:pt idx="941">
                  <c:v>13.41</c:v>
                </c:pt>
                <c:pt idx="942">
                  <c:v>13.41</c:v>
                </c:pt>
                <c:pt idx="943">
                  <c:v>13.41</c:v>
                </c:pt>
                <c:pt idx="944">
                  <c:v>13.41</c:v>
                </c:pt>
                <c:pt idx="945">
                  <c:v>13.41</c:v>
                </c:pt>
                <c:pt idx="946">
                  <c:v>13.41</c:v>
                </c:pt>
                <c:pt idx="947">
                  <c:v>13.41</c:v>
                </c:pt>
                <c:pt idx="948">
                  <c:v>13.41</c:v>
                </c:pt>
                <c:pt idx="949">
                  <c:v>13.41</c:v>
                </c:pt>
                <c:pt idx="950">
                  <c:v>13.41</c:v>
                </c:pt>
                <c:pt idx="951">
                  <c:v>13.41</c:v>
                </c:pt>
                <c:pt idx="952">
                  <c:v>13.41</c:v>
                </c:pt>
                <c:pt idx="953">
                  <c:v>13.41</c:v>
                </c:pt>
                <c:pt idx="954">
                  <c:v>13.41</c:v>
                </c:pt>
                <c:pt idx="955">
                  <c:v>13.41</c:v>
                </c:pt>
                <c:pt idx="956">
                  <c:v>13.41</c:v>
                </c:pt>
                <c:pt idx="957">
                  <c:v>13.41</c:v>
                </c:pt>
                <c:pt idx="958">
                  <c:v>13.41</c:v>
                </c:pt>
                <c:pt idx="959">
                  <c:v>13.41</c:v>
                </c:pt>
                <c:pt idx="960">
                  <c:v>13.41</c:v>
                </c:pt>
                <c:pt idx="961">
                  <c:v>13.41</c:v>
                </c:pt>
                <c:pt idx="962">
                  <c:v>13.41</c:v>
                </c:pt>
                <c:pt idx="963">
                  <c:v>13.41</c:v>
                </c:pt>
                <c:pt idx="964">
                  <c:v>13.41</c:v>
                </c:pt>
                <c:pt idx="965">
                  <c:v>13.41</c:v>
                </c:pt>
                <c:pt idx="966">
                  <c:v>13.41</c:v>
                </c:pt>
                <c:pt idx="967">
                  <c:v>13.41</c:v>
                </c:pt>
                <c:pt idx="968">
                  <c:v>13.41</c:v>
                </c:pt>
                <c:pt idx="969">
                  <c:v>13.41</c:v>
                </c:pt>
                <c:pt idx="970">
                  <c:v>12.66</c:v>
                </c:pt>
                <c:pt idx="971">
                  <c:v>11.91</c:v>
                </c:pt>
                <c:pt idx="972">
                  <c:v>11.16</c:v>
                </c:pt>
                <c:pt idx="973">
                  <c:v>10.41</c:v>
                </c:pt>
                <c:pt idx="974">
                  <c:v>9.66</c:v>
                </c:pt>
                <c:pt idx="975">
                  <c:v>8.91</c:v>
                </c:pt>
                <c:pt idx="976">
                  <c:v>8.16</c:v>
                </c:pt>
                <c:pt idx="977">
                  <c:v>7.41</c:v>
                </c:pt>
                <c:pt idx="978">
                  <c:v>6.66</c:v>
                </c:pt>
                <c:pt idx="979">
                  <c:v>5.91</c:v>
                </c:pt>
                <c:pt idx="980">
                  <c:v>5.91</c:v>
                </c:pt>
                <c:pt idx="981">
                  <c:v>5.91</c:v>
                </c:pt>
                <c:pt idx="982">
                  <c:v>5.91</c:v>
                </c:pt>
                <c:pt idx="983">
                  <c:v>5.91</c:v>
                </c:pt>
                <c:pt idx="984">
                  <c:v>5.91</c:v>
                </c:pt>
                <c:pt idx="985">
                  <c:v>5.91</c:v>
                </c:pt>
                <c:pt idx="986">
                  <c:v>5.91</c:v>
                </c:pt>
                <c:pt idx="987">
                  <c:v>5.91</c:v>
                </c:pt>
                <c:pt idx="988">
                  <c:v>5.91</c:v>
                </c:pt>
                <c:pt idx="989">
                  <c:v>5.91</c:v>
                </c:pt>
                <c:pt idx="990">
                  <c:v>5.91</c:v>
                </c:pt>
                <c:pt idx="991">
                  <c:v>5.91</c:v>
                </c:pt>
                <c:pt idx="992">
                  <c:v>6.66</c:v>
                </c:pt>
                <c:pt idx="993">
                  <c:v>7.41</c:v>
                </c:pt>
                <c:pt idx="994">
                  <c:v>8.16</c:v>
                </c:pt>
                <c:pt idx="995">
                  <c:v>8.91</c:v>
                </c:pt>
                <c:pt idx="996">
                  <c:v>9.66</c:v>
                </c:pt>
                <c:pt idx="997">
                  <c:v>10.41</c:v>
                </c:pt>
                <c:pt idx="998">
                  <c:v>11.16</c:v>
                </c:pt>
                <c:pt idx="999">
                  <c:v>11.91</c:v>
                </c:pt>
                <c:pt idx="1000">
                  <c:v>12.66</c:v>
                </c:pt>
                <c:pt idx="1001">
                  <c:v>11.91</c:v>
                </c:pt>
                <c:pt idx="1002">
                  <c:v>11.16</c:v>
                </c:pt>
                <c:pt idx="1003">
                  <c:v>10.41</c:v>
                </c:pt>
                <c:pt idx="1004">
                  <c:v>9.66</c:v>
                </c:pt>
                <c:pt idx="1005">
                  <c:v>8.91</c:v>
                </c:pt>
                <c:pt idx="1006">
                  <c:v>8.16</c:v>
                </c:pt>
                <c:pt idx="1007">
                  <c:v>7.41</c:v>
                </c:pt>
                <c:pt idx="1008">
                  <c:v>6.66</c:v>
                </c:pt>
                <c:pt idx="1009">
                  <c:v>5.91</c:v>
                </c:pt>
                <c:pt idx="1010">
                  <c:v>5.16</c:v>
                </c:pt>
                <c:pt idx="1011">
                  <c:v>4.41</c:v>
                </c:pt>
                <c:pt idx="1012">
                  <c:v>3.66</c:v>
                </c:pt>
                <c:pt idx="1013">
                  <c:v>2.91</c:v>
                </c:pt>
                <c:pt idx="1014">
                  <c:v>2.91</c:v>
                </c:pt>
                <c:pt idx="1015">
                  <c:v>2.91</c:v>
                </c:pt>
                <c:pt idx="1016">
                  <c:v>2.91</c:v>
                </c:pt>
                <c:pt idx="1017">
                  <c:v>2.91</c:v>
                </c:pt>
                <c:pt idx="1018">
                  <c:v>2.91</c:v>
                </c:pt>
                <c:pt idx="1019">
                  <c:v>2.91</c:v>
                </c:pt>
                <c:pt idx="1020">
                  <c:v>3.66</c:v>
                </c:pt>
                <c:pt idx="1021">
                  <c:v>4.41</c:v>
                </c:pt>
                <c:pt idx="1022">
                  <c:v>5.16</c:v>
                </c:pt>
                <c:pt idx="1023">
                  <c:v>5.91</c:v>
                </c:pt>
                <c:pt idx="1024">
                  <c:v>6.66</c:v>
                </c:pt>
                <c:pt idx="1025">
                  <c:v>7.41</c:v>
                </c:pt>
                <c:pt idx="1026">
                  <c:v>8.16</c:v>
                </c:pt>
                <c:pt idx="1027">
                  <c:v>8.91</c:v>
                </c:pt>
                <c:pt idx="1028">
                  <c:v>9.66</c:v>
                </c:pt>
                <c:pt idx="1029">
                  <c:v>10.41</c:v>
                </c:pt>
                <c:pt idx="1030">
                  <c:v>11.16</c:v>
                </c:pt>
                <c:pt idx="1031">
                  <c:v>11.91</c:v>
                </c:pt>
                <c:pt idx="1032">
                  <c:v>12.66</c:v>
                </c:pt>
                <c:pt idx="1033">
                  <c:v>13.41</c:v>
                </c:pt>
                <c:pt idx="1034">
                  <c:v>13.41</c:v>
                </c:pt>
                <c:pt idx="1035">
                  <c:v>13.41</c:v>
                </c:pt>
                <c:pt idx="1036">
                  <c:v>13.41</c:v>
                </c:pt>
                <c:pt idx="1037">
                  <c:v>12.66</c:v>
                </c:pt>
                <c:pt idx="1038">
                  <c:v>11.91</c:v>
                </c:pt>
                <c:pt idx="1039">
                  <c:v>11.16</c:v>
                </c:pt>
                <c:pt idx="1040">
                  <c:v>10.41</c:v>
                </c:pt>
                <c:pt idx="1041">
                  <c:v>9.66</c:v>
                </c:pt>
                <c:pt idx="1042">
                  <c:v>8.91</c:v>
                </c:pt>
                <c:pt idx="1043">
                  <c:v>8.16</c:v>
                </c:pt>
                <c:pt idx="1044">
                  <c:v>7.41</c:v>
                </c:pt>
                <c:pt idx="1045">
                  <c:v>6.66</c:v>
                </c:pt>
                <c:pt idx="1046">
                  <c:v>5.91</c:v>
                </c:pt>
                <c:pt idx="1047">
                  <c:v>5.16</c:v>
                </c:pt>
                <c:pt idx="1048">
                  <c:v>4.41</c:v>
                </c:pt>
                <c:pt idx="1049">
                  <c:v>3.66</c:v>
                </c:pt>
                <c:pt idx="1050">
                  <c:v>2.91</c:v>
                </c:pt>
                <c:pt idx="1051">
                  <c:v>2.91</c:v>
                </c:pt>
                <c:pt idx="1052">
                  <c:v>2.91</c:v>
                </c:pt>
                <c:pt idx="1053">
                  <c:v>2.91</c:v>
                </c:pt>
                <c:pt idx="1054">
                  <c:v>2.91</c:v>
                </c:pt>
                <c:pt idx="1055">
                  <c:v>2.91</c:v>
                </c:pt>
                <c:pt idx="1056">
                  <c:v>2.91</c:v>
                </c:pt>
                <c:pt idx="1057">
                  <c:v>2.91</c:v>
                </c:pt>
                <c:pt idx="1058">
                  <c:v>2.91</c:v>
                </c:pt>
                <c:pt idx="1059">
                  <c:v>3.71</c:v>
                </c:pt>
                <c:pt idx="1060">
                  <c:v>4.51</c:v>
                </c:pt>
                <c:pt idx="1061">
                  <c:v>5.31</c:v>
                </c:pt>
                <c:pt idx="1062">
                  <c:v>6.1099999999999994</c:v>
                </c:pt>
                <c:pt idx="1063">
                  <c:v>6.9099999999999993</c:v>
                </c:pt>
                <c:pt idx="1064">
                  <c:v>7.7099999999999991</c:v>
                </c:pt>
                <c:pt idx="1065">
                  <c:v>8.51</c:v>
                </c:pt>
                <c:pt idx="1066">
                  <c:v>9.31</c:v>
                </c:pt>
                <c:pt idx="1067">
                  <c:v>10.110000000000001</c:v>
                </c:pt>
                <c:pt idx="1068">
                  <c:v>10.910000000000002</c:v>
                </c:pt>
                <c:pt idx="1069">
                  <c:v>11.710000000000003</c:v>
                </c:pt>
                <c:pt idx="1070">
                  <c:v>12.510000000000003</c:v>
                </c:pt>
                <c:pt idx="1071">
                  <c:v>13.310000000000004</c:v>
                </c:pt>
                <c:pt idx="1072">
                  <c:v>13.41</c:v>
                </c:pt>
                <c:pt idx="1073">
                  <c:v>13.41</c:v>
                </c:pt>
                <c:pt idx="1074">
                  <c:v>13.41</c:v>
                </c:pt>
                <c:pt idx="1075">
                  <c:v>13.41</c:v>
                </c:pt>
                <c:pt idx="1076">
                  <c:v>13.41</c:v>
                </c:pt>
                <c:pt idx="1077">
                  <c:v>13.41</c:v>
                </c:pt>
                <c:pt idx="1078">
                  <c:v>13.41</c:v>
                </c:pt>
                <c:pt idx="1079">
                  <c:v>13.41</c:v>
                </c:pt>
                <c:pt idx="1080">
                  <c:v>13.41</c:v>
                </c:pt>
                <c:pt idx="1081">
                  <c:v>13.41</c:v>
                </c:pt>
                <c:pt idx="1082">
                  <c:v>13.41</c:v>
                </c:pt>
                <c:pt idx="1083">
                  <c:v>12.66</c:v>
                </c:pt>
                <c:pt idx="1084">
                  <c:v>11.91</c:v>
                </c:pt>
                <c:pt idx="1085">
                  <c:v>11.16</c:v>
                </c:pt>
                <c:pt idx="1086">
                  <c:v>10.41</c:v>
                </c:pt>
                <c:pt idx="1087">
                  <c:v>9.66</c:v>
                </c:pt>
                <c:pt idx="1088">
                  <c:v>8.91</c:v>
                </c:pt>
                <c:pt idx="1089">
                  <c:v>8.16</c:v>
                </c:pt>
                <c:pt idx="1090">
                  <c:v>7.41</c:v>
                </c:pt>
                <c:pt idx="1091">
                  <c:v>6.66</c:v>
                </c:pt>
                <c:pt idx="1092">
                  <c:v>5.91</c:v>
                </c:pt>
                <c:pt idx="1093">
                  <c:v>5.91</c:v>
                </c:pt>
                <c:pt idx="1094">
                  <c:v>5.91</c:v>
                </c:pt>
                <c:pt idx="1095">
                  <c:v>5.91</c:v>
                </c:pt>
                <c:pt idx="1096">
                  <c:v>5.91</c:v>
                </c:pt>
                <c:pt idx="1097">
                  <c:v>5.91</c:v>
                </c:pt>
                <c:pt idx="1098">
                  <c:v>5.91</c:v>
                </c:pt>
                <c:pt idx="1099">
                  <c:v>5.91</c:v>
                </c:pt>
                <c:pt idx="1100">
                  <c:v>5.91</c:v>
                </c:pt>
                <c:pt idx="1101">
                  <c:v>5.91</c:v>
                </c:pt>
                <c:pt idx="1102">
                  <c:v>5.91</c:v>
                </c:pt>
                <c:pt idx="1103">
                  <c:v>5.91</c:v>
                </c:pt>
                <c:pt idx="1104">
                  <c:v>6.91</c:v>
                </c:pt>
                <c:pt idx="1105">
                  <c:v>7.91</c:v>
                </c:pt>
                <c:pt idx="1106">
                  <c:v>8.91</c:v>
                </c:pt>
                <c:pt idx="1107">
                  <c:v>9.91</c:v>
                </c:pt>
                <c:pt idx="1108">
                  <c:v>10.91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14B-465C-AFB3-C86035D038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106096"/>
        <c:axId val="1419114624"/>
      </c:scatterChart>
      <c:valAx>
        <c:axId val="1419097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101504"/>
        <c:crosses val="autoZero"/>
        <c:crossBetween val="midCat"/>
      </c:valAx>
      <c:valAx>
        <c:axId val="141910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Aerodynamic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097568"/>
        <c:crosses val="autoZero"/>
        <c:crossBetween val="midCat"/>
      </c:valAx>
      <c:valAx>
        <c:axId val="141911462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106096"/>
        <c:crosses val="max"/>
        <c:crossBetween val="midCat"/>
      </c:valAx>
      <c:valAx>
        <c:axId val="1419106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191146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 Forces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Aerodynamic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Cycle'!$J$2:$J$1110</c:f>
              <c:numCache>
                <c:formatCode>General</c:formatCode>
                <c:ptCount val="1109"/>
                <c:pt idx="0">
                  <c:v>0</c:v>
                </c:pt>
                <c:pt idx="1">
                  <c:v>0.8896040999999999</c:v>
                </c:pt>
                <c:pt idx="2">
                  <c:v>3.5584163999999996</c:v>
                </c:pt>
                <c:pt idx="3">
                  <c:v>8.0064368999999989</c:v>
                </c:pt>
                <c:pt idx="4">
                  <c:v>14.233665599999998</c:v>
                </c:pt>
                <c:pt idx="5">
                  <c:v>22.240102499999999</c:v>
                </c:pt>
                <c:pt idx="6">
                  <c:v>32.025747599999995</c:v>
                </c:pt>
                <c:pt idx="7">
                  <c:v>43.590600899999998</c:v>
                </c:pt>
                <c:pt idx="8">
                  <c:v>56.934662399999993</c:v>
                </c:pt>
                <c:pt idx="9">
                  <c:v>72.057932099999988</c:v>
                </c:pt>
                <c:pt idx="10">
                  <c:v>88.960409999999996</c:v>
                </c:pt>
                <c:pt idx="11">
                  <c:v>107.64209609999999</c:v>
                </c:pt>
                <c:pt idx="12">
                  <c:v>128.10299039999998</c:v>
                </c:pt>
                <c:pt idx="13">
                  <c:v>150.34309289999999</c:v>
                </c:pt>
                <c:pt idx="14">
                  <c:v>159.97581505520998</c:v>
                </c:pt>
                <c:pt idx="15">
                  <c:v>159.97581505520998</c:v>
                </c:pt>
                <c:pt idx="16">
                  <c:v>159.97581505520998</c:v>
                </c:pt>
                <c:pt idx="17">
                  <c:v>159.97581505520998</c:v>
                </c:pt>
                <c:pt idx="18">
                  <c:v>159.97581505520998</c:v>
                </c:pt>
                <c:pt idx="19">
                  <c:v>159.97581505520998</c:v>
                </c:pt>
                <c:pt idx="20">
                  <c:v>159.97581505520998</c:v>
                </c:pt>
                <c:pt idx="21">
                  <c:v>159.97581505520998</c:v>
                </c:pt>
                <c:pt idx="22">
                  <c:v>159.97581505520998</c:v>
                </c:pt>
                <c:pt idx="23">
                  <c:v>159.97581505520998</c:v>
                </c:pt>
                <c:pt idx="24">
                  <c:v>159.97581505520998</c:v>
                </c:pt>
                <c:pt idx="25">
                  <c:v>159.97581505520998</c:v>
                </c:pt>
                <c:pt idx="26">
                  <c:v>159.97581505520998</c:v>
                </c:pt>
                <c:pt idx="27">
                  <c:v>159.97581505520998</c:v>
                </c:pt>
                <c:pt idx="28">
                  <c:v>159.97581505520998</c:v>
                </c:pt>
                <c:pt idx="29">
                  <c:v>159.97581505520998</c:v>
                </c:pt>
                <c:pt idx="30">
                  <c:v>159.97581505520998</c:v>
                </c:pt>
                <c:pt idx="31">
                  <c:v>159.97581505520998</c:v>
                </c:pt>
                <c:pt idx="32">
                  <c:v>159.97581505520998</c:v>
                </c:pt>
                <c:pt idx="33">
                  <c:v>159.97581505520998</c:v>
                </c:pt>
                <c:pt idx="34">
                  <c:v>159.97581505520998</c:v>
                </c:pt>
                <c:pt idx="35">
                  <c:v>159.97581505520998</c:v>
                </c:pt>
                <c:pt idx="36">
                  <c:v>159.97581505520998</c:v>
                </c:pt>
                <c:pt idx="37">
                  <c:v>159.97581505520998</c:v>
                </c:pt>
                <c:pt idx="38">
                  <c:v>159.97581505520998</c:v>
                </c:pt>
                <c:pt idx="39">
                  <c:v>159.97581505520998</c:v>
                </c:pt>
                <c:pt idx="40">
                  <c:v>159.97581505520998</c:v>
                </c:pt>
                <c:pt idx="41">
                  <c:v>159.97581505520998</c:v>
                </c:pt>
                <c:pt idx="42">
                  <c:v>159.97581505520998</c:v>
                </c:pt>
                <c:pt idx="43">
                  <c:v>159.97581505520998</c:v>
                </c:pt>
                <c:pt idx="44">
                  <c:v>159.97581505520998</c:v>
                </c:pt>
                <c:pt idx="45">
                  <c:v>159.97581505520998</c:v>
                </c:pt>
                <c:pt idx="46">
                  <c:v>159.97581505520998</c:v>
                </c:pt>
                <c:pt idx="47">
                  <c:v>159.97581505520998</c:v>
                </c:pt>
                <c:pt idx="48">
                  <c:v>159.97581505520998</c:v>
                </c:pt>
                <c:pt idx="49">
                  <c:v>159.97581505520998</c:v>
                </c:pt>
                <c:pt idx="50">
                  <c:v>159.97581505520998</c:v>
                </c:pt>
                <c:pt idx="51">
                  <c:v>159.97581505520998</c:v>
                </c:pt>
                <c:pt idx="52">
                  <c:v>159.97581505520998</c:v>
                </c:pt>
                <c:pt idx="53">
                  <c:v>159.97581505520998</c:v>
                </c:pt>
                <c:pt idx="54">
                  <c:v>159.97581505520998</c:v>
                </c:pt>
                <c:pt idx="55">
                  <c:v>159.97581505520998</c:v>
                </c:pt>
                <c:pt idx="56">
                  <c:v>159.97581505520998</c:v>
                </c:pt>
                <c:pt idx="57">
                  <c:v>159.97581505520998</c:v>
                </c:pt>
                <c:pt idx="58">
                  <c:v>159.97581505520998</c:v>
                </c:pt>
                <c:pt idx="59">
                  <c:v>159.97581505520998</c:v>
                </c:pt>
                <c:pt idx="60">
                  <c:v>159.97581505520998</c:v>
                </c:pt>
                <c:pt idx="61">
                  <c:v>159.97581505520998</c:v>
                </c:pt>
                <c:pt idx="62">
                  <c:v>159.97581505520998</c:v>
                </c:pt>
                <c:pt idx="63">
                  <c:v>159.97581505520998</c:v>
                </c:pt>
                <c:pt idx="64">
                  <c:v>159.97581505520998</c:v>
                </c:pt>
                <c:pt idx="65">
                  <c:v>159.97581505520998</c:v>
                </c:pt>
                <c:pt idx="66">
                  <c:v>159.97581505520998</c:v>
                </c:pt>
                <c:pt idx="67">
                  <c:v>159.97581505520998</c:v>
                </c:pt>
                <c:pt idx="68">
                  <c:v>159.97581505520998</c:v>
                </c:pt>
                <c:pt idx="69">
                  <c:v>159.97581505520998</c:v>
                </c:pt>
                <c:pt idx="70">
                  <c:v>159.97581505520998</c:v>
                </c:pt>
                <c:pt idx="71">
                  <c:v>159.97581505520998</c:v>
                </c:pt>
                <c:pt idx="72">
                  <c:v>159.97581505520998</c:v>
                </c:pt>
                <c:pt idx="73">
                  <c:v>159.97581505520998</c:v>
                </c:pt>
                <c:pt idx="74">
                  <c:v>159.97581505520998</c:v>
                </c:pt>
                <c:pt idx="75">
                  <c:v>159.97581505520998</c:v>
                </c:pt>
                <c:pt idx="76">
                  <c:v>159.97581505520998</c:v>
                </c:pt>
                <c:pt idx="77">
                  <c:v>159.97581505520998</c:v>
                </c:pt>
                <c:pt idx="78">
                  <c:v>159.97581505520998</c:v>
                </c:pt>
                <c:pt idx="79">
                  <c:v>159.97581505520998</c:v>
                </c:pt>
                <c:pt idx="80">
                  <c:v>159.97581505520998</c:v>
                </c:pt>
                <c:pt idx="81">
                  <c:v>159.97581505520998</c:v>
                </c:pt>
                <c:pt idx="82">
                  <c:v>159.97581505520998</c:v>
                </c:pt>
                <c:pt idx="83">
                  <c:v>159.97581505520998</c:v>
                </c:pt>
                <c:pt idx="84">
                  <c:v>159.97581505520998</c:v>
                </c:pt>
                <c:pt idx="85">
                  <c:v>159.97581505520998</c:v>
                </c:pt>
                <c:pt idx="86">
                  <c:v>159.97581505520998</c:v>
                </c:pt>
                <c:pt idx="87">
                  <c:v>159.97581505520998</c:v>
                </c:pt>
                <c:pt idx="88">
                  <c:v>159.97581505520998</c:v>
                </c:pt>
                <c:pt idx="89">
                  <c:v>159.97581505520998</c:v>
                </c:pt>
                <c:pt idx="90">
                  <c:v>159.97581505520998</c:v>
                </c:pt>
                <c:pt idx="91">
                  <c:v>159.97581505520998</c:v>
                </c:pt>
                <c:pt idx="92">
                  <c:v>159.97581505520998</c:v>
                </c:pt>
                <c:pt idx="93">
                  <c:v>150.34309289999999</c:v>
                </c:pt>
                <c:pt idx="94">
                  <c:v>139.00064062499999</c:v>
                </c:pt>
                <c:pt idx="95">
                  <c:v>128.10299039999998</c:v>
                </c:pt>
                <c:pt idx="96">
                  <c:v>117.65014222499998</c:v>
                </c:pt>
                <c:pt idx="97">
                  <c:v>107.64209609999999</c:v>
                </c:pt>
                <c:pt idx="98">
                  <c:v>107.64209609999999</c:v>
                </c:pt>
                <c:pt idx="99">
                  <c:v>107.64209609999999</c:v>
                </c:pt>
                <c:pt idx="100">
                  <c:v>107.64209609999999</c:v>
                </c:pt>
                <c:pt idx="101">
                  <c:v>107.64209609999999</c:v>
                </c:pt>
                <c:pt idx="102">
                  <c:v>107.64209609999999</c:v>
                </c:pt>
                <c:pt idx="103">
                  <c:v>107.64209609999999</c:v>
                </c:pt>
                <c:pt idx="104">
                  <c:v>107.64209609999999</c:v>
                </c:pt>
                <c:pt idx="105">
                  <c:v>107.64209609999999</c:v>
                </c:pt>
                <c:pt idx="106">
                  <c:v>107.64209609999999</c:v>
                </c:pt>
                <c:pt idx="107">
                  <c:v>107.64209609999999</c:v>
                </c:pt>
                <c:pt idx="108">
                  <c:v>107.64209609999999</c:v>
                </c:pt>
                <c:pt idx="109">
                  <c:v>107.64209609999999</c:v>
                </c:pt>
                <c:pt idx="110">
                  <c:v>128.10299039999998</c:v>
                </c:pt>
                <c:pt idx="111">
                  <c:v>150.34309289999999</c:v>
                </c:pt>
                <c:pt idx="112">
                  <c:v>159.97581505520998</c:v>
                </c:pt>
                <c:pt idx="113">
                  <c:v>159.97581505520998</c:v>
                </c:pt>
                <c:pt idx="114">
                  <c:v>159.97581505520998</c:v>
                </c:pt>
                <c:pt idx="115">
                  <c:v>159.97581505520998</c:v>
                </c:pt>
                <c:pt idx="116">
                  <c:v>88.960409999999996</c:v>
                </c:pt>
                <c:pt idx="117">
                  <c:v>88.960409999999996</c:v>
                </c:pt>
                <c:pt idx="118">
                  <c:v>98.078852024999989</c:v>
                </c:pt>
                <c:pt idx="119">
                  <c:v>98.078852024999989</c:v>
                </c:pt>
                <c:pt idx="120">
                  <c:v>117.65014222499998</c:v>
                </c:pt>
                <c:pt idx="121">
                  <c:v>139.00064062499999</c:v>
                </c:pt>
                <c:pt idx="122">
                  <c:v>159.97581505520998</c:v>
                </c:pt>
                <c:pt idx="123">
                  <c:v>159.97581505520998</c:v>
                </c:pt>
                <c:pt idx="124">
                  <c:v>159.97581505520998</c:v>
                </c:pt>
                <c:pt idx="125">
                  <c:v>159.97581505520998</c:v>
                </c:pt>
                <c:pt idx="126">
                  <c:v>159.97581505520998</c:v>
                </c:pt>
                <c:pt idx="127">
                  <c:v>159.97581505520998</c:v>
                </c:pt>
                <c:pt idx="128">
                  <c:v>159.97581505520998</c:v>
                </c:pt>
                <c:pt idx="129">
                  <c:v>159.97581505520998</c:v>
                </c:pt>
                <c:pt idx="130">
                  <c:v>159.97581505520998</c:v>
                </c:pt>
                <c:pt idx="131">
                  <c:v>159.97581505520998</c:v>
                </c:pt>
                <c:pt idx="132">
                  <c:v>159.97581505520998</c:v>
                </c:pt>
                <c:pt idx="133">
                  <c:v>159.97581505520998</c:v>
                </c:pt>
                <c:pt idx="134">
                  <c:v>159.97581505520998</c:v>
                </c:pt>
                <c:pt idx="135">
                  <c:v>159.97581505520998</c:v>
                </c:pt>
                <c:pt idx="136">
                  <c:v>159.97581505520998</c:v>
                </c:pt>
                <c:pt idx="137">
                  <c:v>159.97581505520998</c:v>
                </c:pt>
                <c:pt idx="138">
                  <c:v>159.97581505520998</c:v>
                </c:pt>
                <c:pt idx="139">
                  <c:v>159.97581505520998</c:v>
                </c:pt>
                <c:pt idx="140">
                  <c:v>159.97581505520998</c:v>
                </c:pt>
                <c:pt idx="141">
                  <c:v>159.97581505520998</c:v>
                </c:pt>
                <c:pt idx="142">
                  <c:v>159.97581505520998</c:v>
                </c:pt>
                <c:pt idx="143">
                  <c:v>159.97581505520998</c:v>
                </c:pt>
                <c:pt idx="144">
                  <c:v>159.97581505520998</c:v>
                </c:pt>
                <c:pt idx="145">
                  <c:v>159.97581505520998</c:v>
                </c:pt>
                <c:pt idx="146">
                  <c:v>159.97581505520998</c:v>
                </c:pt>
                <c:pt idx="147">
                  <c:v>159.97581505520998</c:v>
                </c:pt>
                <c:pt idx="148">
                  <c:v>159.97581505520998</c:v>
                </c:pt>
                <c:pt idx="149">
                  <c:v>159.97581505520998</c:v>
                </c:pt>
                <c:pt idx="150">
                  <c:v>159.97581505520998</c:v>
                </c:pt>
                <c:pt idx="151">
                  <c:v>159.97581505520998</c:v>
                </c:pt>
                <c:pt idx="152">
                  <c:v>159.97581505520998</c:v>
                </c:pt>
                <c:pt idx="153">
                  <c:v>159.97581505520998</c:v>
                </c:pt>
                <c:pt idx="154">
                  <c:v>159.97581505520998</c:v>
                </c:pt>
                <c:pt idx="155">
                  <c:v>159.97581505520998</c:v>
                </c:pt>
                <c:pt idx="156">
                  <c:v>159.97581505520998</c:v>
                </c:pt>
                <c:pt idx="157">
                  <c:v>137.00623719320998</c:v>
                </c:pt>
                <c:pt idx="158">
                  <c:v>115.81586753120997</c:v>
                </c:pt>
                <c:pt idx="159">
                  <c:v>96.404706069209993</c:v>
                </c:pt>
                <c:pt idx="160">
                  <c:v>78.772752807209997</c:v>
                </c:pt>
                <c:pt idx="161">
                  <c:v>62.920007745209993</c:v>
                </c:pt>
                <c:pt idx="162">
                  <c:v>48.846470883209996</c:v>
                </c:pt>
                <c:pt idx="163">
                  <c:v>36.552142221209998</c:v>
                </c:pt>
                <c:pt idx="164">
                  <c:v>26.037021759209999</c:v>
                </c:pt>
                <c:pt idx="165">
                  <c:v>17.30110949721</c:v>
                </c:pt>
                <c:pt idx="166">
                  <c:v>10.34440543521</c:v>
                </c:pt>
                <c:pt idx="167">
                  <c:v>10.34440543521</c:v>
                </c:pt>
                <c:pt idx="168">
                  <c:v>10.34440543521</c:v>
                </c:pt>
                <c:pt idx="169">
                  <c:v>10.34440543521</c:v>
                </c:pt>
                <c:pt idx="170">
                  <c:v>10.34440543521</c:v>
                </c:pt>
                <c:pt idx="171">
                  <c:v>10.34440543521</c:v>
                </c:pt>
                <c:pt idx="172">
                  <c:v>10.34440543521</c:v>
                </c:pt>
                <c:pt idx="173">
                  <c:v>10.34440543521</c:v>
                </c:pt>
                <c:pt idx="174">
                  <c:v>10.34440543521</c:v>
                </c:pt>
                <c:pt idx="175">
                  <c:v>10.34440543521</c:v>
                </c:pt>
                <c:pt idx="176">
                  <c:v>10.34440543521</c:v>
                </c:pt>
                <c:pt idx="177">
                  <c:v>10.34440543521</c:v>
                </c:pt>
                <c:pt idx="178">
                  <c:v>17.30110949721</c:v>
                </c:pt>
                <c:pt idx="179">
                  <c:v>26.037021759209999</c:v>
                </c:pt>
                <c:pt idx="180">
                  <c:v>36.552142221209998</c:v>
                </c:pt>
                <c:pt idx="181">
                  <c:v>48.846470883209996</c:v>
                </c:pt>
                <c:pt idx="182">
                  <c:v>62.920007745209993</c:v>
                </c:pt>
                <c:pt idx="183">
                  <c:v>78.772752807209997</c:v>
                </c:pt>
                <c:pt idx="184">
                  <c:v>96.404706069209993</c:v>
                </c:pt>
                <c:pt idx="185">
                  <c:v>115.81586753120997</c:v>
                </c:pt>
                <c:pt idx="186">
                  <c:v>137.00623719320998</c:v>
                </c:pt>
                <c:pt idx="187">
                  <c:v>159.97581505520998</c:v>
                </c:pt>
                <c:pt idx="188">
                  <c:v>159.97581505520998</c:v>
                </c:pt>
                <c:pt idx="189">
                  <c:v>159.97581505520998</c:v>
                </c:pt>
                <c:pt idx="190">
                  <c:v>159.97581505520998</c:v>
                </c:pt>
                <c:pt idx="191">
                  <c:v>159.97581505520998</c:v>
                </c:pt>
                <c:pt idx="192">
                  <c:v>159.97581505520998</c:v>
                </c:pt>
                <c:pt idx="193">
                  <c:v>159.97581505520998</c:v>
                </c:pt>
                <c:pt idx="194">
                  <c:v>159.97581505520998</c:v>
                </c:pt>
                <c:pt idx="195">
                  <c:v>159.97581505520998</c:v>
                </c:pt>
                <c:pt idx="196">
                  <c:v>159.97581505520998</c:v>
                </c:pt>
                <c:pt idx="197">
                  <c:v>159.97581505520998</c:v>
                </c:pt>
                <c:pt idx="198">
                  <c:v>159.97581505520998</c:v>
                </c:pt>
                <c:pt idx="199">
                  <c:v>159.97581505520998</c:v>
                </c:pt>
                <c:pt idx="200">
                  <c:v>159.97581505520998</c:v>
                </c:pt>
                <c:pt idx="201">
                  <c:v>159.97581505520998</c:v>
                </c:pt>
                <c:pt idx="202">
                  <c:v>159.97581505520998</c:v>
                </c:pt>
                <c:pt idx="203">
                  <c:v>159.97581505520998</c:v>
                </c:pt>
                <c:pt idx="204">
                  <c:v>159.97581505520998</c:v>
                </c:pt>
                <c:pt idx="205">
                  <c:v>159.97581505520998</c:v>
                </c:pt>
                <c:pt idx="206">
                  <c:v>159.97581505520998</c:v>
                </c:pt>
                <c:pt idx="207">
                  <c:v>159.97581505520998</c:v>
                </c:pt>
                <c:pt idx="208">
                  <c:v>159.97581505520998</c:v>
                </c:pt>
                <c:pt idx="209">
                  <c:v>159.97581505520998</c:v>
                </c:pt>
                <c:pt idx="210">
                  <c:v>159.97581505520998</c:v>
                </c:pt>
                <c:pt idx="211">
                  <c:v>159.97581505520998</c:v>
                </c:pt>
                <c:pt idx="212">
                  <c:v>159.97581505520998</c:v>
                </c:pt>
                <c:pt idx="213">
                  <c:v>159.97581505520998</c:v>
                </c:pt>
                <c:pt idx="214">
                  <c:v>137.00623719320998</c:v>
                </c:pt>
                <c:pt idx="215">
                  <c:v>115.81586753120997</c:v>
                </c:pt>
                <c:pt idx="216">
                  <c:v>96.404706069209993</c:v>
                </c:pt>
                <c:pt idx="217">
                  <c:v>78.772752807209997</c:v>
                </c:pt>
                <c:pt idx="218">
                  <c:v>62.920007745209993</c:v>
                </c:pt>
                <c:pt idx="219">
                  <c:v>48.846470883209996</c:v>
                </c:pt>
                <c:pt idx="220">
                  <c:v>36.552142221209998</c:v>
                </c:pt>
                <c:pt idx="221">
                  <c:v>26.037021759209999</c:v>
                </c:pt>
                <c:pt idx="222">
                  <c:v>17.30110949721</c:v>
                </c:pt>
                <c:pt idx="223">
                  <c:v>10.34440543521</c:v>
                </c:pt>
                <c:pt idx="224">
                  <c:v>10.34440543521</c:v>
                </c:pt>
                <c:pt idx="225">
                  <c:v>10.34440543521</c:v>
                </c:pt>
                <c:pt idx="226">
                  <c:v>10.34440543521</c:v>
                </c:pt>
                <c:pt idx="227">
                  <c:v>10.34440543521</c:v>
                </c:pt>
                <c:pt idx="228">
                  <c:v>10.34440543521</c:v>
                </c:pt>
                <c:pt idx="229">
                  <c:v>10.34440543521</c:v>
                </c:pt>
                <c:pt idx="230">
                  <c:v>10.34440543521</c:v>
                </c:pt>
                <c:pt idx="231">
                  <c:v>10.34440543521</c:v>
                </c:pt>
                <c:pt idx="232">
                  <c:v>10.34440543521</c:v>
                </c:pt>
                <c:pt idx="233">
                  <c:v>10.34440543521</c:v>
                </c:pt>
                <c:pt idx="234">
                  <c:v>10.34440543521</c:v>
                </c:pt>
                <c:pt idx="235">
                  <c:v>10.34440543521</c:v>
                </c:pt>
                <c:pt idx="236">
                  <c:v>13.60035644121</c:v>
                </c:pt>
                <c:pt idx="237">
                  <c:v>17.30110949721</c:v>
                </c:pt>
                <c:pt idx="238">
                  <c:v>21.446664603209999</c:v>
                </c:pt>
                <c:pt idx="239">
                  <c:v>26.037021759209999</c:v>
                </c:pt>
                <c:pt idx="240">
                  <c:v>31.072180965209999</c:v>
                </c:pt>
                <c:pt idx="241">
                  <c:v>36.552142221209998</c:v>
                </c:pt>
                <c:pt idx="242">
                  <c:v>42.476905527209993</c:v>
                </c:pt>
                <c:pt idx="243">
                  <c:v>48.846470883209996</c:v>
                </c:pt>
                <c:pt idx="244">
                  <c:v>55.660838289209991</c:v>
                </c:pt>
                <c:pt idx="245">
                  <c:v>62.920007745209993</c:v>
                </c:pt>
                <c:pt idx="246">
                  <c:v>70.623979251210002</c:v>
                </c:pt>
                <c:pt idx="247">
                  <c:v>78.772752807209997</c:v>
                </c:pt>
                <c:pt idx="248">
                  <c:v>87.366328413209985</c:v>
                </c:pt>
                <c:pt idx="249">
                  <c:v>96.404706069209993</c:v>
                </c:pt>
                <c:pt idx="250">
                  <c:v>105.88788577520999</c:v>
                </c:pt>
                <c:pt idx="251">
                  <c:v>115.81586753120997</c:v>
                </c:pt>
                <c:pt idx="252">
                  <c:v>137.00623719320998</c:v>
                </c:pt>
                <c:pt idx="253">
                  <c:v>159.97581505520998</c:v>
                </c:pt>
                <c:pt idx="254">
                  <c:v>159.97581505520998</c:v>
                </c:pt>
                <c:pt idx="255">
                  <c:v>159.97581505520998</c:v>
                </c:pt>
                <c:pt idx="256">
                  <c:v>159.97581505520998</c:v>
                </c:pt>
                <c:pt idx="257">
                  <c:v>159.97581505520998</c:v>
                </c:pt>
                <c:pt idx="258">
                  <c:v>159.97581505520998</c:v>
                </c:pt>
                <c:pt idx="259">
                  <c:v>159.97581505520998</c:v>
                </c:pt>
                <c:pt idx="260">
                  <c:v>159.97581505520998</c:v>
                </c:pt>
                <c:pt idx="261">
                  <c:v>159.97581505520998</c:v>
                </c:pt>
                <c:pt idx="262">
                  <c:v>159.97581505520998</c:v>
                </c:pt>
                <c:pt idx="263">
                  <c:v>159.97581505520998</c:v>
                </c:pt>
                <c:pt idx="264">
                  <c:v>159.97581505520998</c:v>
                </c:pt>
                <c:pt idx="265">
                  <c:v>159.97581505520998</c:v>
                </c:pt>
                <c:pt idx="266">
                  <c:v>159.97581505520998</c:v>
                </c:pt>
                <c:pt idx="267">
                  <c:v>139.00064062499999</c:v>
                </c:pt>
                <c:pt idx="268">
                  <c:v>128.10299039999998</c:v>
                </c:pt>
                <c:pt idx="269">
                  <c:v>117.65014222499998</c:v>
                </c:pt>
                <c:pt idx="270">
                  <c:v>107.64209609999999</c:v>
                </c:pt>
                <c:pt idx="271">
                  <c:v>107.64209609999999</c:v>
                </c:pt>
                <c:pt idx="272">
                  <c:v>107.64209609999999</c:v>
                </c:pt>
                <c:pt idx="273">
                  <c:v>107.64209609999999</c:v>
                </c:pt>
                <c:pt idx="274">
                  <c:v>107.64209609999999</c:v>
                </c:pt>
                <c:pt idx="275">
                  <c:v>107.64209609999999</c:v>
                </c:pt>
                <c:pt idx="276">
                  <c:v>107.64209609999999</c:v>
                </c:pt>
                <c:pt idx="277">
                  <c:v>107.64209609999999</c:v>
                </c:pt>
                <c:pt idx="278">
                  <c:v>107.64209609999999</c:v>
                </c:pt>
                <c:pt idx="279">
                  <c:v>107.64209609999999</c:v>
                </c:pt>
                <c:pt idx="280">
                  <c:v>107.64209609999999</c:v>
                </c:pt>
                <c:pt idx="281">
                  <c:v>107.64209609999999</c:v>
                </c:pt>
                <c:pt idx="282">
                  <c:v>107.64209609999999</c:v>
                </c:pt>
                <c:pt idx="283">
                  <c:v>107.64209609999999</c:v>
                </c:pt>
                <c:pt idx="284">
                  <c:v>107.64209609999999</c:v>
                </c:pt>
                <c:pt idx="285">
                  <c:v>128.10299039999998</c:v>
                </c:pt>
                <c:pt idx="286">
                  <c:v>139.00064062499999</c:v>
                </c:pt>
                <c:pt idx="287">
                  <c:v>150.34309289999999</c:v>
                </c:pt>
                <c:pt idx="288">
                  <c:v>159.97581505520998</c:v>
                </c:pt>
                <c:pt idx="289">
                  <c:v>159.97581505520998</c:v>
                </c:pt>
                <c:pt idx="290">
                  <c:v>159.97581505520998</c:v>
                </c:pt>
                <c:pt idx="291">
                  <c:v>159.97581505520998</c:v>
                </c:pt>
                <c:pt idx="292">
                  <c:v>159.97581505520998</c:v>
                </c:pt>
                <c:pt idx="293">
                  <c:v>159.97581505520998</c:v>
                </c:pt>
                <c:pt idx="294">
                  <c:v>159.97581505520998</c:v>
                </c:pt>
                <c:pt idx="295">
                  <c:v>159.97581505520998</c:v>
                </c:pt>
                <c:pt idx="296">
                  <c:v>137.00623719320998</c:v>
                </c:pt>
                <c:pt idx="297">
                  <c:v>115.81586753120997</c:v>
                </c:pt>
                <c:pt idx="298">
                  <c:v>96.404706069209993</c:v>
                </c:pt>
                <c:pt idx="299">
                  <c:v>78.772752807209997</c:v>
                </c:pt>
                <c:pt idx="300">
                  <c:v>62.920007745209993</c:v>
                </c:pt>
                <c:pt idx="301">
                  <c:v>48.846470883209996</c:v>
                </c:pt>
                <c:pt idx="302">
                  <c:v>36.552142221209998</c:v>
                </c:pt>
                <c:pt idx="303">
                  <c:v>26.037021759209999</c:v>
                </c:pt>
                <c:pt idx="304">
                  <c:v>17.30110949721</c:v>
                </c:pt>
                <c:pt idx="305">
                  <c:v>17.30110949721</c:v>
                </c:pt>
                <c:pt idx="306">
                  <c:v>17.30110949721</c:v>
                </c:pt>
                <c:pt idx="307">
                  <c:v>17.30110949721</c:v>
                </c:pt>
                <c:pt idx="308">
                  <c:v>17.30110949721</c:v>
                </c:pt>
                <c:pt idx="309">
                  <c:v>17.30110949721</c:v>
                </c:pt>
                <c:pt idx="310">
                  <c:v>17.30110949721</c:v>
                </c:pt>
                <c:pt idx="311">
                  <c:v>17.30110949721</c:v>
                </c:pt>
                <c:pt idx="312">
                  <c:v>17.30110949721</c:v>
                </c:pt>
                <c:pt idx="313">
                  <c:v>21.446664603209999</c:v>
                </c:pt>
                <c:pt idx="314">
                  <c:v>26.037021759209999</c:v>
                </c:pt>
                <c:pt idx="315">
                  <c:v>31.072180965209999</c:v>
                </c:pt>
                <c:pt idx="316">
                  <c:v>36.552142221209998</c:v>
                </c:pt>
                <c:pt idx="317">
                  <c:v>42.476905527209993</c:v>
                </c:pt>
                <c:pt idx="318">
                  <c:v>48.846470883209996</c:v>
                </c:pt>
                <c:pt idx="319">
                  <c:v>55.660838289209991</c:v>
                </c:pt>
                <c:pt idx="320">
                  <c:v>62.920007745209993</c:v>
                </c:pt>
                <c:pt idx="321">
                  <c:v>70.623979251210002</c:v>
                </c:pt>
                <c:pt idx="322">
                  <c:v>78.772752807209997</c:v>
                </c:pt>
                <c:pt idx="323">
                  <c:v>96.404706069209993</c:v>
                </c:pt>
                <c:pt idx="324">
                  <c:v>115.81586753120997</c:v>
                </c:pt>
                <c:pt idx="325">
                  <c:v>137.00623719320998</c:v>
                </c:pt>
                <c:pt idx="326">
                  <c:v>159.97581505520998</c:v>
                </c:pt>
                <c:pt idx="327">
                  <c:v>159.97581505520998</c:v>
                </c:pt>
                <c:pt idx="328">
                  <c:v>137.00623719320998</c:v>
                </c:pt>
                <c:pt idx="329">
                  <c:v>115.81586753120997</c:v>
                </c:pt>
                <c:pt idx="330">
                  <c:v>96.404706069209993</c:v>
                </c:pt>
                <c:pt idx="331">
                  <c:v>78.772752807209997</c:v>
                </c:pt>
                <c:pt idx="332">
                  <c:v>62.920007745209993</c:v>
                </c:pt>
                <c:pt idx="333">
                  <c:v>48.846470883209996</c:v>
                </c:pt>
                <c:pt idx="334">
                  <c:v>36.552142221209998</c:v>
                </c:pt>
                <c:pt idx="335">
                  <c:v>26.037021759209999</c:v>
                </c:pt>
                <c:pt idx="336">
                  <c:v>17.30110949721</c:v>
                </c:pt>
                <c:pt idx="337">
                  <c:v>10.34440543521</c:v>
                </c:pt>
                <c:pt idx="338">
                  <c:v>5.1669095732099999</c:v>
                </c:pt>
                <c:pt idx="339">
                  <c:v>5.1669095732099999</c:v>
                </c:pt>
                <c:pt idx="340">
                  <c:v>5.1669095732099999</c:v>
                </c:pt>
                <c:pt idx="341">
                  <c:v>5.1669095732099999</c:v>
                </c:pt>
                <c:pt idx="342">
                  <c:v>5.1669095732099999</c:v>
                </c:pt>
                <c:pt idx="343">
                  <c:v>7.5332564792100003</c:v>
                </c:pt>
                <c:pt idx="344">
                  <c:v>10.34440543521</c:v>
                </c:pt>
                <c:pt idx="345">
                  <c:v>13.60035644121</c:v>
                </c:pt>
                <c:pt idx="346">
                  <c:v>17.30110949721</c:v>
                </c:pt>
                <c:pt idx="347">
                  <c:v>21.446664603209999</c:v>
                </c:pt>
                <c:pt idx="348">
                  <c:v>26.037021759209999</c:v>
                </c:pt>
                <c:pt idx="349">
                  <c:v>31.072180965209999</c:v>
                </c:pt>
                <c:pt idx="350">
                  <c:v>36.552142221209998</c:v>
                </c:pt>
                <c:pt idx="351">
                  <c:v>42.476905527209993</c:v>
                </c:pt>
                <c:pt idx="352">
                  <c:v>48.846470883209996</c:v>
                </c:pt>
                <c:pt idx="353">
                  <c:v>55.660838289209991</c:v>
                </c:pt>
                <c:pt idx="354">
                  <c:v>62.920007745209993</c:v>
                </c:pt>
                <c:pt idx="355">
                  <c:v>74.642765772960004</c:v>
                </c:pt>
                <c:pt idx="356">
                  <c:v>87.366328413209985</c:v>
                </c:pt>
                <c:pt idx="357">
                  <c:v>101.09069566595998</c:v>
                </c:pt>
                <c:pt idx="358">
                  <c:v>115.81586753120997</c:v>
                </c:pt>
                <c:pt idx="359">
                  <c:v>137.00623719320998</c:v>
                </c:pt>
                <c:pt idx="360">
                  <c:v>159.97581505520998</c:v>
                </c:pt>
                <c:pt idx="361">
                  <c:v>159.97581505520998</c:v>
                </c:pt>
                <c:pt idx="362">
                  <c:v>159.97581505520998</c:v>
                </c:pt>
                <c:pt idx="363">
                  <c:v>159.97581505520998</c:v>
                </c:pt>
                <c:pt idx="364">
                  <c:v>159.97581505520998</c:v>
                </c:pt>
                <c:pt idx="365">
                  <c:v>159.97581505520998</c:v>
                </c:pt>
                <c:pt idx="366">
                  <c:v>159.97581505520998</c:v>
                </c:pt>
                <c:pt idx="367">
                  <c:v>142.58183088995997</c:v>
                </c:pt>
                <c:pt idx="368">
                  <c:v>126.18865133721</c:v>
                </c:pt>
                <c:pt idx="369">
                  <c:v>110.79627639696</c:v>
                </c:pt>
                <c:pt idx="370">
                  <c:v>96.404706069209993</c:v>
                </c:pt>
                <c:pt idx="371">
                  <c:v>83.013940353959995</c:v>
                </c:pt>
                <c:pt idx="372">
                  <c:v>70.623979251210002</c:v>
                </c:pt>
                <c:pt idx="373">
                  <c:v>59.234822760959993</c:v>
                </c:pt>
                <c:pt idx="374">
                  <c:v>48.846470883209996</c:v>
                </c:pt>
                <c:pt idx="375">
                  <c:v>39.458923617959996</c:v>
                </c:pt>
                <c:pt idx="376">
                  <c:v>31.072180965209999</c:v>
                </c:pt>
                <c:pt idx="377">
                  <c:v>23.686242924959998</c:v>
                </c:pt>
                <c:pt idx="378">
                  <c:v>17.30110949721</c:v>
                </c:pt>
                <c:pt idx="379">
                  <c:v>11.916780681960001</c:v>
                </c:pt>
                <c:pt idx="380">
                  <c:v>7.5332564792100003</c:v>
                </c:pt>
                <c:pt idx="381">
                  <c:v>7.5332564792100003</c:v>
                </c:pt>
                <c:pt idx="382">
                  <c:v>7.5332564792100003</c:v>
                </c:pt>
                <c:pt idx="383">
                  <c:v>7.5332564792100003</c:v>
                </c:pt>
                <c:pt idx="384">
                  <c:v>7.5332564792100003</c:v>
                </c:pt>
                <c:pt idx="385">
                  <c:v>7.5332564792100003</c:v>
                </c:pt>
                <c:pt idx="386">
                  <c:v>7.5332564792100003</c:v>
                </c:pt>
                <c:pt idx="387">
                  <c:v>7.5332564792100003</c:v>
                </c:pt>
                <c:pt idx="388">
                  <c:v>7.5332564792100003</c:v>
                </c:pt>
                <c:pt idx="389">
                  <c:v>7.5332564792100003</c:v>
                </c:pt>
                <c:pt idx="390">
                  <c:v>7.5332564792100003</c:v>
                </c:pt>
                <c:pt idx="391">
                  <c:v>11.916780681960001</c:v>
                </c:pt>
                <c:pt idx="392">
                  <c:v>17.30110949721</c:v>
                </c:pt>
                <c:pt idx="393">
                  <c:v>23.686242924959998</c:v>
                </c:pt>
                <c:pt idx="394">
                  <c:v>31.072180965209999</c:v>
                </c:pt>
                <c:pt idx="395">
                  <c:v>39.458923617959996</c:v>
                </c:pt>
                <c:pt idx="396">
                  <c:v>52.198054329959994</c:v>
                </c:pt>
                <c:pt idx="397">
                  <c:v>66.716393241959992</c:v>
                </c:pt>
                <c:pt idx="398">
                  <c:v>83.013940353959995</c:v>
                </c:pt>
                <c:pt idx="399">
                  <c:v>101.09069566595998</c:v>
                </c:pt>
                <c:pt idx="400">
                  <c:v>120.94665917795999</c:v>
                </c:pt>
                <c:pt idx="401">
                  <c:v>142.58183088995997</c:v>
                </c:pt>
                <c:pt idx="402">
                  <c:v>159.97581505520998</c:v>
                </c:pt>
                <c:pt idx="403">
                  <c:v>142.58183088995997</c:v>
                </c:pt>
                <c:pt idx="404">
                  <c:v>126.18865133721</c:v>
                </c:pt>
                <c:pt idx="405">
                  <c:v>110.79627639696</c:v>
                </c:pt>
                <c:pt idx="406">
                  <c:v>96.404706069209993</c:v>
                </c:pt>
                <c:pt idx="407">
                  <c:v>83.013940353959995</c:v>
                </c:pt>
                <c:pt idx="408">
                  <c:v>70.623979251210002</c:v>
                </c:pt>
                <c:pt idx="409">
                  <c:v>59.234822760959993</c:v>
                </c:pt>
                <c:pt idx="410">
                  <c:v>48.846470883209996</c:v>
                </c:pt>
                <c:pt idx="411">
                  <c:v>48.846470883209996</c:v>
                </c:pt>
                <c:pt idx="412">
                  <c:v>48.846470883209996</c:v>
                </c:pt>
                <c:pt idx="413">
                  <c:v>48.846470883209996</c:v>
                </c:pt>
                <c:pt idx="414">
                  <c:v>48.846470883209996</c:v>
                </c:pt>
                <c:pt idx="415">
                  <c:v>48.846470883209996</c:v>
                </c:pt>
                <c:pt idx="416">
                  <c:v>48.846470883209996</c:v>
                </c:pt>
                <c:pt idx="417">
                  <c:v>59.234822760959993</c:v>
                </c:pt>
                <c:pt idx="418">
                  <c:v>70.623979251210002</c:v>
                </c:pt>
                <c:pt idx="419">
                  <c:v>83.013940353959995</c:v>
                </c:pt>
                <c:pt idx="420">
                  <c:v>96.404706069209993</c:v>
                </c:pt>
                <c:pt idx="421">
                  <c:v>110.79627639696</c:v>
                </c:pt>
                <c:pt idx="422">
                  <c:v>126.18865133721</c:v>
                </c:pt>
                <c:pt idx="423">
                  <c:v>142.58183088995997</c:v>
                </c:pt>
                <c:pt idx="424">
                  <c:v>159.97581505520998</c:v>
                </c:pt>
                <c:pt idx="425">
                  <c:v>159.97581505520998</c:v>
                </c:pt>
                <c:pt idx="426">
                  <c:v>159.97581505520998</c:v>
                </c:pt>
                <c:pt idx="427">
                  <c:v>159.97581505520998</c:v>
                </c:pt>
                <c:pt idx="428">
                  <c:v>159.97581505520998</c:v>
                </c:pt>
                <c:pt idx="429">
                  <c:v>159.97581505520998</c:v>
                </c:pt>
                <c:pt idx="430">
                  <c:v>159.97581505520998</c:v>
                </c:pt>
                <c:pt idx="431">
                  <c:v>159.97581505520998</c:v>
                </c:pt>
                <c:pt idx="432">
                  <c:v>159.97581505520998</c:v>
                </c:pt>
                <c:pt idx="433">
                  <c:v>159.97581505520998</c:v>
                </c:pt>
                <c:pt idx="434">
                  <c:v>159.97581505520998</c:v>
                </c:pt>
                <c:pt idx="435">
                  <c:v>159.97581505520998</c:v>
                </c:pt>
                <c:pt idx="436">
                  <c:v>159.97581505520998</c:v>
                </c:pt>
                <c:pt idx="437">
                  <c:v>159.97581505520998</c:v>
                </c:pt>
                <c:pt idx="438">
                  <c:v>159.97581505520998</c:v>
                </c:pt>
                <c:pt idx="439">
                  <c:v>159.97581505520998</c:v>
                </c:pt>
                <c:pt idx="440">
                  <c:v>159.97581505520998</c:v>
                </c:pt>
                <c:pt idx="441">
                  <c:v>159.97581505520998</c:v>
                </c:pt>
                <c:pt idx="442">
                  <c:v>159.97581505520998</c:v>
                </c:pt>
                <c:pt idx="443">
                  <c:v>159.97581505520998</c:v>
                </c:pt>
                <c:pt idx="444">
                  <c:v>159.97581505520998</c:v>
                </c:pt>
                <c:pt idx="445">
                  <c:v>159.97581505520998</c:v>
                </c:pt>
                <c:pt idx="446">
                  <c:v>159.97581505520998</c:v>
                </c:pt>
                <c:pt idx="447">
                  <c:v>159.97581505520998</c:v>
                </c:pt>
                <c:pt idx="448">
                  <c:v>159.97581505520998</c:v>
                </c:pt>
                <c:pt idx="449">
                  <c:v>159.97581505520998</c:v>
                </c:pt>
                <c:pt idx="450">
                  <c:v>159.97581505520998</c:v>
                </c:pt>
                <c:pt idx="451">
                  <c:v>159.97581505520998</c:v>
                </c:pt>
                <c:pt idx="452">
                  <c:v>159.97581505520998</c:v>
                </c:pt>
                <c:pt idx="453">
                  <c:v>159.97581505520998</c:v>
                </c:pt>
                <c:pt idx="454">
                  <c:v>159.97581505520998</c:v>
                </c:pt>
                <c:pt idx="455">
                  <c:v>159.97581505520998</c:v>
                </c:pt>
                <c:pt idx="456">
                  <c:v>159.97581505520998</c:v>
                </c:pt>
                <c:pt idx="457">
                  <c:v>159.97581505520998</c:v>
                </c:pt>
                <c:pt idx="458">
                  <c:v>159.97581505520998</c:v>
                </c:pt>
                <c:pt idx="459">
                  <c:v>159.97581505520998</c:v>
                </c:pt>
                <c:pt idx="460">
                  <c:v>159.97581505520998</c:v>
                </c:pt>
                <c:pt idx="461">
                  <c:v>159.97581505520998</c:v>
                </c:pt>
                <c:pt idx="462">
                  <c:v>159.97581505520998</c:v>
                </c:pt>
                <c:pt idx="463">
                  <c:v>159.97581505520998</c:v>
                </c:pt>
                <c:pt idx="464">
                  <c:v>159.97581505520998</c:v>
                </c:pt>
                <c:pt idx="465">
                  <c:v>159.97581505520998</c:v>
                </c:pt>
                <c:pt idx="466">
                  <c:v>159.97581505520998</c:v>
                </c:pt>
                <c:pt idx="467">
                  <c:v>159.97581505520998</c:v>
                </c:pt>
                <c:pt idx="468">
                  <c:v>159.97581505520998</c:v>
                </c:pt>
                <c:pt idx="469">
                  <c:v>159.97581505520998</c:v>
                </c:pt>
                <c:pt idx="470">
                  <c:v>159.97581505520998</c:v>
                </c:pt>
                <c:pt idx="471">
                  <c:v>159.97581505520998</c:v>
                </c:pt>
                <c:pt idx="472">
                  <c:v>159.97581505520998</c:v>
                </c:pt>
                <c:pt idx="473">
                  <c:v>142.58183088995997</c:v>
                </c:pt>
                <c:pt idx="474">
                  <c:v>126.18865133721</c:v>
                </c:pt>
                <c:pt idx="475">
                  <c:v>110.79627639696</c:v>
                </c:pt>
                <c:pt idx="476">
                  <c:v>96.404706069209993</c:v>
                </c:pt>
                <c:pt idx="477">
                  <c:v>83.013940353959995</c:v>
                </c:pt>
                <c:pt idx="478">
                  <c:v>70.623979251210002</c:v>
                </c:pt>
                <c:pt idx="479">
                  <c:v>59.234822760959993</c:v>
                </c:pt>
                <c:pt idx="480">
                  <c:v>48.846470883209996</c:v>
                </c:pt>
                <c:pt idx="481">
                  <c:v>39.458923617959996</c:v>
                </c:pt>
                <c:pt idx="482">
                  <c:v>31.072180965209999</c:v>
                </c:pt>
                <c:pt idx="483">
                  <c:v>23.686242924959998</c:v>
                </c:pt>
                <c:pt idx="484">
                  <c:v>17.30110949721</c:v>
                </c:pt>
                <c:pt idx="485">
                  <c:v>11.916780681960001</c:v>
                </c:pt>
                <c:pt idx="486">
                  <c:v>11.916780681960001</c:v>
                </c:pt>
                <c:pt idx="487">
                  <c:v>11.916780681960001</c:v>
                </c:pt>
                <c:pt idx="488">
                  <c:v>11.916780681960001</c:v>
                </c:pt>
                <c:pt idx="489">
                  <c:v>11.916780681960001</c:v>
                </c:pt>
                <c:pt idx="490">
                  <c:v>11.916780681960001</c:v>
                </c:pt>
                <c:pt idx="491">
                  <c:v>11.916780681960001</c:v>
                </c:pt>
                <c:pt idx="492">
                  <c:v>11.916780681960001</c:v>
                </c:pt>
                <c:pt idx="493">
                  <c:v>17.30110949721</c:v>
                </c:pt>
                <c:pt idx="494">
                  <c:v>23.686242924959998</c:v>
                </c:pt>
                <c:pt idx="495">
                  <c:v>31.072180965209999</c:v>
                </c:pt>
                <c:pt idx="496">
                  <c:v>39.458923617959996</c:v>
                </c:pt>
                <c:pt idx="497">
                  <c:v>48.846470883209996</c:v>
                </c:pt>
                <c:pt idx="498">
                  <c:v>59.234822760959993</c:v>
                </c:pt>
                <c:pt idx="499">
                  <c:v>70.623979251210002</c:v>
                </c:pt>
                <c:pt idx="500">
                  <c:v>83.013940353959995</c:v>
                </c:pt>
                <c:pt idx="501">
                  <c:v>96.404706069209993</c:v>
                </c:pt>
                <c:pt idx="502">
                  <c:v>115.81586753120997</c:v>
                </c:pt>
                <c:pt idx="503">
                  <c:v>137.00623719320998</c:v>
                </c:pt>
                <c:pt idx="504">
                  <c:v>159.97581505520998</c:v>
                </c:pt>
                <c:pt idx="505">
                  <c:v>159.97581505520998</c:v>
                </c:pt>
                <c:pt idx="506">
                  <c:v>159.97581505520998</c:v>
                </c:pt>
                <c:pt idx="507">
                  <c:v>159.97581505520998</c:v>
                </c:pt>
                <c:pt idx="508">
                  <c:v>159.97581505520998</c:v>
                </c:pt>
                <c:pt idx="509">
                  <c:v>159.97581505520998</c:v>
                </c:pt>
                <c:pt idx="510">
                  <c:v>159.97581505520998</c:v>
                </c:pt>
                <c:pt idx="511">
                  <c:v>159.97581505520998</c:v>
                </c:pt>
                <c:pt idx="512">
                  <c:v>159.97581505520998</c:v>
                </c:pt>
                <c:pt idx="513">
                  <c:v>159.97581505520998</c:v>
                </c:pt>
                <c:pt idx="514">
                  <c:v>159.97581505520998</c:v>
                </c:pt>
                <c:pt idx="515">
                  <c:v>159.97581505520998</c:v>
                </c:pt>
                <c:pt idx="516">
                  <c:v>159.97581505520998</c:v>
                </c:pt>
                <c:pt idx="517">
                  <c:v>159.97581505520998</c:v>
                </c:pt>
                <c:pt idx="518">
                  <c:v>159.97581505520998</c:v>
                </c:pt>
                <c:pt idx="519">
                  <c:v>159.97581505520998</c:v>
                </c:pt>
                <c:pt idx="520">
                  <c:v>159.97581505520998</c:v>
                </c:pt>
                <c:pt idx="521">
                  <c:v>159.97581505520998</c:v>
                </c:pt>
                <c:pt idx="522">
                  <c:v>159.97581505520998</c:v>
                </c:pt>
                <c:pt idx="523">
                  <c:v>159.97581505520998</c:v>
                </c:pt>
                <c:pt idx="524">
                  <c:v>159.97581505520998</c:v>
                </c:pt>
                <c:pt idx="525">
                  <c:v>159.97581505520998</c:v>
                </c:pt>
                <c:pt idx="526">
                  <c:v>159.97581505520998</c:v>
                </c:pt>
                <c:pt idx="527">
                  <c:v>142.58183088995997</c:v>
                </c:pt>
                <c:pt idx="528">
                  <c:v>126.18865133721</c:v>
                </c:pt>
                <c:pt idx="529">
                  <c:v>110.79627639696</c:v>
                </c:pt>
                <c:pt idx="530">
                  <c:v>96.404706069209993</c:v>
                </c:pt>
                <c:pt idx="531">
                  <c:v>83.013940353959995</c:v>
                </c:pt>
                <c:pt idx="532">
                  <c:v>70.623979251210002</c:v>
                </c:pt>
                <c:pt idx="533">
                  <c:v>59.234822760959993</c:v>
                </c:pt>
                <c:pt idx="534">
                  <c:v>48.846470883209996</c:v>
                </c:pt>
                <c:pt idx="535">
                  <c:v>39.458923617959996</c:v>
                </c:pt>
                <c:pt idx="536">
                  <c:v>31.072180965209999</c:v>
                </c:pt>
                <c:pt idx="537">
                  <c:v>31.072180965209999</c:v>
                </c:pt>
                <c:pt idx="538">
                  <c:v>31.072180965209999</c:v>
                </c:pt>
                <c:pt idx="539">
                  <c:v>31.072180965209999</c:v>
                </c:pt>
                <c:pt idx="540">
                  <c:v>31.072180965209999</c:v>
                </c:pt>
                <c:pt idx="541">
                  <c:v>31.072180965209999</c:v>
                </c:pt>
                <c:pt idx="542">
                  <c:v>31.072180965209999</c:v>
                </c:pt>
                <c:pt idx="543">
                  <c:v>31.072180965209999</c:v>
                </c:pt>
                <c:pt idx="544">
                  <c:v>39.458923617959996</c:v>
                </c:pt>
                <c:pt idx="545">
                  <c:v>48.846470883209996</c:v>
                </c:pt>
                <c:pt idx="546">
                  <c:v>59.234822760959993</c:v>
                </c:pt>
                <c:pt idx="547">
                  <c:v>70.623979251210002</c:v>
                </c:pt>
                <c:pt idx="548">
                  <c:v>83.013940353959995</c:v>
                </c:pt>
                <c:pt idx="549">
                  <c:v>96.404706069209993</c:v>
                </c:pt>
                <c:pt idx="550">
                  <c:v>115.81586753120997</c:v>
                </c:pt>
                <c:pt idx="551">
                  <c:v>137.00623719320998</c:v>
                </c:pt>
                <c:pt idx="552">
                  <c:v>159.97581505520998</c:v>
                </c:pt>
                <c:pt idx="553">
                  <c:v>159.97581505520998</c:v>
                </c:pt>
                <c:pt idx="554">
                  <c:v>159.97581505520998</c:v>
                </c:pt>
                <c:pt idx="555">
                  <c:v>159.97581505520998</c:v>
                </c:pt>
                <c:pt idx="556">
                  <c:v>159.97581505520998</c:v>
                </c:pt>
                <c:pt idx="557">
                  <c:v>159.97581505520998</c:v>
                </c:pt>
                <c:pt idx="558">
                  <c:v>159.97581505520998</c:v>
                </c:pt>
                <c:pt idx="559">
                  <c:v>142.58183088995997</c:v>
                </c:pt>
                <c:pt idx="560">
                  <c:v>126.18865133721</c:v>
                </c:pt>
                <c:pt idx="561">
                  <c:v>110.79627639696</c:v>
                </c:pt>
                <c:pt idx="562">
                  <c:v>96.404706069209993</c:v>
                </c:pt>
                <c:pt idx="563">
                  <c:v>83.013940353959995</c:v>
                </c:pt>
                <c:pt idx="564">
                  <c:v>70.623979251210002</c:v>
                </c:pt>
                <c:pt idx="565">
                  <c:v>59.234822760959993</c:v>
                </c:pt>
                <c:pt idx="566">
                  <c:v>48.846470883209996</c:v>
                </c:pt>
                <c:pt idx="567">
                  <c:v>39.458923617959996</c:v>
                </c:pt>
                <c:pt idx="568">
                  <c:v>31.072180965209999</c:v>
                </c:pt>
                <c:pt idx="569">
                  <c:v>23.686242924959998</c:v>
                </c:pt>
                <c:pt idx="570">
                  <c:v>17.30110949721</c:v>
                </c:pt>
                <c:pt idx="571">
                  <c:v>11.916780681960001</c:v>
                </c:pt>
                <c:pt idx="572">
                  <c:v>7.5332564792100003</c:v>
                </c:pt>
                <c:pt idx="573">
                  <c:v>7.5332564792100003</c:v>
                </c:pt>
                <c:pt idx="574">
                  <c:v>7.5332564792100003</c:v>
                </c:pt>
                <c:pt idx="575">
                  <c:v>7.5332564792100003</c:v>
                </c:pt>
                <c:pt idx="576">
                  <c:v>7.5332564792100003</c:v>
                </c:pt>
                <c:pt idx="577">
                  <c:v>7.5332564792100003</c:v>
                </c:pt>
                <c:pt idx="578">
                  <c:v>7.5332564792100003</c:v>
                </c:pt>
                <c:pt idx="579">
                  <c:v>7.5332564792100003</c:v>
                </c:pt>
                <c:pt idx="580">
                  <c:v>7.5332564792100003</c:v>
                </c:pt>
                <c:pt idx="581">
                  <c:v>7.5332564792100003</c:v>
                </c:pt>
                <c:pt idx="582">
                  <c:v>7.5332564792100003</c:v>
                </c:pt>
                <c:pt idx="583">
                  <c:v>7.5332564792100003</c:v>
                </c:pt>
                <c:pt idx="584">
                  <c:v>9.1665696068099987</c:v>
                </c:pt>
                <c:pt idx="585">
                  <c:v>10.960011472409997</c:v>
                </c:pt>
                <c:pt idx="586">
                  <c:v>12.913582076009995</c:v>
                </c:pt>
                <c:pt idx="587">
                  <c:v>15.027281417609995</c:v>
                </c:pt>
                <c:pt idx="588">
                  <c:v>17.301109497209993</c:v>
                </c:pt>
                <c:pt idx="589">
                  <c:v>19.735066314809988</c:v>
                </c:pt>
                <c:pt idx="590">
                  <c:v>22.329151870409991</c:v>
                </c:pt>
                <c:pt idx="591">
                  <c:v>25.083366164009984</c:v>
                </c:pt>
                <c:pt idx="592">
                  <c:v>32.669465126759981</c:v>
                </c:pt>
                <c:pt idx="593">
                  <c:v>41.256368702009979</c:v>
                </c:pt>
                <c:pt idx="594">
                  <c:v>50.844076889759982</c:v>
                </c:pt>
                <c:pt idx="595">
                  <c:v>61.432589690009969</c:v>
                </c:pt>
                <c:pt idx="596">
                  <c:v>73.021907102759968</c:v>
                </c:pt>
                <c:pt idx="597">
                  <c:v>85.612029128009965</c:v>
                </c:pt>
                <c:pt idx="598">
                  <c:v>99.202955765759967</c:v>
                </c:pt>
                <c:pt idx="599">
                  <c:v>113.79468701600996</c:v>
                </c:pt>
                <c:pt idx="600">
                  <c:v>129.38722287875996</c:v>
                </c:pt>
                <c:pt idx="601">
                  <c:v>145.98056335400997</c:v>
                </c:pt>
                <c:pt idx="602">
                  <c:v>159.97581505520998</c:v>
                </c:pt>
                <c:pt idx="603">
                  <c:v>159.97581505520998</c:v>
                </c:pt>
                <c:pt idx="604">
                  <c:v>159.97581505520998</c:v>
                </c:pt>
                <c:pt idx="605">
                  <c:v>159.97581505520998</c:v>
                </c:pt>
                <c:pt idx="606">
                  <c:v>159.97581505520998</c:v>
                </c:pt>
                <c:pt idx="607">
                  <c:v>159.97581505520998</c:v>
                </c:pt>
                <c:pt idx="608">
                  <c:v>139.00064062499999</c:v>
                </c:pt>
                <c:pt idx="609">
                  <c:v>128.10299039999998</c:v>
                </c:pt>
                <c:pt idx="610">
                  <c:v>128.10299039999998</c:v>
                </c:pt>
                <c:pt idx="611">
                  <c:v>139.00064062499999</c:v>
                </c:pt>
                <c:pt idx="612">
                  <c:v>150.34309289999999</c:v>
                </c:pt>
                <c:pt idx="613">
                  <c:v>159.97581505520998</c:v>
                </c:pt>
                <c:pt idx="614">
                  <c:v>159.97581505520998</c:v>
                </c:pt>
                <c:pt idx="615">
                  <c:v>159.97581505520998</c:v>
                </c:pt>
                <c:pt idx="616">
                  <c:v>159.97581505520998</c:v>
                </c:pt>
                <c:pt idx="617">
                  <c:v>159.97581505520998</c:v>
                </c:pt>
                <c:pt idx="618">
                  <c:v>159.97581505520998</c:v>
                </c:pt>
                <c:pt idx="619">
                  <c:v>159.97581505520998</c:v>
                </c:pt>
                <c:pt idx="620">
                  <c:v>159.97581505520998</c:v>
                </c:pt>
                <c:pt idx="621">
                  <c:v>159.97581505520998</c:v>
                </c:pt>
                <c:pt idx="622">
                  <c:v>159.97581505520998</c:v>
                </c:pt>
                <c:pt idx="623">
                  <c:v>159.97581505520998</c:v>
                </c:pt>
                <c:pt idx="624">
                  <c:v>159.97581505520998</c:v>
                </c:pt>
                <c:pt idx="625">
                  <c:v>159.97581505520998</c:v>
                </c:pt>
                <c:pt idx="626">
                  <c:v>159.97581505520998</c:v>
                </c:pt>
                <c:pt idx="627">
                  <c:v>159.97581505520998</c:v>
                </c:pt>
                <c:pt idx="628">
                  <c:v>159.97581505520998</c:v>
                </c:pt>
                <c:pt idx="629">
                  <c:v>159.97581505520998</c:v>
                </c:pt>
                <c:pt idx="630">
                  <c:v>159.97581505520998</c:v>
                </c:pt>
                <c:pt idx="631">
                  <c:v>159.97581505520998</c:v>
                </c:pt>
                <c:pt idx="632">
                  <c:v>159.97581505520998</c:v>
                </c:pt>
                <c:pt idx="633">
                  <c:v>159.97581505520998</c:v>
                </c:pt>
                <c:pt idx="634">
                  <c:v>159.97581505520998</c:v>
                </c:pt>
                <c:pt idx="635">
                  <c:v>159.97581505520998</c:v>
                </c:pt>
                <c:pt idx="636">
                  <c:v>159.97581505520998</c:v>
                </c:pt>
                <c:pt idx="637">
                  <c:v>159.97581505520998</c:v>
                </c:pt>
                <c:pt idx="638">
                  <c:v>159.97581505520998</c:v>
                </c:pt>
                <c:pt idx="639">
                  <c:v>159.97581505520998</c:v>
                </c:pt>
                <c:pt idx="640">
                  <c:v>159.97581505520998</c:v>
                </c:pt>
                <c:pt idx="641">
                  <c:v>159.97581505520998</c:v>
                </c:pt>
                <c:pt idx="642">
                  <c:v>159.97581505520998</c:v>
                </c:pt>
                <c:pt idx="643">
                  <c:v>159.97581505520998</c:v>
                </c:pt>
                <c:pt idx="644">
                  <c:v>159.97581505520998</c:v>
                </c:pt>
                <c:pt idx="645">
                  <c:v>159.97581505520998</c:v>
                </c:pt>
                <c:pt idx="646">
                  <c:v>159.97581505520998</c:v>
                </c:pt>
                <c:pt idx="647">
                  <c:v>159.97581505520998</c:v>
                </c:pt>
                <c:pt idx="648">
                  <c:v>159.97581505520998</c:v>
                </c:pt>
                <c:pt idx="649">
                  <c:v>159.97581505520998</c:v>
                </c:pt>
                <c:pt idx="650">
                  <c:v>159.97581505520998</c:v>
                </c:pt>
                <c:pt idx="651">
                  <c:v>159.97581505520998</c:v>
                </c:pt>
                <c:pt idx="652">
                  <c:v>159.97581505520998</c:v>
                </c:pt>
                <c:pt idx="653">
                  <c:v>159.97581505520998</c:v>
                </c:pt>
                <c:pt idx="654">
                  <c:v>159.97581505520998</c:v>
                </c:pt>
                <c:pt idx="655">
                  <c:v>159.97581505520998</c:v>
                </c:pt>
                <c:pt idx="656">
                  <c:v>159.97581505520998</c:v>
                </c:pt>
                <c:pt idx="657">
                  <c:v>159.97581505520998</c:v>
                </c:pt>
                <c:pt idx="658">
                  <c:v>159.97581505520998</c:v>
                </c:pt>
                <c:pt idx="659">
                  <c:v>159.97581505520998</c:v>
                </c:pt>
                <c:pt idx="660">
                  <c:v>159.97581505520998</c:v>
                </c:pt>
                <c:pt idx="661">
                  <c:v>159.97581505520998</c:v>
                </c:pt>
                <c:pt idx="662">
                  <c:v>159.97581505520998</c:v>
                </c:pt>
                <c:pt idx="663">
                  <c:v>159.97581505520998</c:v>
                </c:pt>
                <c:pt idx="664">
                  <c:v>159.97581505520998</c:v>
                </c:pt>
                <c:pt idx="665">
                  <c:v>159.97581505520998</c:v>
                </c:pt>
                <c:pt idx="666">
                  <c:v>159.97581505520998</c:v>
                </c:pt>
                <c:pt idx="667">
                  <c:v>159.97581505520998</c:v>
                </c:pt>
                <c:pt idx="668">
                  <c:v>159.97581505520998</c:v>
                </c:pt>
                <c:pt idx="669">
                  <c:v>159.97581505520998</c:v>
                </c:pt>
                <c:pt idx="670">
                  <c:v>159.97581505520998</c:v>
                </c:pt>
                <c:pt idx="671">
                  <c:v>159.97581505520998</c:v>
                </c:pt>
                <c:pt idx="672">
                  <c:v>159.97581505520998</c:v>
                </c:pt>
                <c:pt idx="673">
                  <c:v>159.97581505520998</c:v>
                </c:pt>
                <c:pt idx="674">
                  <c:v>159.97581505520998</c:v>
                </c:pt>
                <c:pt idx="675">
                  <c:v>159.97581505520998</c:v>
                </c:pt>
                <c:pt idx="676">
                  <c:v>159.97581505520998</c:v>
                </c:pt>
                <c:pt idx="677">
                  <c:v>159.97581505520998</c:v>
                </c:pt>
                <c:pt idx="678">
                  <c:v>159.97581505520998</c:v>
                </c:pt>
                <c:pt idx="679">
                  <c:v>159.97581505520998</c:v>
                </c:pt>
                <c:pt idx="680">
                  <c:v>159.97581505520998</c:v>
                </c:pt>
                <c:pt idx="681">
                  <c:v>159.97581505520998</c:v>
                </c:pt>
                <c:pt idx="682">
                  <c:v>159.97581505520998</c:v>
                </c:pt>
                <c:pt idx="683">
                  <c:v>159.97581505520998</c:v>
                </c:pt>
                <c:pt idx="684">
                  <c:v>159.97581505520998</c:v>
                </c:pt>
                <c:pt idx="685">
                  <c:v>159.97581505520998</c:v>
                </c:pt>
                <c:pt idx="686">
                  <c:v>159.97581505520998</c:v>
                </c:pt>
                <c:pt idx="687">
                  <c:v>159.97581505520998</c:v>
                </c:pt>
                <c:pt idx="688">
                  <c:v>159.97581505520998</c:v>
                </c:pt>
                <c:pt idx="689">
                  <c:v>159.97581505520998</c:v>
                </c:pt>
                <c:pt idx="690">
                  <c:v>148.26862509921</c:v>
                </c:pt>
                <c:pt idx="691">
                  <c:v>137.00623719320998</c:v>
                </c:pt>
                <c:pt idx="692">
                  <c:v>126.18865133721</c:v>
                </c:pt>
                <c:pt idx="693">
                  <c:v>115.81586753120997</c:v>
                </c:pt>
                <c:pt idx="694">
                  <c:v>105.88788577520999</c:v>
                </c:pt>
                <c:pt idx="695">
                  <c:v>96.404706069209993</c:v>
                </c:pt>
                <c:pt idx="696">
                  <c:v>87.366328413209985</c:v>
                </c:pt>
                <c:pt idx="697">
                  <c:v>78.772752807209997</c:v>
                </c:pt>
                <c:pt idx="698">
                  <c:v>70.623979251210002</c:v>
                </c:pt>
                <c:pt idx="699">
                  <c:v>62.920007745209993</c:v>
                </c:pt>
                <c:pt idx="700">
                  <c:v>55.660838289209991</c:v>
                </c:pt>
                <c:pt idx="701">
                  <c:v>48.846470883209996</c:v>
                </c:pt>
                <c:pt idx="702">
                  <c:v>42.476905527209993</c:v>
                </c:pt>
                <c:pt idx="703">
                  <c:v>36.552142221209998</c:v>
                </c:pt>
                <c:pt idx="704">
                  <c:v>31.072180965209999</c:v>
                </c:pt>
                <c:pt idx="705">
                  <c:v>26.037021759209999</c:v>
                </c:pt>
                <c:pt idx="706">
                  <c:v>21.446664603209999</c:v>
                </c:pt>
                <c:pt idx="707">
                  <c:v>17.30110949721</c:v>
                </c:pt>
                <c:pt idx="708">
                  <c:v>13.60035644121</c:v>
                </c:pt>
                <c:pt idx="709">
                  <c:v>10.34440543521</c:v>
                </c:pt>
                <c:pt idx="710">
                  <c:v>7.5332564792100003</c:v>
                </c:pt>
                <c:pt idx="711">
                  <c:v>5.1669095732099999</c:v>
                </c:pt>
                <c:pt idx="712">
                  <c:v>5.1669095732099999</c:v>
                </c:pt>
                <c:pt idx="713">
                  <c:v>5.1669095732099999</c:v>
                </c:pt>
                <c:pt idx="714">
                  <c:v>5.1669095732099999</c:v>
                </c:pt>
                <c:pt idx="715">
                  <c:v>5.1669095732099999</c:v>
                </c:pt>
                <c:pt idx="716">
                  <c:v>5.1669095732099999</c:v>
                </c:pt>
                <c:pt idx="717">
                  <c:v>5.1669095732099999</c:v>
                </c:pt>
                <c:pt idx="718">
                  <c:v>5.1669095732099999</c:v>
                </c:pt>
                <c:pt idx="719">
                  <c:v>5.1669095732099999</c:v>
                </c:pt>
                <c:pt idx="720">
                  <c:v>5.1669095732099999</c:v>
                </c:pt>
                <c:pt idx="721">
                  <c:v>5.1669095732099999</c:v>
                </c:pt>
                <c:pt idx="722">
                  <c:v>5.1669095732099999</c:v>
                </c:pt>
                <c:pt idx="723">
                  <c:v>6.5333414708099991</c:v>
                </c:pt>
                <c:pt idx="724">
                  <c:v>8.0599021064099983</c:v>
                </c:pt>
                <c:pt idx="725">
                  <c:v>9.7465914800099966</c:v>
                </c:pt>
                <c:pt idx="726">
                  <c:v>11.593409591609996</c:v>
                </c:pt>
                <c:pt idx="727">
                  <c:v>13.600356441209994</c:v>
                </c:pt>
                <c:pt idx="728">
                  <c:v>15.767432028809992</c:v>
                </c:pt>
                <c:pt idx="729">
                  <c:v>18.094636354409989</c:v>
                </c:pt>
                <c:pt idx="730">
                  <c:v>20.581969418009987</c:v>
                </c:pt>
                <c:pt idx="731">
                  <c:v>23.229431219609982</c:v>
                </c:pt>
                <c:pt idx="732">
                  <c:v>26.037021759209981</c:v>
                </c:pt>
                <c:pt idx="733">
                  <c:v>29.004741036809978</c:v>
                </c:pt>
                <c:pt idx="734">
                  <c:v>32.132589052409976</c:v>
                </c:pt>
                <c:pt idx="735">
                  <c:v>40.652772320159968</c:v>
                </c:pt>
                <c:pt idx="736">
                  <c:v>50.173760200409973</c:v>
                </c:pt>
                <c:pt idx="737">
                  <c:v>60.695552693159961</c:v>
                </c:pt>
                <c:pt idx="738">
                  <c:v>72.218149798409968</c:v>
                </c:pt>
                <c:pt idx="739">
                  <c:v>84.741551516159959</c:v>
                </c:pt>
                <c:pt idx="740">
                  <c:v>98.265757846409954</c:v>
                </c:pt>
                <c:pt idx="741">
                  <c:v>112.79076878915994</c:v>
                </c:pt>
                <c:pt idx="742">
                  <c:v>133.71425722115995</c:v>
                </c:pt>
                <c:pt idx="743">
                  <c:v>156.41695385315995</c:v>
                </c:pt>
                <c:pt idx="744">
                  <c:v>159.97581505520998</c:v>
                </c:pt>
                <c:pt idx="745">
                  <c:v>159.97581505520998</c:v>
                </c:pt>
                <c:pt idx="746">
                  <c:v>159.97581505520998</c:v>
                </c:pt>
                <c:pt idx="747">
                  <c:v>159.97581505520998</c:v>
                </c:pt>
                <c:pt idx="748">
                  <c:v>159.97581505520998</c:v>
                </c:pt>
                <c:pt idx="749">
                  <c:v>159.97581505520998</c:v>
                </c:pt>
                <c:pt idx="750">
                  <c:v>159.97581505520998</c:v>
                </c:pt>
                <c:pt idx="751">
                  <c:v>159.97581505520998</c:v>
                </c:pt>
                <c:pt idx="752">
                  <c:v>159.97581505520998</c:v>
                </c:pt>
                <c:pt idx="753">
                  <c:v>159.97581505520998</c:v>
                </c:pt>
                <c:pt idx="754">
                  <c:v>159.97581505520998</c:v>
                </c:pt>
                <c:pt idx="755">
                  <c:v>148.26862509921</c:v>
                </c:pt>
                <c:pt idx="756">
                  <c:v>137.00623719320998</c:v>
                </c:pt>
                <c:pt idx="757">
                  <c:v>126.18865133721</c:v>
                </c:pt>
                <c:pt idx="758">
                  <c:v>115.81586753120997</c:v>
                </c:pt>
                <c:pt idx="759">
                  <c:v>105.88788577520999</c:v>
                </c:pt>
                <c:pt idx="760">
                  <c:v>96.404706069209993</c:v>
                </c:pt>
                <c:pt idx="761">
                  <c:v>87.366328413209985</c:v>
                </c:pt>
                <c:pt idx="762">
                  <c:v>78.772752807209997</c:v>
                </c:pt>
                <c:pt idx="763">
                  <c:v>70.623979251210002</c:v>
                </c:pt>
                <c:pt idx="764">
                  <c:v>62.920007745209993</c:v>
                </c:pt>
                <c:pt idx="765">
                  <c:v>55.660838289209991</c:v>
                </c:pt>
                <c:pt idx="766">
                  <c:v>48.846470883209996</c:v>
                </c:pt>
                <c:pt idx="767">
                  <c:v>42.476905527209993</c:v>
                </c:pt>
                <c:pt idx="768">
                  <c:v>36.552142221209998</c:v>
                </c:pt>
                <c:pt idx="769">
                  <c:v>31.072180965209999</c:v>
                </c:pt>
                <c:pt idx="770">
                  <c:v>26.037021759209999</c:v>
                </c:pt>
                <c:pt idx="771">
                  <c:v>21.446664603209999</c:v>
                </c:pt>
                <c:pt idx="772">
                  <c:v>17.30110949721</c:v>
                </c:pt>
                <c:pt idx="773">
                  <c:v>17.30110949721</c:v>
                </c:pt>
                <c:pt idx="774">
                  <c:v>17.30110949721</c:v>
                </c:pt>
                <c:pt idx="775">
                  <c:v>17.30110949721</c:v>
                </c:pt>
                <c:pt idx="776">
                  <c:v>17.30110949721</c:v>
                </c:pt>
                <c:pt idx="777">
                  <c:v>17.30110949721</c:v>
                </c:pt>
                <c:pt idx="778">
                  <c:v>17.30110949721</c:v>
                </c:pt>
                <c:pt idx="779">
                  <c:v>17.30110949721</c:v>
                </c:pt>
                <c:pt idx="780">
                  <c:v>17.30110949721</c:v>
                </c:pt>
                <c:pt idx="781">
                  <c:v>17.30110949721</c:v>
                </c:pt>
                <c:pt idx="782">
                  <c:v>17.30110949721</c:v>
                </c:pt>
                <c:pt idx="783">
                  <c:v>19.735066314809998</c:v>
                </c:pt>
                <c:pt idx="784">
                  <c:v>22.329151870409994</c:v>
                </c:pt>
                <c:pt idx="785">
                  <c:v>25.083366164009991</c:v>
                </c:pt>
                <c:pt idx="786">
                  <c:v>27.997709195609993</c:v>
                </c:pt>
                <c:pt idx="787">
                  <c:v>31.072180965209991</c:v>
                </c:pt>
                <c:pt idx="788">
                  <c:v>40.053623958809986</c:v>
                </c:pt>
                <c:pt idx="789">
                  <c:v>50.17376020040998</c:v>
                </c:pt>
                <c:pt idx="790">
                  <c:v>61.432589690009969</c:v>
                </c:pt>
                <c:pt idx="791">
                  <c:v>73.83011242760999</c:v>
                </c:pt>
                <c:pt idx="792">
                  <c:v>87.366328413209985</c:v>
                </c:pt>
                <c:pt idx="793">
                  <c:v>102.04123764681002</c:v>
                </c:pt>
                <c:pt idx="794">
                  <c:v>117.85484012841003</c:v>
                </c:pt>
                <c:pt idx="795">
                  <c:v>134.80713585801004</c:v>
                </c:pt>
                <c:pt idx="796">
                  <c:v>152.89812483561005</c:v>
                </c:pt>
                <c:pt idx="797">
                  <c:v>159.97581505520998</c:v>
                </c:pt>
                <c:pt idx="798">
                  <c:v>159.97581505520998</c:v>
                </c:pt>
                <c:pt idx="799">
                  <c:v>159.97581505520998</c:v>
                </c:pt>
                <c:pt idx="800">
                  <c:v>159.97581505520998</c:v>
                </c:pt>
                <c:pt idx="801">
                  <c:v>159.97581505520998</c:v>
                </c:pt>
                <c:pt idx="802">
                  <c:v>159.97581505520998</c:v>
                </c:pt>
                <c:pt idx="803">
                  <c:v>159.97581505520998</c:v>
                </c:pt>
                <c:pt idx="804">
                  <c:v>159.97581505520998</c:v>
                </c:pt>
                <c:pt idx="805">
                  <c:v>159.97581505520998</c:v>
                </c:pt>
                <c:pt idx="806">
                  <c:v>159.97581505520998</c:v>
                </c:pt>
                <c:pt idx="807">
                  <c:v>159.97581505520998</c:v>
                </c:pt>
                <c:pt idx="808">
                  <c:v>159.97581505520998</c:v>
                </c:pt>
                <c:pt idx="809">
                  <c:v>159.97581505520998</c:v>
                </c:pt>
                <c:pt idx="810">
                  <c:v>159.97581505520998</c:v>
                </c:pt>
                <c:pt idx="811">
                  <c:v>159.97581505520998</c:v>
                </c:pt>
                <c:pt idx="812">
                  <c:v>159.97581505520998</c:v>
                </c:pt>
                <c:pt idx="813">
                  <c:v>159.97581505520998</c:v>
                </c:pt>
                <c:pt idx="814">
                  <c:v>159.97581505520998</c:v>
                </c:pt>
                <c:pt idx="815">
                  <c:v>159.97581505520998</c:v>
                </c:pt>
                <c:pt idx="816">
                  <c:v>159.97581505520998</c:v>
                </c:pt>
                <c:pt idx="817">
                  <c:v>159.97581505520998</c:v>
                </c:pt>
                <c:pt idx="818">
                  <c:v>159.97581505520998</c:v>
                </c:pt>
                <c:pt idx="819">
                  <c:v>159.97581505520998</c:v>
                </c:pt>
                <c:pt idx="820">
                  <c:v>159.97581505520998</c:v>
                </c:pt>
                <c:pt idx="821">
                  <c:v>148.26862509921</c:v>
                </c:pt>
                <c:pt idx="822">
                  <c:v>137.00623719320998</c:v>
                </c:pt>
                <c:pt idx="823">
                  <c:v>126.18865133721</c:v>
                </c:pt>
                <c:pt idx="824">
                  <c:v>115.81586753120997</c:v>
                </c:pt>
                <c:pt idx="825">
                  <c:v>105.88788577520999</c:v>
                </c:pt>
                <c:pt idx="826">
                  <c:v>96.404706069209993</c:v>
                </c:pt>
                <c:pt idx="827">
                  <c:v>87.366328413209985</c:v>
                </c:pt>
                <c:pt idx="828">
                  <c:v>78.772752807209997</c:v>
                </c:pt>
                <c:pt idx="829">
                  <c:v>70.623979251210002</c:v>
                </c:pt>
                <c:pt idx="830">
                  <c:v>62.920007745209993</c:v>
                </c:pt>
                <c:pt idx="831">
                  <c:v>55.660838289209991</c:v>
                </c:pt>
                <c:pt idx="832">
                  <c:v>48.846470883209996</c:v>
                </c:pt>
                <c:pt idx="833">
                  <c:v>42.476905527209993</c:v>
                </c:pt>
                <c:pt idx="834">
                  <c:v>36.552142221209998</c:v>
                </c:pt>
                <c:pt idx="835">
                  <c:v>31.072180965209999</c:v>
                </c:pt>
                <c:pt idx="836">
                  <c:v>26.037021759209999</c:v>
                </c:pt>
                <c:pt idx="837">
                  <c:v>26.037021759209999</c:v>
                </c:pt>
                <c:pt idx="838">
                  <c:v>26.037021759209999</c:v>
                </c:pt>
                <c:pt idx="839">
                  <c:v>26.037021759209999</c:v>
                </c:pt>
                <c:pt idx="840">
                  <c:v>26.037021759209999</c:v>
                </c:pt>
                <c:pt idx="841">
                  <c:v>26.037021759209999</c:v>
                </c:pt>
                <c:pt idx="842">
                  <c:v>26.037021759209999</c:v>
                </c:pt>
                <c:pt idx="843">
                  <c:v>26.037021759209999</c:v>
                </c:pt>
                <c:pt idx="844">
                  <c:v>26.037021759209999</c:v>
                </c:pt>
                <c:pt idx="845">
                  <c:v>26.037021759209999</c:v>
                </c:pt>
                <c:pt idx="846">
                  <c:v>26.037021759209999</c:v>
                </c:pt>
                <c:pt idx="847">
                  <c:v>26.037021759209999</c:v>
                </c:pt>
                <c:pt idx="848">
                  <c:v>26.037021759209999</c:v>
                </c:pt>
                <c:pt idx="849">
                  <c:v>26.037021759209999</c:v>
                </c:pt>
                <c:pt idx="850">
                  <c:v>26.037021759209999</c:v>
                </c:pt>
                <c:pt idx="851">
                  <c:v>26.037021759209999</c:v>
                </c:pt>
                <c:pt idx="852">
                  <c:v>26.037021759209999</c:v>
                </c:pt>
                <c:pt idx="853">
                  <c:v>26.037021759209999</c:v>
                </c:pt>
                <c:pt idx="854">
                  <c:v>26.037021759209999</c:v>
                </c:pt>
                <c:pt idx="855">
                  <c:v>26.037021759209999</c:v>
                </c:pt>
                <c:pt idx="856">
                  <c:v>26.037021759209999</c:v>
                </c:pt>
                <c:pt idx="857">
                  <c:v>26.037021759209999</c:v>
                </c:pt>
                <c:pt idx="858">
                  <c:v>29.00474103681</c:v>
                </c:pt>
                <c:pt idx="859">
                  <c:v>32.132589052409998</c:v>
                </c:pt>
                <c:pt idx="860">
                  <c:v>35.420565806009989</c:v>
                </c:pt>
                <c:pt idx="861">
                  <c:v>38.868671297609986</c:v>
                </c:pt>
                <c:pt idx="862">
                  <c:v>42.476905527209986</c:v>
                </c:pt>
                <c:pt idx="863">
                  <c:v>46.245268494809977</c:v>
                </c:pt>
                <c:pt idx="864">
                  <c:v>50.17376020040998</c:v>
                </c:pt>
                <c:pt idx="865">
                  <c:v>54.262380644009973</c:v>
                </c:pt>
                <c:pt idx="866">
                  <c:v>58.511129825609991</c:v>
                </c:pt>
                <c:pt idx="867">
                  <c:v>62.920007745209993</c:v>
                </c:pt>
                <c:pt idx="868">
                  <c:v>67.489014402810014</c:v>
                </c:pt>
                <c:pt idx="869">
                  <c:v>72.21814979841001</c:v>
                </c:pt>
                <c:pt idx="870">
                  <c:v>77.107413932010033</c:v>
                </c:pt>
                <c:pt idx="871">
                  <c:v>82.156806803610053</c:v>
                </c:pt>
                <c:pt idx="872">
                  <c:v>87.366328413210056</c:v>
                </c:pt>
                <c:pt idx="873">
                  <c:v>92.73597876081007</c:v>
                </c:pt>
                <c:pt idx="874">
                  <c:v>92.735978760809999</c:v>
                </c:pt>
                <c:pt idx="875">
                  <c:v>92.735978760809999</c:v>
                </c:pt>
                <c:pt idx="876">
                  <c:v>92.735978760809999</c:v>
                </c:pt>
                <c:pt idx="877">
                  <c:v>92.735978760809999</c:v>
                </c:pt>
                <c:pt idx="878">
                  <c:v>92.735978760809999</c:v>
                </c:pt>
                <c:pt idx="879">
                  <c:v>92.735978760809999</c:v>
                </c:pt>
                <c:pt idx="880">
                  <c:v>92.735978760809999</c:v>
                </c:pt>
                <c:pt idx="881">
                  <c:v>92.735978760809999</c:v>
                </c:pt>
                <c:pt idx="882">
                  <c:v>92.735978760809999</c:v>
                </c:pt>
                <c:pt idx="883">
                  <c:v>92.735978760809999</c:v>
                </c:pt>
                <c:pt idx="884">
                  <c:v>92.735978760809999</c:v>
                </c:pt>
                <c:pt idx="885">
                  <c:v>92.735978760809999</c:v>
                </c:pt>
                <c:pt idx="886">
                  <c:v>92.735978760809999</c:v>
                </c:pt>
                <c:pt idx="887">
                  <c:v>92.735978760809999</c:v>
                </c:pt>
                <c:pt idx="888">
                  <c:v>92.735978760809999</c:v>
                </c:pt>
                <c:pt idx="889">
                  <c:v>92.735978760809999</c:v>
                </c:pt>
                <c:pt idx="890">
                  <c:v>92.735978760809999</c:v>
                </c:pt>
                <c:pt idx="891">
                  <c:v>92.735978760809999</c:v>
                </c:pt>
                <c:pt idx="892">
                  <c:v>92.735978760809999</c:v>
                </c:pt>
                <c:pt idx="893">
                  <c:v>92.735978760809999</c:v>
                </c:pt>
                <c:pt idx="894">
                  <c:v>92.735978760809999</c:v>
                </c:pt>
                <c:pt idx="895">
                  <c:v>92.735978760809999</c:v>
                </c:pt>
                <c:pt idx="896">
                  <c:v>92.735978760809999</c:v>
                </c:pt>
                <c:pt idx="897">
                  <c:v>92.735978760809999</c:v>
                </c:pt>
                <c:pt idx="898">
                  <c:v>92.735978760809999</c:v>
                </c:pt>
                <c:pt idx="899">
                  <c:v>92.735978760809999</c:v>
                </c:pt>
                <c:pt idx="900">
                  <c:v>92.735978760809999</c:v>
                </c:pt>
                <c:pt idx="901">
                  <c:v>92.735978760809999</c:v>
                </c:pt>
                <c:pt idx="902">
                  <c:v>92.735978760809999</c:v>
                </c:pt>
                <c:pt idx="903">
                  <c:v>92.735978760809999</c:v>
                </c:pt>
                <c:pt idx="904">
                  <c:v>92.735978760809999</c:v>
                </c:pt>
                <c:pt idx="905">
                  <c:v>92.735978760809999</c:v>
                </c:pt>
                <c:pt idx="906">
                  <c:v>92.735978760809999</c:v>
                </c:pt>
                <c:pt idx="907">
                  <c:v>92.735978760809999</c:v>
                </c:pt>
                <c:pt idx="908">
                  <c:v>92.735978760809999</c:v>
                </c:pt>
                <c:pt idx="909">
                  <c:v>92.735978760809999</c:v>
                </c:pt>
                <c:pt idx="910">
                  <c:v>92.735978760809999</c:v>
                </c:pt>
                <c:pt idx="911">
                  <c:v>92.735978760809999</c:v>
                </c:pt>
                <c:pt idx="912">
                  <c:v>92.735978760809999</c:v>
                </c:pt>
                <c:pt idx="913">
                  <c:v>92.735978760809999</c:v>
                </c:pt>
                <c:pt idx="914">
                  <c:v>92.735978760809999</c:v>
                </c:pt>
                <c:pt idx="915">
                  <c:v>92.735978760809999</c:v>
                </c:pt>
                <c:pt idx="916">
                  <c:v>92.735978760809999</c:v>
                </c:pt>
                <c:pt idx="917">
                  <c:v>92.735978760809999</c:v>
                </c:pt>
                <c:pt idx="918">
                  <c:v>92.735978760809999</c:v>
                </c:pt>
                <c:pt idx="919">
                  <c:v>92.735978760809999</c:v>
                </c:pt>
                <c:pt idx="920">
                  <c:v>92.735978760809999</c:v>
                </c:pt>
                <c:pt idx="921">
                  <c:v>92.735978760809999</c:v>
                </c:pt>
                <c:pt idx="922">
                  <c:v>92.735978760809999</c:v>
                </c:pt>
                <c:pt idx="923">
                  <c:v>92.735978760809999</c:v>
                </c:pt>
                <c:pt idx="924">
                  <c:v>92.735978760809999</c:v>
                </c:pt>
                <c:pt idx="925">
                  <c:v>92.735978760809999</c:v>
                </c:pt>
                <c:pt idx="926">
                  <c:v>92.735978760809999</c:v>
                </c:pt>
                <c:pt idx="927">
                  <c:v>92.735978760809999</c:v>
                </c:pt>
                <c:pt idx="928">
                  <c:v>92.735978760809999</c:v>
                </c:pt>
                <c:pt idx="929">
                  <c:v>92.735978760809999</c:v>
                </c:pt>
                <c:pt idx="930">
                  <c:v>92.735978760809999</c:v>
                </c:pt>
                <c:pt idx="931">
                  <c:v>92.735978760809999</c:v>
                </c:pt>
                <c:pt idx="932">
                  <c:v>92.735978760809999</c:v>
                </c:pt>
                <c:pt idx="933">
                  <c:v>92.735978760809999</c:v>
                </c:pt>
                <c:pt idx="934">
                  <c:v>92.735978760809999</c:v>
                </c:pt>
                <c:pt idx="935">
                  <c:v>102.04123764681002</c:v>
                </c:pt>
                <c:pt idx="936">
                  <c:v>111.79129858281</c:v>
                </c:pt>
                <c:pt idx="937">
                  <c:v>121.98616156881</c:v>
                </c:pt>
                <c:pt idx="938">
                  <c:v>132.62582660481002</c:v>
                </c:pt>
                <c:pt idx="939">
                  <c:v>143.71029369081</c:v>
                </c:pt>
                <c:pt idx="940">
                  <c:v>155.23956282681002</c:v>
                </c:pt>
                <c:pt idx="941">
                  <c:v>159.97581505520998</c:v>
                </c:pt>
                <c:pt idx="942">
                  <c:v>159.97581505520998</c:v>
                </c:pt>
                <c:pt idx="943">
                  <c:v>159.97581505520998</c:v>
                </c:pt>
                <c:pt idx="944">
                  <c:v>159.97581505520998</c:v>
                </c:pt>
                <c:pt idx="945">
                  <c:v>159.97581505520998</c:v>
                </c:pt>
                <c:pt idx="946">
                  <c:v>159.97581505520998</c:v>
                </c:pt>
                <c:pt idx="947">
                  <c:v>159.97581505520998</c:v>
                </c:pt>
                <c:pt idx="948">
                  <c:v>159.97581505520998</c:v>
                </c:pt>
                <c:pt idx="949">
                  <c:v>159.97581505520998</c:v>
                </c:pt>
                <c:pt idx="950">
                  <c:v>159.97581505520998</c:v>
                </c:pt>
                <c:pt idx="951">
                  <c:v>159.97581505520998</c:v>
                </c:pt>
                <c:pt idx="952">
                  <c:v>159.97581505520998</c:v>
                </c:pt>
                <c:pt idx="953">
                  <c:v>159.97581505520998</c:v>
                </c:pt>
                <c:pt idx="954">
                  <c:v>159.97581505520998</c:v>
                </c:pt>
                <c:pt idx="955">
                  <c:v>159.97581505520998</c:v>
                </c:pt>
                <c:pt idx="956">
                  <c:v>159.97581505520998</c:v>
                </c:pt>
                <c:pt idx="957">
                  <c:v>159.97581505520998</c:v>
                </c:pt>
                <c:pt idx="958">
                  <c:v>159.97581505520998</c:v>
                </c:pt>
                <c:pt idx="959">
                  <c:v>159.97581505520998</c:v>
                </c:pt>
                <c:pt idx="960">
                  <c:v>159.97581505520998</c:v>
                </c:pt>
                <c:pt idx="961">
                  <c:v>159.97581505520998</c:v>
                </c:pt>
                <c:pt idx="962">
                  <c:v>159.97581505520998</c:v>
                </c:pt>
                <c:pt idx="963">
                  <c:v>159.97581505520998</c:v>
                </c:pt>
                <c:pt idx="964">
                  <c:v>159.97581505520998</c:v>
                </c:pt>
                <c:pt idx="965">
                  <c:v>159.97581505520998</c:v>
                </c:pt>
                <c:pt idx="966">
                  <c:v>159.97581505520998</c:v>
                </c:pt>
                <c:pt idx="967">
                  <c:v>159.97581505520998</c:v>
                </c:pt>
                <c:pt idx="968">
                  <c:v>159.97581505520998</c:v>
                </c:pt>
                <c:pt idx="969">
                  <c:v>159.97581505520998</c:v>
                </c:pt>
                <c:pt idx="970">
                  <c:v>142.58183088995997</c:v>
                </c:pt>
                <c:pt idx="971">
                  <c:v>126.18865133721</c:v>
                </c:pt>
                <c:pt idx="972">
                  <c:v>110.79627639696</c:v>
                </c:pt>
                <c:pt idx="973">
                  <c:v>96.404706069209993</c:v>
                </c:pt>
                <c:pt idx="974">
                  <c:v>83.013940353959995</c:v>
                </c:pt>
                <c:pt idx="975">
                  <c:v>70.623979251210002</c:v>
                </c:pt>
                <c:pt idx="976">
                  <c:v>59.234822760959993</c:v>
                </c:pt>
                <c:pt idx="977">
                  <c:v>48.846470883209996</c:v>
                </c:pt>
                <c:pt idx="978">
                  <c:v>39.458923617959996</c:v>
                </c:pt>
                <c:pt idx="979">
                  <c:v>31.072180965209999</c:v>
                </c:pt>
                <c:pt idx="980">
                  <c:v>31.072180965209999</c:v>
                </c:pt>
                <c:pt idx="981">
                  <c:v>31.072180965209999</c:v>
                </c:pt>
                <c:pt idx="982">
                  <c:v>31.072180965209999</c:v>
                </c:pt>
                <c:pt idx="983">
                  <c:v>31.072180965209999</c:v>
                </c:pt>
                <c:pt idx="984">
                  <c:v>31.072180965209999</c:v>
                </c:pt>
                <c:pt idx="985">
                  <c:v>31.072180965209999</c:v>
                </c:pt>
                <c:pt idx="986">
                  <c:v>31.072180965209999</c:v>
                </c:pt>
                <c:pt idx="987">
                  <c:v>31.072180965209999</c:v>
                </c:pt>
                <c:pt idx="988">
                  <c:v>31.072180965209999</c:v>
                </c:pt>
                <c:pt idx="989">
                  <c:v>31.072180965209999</c:v>
                </c:pt>
                <c:pt idx="990">
                  <c:v>31.072180965209999</c:v>
                </c:pt>
                <c:pt idx="991">
                  <c:v>31.072180965209999</c:v>
                </c:pt>
                <c:pt idx="992">
                  <c:v>39.458923617959996</c:v>
                </c:pt>
                <c:pt idx="993">
                  <c:v>48.846470883209996</c:v>
                </c:pt>
                <c:pt idx="994">
                  <c:v>59.234822760959993</c:v>
                </c:pt>
                <c:pt idx="995">
                  <c:v>70.623979251210002</c:v>
                </c:pt>
                <c:pt idx="996">
                  <c:v>83.013940353959995</c:v>
                </c:pt>
                <c:pt idx="997">
                  <c:v>96.404706069209993</c:v>
                </c:pt>
                <c:pt idx="998">
                  <c:v>110.79627639696</c:v>
                </c:pt>
                <c:pt idx="999">
                  <c:v>126.18865133721</c:v>
                </c:pt>
                <c:pt idx="1000">
                  <c:v>142.58183088995997</c:v>
                </c:pt>
                <c:pt idx="1001">
                  <c:v>126.18865133721</c:v>
                </c:pt>
                <c:pt idx="1002">
                  <c:v>110.79627639696</c:v>
                </c:pt>
                <c:pt idx="1003">
                  <c:v>96.404706069209993</c:v>
                </c:pt>
                <c:pt idx="1004">
                  <c:v>83.013940353959995</c:v>
                </c:pt>
                <c:pt idx="1005">
                  <c:v>70.623979251210002</c:v>
                </c:pt>
                <c:pt idx="1006">
                  <c:v>59.234822760959993</c:v>
                </c:pt>
                <c:pt idx="1007">
                  <c:v>48.846470883209996</c:v>
                </c:pt>
                <c:pt idx="1008">
                  <c:v>39.458923617959996</c:v>
                </c:pt>
                <c:pt idx="1009">
                  <c:v>31.072180965209999</c:v>
                </c:pt>
                <c:pt idx="1010">
                  <c:v>23.686242924959998</c:v>
                </c:pt>
                <c:pt idx="1011">
                  <c:v>17.30110949721</c:v>
                </c:pt>
                <c:pt idx="1012">
                  <c:v>11.916780681960001</c:v>
                </c:pt>
                <c:pt idx="1013">
                  <c:v>7.5332564792100003</c:v>
                </c:pt>
                <c:pt idx="1014">
                  <c:v>7.5332564792100003</c:v>
                </c:pt>
                <c:pt idx="1015">
                  <c:v>7.5332564792100003</c:v>
                </c:pt>
                <c:pt idx="1016">
                  <c:v>7.5332564792100003</c:v>
                </c:pt>
                <c:pt idx="1017">
                  <c:v>7.5332564792100003</c:v>
                </c:pt>
                <c:pt idx="1018">
                  <c:v>7.5332564792100003</c:v>
                </c:pt>
                <c:pt idx="1019">
                  <c:v>7.5332564792100003</c:v>
                </c:pt>
                <c:pt idx="1020">
                  <c:v>11.916780681960001</c:v>
                </c:pt>
                <c:pt idx="1021">
                  <c:v>17.30110949721</c:v>
                </c:pt>
                <c:pt idx="1022">
                  <c:v>23.686242924959998</c:v>
                </c:pt>
                <c:pt idx="1023">
                  <c:v>31.072180965209999</c:v>
                </c:pt>
                <c:pt idx="1024">
                  <c:v>39.458923617959996</c:v>
                </c:pt>
                <c:pt idx="1025">
                  <c:v>48.846470883209996</c:v>
                </c:pt>
                <c:pt idx="1026">
                  <c:v>59.234822760959993</c:v>
                </c:pt>
                <c:pt idx="1027">
                  <c:v>70.623979251210002</c:v>
                </c:pt>
                <c:pt idx="1028">
                  <c:v>83.013940353959995</c:v>
                </c:pt>
                <c:pt idx="1029">
                  <c:v>96.404706069209993</c:v>
                </c:pt>
                <c:pt idx="1030">
                  <c:v>110.79627639696</c:v>
                </c:pt>
                <c:pt idx="1031">
                  <c:v>126.18865133721</c:v>
                </c:pt>
                <c:pt idx="1032">
                  <c:v>142.58183088995997</c:v>
                </c:pt>
                <c:pt idx="1033">
                  <c:v>159.97581505520998</c:v>
                </c:pt>
                <c:pt idx="1034">
                  <c:v>159.97581505520998</c:v>
                </c:pt>
                <c:pt idx="1035">
                  <c:v>159.97581505520998</c:v>
                </c:pt>
                <c:pt idx="1036">
                  <c:v>159.97581505520998</c:v>
                </c:pt>
                <c:pt idx="1037">
                  <c:v>142.58183088995997</c:v>
                </c:pt>
                <c:pt idx="1038">
                  <c:v>126.18865133721</c:v>
                </c:pt>
                <c:pt idx="1039">
                  <c:v>110.79627639696</c:v>
                </c:pt>
                <c:pt idx="1040">
                  <c:v>96.404706069209993</c:v>
                </c:pt>
                <c:pt idx="1041">
                  <c:v>83.013940353959995</c:v>
                </c:pt>
                <c:pt idx="1042">
                  <c:v>70.623979251210002</c:v>
                </c:pt>
                <c:pt idx="1043">
                  <c:v>59.234822760959993</c:v>
                </c:pt>
                <c:pt idx="1044">
                  <c:v>48.846470883209996</c:v>
                </c:pt>
                <c:pt idx="1045">
                  <c:v>39.458923617959996</c:v>
                </c:pt>
                <c:pt idx="1046">
                  <c:v>31.072180965209999</c:v>
                </c:pt>
                <c:pt idx="1047">
                  <c:v>23.686242924959998</c:v>
                </c:pt>
                <c:pt idx="1048">
                  <c:v>17.30110949721</c:v>
                </c:pt>
                <c:pt idx="1049">
                  <c:v>11.916780681960001</c:v>
                </c:pt>
                <c:pt idx="1050">
                  <c:v>7.5332564792100003</c:v>
                </c:pt>
                <c:pt idx="1051">
                  <c:v>7.5332564792100003</c:v>
                </c:pt>
                <c:pt idx="1052">
                  <c:v>7.5332564792100003</c:v>
                </c:pt>
                <c:pt idx="1053">
                  <c:v>7.5332564792100003</c:v>
                </c:pt>
                <c:pt idx="1054">
                  <c:v>7.5332564792100003</c:v>
                </c:pt>
                <c:pt idx="1055">
                  <c:v>7.5332564792100003</c:v>
                </c:pt>
                <c:pt idx="1056">
                  <c:v>7.5332564792100003</c:v>
                </c:pt>
                <c:pt idx="1057">
                  <c:v>7.5332564792100003</c:v>
                </c:pt>
                <c:pt idx="1058">
                  <c:v>7.5332564792100003</c:v>
                </c:pt>
                <c:pt idx="1059">
                  <c:v>12.244599792809998</c:v>
                </c:pt>
                <c:pt idx="1060">
                  <c:v>18.094636354409996</c:v>
                </c:pt>
                <c:pt idx="1061">
                  <c:v>25.083366164009991</c:v>
                </c:pt>
                <c:pt idx="1062">
                  <c:v>33.210789221609986</c:v>
                </c:pt>
                <c:pt idx="1063">
                  <c:v>42.476905527209986</c:v>
                </c:pt>
                <c:pt idx="1064">
                  <c:v>52.881715080809983</c:v>
                </c:pt>
                <c:pt idx="1065">
                  <c:v>64.425217882409981</c:v>
                </c:pt>
                <c:pt idx="1066">
                  <c:v>77.10741393200999</c:v>
                </c:pt>
                <c:pt idx="1067">
                  <c:v>90.928303229610009</c:v>
                </c:pt>
                <c:pt idx="1068">
                  <c:v>105.88788577521002</c:v>
                </c:pt>
                <c:pt idx="1069">
                  <c:v>121.98616156881003</c:v>
                </c:pt>
                <c:pt idx="1070">
                  <c:v>139.22313061041007</c:v>
                </c:pt>
                <c:pt idx="1071">
                  <c:v>157.59879290001007</c:v>
                </c:pt>
                <c:pt idx="1072">
                  <c:v>159.97581505520998</c:v>
                </c:pt>
                <c:pt idx="1073">
                  <c:v>159.97581505520998</c:v>
                </c:pt>
                <c:pt idx="1074">
                  <c:v>159.97581505520998</c:v>
                </c:pt>
                <c:pt idx="1075">
                  <c:v>159.97581505520998</c:v>
                </c:pt>
                <c:pt idx="1076">
                  <c:v>159.97581505520998</c:v>
                </c:pt>
                <c:pt idx="1077">
                  <c:v>159.97581505520998</c:v>
                </c:pt>
                <c:pt idx="1078">
                  <c:v>159.97581505520998</c:v>
                </c:pt>
                <c:pt idx="1079">
                  <c:v>159.97581505520998</c:v>
                </c:pt>
                <c:pt idx="1080">
                  <c:v>159.97581505520998</c:v>
                </c:pt>
                <c:pt idx="1081">
                  <c:v>159.97581505520998</c:v>
                </c:pt>
                <c:pt idx="1082">
                  <c:v>159.97581505520998</c:v>
                </c:pt>
                <c:pt idx="1083">
                  <c:v>142.58183088995997</c:v>
                </c:pt>
                <c:pt idx="1084">
                  <c:v>126.18865133721</c:v>
                </c:pt>
                <c:pt idx="1085">
                  <c:v>110.79627639696</c:v>
                </c:pt>
                <c:pt idx="1086">
                  <c:v>96.404706069209993</c:v>
                </c:pt>
                <c:pt idx="1087">
                  <c:v>83.013940353959995</c:v>
                </c:pt>
                <c:pt idx="1088">
                  <c:v>70.623979251210002</c:v>
                </c:pt>
                <c:pt idx="1089">
                  <c:v>59.234822760959993</c:v>
                </c:pt>
                <c:pt idx="1090">
                  <c:v>48.846470883209996</c:v>
                </c:pt>
                <c:pt idx="1091">
                  <c:v>39.458923617959996</c:v>
                </c:pt>
                <c:pt idx="1092">
                  <c:v>31.072180965209999</c:v>
                </c:pt>
                <c:pt idx="1093">
                  <c:v>31.072180965209999</c:v>
                </c:pt>
                <c:pt idx="1094">
                  <c:v>31.072180965209999</c:v>
                </c:pt>
                <c:pt idx="1095">
                  <c:v>31.072180965209999</c:v>
                </c:pt>
                <c:pt idx="1096">
                  <c:v>31.072180965209999</c:v>
                </c:pt>
                <c:pt idx="1097">
                  <c:v>31.072180965209999</c:v>
                </c:pt>
                <c:pt idx="1098">
                  <c:v>31.072180965209999</c:v>
                </c:pt>
                <c:pt idx="1099">
                  <c:v>31.072180965209999</c:v>
                </c:pt>
                <c:pt idx="1100">
                  <c:v>31.072180965209999</c:v>
                </c:pt>
                <c:pt idx="1101">
                  <c:v>31.072180965209999</c:v>
                </c:pt>
                <c:pt idx="1102">
                  <c:v>31.072180965209999</c:v>
                </c:pt>
                <c:pt idx="1103">
                  <c:v>31.072180965209999</c:v>
                </c:pt>
                <c:pt idx="1104">
                  <c:v>42.476905527209993</c:v>
                </c:pt>
                <c:pt idx="1105">
                  <c:v>55.660838289209991</c:v>
                </c:pt>
                <c:pt idx="1106">
                  <c:v>70.623979251210002</c:v>
                </c:pt>
                <c:pt idx="1107">
                  <c:v>87.366328413209985</c:v>
                </c:pt>
                <c:pt idx="1108">
                  <c:v>105.88788577520999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DE-49CD-A967-7090E1A4FDAF}"/>
            </c:ext>
          </c:extLst>
        </c:ser>
        <c:ser>
          <c:idx val="1"/>
          <c:order val="1"/>
          <c:tx>
            <c:v>Resistance Due to Gradient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Cycle'!$O$2:$O$1110</c:f>
              <c:numCache>
                <c:formatCode>General</c:formatCode>
                <c:ptCount val="110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193.03527636160186</c:v>
                </c:pt>
                <c:pt idx="94">
                  <c:v>193.03527636160186</c:v>
                </c:pt>
                <c:pt idx="95">
                  <c:v>193.03527636160186</c:v>
                </c:pt>
                <c:pt idx="96">
                  <c:v>193.03527636160186</c:v>
                </c:pt>
                <c:pt idx="97">
                  <c:v>193.03527636160186</c:v>
                </c:pt>
                <c:pt idx="98">
                  <c:v>193.03527636160186</c:v>
                </c:pt>
                <c:pt idx="99">
                  <c:v>193.03527636160186</c:v>
                </c:pt>
                <c:pt idx="100">
                  <c:v>193.03527636160186</c:v>
                </c:pt>
                <c:pt idx="101">
                  <c:v>193.03527636160186</c:v>
                </c:pt>
                <c:pt idx="102">
                  <c:v>193.03527636160186</c:v>
                </c:pt>
                <c:pt idx="103">
                  <c:v>193.03527636160186</c:v>
                </c:pt>
                <c:pt idx="104">
                  <c:v>193.03527636160186</c:v>
                </c:pt>
                <c:pt idx="105">
                  <c:v>193.03527636160186</c:v>
                </c:pt>
                <c:pt idx="106">
                  <c:v>193.03527636160186</c:v>
                </c:pt>
                <c:pt idx="107">
                  <c:v>193.03527636160186</c:v>
                </c:pt>
                <c:pt idx="108">
                  <c:v>193.03527636160186</c:v>
                </c:pt>
                <c:pt idx="109">
                  <c:v>193.03527636160186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-142.59245732963961</c:v>
                </c:pt>
                <c:pt idx="122">
                  <c:v>-142.59245732963961</c:v>
                </c:pt>
                <c:pt idx="123">
                  <c:v>-142.59245732963961</c:v>
                </c:pt>
                <c:pt idx="124">
                  <c:v>-142.59245732963961</c:v>
                </c:pt>
                <c:pt idx="125">
                  <c:v>-142.59245732963961</c:v>
                </c:pt>
                <c:pt idx="126">
                  <c:v>-142.59245732963961</c:v>
                </c:pt>
                <c:pt idx="127">
                  <c:v>-142.59245732963961</c:v>
                </c:pt>
                <c:pt idx="128">
                  <c:v>-142.59245732963961</c:v>
                </c:pt>
                <c:pt idx="129">
                  <c:v>-142.59245732963961</c:v>
                </c:pt>
                <c:pt idx="130">
                  <c:v>-142.59245732963961</c:v>
                </c:pt>
                <c:pt idx="131">
                  <c:v>-142.59245732963961</c:v>
                </c:pt>
                <c:pt idx="132">
                  <c:v>-142.59245732963961</c:v>
                </c:pt>
                <c:pt idx="133">
                  <c:v>-142.59245732963976</c:v>
                </c:pt>
                <c:pt idx="134">
                  <c:v>-142.59245732963976</c:v>
                </c:pt>
                <c:pt idx="135">
                  <c:v>-142.59245732963976</c:v>
                </c:pt>
                <c:pt idx="136">
                  <c:v>-142.59245732963976</c:v>
                </c:pt>
                <c:pt idx="137">
                  <c:v>-142.59245732963976</c:v>
                </c:pt>
                <c:pt idx="138">
                  <c:v>-142.59245732963976</c:v>
                </c:pt>
                <c:pt idx="139">
                  <c:v>-142.59245732963976</c:v>
                </c:pt>
                <c:pt idx="140">
                  <c:v>-142.59245732963976</c:v>
                </c:pt>
                <c:pt idx="141">
                  <c:v>-142.59245732963976</c:v>
                </c:pt>
                <c:pt idx="142">
                  <c:v>-142.59245732963973</c:v>
                </c:pt>
                <c:pt idx="143">
                  <c:v>-142.59245732963973</c:v>
                </c:pt>
                <c:pt idx="144">
                  <c:v>-142.59245732963973</c:v>
                </c:pt>
                <c:pt idx="145">
                  <c:v>-42.94978527822547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142.59245732963973</c:v>
                </c:pt>
                <c:pt idx="268">
                  <c:v>142.59245732963973</c:v>
                </c:pt>
                <c:pt idx="269">
                  <c:v>142.59245732963967</c:v>
                </c:pt>
                <c:pt idx="270">
                  <c:v>142.59245732963976</c:v>
                </c:pt>
                <c:pt idx="271">
                  <c:v>142.59245732963976</c:v>
                </c:pt>
                <c:pt idx="272">
                  <c:v>142.59245732963976</c:v>
                </c:pt>
                <c:pt idx="273">
                  <c:v>142.59245732963976</c:v>
                </c:pt>
                <c:pt idx="274">
                  <c:v>142.59245732963976</c:v>
                </c:pt>
                <c:pt idx="275">
                  <c:v>142.59245732963976</c:v>
                </c:pt>
                <c:pt idx="276">
                  <c:v>142.59245732963976</c:v>
                </c:pt>
                <c:pt idx="277">
                  <c:v>142.59245732963976</c:v>
                </c:pt>
                <c:pt idx="278">
                  <c:v>142.59245732963961</c:v>
                </c:pt>
                <c:pt idx="279">
                  <c:v>142.59245732963961</c:v>
                </c:pt>
                <c:pt idx="280">
                  <c:v>142.59245732963961</c:v>
                </c:pt>
                <c:pt idx="281">
                  <c:v>142.59245732963961</c:v>
                </c:pt>
                <c:pt idx="282">
                  <c:v>142.59245732963961</c:v>
                </c:pt>
                <c:pt idx="283">
                  <c:v>142.59245732963961</c:v>
                </c:pt>
                <c:pt idx="284">
                  <c:v>142.59245732963961</c:v>
                </c:pt>
                <c:pt idx="285">
                  <c:v>84.651568571046568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-193.03527636160186</c:v>
                </c:pt>
                <c:pt idx="324">
                  <c:v>-193.03527636160186</c:v>
                </c:pt>
                <c:pt idx="325">
                  <c:v>-193.03527636160186</c:v>
                </c:pt>
                <c:pt idx="326">
                  <c:v>-193.03527636160186</c:v>
                </c:pt>
                <c:pt idx="327">
                  <c:v>-193.03527636160186</c:v>
                </c:pt>
                <c:pt idx="328">
                  <c:v>-193.03527636160186</c:v>
                </c:pt>
                <c:pt idx="329">
                  <c:v>-193.03527636160186</c:v>
                </c:pt>
                <c:pt idx="330">
                  <c:v>-193.03527636160186</c:v>
                </c:pt>
                <c:pt idx="331">
                  <c:v>-193.03527636160186</c:v>
                </c:pt>
                <c:pt idx="332">
                  <c:v>-193.03527636160186</c:v>
                </c:pt>
                <c:pt idx="333">
                  <c:v>-193.03527636160186</c:v>
                </c:pt>
                <c:pt idx="334">
                  <c:v>-193.03527636160186</c:v>
                </c:pt>
                <c:pt idx="335">
                  <c:v>-193.03527636160186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193.03527636160186</c:v>
                </c:pt>
                <c:pt idx="609">
                  <c:v>193.03527636160186</c:v>
                </c:pt>
                <c:pt idx="610">
                  <c:v>193.03527636160186</c:v>
                </c:pt>
                <c:pt idx="611">
                  <c:v>193.03527636160186</c:v>
                </c:pt>
                <c:pt idx="612">
                  <c:v>193.03527636160186</c:v>
                </c:pt>
                <c:pt idx="613">
                  <c:v>193.03527636160186</c:v>
                </c:pt>
                <c:pt idx="614">
                  <c:v>193.03527636160186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-142.59245732963976</c:v>
                </c:pt>
                <c:pt idx="628">
                  <c:v>-142.59245732963976</c:v>
                </c:pt>
                <c:pt idx="629">
                  <c:v>-142.59245732963976</c:v>
                </c:pt>
                <c:pt idx="630">
                  <c:v>-142.59245732963976</c:v>
                </c:pt>
                <c:pt idx="631">
                  <c:v>-142.59245732963976</c:v>
                </c:pt>
                <c:pt idx="632">
                  <c:v>-142.59245732963976</c:v>
                </c:pt>
                <c:pt idx="633">
                  <c:v>-142.59245732963976</c:v>
                </c:pt>
                <c:pt idx="634">
                  <c:v>-142.59245732963973</c:v>
                </c:pt>
                <c:pt idx="635">
                  <c:v>-142.59245732963973</c:v>
                </c:pt>
                <c:pt idx="636">
                  <c:v>-142.59245732963953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193.03527636160186</c:v>
                </c:pt>
                <c:pt idx="738">
                  <c:v>193.03527636160186</c:v>
                </c:pt>
                <c:pt idx="739">
                  <c:v>193.03527636160186</c:v>
                </c:pt>
                <c:pt idx="740">
                  <c:v>193.03527636160186</c:v>
                </c:pt>
                <c:pt idx="741">
                  <c:v>193.03527636160186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-124.03084132585728</c:v>
                </c:pt>
                <c:pt idx="797">
                  <c:v>-124.03084132585738</c:v>
                </c:pt>
                <c:pt idx="798">
                  <c:v>-124.03084132585738</c:v>
                </c:pt>
                <c:pt idx="799">
                  <c:v>-124.03084132585738</c:v>
                </c:pt>
                <c:pt idx="800">
                  <c:v>-124.03084132585738</c:v>
                </c:pt>
                <c:pt idx="801">
                  <c:v>-124.03084132585738</c:v>
                </c:pt>
                <c:pt idx="802">
                  <c:v>-124.03084132585735</c:v>
                </c:pt>
                <c:pt idx="803">
                  <c:v>-124.03084132585735</c:v>
                </c:pt>
                <c:pt idx="804">
                  <c:v>-42.949785278223978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BDE-49CD-A967-7090E1A4FDAF}"/>
            </c:ext>
          </c:extLst>
        </c:ser>
        <c:ser>
          <c:idx val="2"/>
          <c:order val="2"/>
          <c:tx>
            <c:v>Rolling Resistance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Cycle'!$F$2:$F$1110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Cycle'!$K$2:$K$1110</c:f>
              <c:numCache>
                <c:formatCode>General</c:formatCode>
                <c:ptCount val="1109"/>
                <c:pt idx="0">
                  <c:v>0</c:v>
                </c:pt>
                <c:pt idx="1">
                  <c:v>80.194689900000014</c:v>
                </c:pt>
                <c:pt idx="2">
                  <c:v>80.194689900000014</c:v>
                </c:pt>
                <c:pt idx="3">
                  <c:v>80.194689900000014</c:v>
                </c:pt>
                <c:pt idx="4">
                  <c:v>80.194689900000014</c:v>
                </c:pt>
                <c:pt idx="5">
                  <c:v>80.194689900000014</c:v>
                </c:pt>
                <c:pt idx="6">
                  <c:v>80.194689900000014</c:v>
                </c:pt>
                <c:pt idx="7">
                  <c:v>80.194689900000014</c:v>
                </c:pt>
                <c:pt idx="8">
                  <c:v>80.194689900000014</c:v>
                </c:pt>
                <c:pt idx="9">
                  <c:v>80.194689900000014</c:v>
                </c:pt>
                <c:pt idx="10">
                  <c:v>80.194689900000014</c:v>
                </c:pt>
                <c:pt idx="11">
                  <c:v>80.194689900000014</c:v>
                </c:pt>
                <c:pt idx="12">
                  <c:v>80.194689900000014</c:v>
                </c:pt>
                <c:pt idx="13">
                  <c:v>80.194689900000014</c:v>
                </c:pt>
                <c:pt idx="14">
                  <c:v>80.194689900000014</c:v>
                </c:pt>
                <c:pt idx="15">
                  <c:v>80.194689900000014</c:v>
                </c:pt>
                <c:pt idx="16">
                  <c:v>80.194689900000014</c:v>
                </c:pt>
                <c:pt idx="17">
                  <c:v>80.194689900000014</c:v>
                </c:pt>
                <c:pt idx="18">
                  <c:v>80.194689900000014</c:v>
                </c:pt>
                <c:pt idx="19">
                  <c:v>80.194689900000014</c:v>
                </c:pt>
                <c:pt idx="20">
                  <c:v>80.194689900000014</c:v>
                </c:pt>
                <c:pt idx="21">
                  <c:v>80.194689900000014</c:v>
                </c:pt>
                <c:pt idx="22">
                  <c:v>80.194689900000014</c:v>
                </c:pt>
                <c:pt idx="23">
                  <c:v>80.194689900000014</c:v>
                </c:pt>
                <c:pt idx="24">
                  <c:v>80.194689900000014</c:v>
                </c:pt>
                <c:pt idx="25">
                  <c:v>80.194689900000014</c:v>
                </c:pt>
                <c:pt idx="26">
                  <c:v>80.194689900000014</c:v>
                </c:pt>
                <c:pt idx="27">
                  <c:v>80.194689900000014</c:v>
                </c:pt>
                <c:pt idx="28">
                  <c:v>80.194689900000014</c:v>
                </c:pt>
                <c:pt idx="29">
                  <c:v>80.194689900000014</c:v>
                </c:pt>
                <c:pt idx="30">
                  <c:v>80.194689900000014</c:v>
                </c:pt>
                <c:pt idx="31">
                  <c:v>80.194689900000014</c:v>
                </c:pt>
                <c:pt idx="32">
                  <c:v>80.194689900000014</c:v>
                </c:pt>
                <c:pt idx="33">
                  <c:v>80.194689900000014</c:v>
                </c:pt>
                <c:pt idx="34">
                  <c:v>80.194689900000014</c:v>
                </c:pt>
                <c:pt idx="35">
                  <c:v>80.194689900000014</c:v>
                </c:pt>
                <c:pt idx="36">
                  <c:v>80.194689900000014</c:v>
                </c:pt>
                <c:pt idx="37">
                  <c:v>80.194689900000014</c:v>
                </c:pt>
                <c:pt idx="38">
                  <c:v>80.194689900000014</c:v>
                </c:pt>
                <c:pt idx="39">
                  <c:v>80.194689900000014</c:v>
                </c:pt>
                <c:pt idx="40">
                  <c:v>80.194689900000014</c:v>
                </c:pt>
                <c:pt idx="41">
                  <c:v>80.194689900000014</c:v>
                </c:pt>
                <c:pt idx="42">
                  <c:v>80.194689900000014</c:v>
                </c:pt>
                <c:pt idx="43">
                  <c:v>80.194689900000014</c:v>
                </c:pt>
                <c:pt idx="44">
                  <c:v>80.194689900000014</c:v>
                </c:pt>
                <c:pt idx="45">
                  <c:v>80.194689900000014</c:v>
                </c:pt>
                <c:pt idx="46">
                  <c:v>80.194689900000014</c:v>
                </c:pt>
                <c:pt idx="47">
                  <c:v>80.194689900000014</c:v>
                </c:pt>
                <c:pt idx="48">
                  <c:v>80.194689900000014</c:v>
                </c:pt>
                <c:pt idx="49">
                  <c:v>80.194689900000014</c:v>
                </c:pt>
                <c:pt idx="50">
                  <c:v>80.194689900000014</c:v>
                </c:pt>
                <c:pt idx="51">
                  <c:v>80.194689900000014</c:v>
                </c:pt>
                <c:pt idx="52">
                  <c:v>80.194689900000014</c:v>
                </c:pt>
                <c:pt idx="53">
                  <c:v>80.194689900000014</c:v>
                </c:pt>
                <c:pt idx="54">
                  <c:v>80.194689900000014</c:v>
                </c:pt>
                <c:pt idx="55">
                  <c:v>80.194689900000014</c:v>
                </c:pt>
                <c:pt idx="56">
                  <c:v>80.194689900000014</c:v>
                </c:pt>
                <c:pt idx="57">
                  <c:v>80.194689900000014</c:v>
                </c:pt>
                <c:pt idx="58">
                  <c:v>80.194689900000014</c:v>
                </c:pt>
                <c:pt idx="59">
                  <c:v>80.194689900000014</c:v>
                </c:pt>
                <c:pt idx="60">
                  <c:v>80.194689900000014</c:v>
                </c:pt>
                <c:pt idx="61">
                  <c:v>80.194689900000014</c:v>
                </c:pt>
                <c:pt idx="62">
                  <c:v>80.194689900000014</c:v>
                </c:pt>
                <c:pt idx="63">
                  <c:v>80.194689900000014</c:v>
                </c:pt>
                <c:pt idx="64">
                  <c:v>80.194689900000014</c:v>
                </c:pt>
                <c:pt idx="65">
                  <c:v>80.194689900000014</c:v>
                </c:pt>
                <c:pt idx="66">
                  <c:v>80.194689900000014</c:v>
                </c:pt>
                <c:pt idx="67">
                  <c:v>80.194689900000014</c:v>
                </c:pt>
                <c:pt idx="68">
                  <c:v>80.194689900000014</c:v>
                </c:pt>
                <c:pt idx="69">
                  <c:v>80.194689900000014</c:v>
                </c:pt>
                <c:pt idx="70">
                  <c:v>80.194689900000014</c:v>
                </c:pt>
                <c:pt idx="71">
                  <c:v>80.194689900000014</c:v>
                </c:pt>
                <c:pt idx="72">
                  <c:v>80.194689900000014</c:v>
                </c:pt>
                <c:pt idx="73">
                  <c:v>80.194689900000014</c:v>
                </c:pt>
                <c:pt idx="74">
                  <c:v>80.194689900000014</c:v>
                </c:pt>
                <c:pt idx="75">
                  <c:v>80.194689900000014</c:v>
                </c:pt>
                <c:pt idx="76">
                  <c:v>80.194689900000014</c:v>
                </c:pt>
                <c:pt idx="77">
                  <c:v>80.194689900000014</c:v>
                </c:pt>
                <c:pt idx="78">
                  <c:v>80.194689900000014</c:v>
                </c:pt>
                <c:pt idx="79">
                  <c:v>80.194689900000014</c:v>
                </c:pt>
                <c:pt idx="80">
                  <c:v>80.194689900000014</c:v>
                </c:pt>
                <c:pt idx="81">
                  <c:v>80.194689900000014</c:v>
                </c:pt>
                <c:pt idx="82">
                  <c:v>80.194689900000014</c:v>
                </c:pt>
                <c:pt idx="83">
                  <c:v>80.194689900000014</c:v>
                </c:pt>
                <c:pt idx="84">
                  <c:v>80.194689900000014</c:v>
                </c:pt>
                <c:pt idx="85">
                  <c:v>80.194689900000014</c:v>
                </c:pt>
                <c:pt idx="86">
                  <c:v>80.194689900000014</c:v>
                </c:pt>
                <c:pt idx="87">
                  <c:v>80.194689900000014</c:v>
                </c:pt>
                <c:pt idx="88">
                  <c:v>80.194689900000014</c:v>
                </c:pt>
                <c:pt idx="89">
                  <c:v>80.194689900000014</c:v>
                </c:pt>
                <c:pt idx="90">
                  <c:v>80.194689900000014</c:v>
                </c:pt>
                <c:pt idx="91">
                  <c:v>80.194689900000014</c:v>
                </c:pt>
                <c:pt idx="92">
                  <c:v>80.194689900000014</c:v>
                </c:pt>
                <c:pt idx="93">
                  <c:v>80.194689900000014</c:v>
                </c:pt>
                <c:pt idx="94">
                  <c:v>80.194689900000014</c:v>
                </c:pt>
                <c:pt idx="95">
                  <c:v>80.194689900000014</c:v>
                </c:pt>
                <c:pt idx="96">
                  <c:v>80.194689900000014</c:v>
                </c:pt>
                <c:pt idx="97">
                  <c:v>80.194689900000014</c:v>
                </c:pt>
                <c:pt idx="98">
                  <c:v>80.194689900000014</c:v>
                </c:pt>
                <c:pt idx="99">
                  <c:v>80.194689900000014</c:v>
                </c:pt>
                <c:pt idx="100">
                  <c:v>80.194689900000014</c:v>
                </c:pt>
                <c:pt idx="101">
                  <c:v>80.194689900000014</c:v>
                </c:pt>
                <c:pt idx="102">
                  <c:v>80.194689900000014</c:v>
                </c:pt>
                <c:pt idx="103">
                  <c:v>80.194689900000014</c:v>
                </c:pt>
                <c:pt idx="104">
                  <c:v>80.194689900000014</c:v>
                </c:pt>
                <c:pt idx="105">
                  <c:v>80.194689900000014</c:v>
                </c:pt>
                <c:pt idx="106">
                  <c:v>80.194689900000014</c:v>
                </c:pt>
                <c:pt idx="107">
                  <c:v>80.194689900000014</c:v>
                </c:pt>
                <c:pt idx="108">
                  <c:v>80.194689900000014</c:v>
                </c:pt>
                <c:pt idx="109">
                  <c:v>80.194689900000014</c:v>
                </c:pt>
                <c:pt idx="110">
                  <c:v>80.194689900000014</c:v>
                </c:pt>
                <c:pt idx="111">
                  <c:v>80.194689900000014</c:v>
                </c:pt>
                <c:pt idx="112">
                  <c:v>80.194689900000014</c:v>
                </c:pt>
                <c:pt idx="113">
                  <c:v>80.194689900000014</c:v>
                </c:pt>
                <c:pt idx="114">
                  <c:v>80.194689900000014</c:v>
                </c:pt>
                <c:pt idx="115">
                  <c:v>80.194689900000014</c:v>
                </c:pt>
                <c:pt idx="116">
                  <c:v>80.194689900000014</c:v>
                </c:pt>
                <c:pt idx="117">
                  <c:v>80.194689900000014</c:v>
                </c:pt>
                <c:pt idx="118">
                  <c:v>80.194689900000014</c:v>
                </c:pt>
                <c:pt idx="119">
                  <c:v>80.194689900000014</c:v>
                </c:pt>
                <c:pt idx="120">
                  <c:v>80.194689900000014</c:v>
                </c:pt>
                <c:pt idx="121">
                  <c:v>80.194689900000014</c:v>
                </c:pt>
                <c:pt idx="122">
                  <c:v>80.194689900000014</c:v>
                </c:pt>
                <c:pt idx="123">
                  <c:v>80.194689900000014</c:v>
                </c:pt>
                <c:pt idx="124">
                  <c:v>80.194689900000014</c:v>
                </c:pt>
                <c:pt idx="125">
                  <c:v>80.194689900000014</c:v>
                </c:pt>
                <c:pt idx="126">
                  <c:v>80.194689900000014</c:v>
                </c:pt>
                <c:pt idx="127">
                  <c:v>80.194689900000014</c:v>
                </c:pt>
                <c:pt idx="128">
                  <c:v>80.194689900000014</c:v>
                </c:pt>
                <c:pt idx="129">
                  <c:v>80.194689900000014</c:v>
                </c:pt>
                <c:pt idx="130">
                  <c:v>80.194689900000014</c:v>
                </c:pt>
                <c:pt idx="131">
                  <c:v>80.194689900000014</c:v>
                </c:pt>
                <c:pt idx="132">
                  <c:v>80.194689900000014</c:v>
                </c:pt>
                <c:pt idx="133">
                  <c:v>80.194689900000014</c:v>
                </c:pt>
                <c:pt idx="134">
                  <c:v>80.194689900000014</c:v>
                </c:pt>
                <c:pt idx="135">
                  <c:v>80.194689900000014</c:v>
                </c:pt>
                <c:pt idx="136">
                  <c:v>80.194689900000014</c:v>
                </c:pt>
                <c:pt idx="137">
                  <c:v>80.194689900000014</c:v>
                </c:pt>
                <c:pt idx="138">
                  <c:v>80.194689900000014</c:v>
                </c:pt>
                <c:pt idx="139">
                  <c:v>80.194689900000014</c:v>
                </c:pt>
                <c:pt idx="140">
                  <c:v>80.194689900000014</c:v>
                </c:pt>
                <c:pt idx="141">
                  <c:v>80.194689900000014</c:v>
                </c:pt>
                <c:pt idx="142">
                  <c:v>80.194689900000014</c:v>
                </c:pt>
                <c:pt idx="143">
                  <c:v>80.194689900000014</c:v>
                </c:pt>
                <c:pt idx="144">
                  <c:v>80.194689900000014</c:v>
                </c:pt>
                <c:pt idx="145">
                  <c:v>80.194689900000014</c:v>
                </c:pt>
                <c:pt idx="146">
                  <c:v>80.194689900000014</c:v>
                </c:pt>
                <c:pt idx="147">
                  <c:v>80.194689900000014</c:v>
                </c:pt>
                <c:pt idx="148">
                  <c:v>80.194689900000014</c:v>
                </c:pt>
                <c:pt idx="149">
                  <c:v>80.194689900000014</c:v>
                </c:pt>
                <c:pt idx="150">
                  <c:v>80.194689900000014</c:v>
                </c:pt>
                <c:pt idx="151">
                  <c:v>80.194689900000014</c:v>
                </c:pt>
                <c:pt idx="152">
                  <c:v>80.194689900000014</c:v>
                </c:pt>
                <c:pt idx="153">
                  <c:v>80.194689900000014</c:v>
                </c:pt>
                <c:pt idx="154">
                  <c:v>80.194689900000014</c:v>
                </c:pt>
                <c:pt idx="155">
                  <c:v>80.194689900000014</c:v>
                </c:pt>
                <c:pt idx="156">
                  <c:v>80.194689900000014</c:v>
                </c:pt>
                <c:pt idx="157">
                  <c:v>80.194689900000014</c:v>
                </c:pt>
                <c:pt idx="158">
                  <c:v>80.194689900000014</c:v>
                </c:pt>
                <c:pt idx="159">
                  <c:v>80.194689900000014</c:v>
                </c:pt>
                <c:pt idx="160">
                  <c:v>80.194689900000014</c:v>
                </c:pt>
                <c:pt idx="161">
                  <c:v>80.194689900000014</c:v>
                </c:pt>
                <c:pt idx="162">
                  <c:v>80.194689900000014</c:v>
                </c:pt>
                <c:pt idx="163">
                  <c:v>80.194689900000014</c:v>
                </c:pt>
                <c:pt idx="164">
                  <c:v>80.194689900000014</c:v>
                </c:pt>
                <c:pt idx="165">
                  <c:v>80.194689900000014</c:v>
                </c:pt>
                <c:pt idx="166">
                  <c:v>80.194689900000014</c:v>
                </c:pt>
                <c:pt idx="167">
                  <c:v>80.194689900000014</c:v>
                </c:pt>
                <c:pt idx="168">
                  <c:v>80.194689900000014</c:v>
                </c:pt>
                <c:pt idx="169">
                  <c:v>80.194689900000014</c:v>
                </c:pt>
                <c:pt idx="170">
                  <c:v>80.194689900000014</c:v>
                </c:pt>
                <c:pt idx="171">
                  <c:v>80.194689900000014</c:v>
                </c:pt>
                <c:pt idx="172">
                  <c:v>80.194689900000014</c:v>
                </c:pt>
                <c:pt idx="173">
                  <c:v>80.194689900000014</c:v>
                </c:pt>
                <c:pt idx="174">
                  <c:v>80.194689900000014</c:v>
                </c:pt>
                <c:pt idx="175">
                  <c:v>80.194689900000014</c:v>
                </c:pt>
                <c:pt idx="176">
                  <c:v>80.194689900000014</c:v>
                </c:pt>
                <c:pt idx="177">
                  <c:v>80.194689900000014</c:v>
                </c:pt>
                <c:pt idx="178">
                  <c:v>80.194689900000014</c:v>
                </c:pt>
                <c:pt idx="179">
                  <c:v>80.194689900000014</c:v>
                </c:pt>
                <c:pt idx="180">
                  <c:v>80.194689900000014</c:v>
                </c:pt>
                <c:pt idx="181">
                  <c:v>80.194689900000014</c:v>
                </c:pt>
                <c:pt idx="182">
                  <c:v>80.194689900000014</c:v>
                </c:pt>
                <c:pt idx="183">
                  <c:v>80.194689900000014</c:v>
                </c:pt>
                <c:pt idx="184">
                  <c:v>80.194689900000014</c:v>
                </c:pt>
                <c:pt idx="185">
                  <c:v>80.194689900000014</c:v>
                </c:pt>
                <c:pt idx="186">
                  <c:v>80.194689900000014</c:v>
                </c:pt>
                <c:pt idx="187">
                  <c:v>80.194689900000014</c:v>
                </c:pt>
                <c:pt idx="188">
                  <c:v>80.194689900000014</c:v>
                </c:pt>
                <c:pt idx="189">
                  <c:v>80.194689900000014</c:v>
                </c:pt>
                <c:pt idx="190">
                  <c:v>80.194689900000014</c:v>
                </c:pt>
                <c:pt idx="191">
                  <c:v>80.194689900000014</c:v>
                </c:pt>
                <c:pt idx="192">
                  <c:v>80.194689900000014</c:v>
                </c:pt>
                <c:pt idx="193">
                  <c:v>80.194689900000014</c:v>
                </c:pt>
                <c:pt idx="194">
                  <c:v>80.194689900000014</c:v>
                </c:pt>
                <c:pt idx="195">
                  <c:v>80.194689900000014</c:v>
                </c:pt>
                <c:pt idx="196">
                  <c:v>80.194689900000014</c:v>
                </c:pt>
                <c:pt idx="197">
                  <c:v>80.194689900000014</c:v>
                </c:pt>
                <c:pt idx="198">
                  <c:v>80.194689900000014</c:v>
                </c:pt>
                <c:pt idx="199">
                  <c:v>80.194689900000014</c:v>
                </c:pt>
                <c:pt idx="200">
                  <c:v>80.194689900000014</c:v>
                </c:pt>
                <c:pt idx="201">
                  <c:v>80.194689900000014</c:v>
                </c:pt>
                <c:pt idx="202">
                  <c:v>80.194689900000014</c:v>
                </c:pt>
                <c:pt idx="203">
                  <c:v>80.194689900000014</c:v>
                </c:pt>
                <c:pt idx="204">
                  <c:v>80.194689900000014</c:v>
                </c:pt>
                <c:pt idx="205">
                  <c:v>80.194689900000014</c:v>
                </c:pt>
                <c:pt idx="206">
                  <c:v>80.194689900000014</c:v>
                </c:pt>
                <c:pt idx="207">
                  <c:v>80.194689900000014</c:v>
                </c:pt>
                <c:pt idx="208">
                  <c:v>80.194689900000014</c:v>
                </c:pt>
                <c:pt idx="209">
                  <c:v>80.194689900000014</c:v>
                </c:pt>
                <c:pt idx="210">
                  <c:v>80.194689900000014</c:v>
                </c:pt>
                <c:pt idx="211">
                  <c:v>80.194689900000014</c:v>
                </c:pt>
                <c:pt idx="212">
                  <c:v>80.194689900000014</c:v>
                </c:pt>
                <c:pt idx="213">
                  <c:v>80.194689900000014</c:v>
                </c:pt>
                <c:pt idx="214">
                  <c:v>80.194689900000014</c:v>
                </c:pt>
                <c:pt idx="215">
                  <c:v>80.194689900000014</c:v>
                </c:pt>
                <c:pt idx="216">
                  <c:v>80.194689900000014</c:v>
                </c:pt>
                <c:pt idx="217">
                  <c:v>80.194689900000014</c:v>
                </c:pt>
                <c:pt idx="218">
                  <c:v>80.194689900000014</c:v>
                </c:pt>
                <c:pt idx="219">
                  <c:v>80.194689900000014</c:v>
                </c:pt>
                <c:pt idx="220">
                  <c:v>80.194689900000014</c:v>
                </c:pt>
                <c:pt idx="221">
                  <c:v>80.194689900000014</c:v>
                </c:pt>
                <c:pt idx="222">
                  <c:v>80.194689900000014</c:v>
                </c:pt>
                <c:pt idx="223">
                  <c:v>80.194689900000014</c:v>
                </c:pt>
                <c:pt idx="224">
                  <c:v>80.194689900000014</c:v>
                </c:pt>
                <c:pt idx="225">
                  <c:v>80.194689900000014</c:v>
                </c:pt>
                <c:pt idx="226">
                  <c:v>80.194689900000014</c:v>
                </c:pt>
                <c:pt idx="227">
                  <c:v>80.194689900000014</c:v>
                </c:pt>
                <c:pt idx="228">
                  <c:v>80.194689900000014</c:v>
                </c:pt>
                <c:pt idx="229">
                  <c:v>80.194689900000014</c:v>
                </c:pt>
                <c:pt idx="230">
                  <c:v>80.194689900000014</c:v>
                </c:pt>
                <c:pt idx="231">
                  <c:v>80.194689900000014</c:v>
                </c:pt>
                <c:pt idx="232">
                  <c:v>80.194689900000014</c:v>
                </c:pt>
                <c:pt idx="233">
                  <c:v>80.194689900000014</c:v>
                </c:pt>
                <c:pt idx="234">
                  <c:v>80.194689900000014</c:v>
                </c:pt>
                <c:pt idx="235">
                  <c:v>80.194689900000014</c:v>
                </c:pt>
                <c:pt idx="236">
                  <c:v>80.194689900000014</c:v>
                </c:pt>
                <c:pt idx="237">
                  <c:v>80.194689900000014</c:v>
                </c:pt>
                <c:pt idx="238">
                  <c:v>80.194689900000014</c:v>
                </c:pt>
                <c:pt idx="239">
                  <c:v>80.194689900000014</c:v>
                </c:pt>
                <c:pt idx="240">
                  <c:v>80.194689900000014</c:v>
                </c:pt>
                <c:pt idx="241">
                  <c:v>80.194689900000014</c:v>
                </c:pt>
                <c:pt idx="242">
                  <c:v>80.194689900000014</c:v>
                </c:pt>
                <c:pt idx="243">
                  <c:v>80.194689900000014</c:v>
                </c:pt>
                <c:pt idx="244">
                  <c:v>80.194689900000014</c:v>
                </c:pt>
                <c:pt idx="245">
                  <c:v>80.194689900000014</c:v>
                </c:pt>
                <c:pt idx="246">
                  <c:v>80.194689900000014</c:v>
                </c:pt>
                <c:pt idx="247">
                  <c:v>80.194689900000014</c:v>
                </c:pt>
                <c:pt idx="248">
                  <c:v>80.194689900000014</c:v>
                </c:pt>
                <c:pt idx="249">
                  <c:v>80.194689900000014</c:v>
                </c:pt>
                <c:pt idx="250">
                  <c:v>80.194689900000014</c:v>
                </c:pt>
                <c:pt idx="251">
                  <c:v>80.194689900000014</c:v>
                </c:pt>
                <c:pt idx="252">
                  <c:v>80.194689900000014</c:v>
                </c:pt>
                <c:pt idx="253">
                  <c:v>80.194689900000014</c:v>
                </c:pt>
                <c:pt idx="254">
                  <c:v>80.194689900000014</c:v>
                </c:pt>
                <c:pt idx="255">
                  <c:v>80.194689900000014</c:v>
                </c:pt>
                <c:pt idx="256">
                  <c:v>80.194689900000014</c:v>
                </c:pt>
                <c:pt idx="257">
                  <c:v>80.194689900000014</c:v>
                </c:pt>
                <c:pt idx="258">
                  <c:v>80.194689900000014</c:v>
                </c:pt>
                <c:pt idx="259">
                  <c:v>80.194689900000014</c:v>
                </c:pt>
                <c:pt idx="260">
                  <c:v>80.194689900000014</c:v>
                </c:pt>
                <c:pt idx="261">
                  <c:v>80.194689900000014</c:v>
                </c:pt>
                <c:pt idx="262">
                  <c:v>80.194689900000014</c:v>
                </c:pt>
                <c:pt idx="263">
                  <c:v>80.194689900000014</c:v>
                </c:pt>
                <c:pt idx="264">
                  <c:v>80.194689900000014</c:v>
                </c:pt>
                <c:pt idx="265">
                  <c:v>80.194689900000014</c:v>
                </c:pt>
                <c:pt idx="266">
                  <c:v>80.194689900000014</c:v>
                </c:pt>
                <c:pt idx="267">
                  <c:v>80.194689900000014</c:v>
                </c:pt>
                <c:pt idx="268">
                  <c:v>80.194689900000014</c:v>
                </c:pt>
                <c:pt idx="269">
                  <c:v>80.194689900000014</c:v>
                </c:pt>
                <c:pt idx="270">
                  <c:v>80.194689900000014</c:v>
                </c:pt>
                <c:pt idx="271">
                  <c:v>80.194689900000014</c:v>
                </c:pt>
                <c:pt idx="272">
                  <c:v>80.194689900000014</c:v>
                </c:pt>
                <c:pt idx="273">
                  <c:v>80.194689900000014</c:v>
                </c:pt>
                <c:pt idx="274">
                  <c:v>80.194689900000014</c:v>
                </c:pt>
                <c:pt idx="275">
                  <c:v>80.194689900000014</c:v>
                </c:pt>
                <c:pt idx="276">
                  <c:v>80.194689900000014</c:v>
                </c:pt>
                <c:pt idx="277">
                  <c:v>80.194689900000014</c:v>
                </c:pt>
                <c:pt idx="278">
                  <c:v>80.194689900000014</c:v>
                </c:pt>
                <c:pt idx="279">
                  <c:v>80.194689900000014</c:v>
                </c:pt>
                <c:pt idx="280">
                  <c:v>80.194689900000014</c:v>
                </c:pt>
                <c:pt idx="281">
                  <c:v>80.194689900000014</c:v>
                </c:pt>
                <c:pt idx="282">
                  <c:v>80.194689900000014</c:v>
                </c:pt>
                <c:pt idx="283">
                  <c:v>80.194689900000014</c:v>
                </c:pt>
                <c:pt idx="284">
                  <c:v>80.194689900000014</c:v>
                </c:pt>
                <c:pt idx="285">
                  <c:v>80.194689900000014</c:v>
                </c:pt>
                <c:pt idx="286">
                  <c:v>80.194689900000014</c:v>
                </c:pt>
                <c:pt idx="287">
                  <c:v>80.194689900000014</c:v>
                </c:pt>
                <c:pt idx="288">
                  <c:v>80.194689900000014</c:v>
                </c:pt>
                <c:pt idx="289">
                  <c:v>80.194689900000014</c:v>
                </c:pt>
                <c:pt idx="290">
                  <c:v>80.194689900000014</c:v>
                </c:pt>
                <c:pt idx="291">
                  <c:v>80.194689900000014</c:v>
                </c:pt>
                <c:pt idx="292">
                  <c:v>80.194689900000014</c:v>
                </c:pt>
                <c:pt idx="293">
                  <c:v>80.194689900000014</c:v>
                </c:pt>
                <c:pt idx="294">
                  <c:v>80.194689900000014</c:v>
                </c:pt>
                <c:pt idx="295">
                  <c:v>80.194689900000014</c:v>
                </c:pt>
                <c:pt idx="296">
                  <c:v>80.194689900000014</c:v>
                </c:pt>
                <c:pt idx="297">
                  <c:v>80.194689900000014</c:v>
                </c:pt>
                <c:pt idx="298">
                  <c:v>80.194689900000014</c:v>
                </c:pt>
                <c:pt idx="299">
                  <c:v>80.194689900000014</c:v>
                </c:pt>
                <c:pt idx="300">
                  <c:v>80.194689900000014</c:v>
                </c:pt>
                <c:pt idx="301">
                  <c:v>80.194689900000014</c:v>
                </c:pt>
                <c:pt idx="302">
                  <c:v>80.194689900000014</c:v>
                </c:pt>
                <c:pt idx="303">
                  <c:v>80.194689900000014</c:v>
                </c:pt>
                <c:pt idx="304">
                  <c:v>80.194689900000014</c:v>
                </c:pt>
                <c:pt idx="305">
                  <c:v>80.194689900000014</c:v>
                </c:pt>
                <c:pt idx="306">
                  <c:v>80.194689900000014</c:v>
                </c:pt>
                <c:pt idx="307">
                  <c:v>80.194689900000014</c:v>
                </c:pt>
                <c:pt idx="308">
                  <c:v>80.194689900000014</c:v>
                </c:pt>
                <c:pt idx="309">
                  <c:v>80.194689900000014</c:v>
                </c:pt>
                <c:pt idx="310">
                  <c:v>80.194689900000014</c:v>
                </c:pt>
                <c:pt idx="311">
                  <c:v>80.194689900000014</c:v>
                </c:pt>
                <c:pt idx="312">
                  <c:v>80.194689900000014</c:v>
                </c:pt>
                <c:pt idx="313">
                  <c:v>80.194689900000014</c:v>
                </c:pt>
                <c:pt idx="314">
                  <c:v>80.194689900000014</c:v>
                </c:pt>
                <c:pt idx="315">
                  <c:v>80.194689900000014</c:v>
                </c:pt>
                <c:pt idx="316">
                  <c:v>80.194689900000014</c:v>
                </c:pt>
                <c:pt idx="317">
                  <c:v>80.194689900000014</c:v>
                </c:pt>
                <c:pt idx="318">
                  <c:v>80.194689900000014</c:v>
                </c:pt>
                <c:pt idx="319">
                  <c:v>80.194689900000014</c:v>
                </c:pt>
                <c:pt idx="320">
                  <c:v>80.194689900000014</c:v>
                </c:pt>
                <c:pt idx="321">
                  <c:v>80.194689900000014</c:v>
                </c:pt>
                <c:pt idx="322">
                  <c:v>80.194689900000014</c:v>
                </c:pt>
                <c:pt idx="323">
                  <c:v>80.194689900000014</c:v>
                </c:pt>
                <c:pt idx="324">
                  <c:v>80.194689900000014</c:v>
                </c:pt>
                <c:pt idx="325">
                  <c:v>80.194689900000014</c:v>
                </c:pt>
                <c:pt idx="326">
                  <c:v>80.194689900000014</c:v>
                </c:pt>
                <c:pt idx="327">
                  <c:v>80.194689900000014</c:v>
                </c:pt>
                <c:pt idx="328">
                  <c:v>80.194689900000014</c:v>
                </c:pt>
                <c:pt idx="329">
                  <c:v>80.194689900000014</c:v>
                </c:pt>
                <c:pt idx="330">
                  <c:v>80.194689900000014</c:v>
                </c:pt>
                <c:pt idx="331">
                  <c:v>80.194689900000014</c:v>
                </c:pt>
                <c:pt idx="332">
                  <c:v>80.194689900000014</c:v>
                </c:pt>
                <c:pt idx="333">
                  <c:v>80.194689900000014</c:v>
                </c:pt>
                <c:pt idx="334">
                  <c:v>80.194689900000014</c:v>
                </c:pt>
                <c:pt idx="335">
                  <c:v>278.27536500000002</c:v>
                </c:pt>
                <c:pt idx="336">
                  <c:v>278.27536500000002</c:v>
                </c:pt>
                <c:pt idx="337">
                  <c:v>278.27536500000002</c:v>
                </c:pt>
                <c:pt idx="338">
                  <c:v>278.27536500000002</c:v>
                </c:pt>
                <c:pt idx="339">
                  <c:v>278.27536500000002</c:v>
                </c:pt>
                <c:pt idx="340">
                  <c:v>278.27536500000002</c:v>
                </c:pt>
                <c:pt idx="341">
                  <c:v>278.27536500000002</c:v>
                </c:pt>
                <c:pt idx="342">
                  <c:v>278.27536500000002</c:v>
                </c:pt>
                <c:pt idx="343">
                  <c:v>278.27536500000002</c:v>
                </c:pt>
                <c:pt idx="344">
                  <c:v>278.27536500000002</c:v>
                </c:pt>
                <c:pt idx="345">
                  <c:v>278.27536500000002</c:v>
                </c:pt>
                <c:pt idx="346">
                  <c:v>278.27536500000002</c:v>
                </c:pt>
                <c:pt idx="347">
                  <c:v>278.27536500000002</c:v>
                </c:pt>
                <c:pt idx="348">
                  <c:v>278.27536500000002</c:v>
                </c:pt>
                <c:pt idx="349">
                  <c:v>278.27536500000002</c:v>
                </c:pt>
                <c:pt idx="350">
                  <c:v>278.27536500000002</c:v>
                </c:pt>
                <c:pt idx="351">
                  <c:v>278.27536500000002</c:v>
                </c:pt>
                <c:pt idx="352">
                  <c:v>278.27536500000002</c:v>
                </c:pt>
                <c:pt idx="353">
                  <c:v>278.27536500000002</c:v>
                </c:pt>
                <c:pt idx="354">
                  <c:v>278.27536500000002</c:v>
                </c:pt>
                <c:pt idx="355">
                  <c:v>278.27536500000002</c:v>
                </c:pt>
                <c:pt idx="356">
                  <c:v>278.27536500000002</c:v>
                </c:pt>
                <c:pt idx="357">
                  <c:v>278.27536500000002</c:v>
                </c:pt>
                <c:pt idx="358">
                  <c:v>278.27536500000002</c:v>
                </c:pt>
                <c:pt idx="359">
                  <c:v>278.27536500000002</c:v>
                </c:pt>
                <c:pt idx="360">
                  <c:v>278.27536500000002</c:v>
                </c:pt>
                <c:pt idx="361">
                  <c:v>278.27536500000002</c:v>
                </c:pt>
                <c:pt idx="362">
                  <c:v>278.27536500000002</c:v>
                </c:pt>
                <c:pt idx="363">
                  <c:v>278.27536500000002</c:v>
                </c:pt>
                <c:pt idx="364">
                  <c:v>278.27536500000002</c:v>
                </c:pt>
                <c:pt idx="365">
                  <c:v>278.27536500000002</c:v>
                </c:pt>
                <c:pt idx="366">
                  <c:v>278.27536500000002</c:v>
                </c:pt>
                <c:pt idx="367">
                  <c:v>278.27536500000002</c:v>
                </c:pt>
                <c:pt idx="368">
                  <c:v>278.27536500000002</c:v>
                </c:pt>
                <c:pt idx="369">
                  <c:v>278.27536500000002</c:v>
                </c:pt>
                <c:pt idx="370">
                  <c:v>278.27536500000002</c:v>
                </c:pt>
                <c:pt idx="371">
                  <c:v>278.27536500000002</c:v>
                </c:pt>
                <c:pt idx="372">
                  <c:v>278.27536500000002</c:v>
                </c:pt>
                <c:pt idx="373">
                  <c:v>278.27536500000002</c:v>
                </c:pt>
                <c:pt idx="374">
                  <c:v>278.27536500000002</c:v>
                </c:pt>
                <c:pt idx="375">
                  <c:v>278.27536500000002</c:v>
                </c:pt>
                <c:pt idx="376">
                  <c:v>278.27536500000002</c:v>
                </c:pt>
                <c:pt idx="377">
                  <c:v>278.27536500000002</c:v>
                </c:pt>
                <c:pt idx="378">
                  <c:v>278.27536500000002</c:v>
                </c:pt>
                <c:pt idx="379">
                  <c:v>278.27536500000002</c:v>
                </c:pt>
                <c:pt idx="380">
                  <c:v>278.27536500000002</c:v>
                </c:pt>
                <c:pt idx="381">
                  <c:v>278.27536500000002</c:v>
                </c:pt>
                <c:pt idx="382">
                  <c:v>278.27536500000002</c:v>
                </c:pt>
                <c:pt idx="383">
                  <c:v>278.27536500000002</c:v>
                </c:pt>
                <c:pt idx="384">
                  <c:v>278.27536500000002</c:v>
                </c:pt>
                <c:pt idx="385">
                  <c:v>278.27536500000002</c:v>
                </c:pt>
                <c:pt idx="386">
                  <c:v>278.27536500000002</c:v>
                </c:pt>
                <c:pt idx="387">
                  <c:v>278.27536500000002</c:v>
                </c:pt>
                <c:pt idx="388">
                  <c:v>278.27536500000002</c:v>
                </c:pt>
                <c:pt idx="389">
                  <c:v>278.27536500000002</c:v>
                </c:pt>
                <c:pt idx="390">
                  <c:v>278.27536500000002</c:v>
                </c:pt>
                <c:pt idx="391">
                  <c:v>278.27536500000002</c:v>
                </c:pt>
                <c:pt idx="392">
                  <c:v>278.27536500000002</c:v>
                </c:pt>
                <c:pt idx="393">
                  <c:v>278.27536500000002</c:v>
                </c:pt>
                <c:pt idx="394">
                  <c:v>278.27536500000002</c:v>
                </c:pt>
                <c:pt idx="395">
                  <c:v>278.27536500000002</c:v>
                </c:pt>
                <c:pt idx="396">
                  <c:v>278.27536500000002</c:v>
                </c:pt>
                <c:pt idx="397">
                  <c:v>278.27536500000002</c:v>
                </c:pt>
                <c:pt idx="398">
                  <c:v>278.27536500000002</c:v>
                </c:pt>
                <c:pt idx="399">
                  <c:v>278.27536500000002</c:v>
                </c:pt>
                <c:pt idx="400">
                  <c:v>278.27536500000002</c:v>
                </c:pt>
                <c:pt idx="401">
                  <c:v>278.27536500000002</c:v>
                </c:pt>
                <c:pt idx="402">
                  <c:v>278.27536500000002</c:v>
                </c:pt>
                <c:pt idx="403">
                  <c:v>278.27536500000002</c:v>
                </c:pt>
                <c:pt idx="404">
                  <c:v>278.27536500000002</c:v>
                </c:pt>
                <c:pt idx="405">
                  <c:v>278.27536500000002</c:v>
                </c:pt>
                <c:pt idx="406">
                  <c:v>278.27536500000002</c:v>
                </c:pt>
                <c:pt idx="407">
                  <c:v>278.27536500000002</c:v>
                </c:pt>
                <c:pt idx="408">
                  <c:v>278.27536500000002</c:v>
                </c:pt>
                <c:pt idx="409">
                  <c:v>278.27536500000002</c:v>
                </c:pt>
                <c:pt idx="410">
                  <c:v>278.27536500000002</c:v>
                </c:pt>
                <c:pt idx="411">
                  <c:v>278.27536500000002</c:v>
                </c:pt>
                <c:pt idx="412">
                  <c:v>278.27536500000002</c:v>
                </c:pt>
                <c:pt idx="413">
                  <c:v>278.27536500000002</c:v>
                </c:pt>
                <c:pt idx="414">
                  <c:v>278.27536500000002</c:v>
                </c:pt>
                <c:pt idx="415">
                  <c:v>278.27536500000002</c:v>
                </c:pt>
                <c:pt idx="416">
                  <c:v>278.27536500000002</c:v>
                </c:pt>
                <c:pt idx="417">
                  <c:v>278.27536500000002</c:v>
                </c:pt>
                <c:pt idx="418">
                  <c:v>278.27536500000002</c:v>
                </c:pt>
                <c:pt idx="419">
                  <c:v>278.27536500000002</c:v>
                </c:pt>
                <c:pt idx="420">
                  <c:v>278.27536500000002</c:v>
                </c:pt>
                <c:pt idx="421">
                  <c:v>278.27536500000002</c:v>
                </c:pt>
                <c:pt idx="422">
                  <c:v>278.27536500000002</c:v>
                </c:pt>
                <c:pt idx="423">
                  <c:v>278.27536500000002</c:v>
                </c:pt>
                <c:pt idx="424">
                  <c:v>278.27536500000002</c:v>
                </c:pt>
                <c:pt idx="425">
                  <c:v>278.27536500000002</c:v>
                </c:pt>
                <c:pt idx="426">
                  <c:v>278.27536500000002</c:v>
                </c:pt>
                <c:pt idx="427">
                  <c:v>278.27536500000002</c:v>
                </c:pt>
                <c:pt idx="428">
                  <c:v>278.27536500000002</c:v>
                </c:pt>
                <c:pt idx="429">
                  <c:v>278.27536500000002</c:v>
                </c:pt>
                <c:pt idx="430">
                  <c:v>278.27536500000002</c:v>
                </c:pt>
                <c:pt idx="431">
                  <c:v>278.27536500000002</c:v>
                </c:pt>
                <c:pt idx="432">
                  <c:v>278.27536500000002</c:v>
                </c:pt>
                <c:pt idx="433">
                  <c:v>278.27536500000002</c:v>
                </c:pt>
                <c:pt idx="434">
                  <c:v>278.27536500000002</c:v>
                </c:pt>
                <c:pt idx="435">
                  <c:v>278.27536500000002</c:v>
                </c:pt>
                <c:pt idx="436">
                  <c:v>278.27536500000002</c:v>
                </c:pt>
                <c:pt idx="437">
                  <c:v>278.27536500000002</c:v>
                </c:pt>
                <c:pt idx="438">
                  <c:v>278.27536500000002</c:v>
                </c:pt>
                <c:pt idx="439">
                  <c:v>278.27536500000002</c:v>
                </c:pt>
                <c:pt idx="440">
                  <c:v>278.27536500000002</c:v>
                </c:pt>
                <c:pt idx="441">
                  <c:v>278.27536500000002</c:v>
                </c:pt>
                <c:pt idx="442">
                  <c:v>278.27536500000002</c:v>
                </c:pt>
                <c:pt idx="443">
                  <c:v>278.27536500000002</c:v>
                </c:pt>
                <c:pt idx="444">
                  <c:v>278.27536500000002</c:v>
                </c:pt>
                <c:pt idx="445">
                  <c:v>278.27536500000002</c:v>
                </c:pt>
                <c:pt idx="446">
                  <c:v>278.27536500000002</c:v>
                </c:pt>
                <c:pt idx="447">
                  <c:v>278.27536500000002</c:v>
                </c:pt>
                <c:pt idx="448">
                  <c:v>278.27536500000002</c:v>
                </c:pt>
                <c:pt idx="449">
                  <c:v>278.27536500000002</c:v>
                </c:pt>
                <c:pt idx="450">
                  <c:v>278.27536500000002</c:v>
                </c:pt>
                <c:pt idx="451">
                  <c:v>278.27536500000002</c:v>
                </c:pt>
                <c:pt idx="452">
                  <c:v>278.27536500000002</c:v>
                </c:pt>
                <c:pt idx="453">
                  <c:v>278.27536500000002</c:v>
                </c:pt>
                <c:pt idx="454">
                  <c:v>278.27536500000002</c:v>
                </c:pt>
                <c:pt idx="455">
                  <c:v>278.27536500000002</c:v>
                </c:pt>
                <c:pt idx="456">
                  <c:v>278.27536500000002</c:v>
                </c:pt>
                <c:pt idx="457">
                  <c:v>278.27536500000002</c:v>
                </c:pt>
                <c:pt idx="458">
                  <c:v>278.27536500000002</c:v>
                </c:pt>
                <c:pt idx="459">
                  <c:v>278.27536500000002</c:v>
                </c:pt>
                <c:pt idx="460">
                  <c:v>278.27536500000002</c:v>
                </c:pt>
                <c:pt idx="461">
                  <c:v>278.27536500000002</c:v>
                </c:pt>
                <c:pt idx="462">
                  <c:v>278.27536500000002</c:v>
                </c:pt>
                <c:pt idx="463">
                  <c:v>278.27536500000002</c:v>
                </c:pt>
                <c:pt idx="464">
                  <c:v>278.27536500000002</c:v>
                </c:pt>
                <c:pt idx="465">
                  <c:v>278.27536500000002</c:v>
                </c:pt>
                <c:pt idx="466">
                  <c:v>278.27536500000002</c:v>
                </c:pt>
                <c:pt idx="467">
                  <c:v>278.27536500000002</c:v>
                </c:pt>
                <c:pt idx="468">
                  <c:v>278.27536500000002</c:v>
                </c:pt>
                <c:pt idx="469">
                  <c:v>278.27536500000002</c:v>
                </c:pt>
                <c:pt idx="470">
                  <c:v>278.27536500000002</c:v>
                </c:pt>
                <c:pt idx="471">
                  <c:v>278.27536500000002</c:v>
                </c:pt>
                <c:pt idx="472">
                  <c:v>278.27536500000002</c:v>
                </c:pt>
                <c:pt idx="473">
                  <c:v>278.27536500000002</c:v>
                </c:pt>
                <c:pt idx="474">
                  <c:v>278.27536500000002</c:v>
                </c:pt>
                <c:pt idx="475">
                  <c:v>278.27536500000002</c:v>
                </c:pt>
                <c:pt idx="476">
                  <c:v>278.27536500000002</c:v>
                </c:pt>
                <c:pt idx="477">
                  <c:v>278.27536500000002</c:v>
                </c:pt>
                <c:pt idx="478">
                  <c:v>278.27536500000002</c:v>
                </c:pt>
                <c:pt idx="479">
                  <c:v>278.27536500000002</c:v>
                </c:pt>
                <c:pt idx="480">
                  <c:v>278.27536500000002</c:v>
                </c:pt>
                <c:pt idx="481">
                  <c:v>278.27536500000002</c:v>
                </c:pt>
                <c:pt idx="482">
                  <c:v>278.27536500000002</c:v>
                </c:pt>
                <c:pt idx="483">
                  <c:v>278.27536500000002</c:v>
                </c:pt>
                <c:pt idx="484">
                  <c:v>278.27536500000002</c:v>
                </c:pt>
                <c:pt idx="485">
                  <c:v>278.27536500000002</c:v>
                </c:pt>
                <c:pt idx="486">
                  <c:v>278.27536500000002</c:v>
                </c:pt>
                <c:pt idx="487">
                  <c:v>278.27536500000002</c:v>
                </c:pt>
                <c:pt idx="488">
                  <c:v>278.27536500000002</c:v>
                </c:pt>
                <c:pt idx="489">
                  <c:v>278.27536500000002</c:v>
                </c:pt>
                <c:pt idx="490">
                  <c:v>278.27536500000002</c:v>
                </c:pt>
                <c:pt idx="491">
                  <c:v>278.27536500000002</c:v>
                </c:pt>
                <c:pt idx="492">
                  <c:v>278.27536500000002</c:v>
                </c:pt>
                <c:pt idx="493">
                  <c:v>278.27536500000002</c:v>
                </c:pt>
                <c:pt idx="494">
                  <c:v>278.27536500000002</c:v>
                </c:pt>
                <c:pt idx="495">
                  <c:v>278.27536500000002</c:v>
                </c:pt>
                <c:pt idx="496">
                  <c:v>278.27536500000002</c:v>
                </c:pt>
                <c:pt idx="497">
                  <c:v>278.27536500000002</c:v>
                </c:pt>
                <c:pt idx="498">
                  <c:v>278.27536500000002</c:v>
                </c:pt>
                <c:pt idx="499">
                  <c:v>278.27536500000002</c:v>
                </c:pt>
                <c:pt idx="500">
                  <c:v>278.27536500000002</c:v>
                </c:pt>
                <c:pt idx="501">
                  <c:v>278.27536500000002</c:v>
                </c:pt>
                <c:pt idx="502">
                  <c:v>278.27536500000002</c:v>
                </c:pt>
                <c:pt idx="503">
                  <c:v>278.27536500000002</c:v>
                </c:pt>
                <c:pt idx="504">
                  <c:v>278.27536500000002</c:v>
                </c:pt>
                <c:pt idx="505">
                  <c:v>278.27536500000002</c:v>
                </c:pt>
                <c:pt idx="506">
                  <c:v>278.27536500000002</c:v>
                </c:pt>
                <c:pt idx="507">
                  <c:v>278.27536500000002</c:v>
                </c:pt>
                <c:pt idx="508">
                  <c:v>278.27536500000002</c:v>
                </c:pt>
                <c:pt idx="509">
                  <c:v>278.27536500000002</c:v>
                </c:pt>
                <c:pt idx="510">
                  <c:v>278.27536500000002</c:v>
                </c:pt>
                <c:pt idx="511">
                  <c:v>278.27536500000002</c:v>
                </c:pt>
                <c:pt idx="512">
                  <c:v>278.27536500000002</c:v>
                </c:pt>
                <c:pt idx="513">
                  <c:v>278.27536500000002</c:v>
                </c:pt>
                <c:pt idx="514">
                  <c:v>278.27536500000002</c:v>
                </c:pt>
                <c:pt idx="515">
                  <c:v>278.27536500000002</c:v>
                </c:pt>
                <c:pt idx="516">
                  <c:v>278.27536500000002</c:v>
                </c:pt>
                <c:pt idx="517">
                  <c:v>278.27536500000002</c:v>
                </c:pt>
                <c:pt idx="518">
                  <c:v>278.27536500000002</c:v>
                </c:pt>
                <c:pt idx="519">
                  <c:v>278.27536500000002</c:v>
                </c:pt>
                <c:pt idx="520">
                  <c:v>278.27536500000002</c:v>
                </c:pt>
                <c:pt idx="521">
                  <c:v>278.27536500000002</c:v>
                </c:pt>
                <c:pt idx="522">
                  <c:v>278.27536500000002</c:v>
                </c:pt>
                <c:pt idx="523">
                  <c:v>278.27536500000002</c:v>
                </c:pt>
                <c:pt idx="524">
                  <c:v>278.27536500000002</c:v>
                </c:pt>
                <c:pt idx="525">
                  <c:v>278.27536500000002</c:v>
                </c:pt>
                <c:pt idx="526">
                  <c:v>278.27536500000002</c:v>
                </c:pt>
                <c:pt idx="527">
                  <c:v>278.27536500000002</c:v>
                </c:pt>
                <c:pt idx="528">
                  <c:v>278.27536500000002</c:v>
                </c:pt>
                <c:pt idx="529">
                  <c:v>278.27536500000002</c:v>
                </c:pt>
                <c:pt idx="530">
                  <c:v>278.27536500000002</c:v>
                </c:pt>
                <c:pt idx="531">
                  <c:v>278.27536500000002</c:v>
                </c:pt>
                <c:pt idx="532">
                  <c:v>278.27536500000002</c:v>
                </c:pt>
                <c:pt idx="533">
                  <c:v>278.27536500000002</c:v>
                </c:pt>
                <c:pt idx="534">
                  <c:v>278.27536500000002</c:v>
                </c:pt>
                <c:pt idx="535">
                  <c:v>278.27536500000002</c:v>
                </c:pt>
                <c:pt idx="536">
                  <c:v>278.27536500000002</c:v>
                </c:pt>
                <c:pt idx="537">
                  <c:v>278.27536500000002</c:v>
                </c:pt>
                <c:pt idx="538">
                  <c:v>278.27536500000002</c:v>
                </c:pt>
                <c:pt idx="539">
                  <c:v>278.27536500000002</c:v>
                </c:pt>
                <c:pt idx="540">
                  <c:v>278.27536500000002</c:v>
                </c:pt>
                <c:pt idx="541">
                  <c:v>278.27536500000002</c:v>
                </c:pt>
                <c:pt idx="542">
                  <c:v>278.27536500000002</c:v>
                </c:pt>
                <c:pt idx="543">
                  <c:v>278.27536500000002</c:v>
                </c:pt>
                <c:pt idx="544">
                  <c:v>278.27536500000002</c:v>
                </c:pt>
                <c:pt idx="545">
                  <c:v>278.27536500000002</c:v>
                </c:pt>
                <c:pt idx="546">
                  <c:v>278.27536500000002</c:v>
                </c:pt>
                <c:pt idx="547">
                  <c:v>278.27536500000002</c:v>
                </c:pt>
                <c:pt idx="548">
                  <c:v>278.27536500000002</c:v>
                </c:pt>
                <c:pt idx="549">
                  <c:v>278.27536500000002</c:v>
                </c:pt>
                <c:pt idx="550">
                  <c:v>278.27536500000002</c:v>
                </c:pt>
                <c:pt idx="551">
                  <c:v>278.27536500000002</c:v>
                </c:pt>
                <c:pt idx="552">
                  <c:v>278.27536500000002</c:v>
                </c:pt>
                <c:pt idx="553">
                  <c:v>278.27536500000002</c:v>
                </c:pt>
                <c:pt idx="554">
                  <c:v>278.27536500000002</c:v>
                </c:pt>
                <c:pt idx="555">
                  <c:v>278.27536500000002</c:v>
                </c:pt>
                <c:pt idx="556">
                  <c:v>278.27536500000002</c:v>
                </c:pt>
                <c:pt idx="557">
                  <c:v>278.27536500000002</c:v>
                </c:pt>
                <c:pt idx="558">
                  <c:v>278.27536500000002</c:v>
                </c:pt>
                <c:pt idx="559">
                  <c:v>278.27536500000002</c:v>
                </c:pt>
                <c:pt idx="560">
                  <c:v>278.27536500000002</c:v>
                </c:pt>
                <c:pt idx="561">
                  <c:v>278.27536500000002</c:v>
                </c:pt>
                <c:pt idx="562">
                  <c:v>278.27536500000002</c:v>
                </c:pt>
                <c:pt idx="563">
                  <c:v>278.27536500000002</c:v>
                </c:pt>
                <c:pt idx="564">
                  <c:v>278.27536500000002</c:v>
                </c:pt>
                <c:pt idx="565">
                  <c:v>278.27536500000002</c:v>
                </c:pt>
                <c:pt idx="566">
                  <c:v>278.27536500000002</c:v>
                </c:pt>
                <c:pt idx="567">
                  <c:v>278.27536500000002</c:v>
                </c:pt>
                <c:pt idx="568">
                  <c:v>278.27536500000002</c:v>
                </c:pt>
                <c:pt idx="569">
                  <c:v>278.27536500000002</c:v>
                </c:pt>
                <c:pt idx="570">
                  <c:v>278.27536500000002</c:v>
                </c:pt>
                <c:pt idx="571">
                  <c:v>278.27536500000002</c:v>
                </c:pt>
                <c:pt idx="572">
                  <c:v>278.27536500000002</c:v>
                </c:pt>
                <c:pt idx="573">
                  <c:v>278.27536500000002</c:v>
                </c:pt>
                <c:pt idx="574">
                  <c:v>278.27536500000002</c:v>
                </c:pt>
                <c:pt idx="575">
                  <c:v>278.27536500000002</c:v>
                </c:pt>
                <c:pt idx="576">
                  <c:v>278.27536500000002</c:v>
                </c:pt>
                <c:pt idx="577">
                  <c:v>278.27536500000002</c:v>
                </c:pt>
                <c:pt idx="578">
                  <c:v>278.27536500000002</c:v>
                </c:pt>
                <c:pt idx="579">
                  <c:v>278.27536500000002</c:v>
                </c:pt>
                <c:pt idx="580">
                  <c:v>278.27536500000002</c:v>
                </c:pt>
                <c:pt idx="581">
                  <c:v>278.27536500000002</c:v>
                </c:pt>
                <c:pt idx="582">
                  <c:v>278.27536500000002</c:v>
                </c:pt>
                <c:pt idx="583">
                  <c:v>278.27536500000002</c:v>
                </c:pt>
                <c:pt idx="584">
                  <c:v>278.27536500000002</c:v>
                </c:pt>
                <c:pt idx="585">
                  <c:v>278.27536500000002</c:v>
                </c:pt>
                <c:pt idx="586">
                  <c:v>278.27536500000002</c:v>
                </c:pt>
                <c:pt idx="587">
                  <c:v>278.27536500000002</c:v>
                </c:pt>
                <c:pt idx="588">
                  <c:v>278.27536500000002</c:v>
                </c:pt>
                <c:pt idx="589">
                  <c:v>556.55073000000004</c:v>
                </c:pt>
                <c:pt idx="590">
                  <c:v>556.55073000000004</c:v>
                </c:pt>
                <c:pt idx="591">
                  <c:v>556.55073000000004</c:v>
                </c:pt>
                <c:pt idx="592">
                  <c:v>556.55073000000004</c:v>
                </c:pt>
                <c:pt idx="593">
                  <c:v>556.55073000000004</c:v>
                </c:pt>
                <c:pt idx="594">
                  <c:v>556.55073000000004</c:v>
                </c:pt>
                <c:pt idx="595">
                  <c:v>556.55073000000004</c:v>
                </c:pt>
                <c:pt idx="596">
                  <c:v>556.55073000000004</c:v>
                </c:pt>
                <c:pt idx="597">
                  <c:v>556.55073000000004</c:v>
                </c:pt>
                <c:pt idx="598">
                  <c:v>556.55073000000004</c:v>
                </c:pt>
                <c:pt idx="599">
                  <c:v>556.55073000000004</c:v>
                </c:pt>
                <c:pt idx="600">
                  <c:v>556.55073000000004</c:v>
                </c:pt>
                <c:pt idx="601">
                  <c:v>556.55073000000004</c:v>
                </c:pt>
                <c:pt idx="602">
                  <c:v>556.55073000000004</c:v>
                </c:pt>
                <c:pt idx="603">
                  <c:v>556.55073000000004</c:v>
                </c:pt>
                <c:pt idx="604">
                  <c:v>556.55073000000004</c:v>
                </c:pt>
                <c:pt idx="605">
                  <c:v>556.55073000000004</c:v>
                </c:pt>
                <c:pt idx="606">
                  <c:v>556.55073000000004</c:v>
                </c:pt>
                <c:pt idx="607">
                  <c:v>556.55073000000004</c:v>
                </c:pt>
                <c:pt idx="608">
                  <c:v>556.55073000000004</c:v>
                </c:pt>
                <c:pt idx="609">
                  <c:v>556.55073000000004</c:v>
                </c:pt>
                <c:pt idx="610">
                  <c:v>556.55073000000004</c:v>
                </c:pt>
                <c:pt idx="611">
                  <c:v>556.55073000000004</c:v>
                </c:pt>
                <c:pt idx="612">
                  <c:v>556.55073000000004</c:v>
                </c:pt>
                <c:pt idx="613">
                  <c:v>556.55073000000004</c:v>
                </c:pt>
                <c:pt idx="614">
                  <c:v>556.55073000000004</c:v>
                </c:pt>
                <c:pt idx="615">
                  <c:v>556.55073000000004</c:v>
                </c:pt>
                <c:pt idx="616">
                  <c:v>556.55073000000004</c:v>
                </c:pt>
                <c:pt idx="617">
                  <c:v>556.55073000000004</c:v>
                </c:pt>
                <c:pt idx="618">
                  <c:v>556.55073000000004</c:v>
                </c:pt>
                <c:pt idx="619">
                  <c:v>556.55073000000004</c:v>
                </c:pt>
                <c:pt idx="620">
                  <c:v>556.55073000000004</c:v>
                </c:pt>
                <c:pt idx="621">
                  <c:v>556.55073000000004</c:v>
                </c:pt>
                <c:pt idx="622">
                  <c:v>556.55073000000004</c:v>
                </c:pt>
                <c:pt idx="623">
                  <c:v>556.55073000000004</c:v>
                </c:pt>
                <c:pt idx="624">
                  <c:v>556.55073000000004</c:v>
                </c:pt>
                <c:pt idx="625">
                  <c:v>556.55073000000004</c:v>
                </c:pt>
                <c:pt idx="626">
                  <c:v>556.55073000000004</c:v>
                </c:pt>
                <c:pt idx="627">
                  <c:v>556.55073000000004</c:v>
                </c:pt>
                <c:pt idx="628">
                  <c:v>556.55073000000004</c:v>
                </c:pt>
                <c:pt idx="629">
                  <c:v>556.55073000000004</c:v>
                </c:pt>
                <c:pt idx="630">
                  <c:v>556.55073000000004</c:v>
                </c:pt>
                <c:pt idx="631">
                  <c:v>556.55073000000004</c:v>
                </c:pt>
                <c:pt idx="632">
                  <c:v>556.55073000000004</c:v>
                </c:pt>
                <c:pt idx="633">
                  <c:v>556.55073000000004</c:v>
                </c:pt>
                <c:pt idx="634">
                  <c:v>556.55073000000004</c:v>
                </c:pt>
                <c:pt idx="635">
                  <c:v>556.55073000000004</c:v>
                </c:pt>
                <c:pt idx="636">
                  <c:v>556.55073000000004</c:v>
                </c:pt>
                <c:pt idx="637">
                  <c:v>556.55073000000004</c:v>
                </c:pt>
                <c:pt idx="638">
                  <c:v>556.55073000000004</c:v>
                </c:pt>
                <c:pt idx="639">
                  <c:v>556.55073000000004</c:v>
                </c:pt>
                <c:pt idx="640">
                  <c:v>556.55073000000004</c:v>
                </c:pt>
                <c:pt idx="641">
                  <c:v>556.55073000000004</c:v>
                </c:pt>
                <c:pt idx="642">
                  <c:v>556.55073000000004</c:v>
                </c:pt>
                <c:pt idx="643">
                  <c:v>556.55073000000004</c:v>
                </c:pt>
                <c:pt idx="644">
                  <c:v>556.55073000000004</c:v>
                </c:pt>
                <c:pt idx="645">
                  <c:v>556.55073000000004</c:v>
                </c:pt>
                <c:pt idx="646">
                  <c:v>556.55073000000004</c:v>
                </c:pt>
                <c:pt idx="647">
                  <c:v>556.55073000000004</c:v>
                </c:pt>
                <c:pt idx="648">
                  <c:v>556.55073000000004</c:v>
                </c:pt>
                <c:pt idx="649">
                  <c:v>556.55073000000004</c:v>
                </c:pt>
                <c:pt idx="650">
                  <c:v>556.55073000000004</c:v>
                </c:pt>
                <c:pt idx="651">
                  <c:v>556.55073000000004</c:v>
                </c:pt>
                <c:pt idx="652">
                  <c:v>556.55073000000004</c:v>
                </c:pt>
                <c:pt idx="653">
                  <c:v>556.55073000000004</c:v>
                </c:pt>
                <c:pt idx="654">
                  <c:v>556.55073000000004</c:v>
                </c:pt>
                <c:pt idx="655">
                  <c:v>556.55073000000004</c:v>
                </c:pt>
                <c:pt idx="656">
                  <c:v>556.55073000000004</c:v>
                </c:pt>
                <c:pt idx="657">
                  <c:v>556.55073000000004</c:v>
                </c:pt>
                <c:pt idx="658">
                  <c:v>556.55073000000004</c:v>
                </c:pt>
                <c:pt idx="659">
                  <c:v>556.55073000000004</c:v>
                </c:pt>
                <c:pt idx="660">
                  <c:v>556.55073000000004</c:v>
                </c:pt>
                <c:pt idx="661">
                  <c:v>556.55073000000004</c:v>
                </c:pt>
                <c:pt idx="662">
                  <c:v>556.55073000000004</c:v>
                </c:pt>
                <c:pt idx="663">
                  <c:v>556.55073000000004</c:v>
                </c:pt>
                <c:pt idx="664">
                  <c:v>556.55073000000004</c:v>
                </c:pt>
                <c:pt idx="665">
                  <c:v>556.55073000000004</c:v>
                </c:pt>
                <c:pt idx="666">
                  <c:v>556.55073000000004</c:v>
                </c:pt>
                <c:pt idx="667">
                  <c:v>556.55073000000004</c:v>
                </c:pt>
                <c:pt idx="668">
                  <c:v>556.55073000000004</c:v>
                </c:pt>
                <c:pt idx="669">
                  <c:v>556.55073000000004</c:v>
                </c:pt>
                <c:pt idx="670">
                  <c:v>556.55073000000004</c:v>
                </c:pt>
                <c:pt idx="671">
                  <c:v>556.55073000000004</c:v>
                </c:pt>
                <c:pt idx="672">
                  <c:v>556.55073000000004</c:v>
                </c:pt>
                <c:pt idx="673">
                  <c:v>556.55073000000004</c:v>
                </c:pt>
                <c:pt idx="674">
                  <c:v>556.55073000000004</c:v>
                </c:pt>
                <c:pt idx="675">
                  <c:v>556.55073000000004</c:v>
                </c:pt>
                <c:pt idx="676">
                  <c:v>556.55073000000004</c:v>
                </c:pt>
                <c:pt idx="677">
                  <c:v>556.55073000000004</c:v>
                </c:pt>
                <c:pt idx="678">
                  <c:v>556.55073000000004</c:v>
                </c:pt>
                <c:pt idx="679">
                  <c:v>556.55073000000004</c:v>
                </c:pt>
                <c:pt idx="680">
                  <c:v>556.55073000000004</c:v>
                </c:pt>
                <c:pt idx="681">
                  <c:v>556.55073000000004</c:v>
                </c:pt>
                <c:pt idx="682">
                  <c:v>556.55073000000004</c:v>
                </c:pt>
                <c:pt idx="683">
                  <c:v>556.55073000000004</c:v>
                </c:pt>
                <c:pt idx="684">
                  <c:v>556.55073000000004</c:v>
                </c:pt>
                <c:pt idx="685">
                  <c:v>556.55073000000004</c:v>
                </c:pt>
                <c:pt idx="686">
                  <c:v>556.55073000000004</c:v>
                </c:pt>
                <c:pt idx="687">
                  <c:v>556.55073000000004</c:v>
                </c:pt>
                <c:pt idx="688">
                  <c:v>556.55073000000004</c:v>
                </c:pt>
                <c:pt idx="689">
                  <c:v>556.55073000000004</c:v>
                </c:pt>
                <c:pt idx="690">
                  <c:v>556.55073000000004</c:v>
                </c:pt>
                <c:pt idx="691">
                  <c:v>556.55073000000004</c:v>
                </c:pt>
                <c:pt idx="692">
                  <c:v>556.55073000000004</c:v>
                </c:pt>
                <c:pt idx="693">
                  <c:v>556.55073000000004</c:v>
                </c:pt>
                <c:pt idx="694">
                  <c:v>556.55073000000004</c:v>
                </c:pt>
                <c:pt idx="695">
                  <c:v>556.55073000000004</c:v>
                </c:pt>
                <c:pt idx="696">
                  <c:v>556.55073000000004</c:v>
                </c:pt>
                <c:pt idx="697">
                  <c:v>556.55073000000004</c:v>
                </c:pt>
                <c:pt idx="698">
                  <c:v>556.55073000000004</c:v>
                </c:pt>
                <c:pt idx="699">
                  <c:v>556.55073000000004</c:v>
                </c:pt>
                <c:pt idx="700">
                  <c:v>556.55073000000004</c:v>
                </c:pt>
                <c:pt idx="701">
                  <c:v>556.55073000000004</c:v>
                </c:pt>
                <c:pt idx="702">
                  <c:v>556.55073000000004</c:v>
                </c:pt>
                <c:pt idx="703">
                  <c:v>556.55073000000004</c:v>
                </c:pt>
                <c:pt idx="704">
                  <c:v>556.55073000000004</c:v>
                </c:pt>
                <c:pt idx="705">
                  <c:v>556.55073000000004</c:v>
                </c:pt>
                <c:pt idx="706">
                  <c:v>556.55073000000004</c:v>
                </c:pt>
                <c:pt idx="707">
                  <c:v>556.55073000000004</c:v>
                </c:pt>
                <c:pt idx="708">
                  <c:v>556.55073000000004</c:v>
                </c:pt>
                <c:pt idx="709">
                  <c:v>556.55073000000004</c:v>
                </c:pt>
                <c:pt idx="710">
                  <c:v>556.55073000000004</c:v>
                </c:pt>
                <c:pt idx="711">
                  <c:v>556.55073000000004</c:v>
                </c:pt>
                <c:pt idx="712">
                  <c:v>556.55073000000004</c:v>
                </c:pt>
                <c:pt idx="713">
                  <c:v>556.55073000000004</c:v>
                </c:pt>
                <c:pt idx="714">
                  <c:v>556.55073000000004</c:v>
                </c:pt>
                <c:pt idx="715">
                  <c:v>556.55073000000004</c:v>
                </c:pt>
                <c:pt idx="716">
                  <c:v>556.55073000000004</c:v>
                </c:pt>
                <c:pt idx="717">
                  <c:v>556.55073000000004</c:v>
                </c:pt>
                <c:pt idx="718">
                  <c:v>556.55073000000004</c:v>
                </c:pt>
                <c:pt idx="719">
                  <c:v>556.55073000000004</c:v>
                </c:pt>
                <c:pt idx="720">
                  <c:v>556.55073000000004</c:v>
                </c:pt>
                <c:pt idx="721">
                  <c:v>556.55073000000004</c:v>
                </c:pt>
                <c:pt idx="722">
                  <c:v>556.55073000000004</c:v>
                </c:pt>
                <c:pt idx="723">
                  <c:v>556.55073000000004</c:v>
                </c:pt>
                <c:pt idx="724">
                  <c:v>556.55073000000004</c:v>
                </c:pt>
                <c:pt idx="725">
                  <c:v>556.55073000000004</c:v>
                </c:pt>
                <c:pt idx="726">
                  <c:v>556.55073000000004</c:v>
                </c:pt>
                <c:pt idx="727">
                  <c:v>556.55073000000004</c:v>
                </c:pt>
                <c:pt idx="728">
                  <c:v>556.55073000000004</c:v>
                </c:pt>
                <c:pt idx="729">
                  <c:v>556.55073000000004</c:v>
                </c:pt>
                <c:pt idx="730">
                  <c:v>556.55073000000004</c:v>
                </c:pt>
                <c:pt idx="731">
                  <c:v>556.55073000000004</c:v>
                </c:pt>
                <c:pt idx="732">
                  <c:v>556.55073000000004</c:v>
                </c:pt>
                <c:pt idx="733">
                  <c:v>556.55073000000004</c:v>
                </c:pt>
                <c:pt idx="734">
                  <c:v>556.55073000000004</c:v>
                </c:pt>
                <c:pt idx="735">
                  <c:v>556.55073000000004</c:v>
                </c:pt>
                <c:pt idx="736">
                  <c:v>556.55073000000004</c:v>
                </c:pt>
                <c:pt idx="737">
                  <c:v>556.55073000000004</c:v>
                </c:pt>
                <c:pt idx="738">
                  <c:v>556.55073000000004</c:v>
                </c:pt>
                <c:pt idx="739">
                  <c:v>556.55073000000004</c:v>
                </c:pt>
                <c:pt idx="740">
                  <c:v>556.55073000000004</c:v>
                </c:pt>
                <c:pt idx="741">
                  <c:v>556.55073000000004</c:v>
                </c:pt>
                <c:pt idx="742">
                  <c:v>556.55073000000004</c:v>
                </c:pt>
                <c:pt idx="743">
                  <c:v>556.55073000000004</c:v>
                </c:pt>
                <c:pt idx="744">
                  <c:v>556.55073000000004</c:v>
                </c:pt>
                <c:pt idx="745">
                  <c:v>556.55073000000004</c:v>
                </c:pt>
                <c:pt idx="746">
                  <c:v>556.55073000000004</c:v>
                </c:pt>
                <c:pt idx="747">
                  <c:v>556.55073000000004</c:v>
                </c:pt>
                <c:pt idx="748">
                  <c:v>556.55073000000004</c:v>
                </c:pt>
                <c:pt idx="749">
                  <c:v>556.55073000000004</c:v>
                </c:pt>
                <c:pt idx="750">
                  <c:v>556.55073000000004</c:v>
                </c:pt>
                <c:pt idx="751">
                  <c:v>556.55073000000004</c:v>
                </c:pt>
                <c:pt idx="752">
                  <c:v>556.55073000000004</c:v>
                </c:pt>
                <c:pt idx="753">
                  <c:v>556.55073000000004</c:v>
                </c:pt>
                <c:pt idx="754">
                  <c:v>556.55073000000004</c:v>
                </c:pt>
                <c:pt idx="755">
                  <c:v>556.55073000000004</c:v>
                </c:pt>
                <c:pt idx="756">
                  <c:v>556.55073000000004</c:v>
                </c:pt>
                <c:pt idx="757">
                  <c:v>556.55073000000004</c:v>
                </c:pt>
                <c:pt idx="758">
                  <c:v>556.55073000000004</c:v>
                </c:pt>
                <c:pt idx="759">
                  <c:v>556.55073000000004</c:v>
                </c:pt>
                <c:pt idx="760">
                  <c:v>556.55073000000004</c:v>
                </c:pt>
                <c:pt idx="761">
                  <c:v>556.55073000000004</c:v>
                </c:pt>
                <c:pt idx="762">
                  <c:v>556.55073000000004</c:v>
                </c:pt>
                <c:pt idx="763">
                  <c:v>556.55073000000004</c:v>
                </c:pt>
                <c:pt idx="764">
                  <c:v>556.55073000000004</c:v>
                </c:pt>
                <c:pt idx="765">
                  <c:v>556.55073000000004</c:v>
                </c:pt>
                <c:pt idx="766">
                  <c:v>556.55073000000004</c:v>
                </c:pt>
                <c:pt idx="767">
                  <c:v>556.55073000000004</c:v>
                </c:pt>
                <c:pt idx="768">
                  <c:v>556.55073000000004</c:v>
                </c:pt>
                <c:pt idx="769">
                  <c:v>556.55073000000004</c:v>
                </c:pt>
                <c:pt idx="770">
                  <c:v>556.55073000000004</c:v>
                </c:pt>
                <c:pt idx="771">
                  <c:v>556.55073000000004</c:v>
                </c:pt>
                <c:pt idx="772">
                  <c:v>556.55073000000004</c:v>
                </c:pt>
                <c:pt idx="773">
                  <c:v>556.55073000000004</c:v>
                </c:pt>
                <c:pt idx="774">
                  <c:v>556.55073000000004</c:v>
                </c:pt>
                <c:pt idx="775">
                  <c:v>556.55073000000004</c:v>
                </c:pt>
                <c:pt idx="776">
                  <c:v>556.55073000000004</c:v>
                </c:pt>
                <c:pt idx="777">
                  <c:v>556.55073000000004</c:v>
                </c:pt>
                <c:pt idx="778">
                  <c:v>556.55073000000004</c:v>
                </c:pt>
                <c:pt idx="779">
                  <c:v>556.55073000000004</c:v>
                </c:pt>
                <c:pt idx="780">
                  <c:v>556.55073000000004</c:v>
                </c:pt>
                <c:pt idx="781">
                  <c:v>556.55073000000004</c:v>
                </c:pt>
                <c:pt idx="782">
                  <c:v>556.55073000000004</c:v>
                </c:pt>
                <c:pt idx="783">
                  <c:v>556.55073000000004</c:v>
                </c:pt>
                <c:pt idx="784">
                  <c:v>556.55073000000004</c:v>
                </c:pt>
                <c:pt idx="785">
                  <c:v>556.55073000000004</c:v>
                </c:pt>
                <c:pt idx="786">
                  <c:v>556.55073000000004</c:v>
                </c:pt>
                <c:pt idx="787">
                  <c:v>556.55073000000004</c:v>
                </c:pt>
                <c:pt idx="788">
                  <c:v>556.55073000000004</c:v>
                </c:pt>
                <c:pt idx="789">
                  <c:v>556.55073000000004</c:v>
                </c:pt>
                <c:pt idx="790">
                  <c:v>556.55073000000004</c:v>
                </c:pt>
                <c:pt idx="791">
                  <c:v>556.55073000000004</c:v>
                </c:pt>
                <c:pt idx="792">
                  <c:v>556.55073000000004</c:v>
                </c:pt>
                <c:pt idx="793">
                  <c:v>556.55073000000004</c:v>
                </c:pt>
                <c:pt idx="794">
                  <c:v>556.55073000000004</c:v>
                </c:pt>
                <c:pt idx="795">
                  <c:v>556.55073000000004</c:v>
                </c:pt>
                <c:pt idx="796">
                  <c:v>556.55073000000004</c:v>
                </c:pt>
                <c:pt idx="797">
                  <c:v>556.55073000000004</c:v>
                </c:pt>
                <c:pt idx="798">
                  <c:v>556.55073000000004</c:v>
                </c:pt>
                <c:pt idx="799">
                  <c:v>556.55073000000004</c:v>
                </c:pt>
                <c:pt idx="800">
                  <c:v>556.55073000000004</c:v>
                </c:pt>
                <c:pt idx="801">
                  <c:v>556.55073000000004</c:v>
                </c:pt>
                <c:pt idx="802">
                  <c:v>556.55073000000004</c:v>
                </c:pt>
                <c:pt idx="803">
                  <c:v>556.55073000000004</c:v>
                </c:pt>
                <c:pt idx="804">
                  <c:v>556.55073000000004</c:v>
                </c:pt>
                <c:pt idx="805">
                  <c:v>556.55073000000004</c:v>
                </c:pt>
                <c:pt idx="806">
                  <c:v>556.55073000000004</c:v>
                </c:pt>
                <c:pt idx="807">
                  <c:v>556.55073000000004</c:v>
                </c:pt>
                <c:pt idx="808">
                  <c:v>556.55073000000004</c:v>
                </c:pt>
                <c:pt idx="809">
                  <c:v>556.55073000000004</c:v>
                </c:pt>
                <c:pt idx="810">
                  <c:v>556.55073000000004</c:v>
                </c:pt>
                <c:pt idx="811">
                  <c:v>556.55073000000004</c:v>
                </c:pt>
                <c:pt idx="812">
                  <c:v>556.55073000000004</c:v>
                </c:pt>
                <c:pt idx="813">
                  <c:v>556.55073000000004</c:v>
                </c:pt>
                <c:pt idx="814">
                  <c:v>556.55073000000004</c:v>
                </c:pt>
                <c:pt idx="815">
                  <c:v>556.55073000000004</c:v>
                </c:pt>
                <c:pt idx="816">
                  <c:v>556.55073000000004</c:v>
                </c:pt>
                <c:pt idx="817">
                  <c:v>556.55073000000004</c:v>
                </c:pt>
                <c:pt idx="818">
                  <c:v>556.55073000000004</c:v>
                </c:pt>
                <c:pt idx="819">
                  <c:v>556.55073000000004</c:v>
                </c:pt>
                <c:pt idx="820">
                  <c:v>556.55073000000004</c:v>
                </c:pt>
                <c:pt idx="821">
                  <c:v>556.55073000000004</c:v>
                </c:pt>
                <c:pt idx="822">
                  <c:v>556.55073000000004</c:v>
                </c:pt>
                <c:pt idx="823">
                  <c:v>556.55073000000004</c:v>
                </c:pt>
                <c:pt idx="824">
                  <c:v>556.55073000000004</c:v>
                </c:pt>
                <c:pt idx="825">
                  <c:v>556.55073000000004</c:v>
                </c:pt>
                <c:pt idx="826">
                  <c:v>556.55073000000004</c:v>
                </c:pt>
                <c:pt idx="827">
                  <c:v>556.55073000000004</c:v>
                </c:pt>
                <c:pt idx="828">
                  <c:v>556.55073000000004</c:v>
                </c:pt>
                <c:pt idx="829">
                  <c:v>556.55073000000004</c:v>
                </c:pt>
                <c:pt idx="830">
                  <c:v>556.55073000000004</c:v>
                </c:pt>
                <c:pt idx="831">
                  <c:v>556.55073000000004</c:v>
                </c:pt>
                <c:pt idx="832">
                  <c:v>556.55073000000004</c:v>
                </c:pt>
                <c:pt idx="833">
                  <c:v>556.55073000000004</c:v>
                </c:pt>
                <c:pt idx="834">
                  <c:v>556.55073000000004</c:v>
                </c:pt>
                <c:pt idx="835">
                  <c:v>556.55073000000004</c:v>
                </c:pt>
                <c:pt idx="836">
                  <c:v>556.55073000000004</c:v>
                </c:pt>
                <c:pt idx="837">
                  <c:v>111.31014600000002</c:v>
                </c:pt>
                <c:pt idx="838">
                  <c:v>111.31014600000002</c:v>
                </c:pt>
                <c:pt idx="839">
                  <c:v>111.31014600000002</c:v>
                </c:pt>
                <c:pt idx="840">
                  <c:v>111.31014600000002</c:v>
                </c:pt>
                <c:pt idx="841">
                  <c:v>111.31014600000002</c:v>
                </c:pt>
                <c:pt idx="842">
                  <c:v>111.31014600000002</c:v>
                </c:pt>
                <c:pt idx="843">
                  <c:v>111.31014600000002</c:v>
                </c:pt>
                <c:pt idx="844">
                  <c:v>111.31014600000002</c:v>
                </c:pt>
                <c:pt idx="845">
                  <c:v>111.31014600000002</c:v>
                </c:pt>
                <c:pt idx="846">
                  <c:v>111.31014600000002</c:v>
                </c:pt>
                <c:pt idx="847">
                  <c:v>111.31014600000002</c:v>
                </c:pt>
                <c:pt idx="848">
                  <c:v>111.31014600000002</c:v>
                </c:pt>
                <c:pt idx="849">
                  <c:v>111.31014600000002</c:v>
                </c:pt>
                <c:pt idx="850">
                  <c:v>111.31014600000002</c:v>
                </c:pt>
                <c:pt idx="851">
                  <c:v>111.31014600000002</c:v>
                </c:pt>
                <c:pt idx="852">
                  <c:v>111.31014600000002</c:v>
                </c:pt>
                <c:pt idx="853">
                  <c:v>111.31014600000002</c:v>
                </c:pt>
                <c:pt idx="854">
                  <c:v>111.31014600000002</c:v>
                </c:pt>
                <c:pt idx="855">
                  <c:v>111.31014600000002</c:v>
                </c:pt>
                <c:pt idx="856">
                  <c:v>111.31014600000002</c:v>
                </c:pt>
                <c:pt idx="857">
                  <c:v>111.31014600000002</c:v>
                </c:pt>
                <c:pt idx="858">
                  <c:v>111.31014600000002</c:v>
                </c:pt>
                <c:pt idx="859">
                  <c:v>111.31014600000002</c:v>
                </c:pt>
                <c:pt idx="860">
                  <c:v>111.31014600000002</c:v>
                </c:pt>
                <c:pt idx="861">
                  <c:v>111.31014600000002</c:v>
                </c:pt>
                <c:pt idx="862">
                  <c:v>111.31014600000002</c:v>
                </c:pt>
                <c:pt idx="863">
                  <c:v>111.31014600000002</c:v>
                </c:pt>
                <c:pt idx="864">
                  <c:v>111.31014600000002</c:v>
                </c:pt>
                <c:pt idx="865">
                  <c:v>111.31014600000002</c:v>
                </c:pt>
                <c:pt idx="866">
                  <c:v>111.31014600000002</c:v>
                </c:pt>
                <c:pt idx="867">
                  <c:v>111.31014600000002</c:v>
                </c:pt>
                <c:pt idx="868">
                  <c:v>111.31014600000002</c:v>
                </c:pt>
                <c:pt idx="869">
                  <c:v>111.31014600000002</c:v>
                </c:pt>
                <c:pt idx="870">
                  <c:v>111.31014600000002</c:v>
                </c:pt>
                <c:pt idx="871">
                  <c:v>111.31014600000002</c:v>
                </c:pt>
                <c:pt idx="872">
                  <c:v>111.31014600000002</c:v>
                </c:pt>
                <c:pt idx="873">
                  <c:v>111.31014600000002</c:v>
                </c:pt>
                <c:pt idx="874">
                  <c:v>111.31014600000002</c:v>
                </c:pt>
                <c:pt idx="875">
                  <c:v>111.31014600000002</c:v>
                </c:pt>
                <c:pt idx="876">
                  <c:v>111.31014600000002</c:v>
                </c:pt>
                <c:pt idx="877">
                  <c:v>111.31014600000002</c:v>
                </c:pt>
                <c:pt idx="878">
                  <c:v>111.31014600000002</c:v>
                </c:pt>
                <c:pt idx="879">
                  <c:v>111.31014600000002</c:v>
                </c:pt>
                <c:pt idx="880">
                  <c:v>111.31014600000002</c:v>
                </c:pt>
                <c:pt idx="881">
                  <c:v>111.31014600000002</c:v>
                </c:pt>
                <c:pt idx="882">
                  <c:v>111.31014600000002</c:v>
                </c:pt>
                <c:pt idx="883">
                  <c:v>111.31014600000002</c:v>
                </c:pt>
                <c:pt idx="884">
                  <c:v>111.31014600000002</c:v>
                </c:pt>
                <c:pt idx="885">
                  <c:v>111.31014600000002</c:v>
                </c:pt>
                <c:pt idx="886">
                  <c:v>111.31014600000002</c:v>
                </c:pt>
                <c:pt idx="887">
                  <c:v>111.31014600000002</c:v>
                </c:pt>
                <c:pt idx="888">
                  <c:v>111.31014600000002</c:v>
                </c:pt>
                <c:pt idx="889">
                  <c:v>111.31014600000002</c:v>
                </c:pt>
                <c:pt idx="890">
                  <c:v>111.31014600000002</c:v>
                </c:pt>
                <c:pt idx="891">
                  <c:v>111.31014600000002</c:v>
                </c:pt>
                <c:pt idx="892">
                  <c:v>111.31014600000002</c:v>
                </c:pt>
                <c:pt idx="893">
                  <c:v>111.31014600000002</c:v>
                </c:pt>
                <c:pt idx="894">
                  <c:v>111.31014600000002</c:v>
                </c:pt>
                <c:pt idx="895">
                  <c:v>111.31014600000002</c:v>
                </c:pt>
                <c:pt idx="896">
                  <c:v>111.31014600000002</c:v>
                </c:pt>
                <c:pt idx="897">
                  <c:v>111.31014600000002</c:v>
                </c:pt>
                <c:pt idx="898">
                  <c:v>111.31014600000002</c:v>
                </c:pt>
                <c:pt idx="899">
                  <c:v>111.31014600000002</c:v>
                </c:pt>
                <c:pt idx="900">
                  <c:v>111.31014600000002</c:v>
                </c:pt>
                <c:pt idx="901">
                  <c:v>111.31014600000002</c:v>
                </c:pt>
                <c:pt idx="902">
                  <c:v>111.31014600000002</c:v>
                </c:pt>
                <c:pt idx="903">
                  <c:v>111.31014600000002</c:v>
                </c:pt>
                <c:pt idx="904">
                  <c:v>111.31014600000002</c:v>
                </c:pt>
                <c:pt idx="905">
                  <c:v>111.31014600000002</c:v>
                </c:pt>
                <c:pt idx="906">
                  <c:v>111.31014600000002</c:v>
                </c:pt>
                <c:pt idx="907">
                  <c:v>111.31014600000002</c:v>
                </c:pt>
                <c:pt idx="908">
                  <c:v>111.31014600000002</c:v>
                </c:pt>
                <c:pt idx="909">
                  <c:v>111.31014600000002</c:v>
                </c:pt>
                <c:pt idx="910">
                  <c:v>111.31014600000002</c:v>
                </c:pt>
                <c:pt idx="911">
                  <c:v>111.31014600000002</c:v>
                </c:pt>
                <c:pt idx="912">
                  <c:v>111.31014600000002</c:v>
                </c:pt>
                <c:pt idx="913">
                  <c:v>111.31014600000002</c:v>
                </c:pt>
                <c:pt idx="914">
                  <c:v>111.31014600000002</c:v>
                </c:pt>
                <c:pt idx="915">
                  <c:v>111.31014600000002</c:v>
                </c:pt>
                <c:pt idx="916">
                  <c:v>111.31014600000002</c:v>
                </c:pt>
                <c:pt idx="917">
                  <c:v>111.31014600000002</c:v>
                </c:pt>
                <c:pt idx="918">
                  <c:v>111.31014600000002</c:v>
                </c:pt>
                <c:pt idx="919">
                  <c:v>111.31014600000002</c:v>
                </c:pt>
                <c:pt idx="920">
                  <c:v>111.31014600000002</c:v>
                </c:pt>
                <c:pt idx="921">
                  <c:v>111.31014600000002</c:v>
                </c:pt>
                <c:pt idx="922">
                  <c:v>111.31014600000002</c:v>
                </c:pt>
                <c:pt idx="923">
                  <c:v>111.31014600000002</c:v>
                </c:pt>
                <c:pt idx="924">
                  <c:v>111.31014600000002</c:v>
                </c:pt>
                <c:pt idx="925">
                  <c:v>111.31014600000002</c:v>
                </c:pt>
                <c:pt idx="926">
                  <c:v>111.31014600000002</c:v>
                </c:pt>
                <c:pt idx="927">
                  <c:v>111.31014600000002</c:v>
                </c:pt>
                <c:pt idx="928">
                  <c:v>111.31014600000002</c:v>
                </c:pt>
                <c:pt idx="929">
                  <c:v>111.31014600000002</c:v>
                </c:pt>
                <c:pt idx="930">
                  <c:v>111.31014600000002</c:v>
                </c:pt>
                <c:pt idx="931">
                  <c:v>111.31014600000002</c:v>
                </c:pt>
                <c:pt idx="932">
                  <c:v>111.31014600000002</c:v>
                </c:pt>
                <c:pt idx="933">
                  <c:v>111.31014600000002</c:v>
                </c:pt>
                <c:pt idx="934">
                  <c:v>111.31014600000002</c:v>
                </c:pt>
                <c:pt idx="935">
                  <c:v>111.31014600000002</c:v>
                </c:pt>
                <c:pt idx="936">
                  <c:v>111.31014600000002</c:v>
                </c:pt>
                <c:pt idx="937">
                  <c:v>111.31014600000002</c:v>
                </c:pt>
                <c:pt idx="938">
                  <c:v>111.31014600000002</c:v>
                </c:pt>
                <c:pt idx="939">
                  <c:v>111.31014600000002</c:v>
                </c:pt>
                <c:pt idx="940">
                  <c:v>111.31014600000002</c:v>
                </c:pt>
                <c:pt idx="941">
                  <c:v>111.31014600000002</c:v>
                </c:pt>
                <c:pt idx="942">
                  <c:v>111.31014600000002</c:v>
                </c:pt>
                <c:pt idx="943">
                  <c:v>111.31014600000002</c:v>
                </c:pt>
                <c:pt idx="944">
                  <c:v>111.31014600000002</c:v>
                </c:pt>
                <c:pt idx="945">
                  <c:v>111.31014600000002</c:v>
                </c:pt>
                <c:pt idx="946">
                  <c:v>111.31014600000002</c:v>
                </c:pt>
                <c:pt idx="947">
                  <c:v>111.31014600000002</c:v>
                </c:pt>
                <c:pt idx="948">
                  <c:v>111.31014600000002</c:v>
                </c:pt>
                <c:pt idx="949">
                  <c:v>111.31014600000002</c:v>
                </c:pt>
                <c:pt idx="950">
                  <c:v>111.31014600000002</c:v>
                </c:pt>
                <c:pt idx="951">
                  <c:v>111.31014600000002</c:v>
                </c:pt>
                <c:pt idx="952">
                  <c:v>111.31014600000002</c:v>
                </c:pt>
                <c:pt idx="953">
                  <c:v>111.31014600000002</c:v>
                </c:pt>
                <c:pt idx="954">
                  <c:v>111.31014600000002</c:v>
                </c:pt>
                <c:pt idx="955">
                  <c:v>111.31014600000002</c:v>
                </c:pt>
                <c:pt idx="956">
                  <c:v>111.31014600000002</c:v>
                </c:pt>
                <c:pt idx="957">
                  <c:v>111.31014600000002</c:v>
                </c:pt>
                <c:pt idx="958">
                  <c:v>111.31014600000002</c:v>
                </c:pt>
                <c:pt idx="959">
                  <c:v>111.31014600000002</c:v>
                </c:pt>
                <c:pt idx="960">
                  <c:v>111.31014600000002</c:v>
                </c:pt>
                <c:pt idx="961">
                  <c:v>111.31014600000002</c:v>
                </c:pt>
                <c:pt idx="962">
                  <c:v>111.31014600000002</c:v>
                </c:pt>
                <c:pt idx="963">
                  <c:v>111.31014600000002</c:v>
                </c:pt>
                <c:pt idx="964">
                  <c:v>111.31014600000002</c:v>
                </c:pt>
                <c:pt idx="965">
                  <c:v>111.31014600000002</c:v>
                </c:pt>
                <c:pt idx="966">
                  <c:v>111.31014600000002</c:v>
                </c:pt>
                <c:pt idx="967">
                  <c:v>111.31014600000002</c:v>
                </c:pt>
                <c:pt idx="968">
                  <c:v>111.31014600000002</c:v>
                </c:pt>
                <c:pt idx="969">
                  <c:v>111.31014600000002</c:v>
                </c:pt>
                <c:pt idx="970">
                  <c:v>111.31014600000002</c:v>
                </c:pt>
                <c:pt idx="971">
                  <c:v>111.31014600000002</c:v>
                </c:pt>
                <c:pt idx="972">
                  <c:v>111.31014600000002</c:v>
                </c:pt>
                <c:pt idx="973">
                  <c:v>111.31014600000002</c:v>
                </c:pt>
                <c:pt idx="974">
                  <c:v>111.31014600000002</c:v>
                </c:pt>
                <c:pt idx="975">
                  <c:v>111.31014600000002</c:v>
                </c:pt>
                <c:pt idx="976">
                  <c:v>111.31014600000002</c:v>
                </c:pt>
                <c:pt idx="977">
                  <c:v>111.31014600000002</c:v>
                </c:pt>
                <c:pt idx="978">
                  <c:v>111.31014600000002</c:v>
                </c:pt>
                <c:pt idx="979">
                  <c:v>111.31014600000002</c:v>
                </c:pt>
                <c:pt idx="980">
                  <c:v>111.31014600000002</c:v>
                </c:pt>
                <c:pt idx="981">
                  <c:v>111.31014600000002</c:v>
                </c:pt>
                <c:pt idx="982">
                  <c:v>111.31014600000002</c:v>
                </c:pt>
                <c:pt idx="983">
                  <c:v>111.31014600000002</c:v>
                </c:pt>
                <c:pt idx="984">
                  <c:v>111.31014600000002</c:v>
                </c:pt>
                <c:pt idx="985">
                  <c:v>111.31014600000002</c:v>
                </c:pt>
                <c:pt idx="986">
                  <c:v>111.31014600000002</c:v>
                </c:pt>
                <c:pt idx="987">
                  <c:v>111.31014600000002</c:v>
                </c:pt>
                <c:pt idx="988">
                  <c:v>111.31014600000002</c:v>
                </c:pt>
                <c:pt idx="989">
                  <c:v>111.31014600000002</c:v>
                </c:pt>
                <c:pt idx="990">
                  <c:v>111.31014600000002</c:v>
                </c:pt>
                <c:pt idx="991">
                  <c:v>111.31014600000002</c:v>
                </c:pt>
                <c:pt idx="992">
                  <c:v>111.31014600000002</c:v>
                </c:pt>
                <c:pt idx="993">
                  <c:v>111.31014600000002</c:v>
                </c:pt>
                <c:pt idx="994">
                  <c:v>111.31014600000002</c:v>
                </c:pt>
                <c:pt idx="995">
                  <c:v>111.31014600000002</c:v>
                </c:pt>
                <c:pt idx="996">
                  <c:v>111.31014600000002</c:v>
                </c:pt>
                <c:pt idx="997">
                  <c:v>111.31014600000002</c:v>
                </c:pt>
                <c:pt idx="998">
                  <c:v>111.31014600000002</c:v>
                </c:pt>
                <c:pt idx="999">
                  <c:v>111.31014600000002</c:v>
                </c:pt>
                <c:pt idx="1000">
                  <c:v>111.31014600000002</c:v>
                </c:pt>
                <c:pt idx="1001">
                  <c:v>111.31014600000002</c:v>
                </c:pt>
                <c:pt idx="1002">
                  <c:v>111.31014600000002</c:v>
                </c:pt>
                <c:pt idx="1003">
                  <c:v>111.31014600000002</c:v>
                </c:pt>
                <c:pt idx="1004">
                  <c:v>111.31014600000002</c:v>
                </c:pt>
                <c:pt idx="1005">
                  <c:v>111.31014600000002</c:v>
                </c:pt>
                <c:pt idx="1006">
                  <c:v>111.31014600000002</c:v>
                </c:pt>
                <c:pt idx="1007">
                  <c:v>111.31014600000002</c:v>
                </c:pt>
                <c:pt idx="1008">
                  <c:v>111.31014600000002</c:v>
                </c:pt>
                <c:pt idx="1009">
                  <c:v>111.31014600000002</c:v>
                </c:pt>
                <c:pt idx="1010">
                  <c:v>111.31014600000002</c:v>
                </c:pt>
                <c:pt idx="1011">
                  <c:v>111.31014600000002</c:v>
                </c:pt>
                <c:pt idx="1012">
                  <c:v>111.31014600000002</c:v>
                </c:pt>
                <c:pt idx="1013">
                  <c:v>111.31014600000002</c:v>
                </c:pt>
                <c:pt idx="1014">
                  <c:v>111.31014600000002</c:v>
                </c:pt>
                <c:pt idx="1015">
                  <c:v>111.31014600000002</c:v>
                </c:pt>
                <c:pt idx="1016">
                  <c:v>111.31014600000002</c:v>
                </c:pt>
                <c:pt idx="1017">
                  <c:v>111.31014600000002</c:v>
                </c:pt>
                <c:pt idx="1018">
                  <c:v>111.31014600000002</c:v>
                </c:pt>
                <c:pt idx="1019">
                  <c:v>111.31014600000002</c:v>
                </c:pt>
                <c:pt idx="1020">
                  <c:v>111.31014600000002</c:v>
                </c:pt>
                <c:pt idx="1021">
                  <c:v>111.31014600000002</c:v>
                </c:pt>
                <c:pt idx="1022">
                  <c:v>111.31014600000002</c:v>
                </c:pt>
                <c:pt idx="1023">
                  <c:v>111.31014600000002</c:v>
                </c:pt>
                <c:pt idx="1024">
                  <c:v>111.31014600000002</c:v>
                </c:pt>
                <c:pt idx="1025">
                  <c:v>111.31014600000002</c:v>
                </c:pt>
                <c:pt idx="1026">
                  <c:v>111.31014600000002</c:v>
                </c:pt>
                <c:pt idx="1027">
                  <c:v>111.31014600000002</c:v>
                </c:pt>
                <c:pt idx="1028">
                  <c:v>111.31014600000002</c:v>
                </c:pt>
                <c:pt idx="1029">
                  <c:v>111.31014600000002</c:v>
                </c:pt>
                <c:pt idx="1030">
                  <c:v>111.31014600000002</c:v>
                </c:pt>
                <c:pt idx="1031">
                  <c:v>111.31014600000002</c:v>
                </c:pt>
                <c:pt idx="1032">
                  <c:v>111.31014600000002</c:v>
                </c:pt>
                <c:pt idx="1033">
                  <c:v>111.31014600000002</c:v>
                </c:pt>
                <c:pt idx="1034">
                  <c:v>111.31014600000002</c:v>
                </c:pt>
                <c:pt idx="1035">
                  <c:v>111.31014600000002</c:v>
                </c:pt>
                <c:pt idx="1036">
                  <c:v>111.31014600000002</c:v>
                </c:pt>
                <c:pt idx="1037">
                  <c:v>111.31014600000002</c:v>
                </c:pt>
                <c:pt idx="1038">
                  <c:v>111.31014600000002</c:v>
                </c:pt>
                <c:pt idx="1039">
                  <c:v>111.31014600000002</c:v>
                </c:pt>
                <c:pt idx="1040">
                  <c:v>111.31014600000002</c:v>
                </c:pt>
                <c:pt idx="1041">
                  <c:v>111.31014600000002</c:v>
                </c:pt>
                <c:pt idx="1042">
                  <c:v>111.31014600000002</c:v>
                </c:pt>
                <c:pt idx="1043">
                  <c:v>111.31014600000002</c:v>
                </c:pt>
                <c:pt idx="1044">
                  <c:v>111.31014600000002</c:v>
                </c:pt>
                <c:pt idx="1045">
                  <c:v>111.31014600000002</c:v>
                </c:pt>
                <c:pt idx="1046">
                  <c:v>111.31014600000002</c:v>
                </c:pt>
                <c:pt idx="1047">
                  <c:v>111.31014600000002</c:v>
                </c:pt>
                <c:pt idx="1048">
                  <c:v>111.31014600000002</c:v>
                </c:pt>
                <c:pt idx="1049">
                  <c:v>111.31014600000002</c:v>
                </c:pt>
                <c:pt idx="1050">
                  <c:v>111.31014600000002</c:v>
                </c:pt>
                <c:pt idx="1051">
                  <c:v>111.31014600000002</c:v>
                </c:pt>
                <c:pt idx="1052">
                  <c:v>111.31014600000002</c:v>
                </c:pt>
                <c:pt idx="1053">
                  <c:v>111.31014600000002</c:v>
                </c:pt>
                <c:pt idx="1054">
                  <c:v>111.31014600000002</c:v>
                </c:pt>
                <c:pt idx="1055">
                  <c:v>111.31014600000002</c:v>
                </c:pt>
                <c:pt idx="1056">
                  <c:v>111.31014600000002</c:v>
                </c:pt>
                <c:pt idx="1057">
                  <c:v>111.31014600000002</c:v>
                </c:pt>
                <c:pt idx="1058">
                  <c:v>111.31014600000002</c:v>
                </c:pt>
                <c:pt idx="1059">
                  <c:v>111.31014600000002</c:v>
                </c:pt>
                <c:pt idx="1060">
                  <c:v>111.31014600000002</c:v>
                </c:pt>
                <c:pt idx="1061">
                  <c:v>111.31014600000002</c:v>
                </c:pt>
                <c:pt idx="1062">
                  <c:v>111.31014600000002</c:v>
                </c:pt>
                <c:pt idx="1063">
                  <c:v>111.31014600000002</c:v>
                </c:pt>
                <c:pt idx="1064">
                  <c:v>111.31014600000002</c:v>
                </c:pt>
                <c:pt idx="1065">
                  <c:v>111.31014600000002</c:v>
                </c:pt>
                <c:pt idx="1066">
                  <c:v>111.31014600000002</c:v>
                </c:pt>
                <c:pt idx="1067">
                  <c:v>111.31014600000002</c:v>
                </c:pt>
                <c:pt idx="1068">
                  <c:v>111.31014600000002</c:v>
                </c:pt>
                <c:pt idx="1069">
                  <c:v>111.31014600000002</c:v>
                </c:pt>
                <c:pt idx="1070">
                  <c:v>111.31014600000002</c:v>
                </c:pt>
                <c:pt idx="1071">
                  <c:v>111.31014600000002</c:v>
                </c:pt>
                <c:pt idx="1072">
                  <c:v>111.31014600000002</c:v>
                </c:pt>
                <c:pt idx="1073">
                  <c:v>111.31014600000002</c:v>
                </c:pt>
                <c:pt idx="1074">
                  <c:v>111.31014600000002</c:v>
                </c:pt>
                <c:pt idx="1075">
                  <c:v>111.31014600000002</c:v>
                </c:pt>
                <c:pt idx="1076">
                  <c:v>111.31014600000002</c:v>
                </c:pt>
                <c:pt idx="1077">
                  <c:v>111.31014600000002</c:v>
                </c:pt>
                <c:pt idx="1078">
                  <c:v>111.31014600000002</c:v>
                </c:pt>
                <c:pt idx="1079">
                  <c:v>111.31014600000002</c:v>
                </c:pt>
                <c:pt idx="1080">
                  <c:v>111.31014600000002</c:v>
                </c:pt>
                <c:pt idx="1081">
                  <c:v>111.31014600000002</c:v>
                </c:pt>
                <c:pt idx="1082">
                  <c:v>111.31014600000002</c:v>
                </c:pt>
                <c:pt idx="1083">
                  <c:v>111.31014600000002</c:v>
                </c:pt>
                <c:pt idx="1084">
                  <c:v>111.31014600000002</c:v>
                </c:pt>
                <c:pt idx="1085">
                  <c:v>111.31014600000002</c:v>
                </c:pt>
                <c:pt idx="1086">
                  <c:v>111.31014600000002</c:v>
                </c:pt>
                <c:pt idx="1087">
                  <c:v>111.31014600000002</c:v>
                </c:pt>
                <c:pt idx="1088">
                  <c:v>111.31014600000002</c:v>
                </c:pt>
                <c:pt idx="1089">
                  <c:v>111.31014600000002</c:v>
                </c:pt>
                <c:pt idx="1090">
                  <c:v>111.31014600000002</c:v>
                </c:pt>
                <c:pt idx="1091">
                  <c:v>111.31014600000002</c:v>
                </c:pt>
                <c:pt idx="1092">
                  <c:v>111.31014600000002</c:v>
                </c:pt>
                <c:pt idx="1093">
                  <c:v>80.194689900000014</c:v>
                </c:pt>
                <c:pt idx="1094">
                  <c:v>80.194689900000014</c:v>
                </c:pt>
                <c:pt idx="1095">
                  <c:v>80.194689900000014</c:v>
                </c:pt>
                <c:pt idx="1096">
                  <c:v>80.194689900000014</c:v>
                </c:pt>
                <c:pt idx="1097">
                  <c:v>80.194689900000014</c:v>
                </c:pt>
                <c:pt idx="1098">
                  <c:v>80.194689900000014</c:v>
                </c:pt>
                <c:pt idx="1099">
                  <c:v>80.194689900000014</c:v>
                </c:pt>
                <c:pt idx="1100">
                  <c:v>80.194689900000014</c:v>
                </c:pt>
                <c:pt idx="1101">
                  <c:v>80.194689900000014</c:v>
                </c:pt>
                <c:pt idx="1102">
                  <c:v>80.194689900000014</c:v>
                </c:pt>
                <c:pt idx="1103">
                  <c:v>80.194689900000014</c:v>
                </c:pt>
                <c:pt idx="1104">
                  <c:v>80.194689900000014</c:v>
                </c:pt>
                <c:pt idx="1105">
                  <c:v>80.194689900000014</c:v>
                </c:pt>
                <c:pt idx="1106">
                  <c:v>80.194689900000014</c:v>
                </c:pt>
                <c:pt idx="1107">
                  <c:v>80.194689900000014</c:v>
                </c:pt>
                <c:pt idx="1108">
                  <c:v>80.194689900000014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BDE-49CD-A967-7090E1A4FD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1884928"/>
        <c:axId val="1461885256"/>
      </c:scatterChart>
      <c:valAx>
        <c:axId val="1461884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1885256"/>
        <c:crosses val="autoZero"/>
        <c:crossBetween val="midCat"/>
      </c:valAx>
      <c:valAx>
        <c:axId val="1461885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</a:t>
                </a:r>
                <a:r>
                  <a:rPr lang="en-GB" baseline="0"/>
                  <a:t> Forces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18849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13" Type="http://schemas.openxmlformats.org/officeDocument/2006/relationships/chart" Target="../charts/chart14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12" Type="http://schemas.openxmlformats.org/officeDocument/2006/relationships/chart" Target="../charts/chart13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11" Type="http://schemas.openxmlformats.org/officeDocument/2006/relationships/chart" Target="../charts/chart12.xml"/><Relationship Id="rId5" Type="http://schemas.openxmlformats.org/officeDocument/2006/relationships/chart" Target="../charts/chart6.xml"/><Relationship Id="rId15" Type="http://schemas.openxmlformats.org/officeDocument/2006/relationships/chart" Target="../charts/chart16.xml"/><Relationship Id="rId10" Type="http://schemas.openxmlformats.org/officeDocument/2006/relationships/chart" Target="../charts/chart11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Relationship Id="rId14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569322</xdr:colOff>
      <xdr:row>0</xdr:row>
      <xdr:rowOff>141514</xdr:rowOff>
    </xdr:from>
    <xdr:to>
      <xdr:col>27</xdr:col>
      <xdr:colOff>506929</xdr:colOff>
      <xdr:row>35</xdr:row>
      <xdr:rowOff>66260</xdr:rowOff>
    </xdr:to>
    <xdr:pic>
      <xdr:nvPicPr>
        <xdr:cNvPr id="3" name="Picture 2" descr="Logo&#10;&#10;Description automatically generated">
          <a:extLst>
            <a:ext uri="{FF2B5EF4-FFF2-40B4-BE49-F238E27FC236}">
              <a16:creationId xmlns:a16="http://schemas.microsoft.com/office/drawing/2014/main" id="{FB924448-F508-4E79-B2B4-607FD27A4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7844" y="141514"/>
          <a:ext cx="15078215" cy="68821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0</xdr:row>
      <xdr:rowOff>194310</xdr:rowOff>
    </xdr:from>
    <xdr:to>
      <xdr:col>11</xdr:col>
      <xdr:colOff>285750</xdr:colOff>
      <xdr:row>14</xdr:row>
      <xdr:rowOff>163830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717E692-10E0-4FC6-A2BF-FE608B9777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</xdr:colOff>
      <xdr:row>0</xdr:row>
      <xdr:rowOff>34290</xdr:rowOff>
    </xdr:from>
    <xdr:to>
      <xdr:col>6</xdr:col>
      <xdr:colOff>598170</xdr:colOff>
      <xdr:row>14</xdr:row>
      <xdr:rowOff>3810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908D0A4-84ED-4819-9AD5-5775E7B659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3810</xdr:colOff>
      <xdr:row>0</xdr:row>
      <xdr:rowOff>26670</xdr:rowOff>
    </xdr:from>
    <xdr:to>
      <xdr:col>13</xdr:col>
      <xdr:colOff>552450</xdr:colOff>
      <xdr:row>13</xdr:row>
      <xdr:rowOff>194310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A0AE021-5ED2-4307-836F-AD0A26D119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666750</xdr:colOff>
      <xdr:row>0</xdr:row>
      <xdr:rowOff>34290</xdr:rowOff>
    </xdr:from>
    <xdr:to>
      <xdr:col>20</xdr:col>
      <xdr:colOff>544830</xdr:colOff>
      <xdr:row>14</xdr:row>
      <xdr:rowOff>3810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7BAC7D3-1FE6-4625-A3C4-B2E8210FCC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14</xdr:row>
      <xdr:rowOff>64770</xdr:rowOff>
    </xdr:from>
    <xdr:to>
      <xdr:col>6</xdr:col>
      <xdr:colOff>605790</xdr:colOff>
      <xdr:row>28</xdr:row>
      <xdr:rowOff>34290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F5A85A1-7E98-46D2-97FE-35A62966A1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659130</xdr:colOff>
      <xdr:row>14</xdr:row>
      <xdr:rowOff>64770</xdr:rowOff>
    </xdr:from>
    <xdr:to>
      <xdr:col>20</xdr:col>
      <xdr:colOff>537210</xdr:colOff>
      <xdr:row>28</xdr:row>
      <xdr:rowOff>34290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85DF933-CD57-4EE5-98E5-3DC5250C4A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80010</xdr:colOff>
      <xdr:row>28</xdr:row>
      <xdr:rowOff>194310</xdr:rowOff>
    </xdr:from>
    <xdr:to>
      <xdr:col>6</xdr:col>
      <xdr:colOff>628650</xdr:colOff>
      <xdr:row>42</xdr:row>
      <xdr:rowOff>163830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784EC05-8AF6-4F0B-93B0-E0506C6C4B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21</xdr:col>
      <xdr:colOff>0</xdr:colOff>
      <xdr:row>0</xdr:row>
      <xdr:rowOff>0</xdr:rowOff>
    </xdr:from>
    <xdr:to>
      <xdr:col>27</xdr:col>
      <xdr:colOff>548640</xdr:colOff>
      <xdr:row>13</xdr:row>
      <xdr:rowOff>180340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25AB5D6A-250A-425D-8EC1-B71D8E028E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21</xdr:col>
      <xdr:colOff>45720</xdr:colOff>
      <xdr:row>14</xdr:row>
      <xdr:rowOff>104140</xdr:rowOff>
    </xdr:from>
    <xdr:to>
      <xdr:col>27</xdr:col>
      <xdr:colOff>594360</xdr:colOff>
      <xdr:row>28</xdr:row>
      <xdr:rowOff>60960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8AC5D83-71D2-4477-ABB7-DE579AEB76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6350</xdr:colOff>
      <xdr:row>14</xdr:row>
      <xdr:rowOff>72390</xdr:rowOff>
    </xdr:from>
    <xdr:to>
      <xdr:col>13</xdr:col>
      <xdr:colOff>554990</xdr:colOff>
      <xdr:row>28</xdr:row>
      <xdr:rowOff>41910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2F72E1B9-CA28-40B0-81B1-C37FC2B6A5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26670</xdr:colOff>
      <xdr:row>29</xdr:row>
      <xdr:rowOff>0</xdr:rowOff>
    </xdr:from>
    <xdr:to>
      <xdr:col>13</xdr:col>
      <xdr:colOff>581660</xdr:colOff>
      <xdr:row>42</xdr:row>
      <xdr:rowOff>172720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CDF56B43-333E-4F80-A520-031912D626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14</xdr:col>
      <xdr:colOff>45720</xdr:colOff>
      <xdr:row>28</xdr:row>
      <xdr:rowOff>171450</xdr:rowOff>
    </xdr:from>
    <xdr:to>
      <xdr:col>20</xdr:col>
      <xdr:colOff>600710</xdr:colOff>
      <xdr:row>42</xdr:row>
      <xdr:rowOff>140970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3844D9D4-1B2E-4335-9A6D-D909227D87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28</xdr:col>
      <xdr:colOff>133350</xdr:colOff>
      <xdr:row>29</xdr:row>
      <xdr:rowOff>3810</xdr:rowOff>
    </xdr:from>
    <xdr:to>
      <xdr:col>35</xdr:col>
      <xdr:colOff>11430</xdr:colOff>
      <xdr:row>42</xdr:row>
      <xdr:rowOff>171450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8A57E536-A3A8-42E0-9563-ED48E7AA48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28</xdr:col>
      <xdr:colOff>220980</xdr:colOff>
      <xdr:row>0</xdr:row>
      <xdr:rowOff>68580</xdr:rowOff>
    </xdr:from>
    <xdr:to>
      <xdr:col>35</xdr:col>
      <xdr:colOff>102870</xdr:colOff>
      <xdr:row>14</xdr:row>
      <xdr:rowOff>45720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302945EF-D654-4247-ABB7-35B11FFD40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21</xdr:col>
      <xdr:colOff>62230</xdr:colOff>
      <xdr:row>28</xdr:row>
      <xdr:rowOff>162560</xdr:rowOff>
    </xdr:from>
    <xdr:to>
      <xdr:col>27</xdr:col>
      <xdr:colOff>617220</xdr:colOff>
      <xdr:row>42</xdr:row>
      <xdr:rowOff>139700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52A8F87F-BFDE-4B62-8F1B-0ED0A35E1E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28</xdr:col>
      <xdr:colOff>87630</xdr:colOff>
      <xdr:row>14</xdr:row>
      <xdr:rowOff>137160</xdr:rowOff>
    </xdr:from>
    <xdr:to>
      <xdr:col>34</xdr:col>
      <xdr:colOff>636270</xdr:colOff>
      <xdr:row>28</xdr:row>
      <xdr:rowOff>106680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4B69ABBE-8CDA-4EBA-8EE4-5D847790F3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E3CD1-59E7-3B45-AAD1-3FBC92781927}">
  <dimension ref="B1:CK81"/>
  <sheetViews>
    <sheetView tabSelected="1" zoomScale="48" zoomScaleNormal="48" workbookViewId="0">
      <selection activeCell="B70" sqref="B70"/>
    </sheetView>
  </sheetViews>
  <sheetFormatPr defaultColWidth="10.69921875" defaultRowHeight="15.6" x14ac:dyDescent="0.3"/>
  <cols>
    <col min="1" max="1" width="10.69921875" style="1"/>
    <col min="2" max="2" width="59.69921875" style="1" bestFit="1" customWidth="1"/>
    <col min="3" max="3" width="36.796875" style="1" bestFit="1" customWidth="1"/>
    <col min="4" max="4" width="34.296875" style="1" bestFit="1" customWidth="1"/>
    <col min="5" max="5" width="39.296875" style="1" bestFit="1" customWidth="1"/>
    <col min="6" max="6" width="38.796875" style="1" bestFit="1" customWidth="1"/>
    <col min="7" max="7" width="16" style="1" customWidth="1"/>
    <col min="8" max="8" width="11.09765625" style="1" customWidth="1"/>
    <col min="9" max="10" width="39.296875" style="1" customWidth="1"/>
    <col min="11" max="11" width="35.59765625" style="1" customWidth="1"/>
    <col min="12" max="12" width="38.796875" style="1" bestFit="1" customWidth="1"/>
    <col min="13" max="13" width="36.796875" style="1" bestFit="1" customWidth="1"/>
    <col min="14" max="14" width="34.296875" style="1" bestFit="1" customWidth="1"/>
    <col min="15" max="15" width="36.09765625" style="1" bestFit="1" customWidth="1"/>
    <col min="16" max="16" width="39.296875" style="1" bestFit="1" customWidth="1"/>
    <col min="17" max="17" width="23.796875" style="1" bestFit="1" customWidth="1"/>
    <col min="18" max="18" width="27.09765625" style="1" bestFit="1" customWidth="1"/>
    <col min="19" max="19" width="28.8984375" style="1" bestFit="1" customWidth="1"/>
    <col min="20" max="20" width="36.296875" style="1" bestFit="1" customWidth="1"/>
    <col min="21" max="21" width="33.59765625" style="1" bestFit="1" customWidth="1"/>
    <col min="22" max="22" width="35.59765625" style="1" bestFit="1" customWidth="1"/>
    <col min="23" max="23" width="38.796875" style="1" bestFit="1" customWidth="1"/>
    <col min="24" max="24" width="36.796875" style="1" bestFit="1" customWidth="1"/>
    <col min="25" max="25" width="34.296875" style="1" bestFit="1" customWidth="1"/>
    <col min="26" max="26" width="36.09765625" style="1" bestFit="1" customWidth="1"/>
    <col min="27" max="27" width="39.296875" style="1" bestFit="1" customWidth="1"/>
    <col min="28" max="28" width="26" style="1" bestFit="1" customWidth="1"/>
    <col min="29" max="29" width="33" style="1" bestFit="1" customWidth="1"/>
    <col min="30" max="30" width="30.69921875" style="1" bestFit="1" customWidth="1"/>
    <col min="31" max="31" width="32.19921875" style="1" bestFit="1" customWidth="1"/>
    <col min="32" max="32" width="35.19921875" style="1" bestFit="1" customWidth="1"/>
    <col min="33" max="33" width="32.5" style="1" bestFit="1" customWidth="1"/>
    <col min="34" max="34" width="30.19921875" style="1" bestFit="1" customWidth="1"/>
    <col min="35" max="35" width="31.8984375" style="1" bestFit="1" customWidth="1"/>
    <col min="36" max="36" width="34.5" style="1" bestFit="1" customWidth="1"/>
    <col min="37" max="37" width="35.3984375" style="1" bestFit="1" customWidth="1"/>
    <col min="38" max="38" width="10.69921875" style="1"/>
    <col min="39" max="39" width="13.69921875" style="1" bestFit="1" customWidth="1"/>
    <col min="40" max="40" width="14.19921875" style="1" bestFit="1" customWidth="1"/>
    <col min="41" max="41" width="23.19921875" style="1" bestFit="1" customWidth="1"/>
    <col min="42" max="42" width="20.8984375" style="1" bestFit="1" customWidth="1"/>
    <col min="43" max="43" width="22.5" style="1" bestFit="1" customWidth="1"/>
    <col min="44" max="44" width="25.5" style="1" bestFit="1" customWidth="1"/>
    <col min="45" max="45" width="17.69921875" style="1" bestFit="1" customWidth="1"/>
    <col min="46" max="46" width="26.69921875" style="1" bestFit="1" customWidth="1"/>
    <col min="47" max="47" width="24.19921875" style="1" bestFit="1" customWidth="1"/>
    <col min="48" max="48" width="25.8984375" style="1" bestFit="1" customWidth="1"/>
    <col min="49" max="49" width="28.69921875" style="1" bestFit="1" customWidth="1"/>
    <col min="50" max="50" width="22.59765625" style="1" bestFit="1" customWidth="1"/>
    <col min="51" max="51" width="20.19921875" style="1" bestFit="1" customWidth="1"/>
    <col min="52" max="52" width="21.69921875" style="1" bestFit="1" customWidth="1"/>
    <col min="53" max="53" width="24.69921875" style="1" bestFit="1" customWidth="1"/>
    <col min="54" max="54" width="26" style="1" bestFit="1" customWidth="1"/>
    <col min="55" max="55" width="33" style="1" bestFit="1" customWidth="1"/>
    <col min="56" max="56" width="30.69921875" style="1" bestFit="1" customWidth="1"/>
    <col min="57" max="57" width="32.19921875" style="1" bestFit="1" customWidth="1"/>
    <col min="58" max="58" width="35.19921875" style="1" bestFit="1" customWidth="1"/>
    <col min="59" max="62" width="35.19921875" style="1" customWidth="1"/>
    <col min="63" max="64" width="10.69921875" style="1"/>
    <col min="65" max="65" width="13.69921875" style="1" bestFit="1" customWidth="1"/>
    <col min="66" max="66" width="14.19921875" style="1" bestFit="1" customWidth="1"/>
    <col min="67" max="67" width="23.19921875" style="1" bestFit="1" customWidth="1"/>
    <col min="68" max="68" width="20.8984375" style="1" bestFit="1" customWidth="1"/>
    <col min="69" max="69" width="22.5" style="1" bestFit="1" customWidth="1"/>
    <col min="70" max="70" width="25.5" style="1" bestFit="1" customWidth="1"/>
    <col min="71" max="71" width="17.69921875" style="1" bestFit="1" customWidth="1"/>
    <col min="72" max="72" width="26.69921875" style="1" bestFit="1" customWidth="1"/>
    <col min="73" max="73" width="24.19921875" style="1" bestFit="1" customWidth="1"/>
    <col min="74" max="74" width="25.8984375" style="1" bestFit="1" customWidth="1"/>
    <col min="75" max="75" width="28.69921875" style="1" bestFit="1" customWidth="1"/>
    <col min="76" max="76" width="22.59765625" style="1" bestFit="1" customWidth="1"/>
    <col min="77" max="77" width="20.19921875" style="1" bestFit="1" customWidth="1"/>
    <col min="78" max="78" width="21.69921875" style="1" bestFit="1" customWidth="1"/>
    <col min="79" max="79" width="24.69921875" style="1" bestFit="1" customWidth="1"/>
    <col min="80" max="80" width="26" style="1" bestFit="1" customWidth="1"/>
    <col min="81" max="81" width="33" style="1" bestFit="1" customWidth="1"/>
    <col min="82" max="82" width="30.69921875" style="1" bestFit="1" customWidth="1"/>
    <col min="83" max="83" width="32.19921875" style="1" bestFit="1" customWidth="1"/>
    <col min="84" max="84" width="35.19921875" style="1" bestFit="1" customWidth="1"/>
    <col min="85" max="88" width="35.19921875" style="1" customWidth="1"/>
    <col min="89" max="16384" width="10.69921875" style="1"/>
  </cols>
  <sheetData>
    <row r="1" spans="2:89" x14ac:dyDescent="0.3">
      <c r="C1" s="69"/>
      <c r="D1" s="69"/>
      <c r="E1" s="69"/>
      <c r="F1" s="69"/>
      <c r="G1" s="69"/>
      <c r="H1" s="70"/>
      <c r="I1" s="70"/>
      <c r="J1" s="70"/>
      <c r="K1" s="70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4"/>
    </row>
    <row r="2" spans="2:89" x14ac:dyDescent="0.3">
      <c r="B2" s="52" t="s">
        <v>0</v>
      </c>
      <c r="C2" s="53"/>
      <c r="D2" s="54"/>
      <c r="F2" s="52" t="s">
        <v>31</v>
      </c>
      <c r="G2" s="53"/>
      <c r="H2" s="54"/>
      <c r="I2" s="72"/>
      <c r="J2" s="72"/>
      <c r="K2" s="72"/>
      <c r="L2" s="73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2:89" x14ac:dyDescent="0.3">
      <c r="B3" s="32" t="s">
        <v>1</v>
      </c>
      <c r="C3" s="50" t="s">
        <v>6</v>
      </c>
      <c r="D3" s="51"/>
      <c r="F3" s="33" t="s">
        <v>32</v>
      </c>
      <c r="G3" s="3">
        <v>12</v>
      </c>
      <c r="H3" s="3" t="s">
        <v>38</v>
      </c>
      <c r="I3" s="72"/>
      <c r="J3" s="72"/>
      <c r="K3" s="72"/>
      <c r="L3" s="73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2:89" x14ac:dyDescent="0.3">
      <c r="B4" s="33" t="s">
        <v>2</v>
      </c>
      <c r="C4" s="50" t="s">
        <v>7</v>
      </c>
      <c r="D4" s="51"/>
      <c r="F4" s="33" t="s">
        <v>32</v>
      </c>
      <c r="G4" s="3">
        <f>G3/39.37</f>
        <v>0.30480060960121924</v>
      </c>
      <c r="H4" s="3" t="s">
        <v>23</v>
      </c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CK4" s="4"/>
    </row>
    <row r="5" spans="2:89" x14ac:dyDescent="0.3">
      <c r="B5" s="33" t="s">
        <v>3</v>
      </c>
      <c r="C5" s="50" t="s">
        <v>8</v>
      </c>
      <c r="D5" s="51"/>
      <c r="F5" s="33" t="s">
        <v>33</v>
      </c>
      <c r="G5" s="3">
        <v>0.15240000000000001</v>
      </c>
      <c r="H5" s="3" t="s">
        <v>23</v>
      </c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2:89" x14ac:dyDescent="0.3">
      <c r="B6" s="33" t="s">
        <v>4</v>
      </c>
      <c r="C6" s="50" t="s">
        <v>9</v>
      </c>
      <c r="D6" s="51"/>
      <c r="F6" s="33" t="s">
        <v>34</v>
      </c>
      <c r="G6" s="3">
        <v>10</v>
      </c>
      <c r="H6" s="3" t="s">
        <v>38</v>
      </c>
      <c r="J6" s="4"/>
    </row>
    <row r="7" spans="2:89" x14ac:dyDescent="0.3">
      <c r="B7" s="33" t="s">
        <v>5</v>
      </c>
      <c r="C7" s="50" t="s">
        <v>10</v>
      </c>
      <c r="D7" s="51"/>
      <c r="F7" s="33" t="s">
        <v>34</v>
      </c>
      <c r="G7" s="3">
        <f>G6/39.37</f>
        <v>0.25400050800101603</v>
      </c>
      <c r="H7" s="3" t="s">
        <v>23</v>
      </c>
      <c r="J7" s="4"/>
    </row>
    <row r="8" spans="2:89" x14ac:dyDescent="0.3">
      <c r="F8" s="33" t="s">
        <v>35</v>
      </c>
      <c r="G8" s="3">
        <v>0.13969999999999999</v>
      </c>
      <c r="H8" s="3" t="s">
        <v>23</v>
      </c>
      <c r="J8" s="4"/>
    </row>
    <row r="9" spans="2:89" x14ac:dyDescent="0.3">
      <c r="B9" s="52" t="s">
        <v>11</v>
      </c>
      <c r="C9" s="53"/>
      <c r="D9" s="54"/>
      <c r="F9" s="33" t="s">
        <v>36</v>
      </c>
      <c r="G9" s="3">
        <f>(G7/2)+G8</f>
        <v>0.26670025400050801</v>
      </c>
      <c r="H9" s="3" t="s">
        <v>23</v>
      </c>
      <c r="J9" s="4"/>
      <c r="K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2:89" x14ac:dyDescent="0.3">
      <c r="B10" s="33" t="s">
        <v>12</v>
      </c>
      <c r="C10" s="3">
        <v>278</v>
      </c>
      <c r="D10" s="3" t="s">
        <v>15</v>
      </c>
      <c r="F10" s="33" t="s">
        <v>37</v>
      </c>
      <c r="G10" s="3">
        <f>G9*PI()*2</f>
        <v>1.6757271173570556</v>
      </c>
      <c r="H10" s="3" t="s">
        <v>23</v>
      </c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2:89" x14ac:dyDescent="0.3">
      <c r="B11" s="33" t="s">
        <v>13</v>
      </c>
      <c r="C11" s="3">
        <v>18</v>
      </c>
      <c r="D11" s="3" t="s">
        <v>156</v>
      </c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2:89" x14ac:dyDescent="0.3">
      <c r="B12" s="33" t="s">
        <v>13</v>
      </c>
      <c r="C12" s="3">
        <f>C11/1.341</f>
        <v>13.422818791946309</v>
      </c>
      <c r="D12" s="3" t="s">
        <v>155</v>
      </c>
      <c r="F12" s="52" t="s">
        <v>39</v>
      </c>
      <c r="G12" s="53"/>
      <c r="H12" s="5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2:89" x14ac:dyDescent="0.3">
      <c r="B13" s="33" t="s">
        <v>14</v>
      </c>
      <c r="C13" s="3">
        <v>22</v>
      </c>
      <c r="D13" s="3" t="s">
        <v>16</v>
      </c>
      <c r="F13" s="33" t="s">
        <v>40</v>
      </c>
      <c r="G13" s="3">
        <v>365</v>
      </c>
      <c r="H13" s="3" t="s">
        <v>49</v>
      </c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2:89" x14ac:dyDescent="0.3">
      <c r="F14" s="33" t="s">
        <v>41</v>
      </c>
      <c r="G14" s="3">
        <v>80</v>
      </c>
      <c r="H14" s="3" t="s">
        <v>49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2:89" x14ac:dyDescent="0.3">
      <c r="B15" s="52" t="s">
        <v>17</v>
      </c>
      <c r="C15" s="53"/>
      <c r="D15" s="54"/>
      <c r="F15" s="33" t="s">
        <v>43</v>
      </c>
      <c r="G15" s="3">
        <v>10</v>
      </c>
      <c r="H15" s="3" t="s">
        <v>49</v>
      </c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2:89" x14ac:dyDescent="0.3">
      <c r="B16" s="33" t="s">
        <v>18</v>
      </c>
      <c r="C16" s="3">
        <v>2.62</v>
      </c>
      <c r="D16" s="3" t="s">
        <v>23</v>
      </c>
      <c r="F16" s="33" t="s">
        <v>42</v>
      </c>
      <c r="G16" s="3">
        <v>80</v>
      </c>
      <c r="H16" s="3" t="s">
        <v>49</v>
      </c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2:37" x14ac:dyDescent="0.3">
      <c r="B17" s="33" t="s">
        <v>19</v>
      </c>
      <c r="C17" s="3">
        <v>1.65</v>
      </c>
      <c r="D17" s="3" t="s">
        <v>23</v>
      </c>
      <c r="F17" s="33" t="s">
        <v>44</v>
      </c>
      <c r="G17" s="3">
        <v>10</v>
      </c>
      <c r="H17" s="3" t="s">
        <v>49</v>
      </c>
      <c r="J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2:37" x14ac:dyDescent="0.3">
      <c r="B18" s="33" t="s">
        <v>20</v>
      </c>
      <c r="C18" s="3">
        <v>1.62</v>
      </c>
      <c r="D18" s="3" t="s">
        <v>23</v>
      </c>
      <c r="F18" s="33" t="s">
        <v>45</v>
      </c>
      <c r="G18" s="3">
        <f>C22*0.77</f>
        <v>22.330000000000002</v>
      </c>
      <c r="H18" s="3" t="s">
        <v>49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2:37" x14ac:dyDescent="0.3">
      <c r="B19" s="33" t="s">
        <v>21</v>
      </c>
      <c r="C19" s="3">
        <v>0.3</v>
      </c>
      <c r="D19" s="3" t="s">
        <v>23</v>
      </c>
      <c r="F19" s="59" t="s">
        <v>154</v>
      </c>
      <c r="G19" s="3">
        <v>61.5</v>
      </c>
      <c r="H19" s="3" t="s">
        <v>49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2:37" x14ac:dyDescent="0.3">
      <c r="B20" s="33" t="s">
        <v>22</v>
      </c>
      <c r="C20" s="3">
        <f>(C17*C18)*0.7</f>
        <v>1.8711</v>
      </c>
      <c r="D20" s="3" t="s">
        <v>24</v>
      </c>
      <c r="F20" s="33" t="s">
        <v>46</v>
      </c>
      <c r="G20" s="3">
        <f>SUM(G13:G19)</f>
        <v>628.83000000000004</v>
      </c>
      <c r="H20" s="3" t="s">
        <v>49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2:37" x14ac:dyDescent="0.3">
      <c r="B21" s="33" t="s">
        <v>74</v>
      </c>
      <c r="C21" s="5">
        <v>0.3</v>
      </c>
      <c r="D21" s="6">
        <v>0.5</v>
      </c>
      <c r="E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2:37" x14ac:dyDescent="0.3">
      <c r="B22" s="33" t="s">
        <v>47</v>
      </c>
      <c r="C22" s="3">
        <v>29</v>
      </c>
      <c r="D22" s="3" t="s">
        <v>48</v>
      </c>
      <c r="E22" s="63"/>
      <c r="F22" s="74" t="s">
        <v>51</v>
      </c>
      <c r="G22" s="75"/>
      <c r="H22" s="76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2:37" x14ac:dyDescent="0.3">
      <c r="E23" s="63"/>
      <c r="F23" s="36" t="s">
        <v>53</v>
      </c>
      <c r="G23" s="3">
        <v>0.95</v>
      </c>
      <c r="H23" s="3" t="s">
        <v>54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2:37" x14ac:dyDescent="0.3">
      <c r="B24" s="52" t="s">
        <v>25</v>
      </c>
      <c r="C24" s="53"/>
      <c r="D24" s="54"/>
      <c r="E24" s="4"/>
      <c r="F24" s="36" t="s">
        <v>52</v>
      </c>
      <c r="G24" s="65">
        <v>0.17</v>
      </c>
      <c r="H24" s="65" t="s">
        <v>54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2:37" x14ac:dyDescent="0.3">
      <c r="B25" s="33" t="s">
        <v>26</v>
      </c>
      <c r="C25" s="3">
        <v>30</v>
      </c>
      <c r="D25" s="3" t="s">
        <v>29</v>
      </c>
      <c r="E25" s="4"/>
      <c r="F25" s="36" t="s">
        <v>157</v>
      </c>
      <c r="G25" s="3">
        <v>1.167</v>
      </c>
      <c r="H25" s="3" t="s">
        <v>158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2:37" x14ac:dyDescent="0.3">
      <c r="B26" s="33" t="s">
        <v>26</v>
      </c>
      <c r="C26" s="3">
        <f>C25/2.237</f>
        <v>13.410818059901654</v>
      </c>
      <c r="D26" s="3" t="s">
        <v>30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2:37" x14ac:dyDescent="0.3">
      <c r="B27" s="33" t="s">
        <v>27</v>
      </c>
      <c r="C27" s="3">
        <f>(C18-C19)*C17</f>
        <v>2.1779999999999999</v>
      </c>
      <c r="D27" s="3" t="s">
        <v>24</v>
      </c>
      <c r="E27" s="4"/>
      <c r="F27" s="4"/>
      <c r="G27" s="4"/>
      <c r="H27" s="4"/>
      <c r="I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2:37" x14ac:dyDescent="0.3">
      <c r="B28" s="33" t="s">
        <v>28</v>
      </c>
      <c r="C28" s="3">
        <v>0.7</v>
      </c>
      <c r="D28" s="3" t="s">
        <v>57</v>
      </c>
      <c r="E28" s="4"/>
      <c r="F28" s="4"/>
      <c r="H28" s="67"/>
      <c r="I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66"/>
      <c r="AC28" s="66"/>
      <c r="AD28" s="66"/>
      <c r="AE28" s="66"/>
      <c r="AF28" s="66"/>
      <c r="AG28" s="66"/>
      <c r="AH28" s="66"/>
      <c r="AI28" s="66"/>
      <c r="AJ28" s="66"/>
      <c r="AK28" s="66"/>
    </row>
    <row r="29" spans="2:37" x14ac:dyDescent="0.3">
      <c r="H29" s="67"/>
      <c r="I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</row>
    <row r="30" spans="2:37" x14ac:dyDescent="0.3">
      <c r="B30" s="55" t="s">
        <v>159</v>
      </c>
      <c r="C30" s="55"/>
      <c r="E30" s="34"/>
      <c r="F30" s="34"/>
      <c r="H30" s="4"/>
      <c r="I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</row>
    <row r="31" spans="2:37" x14ac:dyDescent="0.3">
      <c r="B31" s="31" t="s">
        <v>131</v>
      </c>
      <c r="C31" s="31">
        <f>SUM('Drive Cycle'!X2:X1113)</f>
        <v>32.044028724391268</v>
      </c>
      <c r="E31" s="4"/>
      <c r="F31" s="4"/>
      <c r="H31" s="4"/>
      <c r="I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</row>
    <row r="32" spans="2:37" x14ac:dyDescent="0.3">
      <c r="B32" s="31" t="s">
        <v>132</v>
      </c>
      <c r="C32" s="31">
        <f>C31/1000</f>
        <v>3.2044028724391264E-2</v>
      </c>
      <c r="E32" s="66"/>
      <c r="F32" s="66"/>
      <c r="H32" s="4"/>
      <c r="I32" s="67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</row>
    <row r="33" spans="2:37" x14ac:dyDescent="0.3">
      <c r="D33" s="4"/>
      <c r="E33" s="62"/>
      <c r="F33" s="62"/>
      <c r="I33" s="67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</row>
    <row r="34" spans="2:37" x14ac:dyDescent="0.3">
      <c r="B34" s="2" t="s">
        <v>58</v>
      </c>
      <c r="C34" s="2" t="s">
        <v>59</v>
      </c>
      <c r="D34" s="2" t="s">
        <v>60</v>
      </c>
      <c r="E34" s="2" t="s">
        <v>61</v>
      </c>
      <c r="F34" s="68"/>
      <c r="I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</row>
    <row r="35" spans="2:37" x14ac:dyDescent="0.3">
      <c r="B35" s="2" t="s">
        <v>56</v>
      </c>
      <c r="C35" s="2" t="s">
        <v>56</v>
      </c>
      <c r="D35" s="2" t="s">
        <v>56</v>
      </c>
      <c r="E35" s="2" t="s">
        <v>56</v>
      </c>
      <c r="F35" s="68"/>
      <c r="I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</row>
    <row r="36" spans="2:37" x14ac:dyDescent="0.3">
      <c r="B36" s="3">
        <f>0.02*9.81*($G$13+$G$14+$G$15+$G$16+$G$17+$G$18)</f>
        <v>111.31014600000002</v>
      </c>
      <c r="C36" s="3">
        <f>0.05*9.81*($G$13+$G$14+$G$15+$G$16+$G$17+$G$18)</f>
        <v>278.27536500000002</v>
      </c>
      <c r="D36" s="3">
        <f>0.1*9.81*($G$13+$G$14+$G$15+$G$16+$G$17+$G$18)</f>
        <v>556.55073000000004</v>
      </c>
      <c r="E36" s="3">
        <f>0.013*9.81*$G$20</f>
        <v>80.194689900000014</v>
      </c>
      <c r="F36" s="68"/>
      <c r="I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</row>
    <row r="37" spans="2:37" x14ac:dyDescent="0.3">
      <c r="B37" s="4"/>
      <c r="C37" s="4"/>
      <c r="D37" s="4"/>
      <c r="E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</row>
    <row r="38" spans="2:37" x14ac:dyDescent="0.3">
      <c r="B38" s="2" t="s">
        <v>62</v>
      </c>
      <c r="C38" s="2" t="s">
        <v>68</v>
      </c>
      <c r="D38" s="2" t="s">
        <v>69</v>
      </c>
      <c r="E38" s="2" t="s">
        <v>70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</row>
    <row r="39" spans="2:37" x14ac:dyDescent="0.3">
      <c r="B39" s="2" t="s">
        <v>56</v>
      </c>
      <c r="C39" s="2" t="s">
        <v>56</v>
      </c>
      <c r="D39" s="2" t="s">
        <v>55</v>
      </c>
      <c r="E39" s="2" t="s">
        <v>55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</row>
    <row r="40" spans="2:37" x14ac:dyDescent="0.3">
      <c r="B40" s="3">
        <f>O4+B36+J8</f>
        <v>111.31014600000002</v>
      </c>
      <c r="C40" s="3">
        <f>N4-D44</f>
        <v>-80.194689900000014</v>
      </c>
      <c r="D40" s="3">
        <v>0</v>
      </c>
      <c r="E40" s="3">
        <f>((((0.6)*($G$20)*(9.81)*(COS(0))*(($D$21)-(0.02)*(($C$21)-($G$9))))/($C$16))/(((1)-((0.6)*($C$21)))/($C$16)))*(10^-3)</f>
        <v>2.2538800578189364</v>
      </c>
      <c r="F40" s="35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</row>
    <row r="41" spans="2:37" x14ac:dyDescent="0.3"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</row>
    <row r="42" spans="2:37" x14ac:dyDescent="0.3">
      <c r="B42" s="2" t="s">
        <v>63</v>
      </c>
      <c r="C42" s="2" t="s">
        <v>64</v>
      </c>
      <c r="D42" s="2" t="s">
        <v>65</v>
      </c>
      <c r="E42" s="2" t="s">
        <v>66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</row>
    <row r="43" spans="2:37" x14ac:dyDescent="0.3">
      <c r="B43" s="2" t="s">
        <v>56</v>
      </c>
      <c r="C43" s="2" t="s">
        <v>56</v>
      </c>
      <c r="D43" s="2" t="s">
        <v>56</v>
      </c>
      <c r="E43" s="2" t="s">
        <v>56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</row>
    <row r="44" spans="2:37" x14ac:dyDescent="0.3">
      <c r="B44" s="3">
        <f>O4+C36+J8</f>
        <v>278.27536500000002</v>
      </c>
      <c r="C44" s="3">
        <f>O4+D36+J8</f>
        <v>556.55073000000004</v>
      </c>
      <c r="D44" s="3">
        <f>O4+E36+J8</f>
        <v>80.194689900000014</v>
      </c>
      <c r="E44" s="3">
        <f>N4-B40</f>
        <v>-111.31014600000002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</row>
    <row r="45" spans="2:37" x14ac:dyDescent="0.3">
      <c r="B45" s="4"/>
      <c r="C45" s="4"/>
      <c r="D45" s="4"/>
      <c r="E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</row>
    <row r="46" spans="2:37" x14ac:dyDescent="0.3">
      <c r="B46" s="2" t="s">
        <v>73</v>
      </c>
      <c r="C46" s="2" t="s">
        <v>117</v>
      </c>
      <c r="D46" s="2" t="s">
        <v>118</v>
      </c>
      <c r="E46" s="2" t="s">
        <v>119</v>
      </c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</row>
    <row r="47" spans="2:37" x14ac:dyDescent="0.3">
      <c r="B47" s="2" t="s">
        <v>55</v>
      </c>
      <c r="C47" s="2" t="s">
        <v>55</v>
      </c>
      <c r="D47" s="2" t="s">
        <v>55</v>
      </c>
      <c r="E47" s="2" t="s">
        <v>55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</row>
    <row r="48" spans="2:37" x14ac:dyDescent="0.3">
      <c r="B48" s="3">
        <f>((((0.85)*($G$20)*(9.81)*(COS(0))*(($D$21)-(0.013)*(($C$21)-($G$9))))/($C$16))/(((1)-((0.85)*($C$21)))/($C$16)))*(10^-3)</f>
        <v>3.5160799786797967</v>
      </c>
      <c r="C48" s="3">
        <f>0.6*9.81</f>
        <v>5.8860000000000001</v>
      </c>
      <c r="D48" s="3">
        <f>0.68*9.81</f>
        <v>6.6708000000000007</v>
      </c>
      <c r="E48" s="3">
        <f>0.55*9.81</f>
        <v>5.3955000000000011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</row>
    <row r="49" spans="2:37" x14ac:dyDescent="0.3">
      <c r="B49" s="4"/>
      <c r="C49" s="4"/>
      <c r="D49" s="4"/>
      <c r="E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</row>
    <row r="50" spans="2:37" x14ac:dyDescent="0.3">
      <c r="B50" s="2" t="s">
        <v>72</v>
      </c>
      <c r="C50" s="2" t="s">
        <v>71</v>
      </c>
      <c r="D50" s="2" t="s">
        <v>67</v>
      </c>
      <c r="E50" s="2" t="s">
        <v>120</v>
      </c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</row>
    <row r="51" spans="2:37" x14ac:dyDescent="0.3">
      <c r="B51" s="2" t="s">
        <v>55</v>
      </c>
      <c r="C51" s="2" t="s">
        <v>55</v>
      </c>
      <c r="D51" s="2" t="s">
        <v>56</v>
      </c>
      <c r="E51" s="2" t="s">
        <v>55</v>
      </c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</row>
    <row r="52" spans="2:37" x14ac:dyDescent="0.3">
      <c r="B52" s="3">
        <f>((((0.55)*($G$20)*(9.81)*(COS(0))*(($D$21)-(0.1)*(($C$21)-($G$9))))/($C$16))/(((1)-((0.55)*($C$21)))/($C$16)))*(10^-3)</f>
        <v>2.0181173899834373</v>
      </c>
      <c r="C52" s="3">
        <f>((((0.68)*($G$20)*(9.81)*(COS(0))*(($D$21)-(0.05)*(($C$21)-($G$9))))/($C$16))/(((1)-((0.68)*($C$21)))/($C$16)))*(10^-3)</f>
        <v>2.6261498676708497</v>
      </c>
      <c r="D52" s="3">
        <f>N4-B44</f>
        <v>-278.27536500000002</v>
      </c>
      <c r="E52" s="3">
        <f>0.85*9.81</f>
        <v>8.3384999999999998</v>
      </c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</row>
    <row r="53" spans="2:37" x14ac:dyDescent="0.3"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</row>
    <row r="54" spans="2:37" x14ac:dyDescent="0.3"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</row>
    <row r="55" spans="2:37" x14ac:dyDescent="0.3"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66"/>
      <c r="AC55" s="66"/>
      <c r="AD55" s="66"/>
      <c r="AE55" s="66"/>
      <c r="AF55" s="66"/>
      <c r="AG55" s="66"/>
      <c r="AH55" s="66"/>
      <c r="AI55" s="66"/>
      <c r="AJ55" s="66"/>
      <c r="AK55" s="66"/>
    </row>
    <row r="56" spans="2:37" x14ac:dyDescent="0.3"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</row>
    <row r="57" spans="2:37" x14ac:dyDescent="0.3"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</row>
    <row r="58" spans="2:37" x14ac:dyDescent="0.3">
      <c r="B58" s="64"/>
      <c r="C58" s="4"/>
      <c r="D58" s="4"/>
      <c r="AB58" s="4"/>
      <c r="AC58" s="4"/>
      <c r="AD58" s="4"/>
      <c r="AE58" s="4"/>
      <c r="AF58" s="4"/>
      <c r="AG58" s="4"/>
      <c r="AH58" s="4"/>
      <c r="AI58" s="4"/>
      <c r="AJ58" s="4"/>
      <c r="AK58" s="4"/>
    </row>
    <row r="59" spans="2:37" x14ac:dyDescent="0.3">
      <c r="D59" s="4"/>
      <c r="AB59" s="4"/>
      <c r="AC59" s="4"/>
      <c r="AD59" s="4"/>
      <c r="AE59" s="4"/>
      <c r="AF59" s="4"/>
      <c r="AG59" s="4"/>
      <c r="AH59" s="4"/>
      <c r="AI59" s="4"/>
      <c r="AJ59" s="4"/>
      <c r="AK59" s="4"/>
    </row>
    <row r="60" spans="2:37" x14ac:dyDescent="0.3">
      <c r="D60" s="4"/>
      <c r="AB60" s="4"/>
      <c r="AC60" s="4"/>
      <c r="AD60" s="4"/>
      <c r="AE60" s="4"/>
      <c r="AF60" s="4"/>
      <c r="AG60" s="4"/>
      <c r="AH60" s="4"/>
      <c r="AI60" s="4"/>
      <c r="AJ60" s="4"/>
      <c r="AK60" s="4"/>
    </row>
    <row r="61" spans="2:37" x14ac:dyDescent="0.3">
      <c r="D61" s="4"/>
      <c r="AB61" s="4"/>
      <c r="AC61" s="4"/>
      <c r="AD61" s="4"/>
      <c r="AE61" s="4"/>
      <c r="AF61" s="4"/>
      <c r="AG61" s="4"/>
      <c r="AH61" s="4"/>
      <c r="AI61" s="4"/>
      <c r="AJ61" s="4"/>
      <c r="AK61" s="4"/>
    </row>
    <row r="62" spans="2:37" x14ac:dyDescent="0.3">
      <c r="AB62" s="4"/>
      <c r="AC62" s="4"/>
      <c r="AD62" s="4"/>
      <c r="AE62" s="4"/>
      <c r="AF62" s="4"/>
      <c r="AG62" s="4"/>
      <c r="AH62" s="4"/>
      <c r="AI62" s="4"/>
      <c r="AJ62" s="4"/>
      <c r="AK62" s="4"/>
    </row>
    <row r="63" spans="2:37" x14ac:dyDescent="0.3">
      <c r="AB63" s="4"/>
      <c r="AC63" s="4"/>
      <c r="AD63" s="4"/>
      <c r="AE63" s="4"/>
      <c r="AF63" s="4"/>
      <c r="AG63" s="4"/>
      <c r="AH63" s="4"/>
      <c r="AI63" s="4"/>
      <c r="AJ63" s="4"/>
      <c r="AK63" s="4"/>
    </row>
    <row r="64" spans="2:37" x14ac:dyDescent="0.3">
      <c r="AB64" s="4"/>
      <c r="AC64" s="4"/>
      <c r="AD64" s="4"/>
      <c r="AE64" s="4"/>
      <c r="AF64" s="4"/>
      <c r="AG64" s="4"/>
      <c r="AH64" s="4"/>
      <c r="AI64" s="4"/>
      <c r="AJ64" s="4"/>
      <c r="AK64" s="4"/>
    </row>
    <row r="65" spans="28:37" x14ac:dyDescent="0.3">
      <c r="AB65" s="4"/>
      <c r="AC65" s="4"/>
      <c r="AD65" s="4"/>
      <c r="AE65" s="4"/>
      <c r="AF65" s="4"/>
      <c r="AG65" s="4"/>
      <c r="AH65" s="4"/>
      <c r="AI65" s="4"/>
      <c r="AJ65" s="4"/>
      <c r="AK65" s="4"/>
    </row>
    <row r="66" spans="28:37" x14ac:dyDescent="0.3">
      <c r="AB66" s="4"/>
      <c r="AC66" s="4"/>
      <c r="AD66" s="4"/>
      <c r="AE66" s="4"/>
      <c r="AF66" s="4"/>
      <c r="AG66" s="4"/>
      <c r="AH66" s="4"/>
      <c r="AI66" s="4"/>
      <c r="AJ66" s="4"/>
      <c r="AK66" s="4"/>
    </row>
    <row r="67" spans="28:37" x14ac:dyDescent="0.3">
      <c r="AB67" s="4"/>
      <c r="AC67" s="4"/>
      <c r="AD67" s="4"/>
      <c r="AE67" s="4"/>
      <c r="AF67" s="4"/>
      <c r="AG67" s="4"/>
      <c r="AH67" s="4"/>
      <c r="AI67" s="4"/>
      <c r="AJ67" s="4"/>
      <c r="AK67" s="4"/>
    </row>
    <row r="68" spans="28:37" x14ac:dyDescent="0.3">
      <c r="AB68" s="4"/>
      <c r="AC68" s="4"/>
      <c r="AD68" s="4"/>
      <c r="AE68" s="4"/>
      <c r="AF68" s="4"/>
      <c r="AG68" s="4"/>
      <c r="AH68" s="4"/>
      <c r="AI68" s="4"/>
      <c r="AJ68" s="4"/>
      <c r="AK68" s="4"/>
    </row>
    <row r="69" spans="28:37" x14ac:dyDescent="0.3">
      <c r="AB69" s="4"/>
      <c r="AC69" s="4"/>
      <c r="AD69" s="4"/>
      <c r="AE69" s="4"/>
      <c r="AF69" s="4"/>
      <c r="AG69" s="4"/>
      <c r="AH69" s="4"/>
      <c r="AI69" s="4"/>
      <c r="AJ69" s="4"/>
      <c r="AK69" s="4"/>
    </row>
    <row r="70" spans="28:37" x14ac:dyDescent="0.3">
      <c r="AB70" s="4"/>
      <c r="AC70" s="4"/>
      <c r="AD70" s="4"/>
      <c r="AE70" s="4"/>
      <c r="AF70" s="4"/>
      <c r="AG70" s="4"/>
      <c r="AH70" s="4"/>
      <c r="AI70" s="4"/>
      <c r="AJ70" s="4"/>
      <c r="AK70" s="4"/>
    </row>
    <row r="71" spans="28:37" x14ac:dyDescent="0.3">
      <c r="AB71" s="4"/>
      <c r="AC71" s="4"/>
      <c r="AD71" s="4"/>
      <c r="AE71" s="4"/>
      <c r="AF71" s="4"/>
      <c r="AG71" s="4"/>
      <c r="AH71" s="4"/>
      <c r="AI71" s="4"/>
      <c r="AJ71" s="4"/>
      <c r="AK71" s="4"/>
    </row>
    <row r="72" spans="28:37" x14ac:dyDescent="0.3">
      <c r="AB72" s="4"/>
      <c r="AC72" s="4"/>
      <c r="AD72" s="4"/>
      <c r="AE72" s="4"/>
      <c r="AF72" s="4"/>
      <c r="AG72" s="4"/>
      <c r="AH72" s="4"/>
      <c r="AI72" s="4"/>
      <c r="AJ72" s="4"/>
      <c r="AK72" s="4"/>
    </row>
    <row r="73" spans="28:37" x14ac:dyDescent="0.3">
      <c r="AB73" s="4"/>
      <c r="AC73" s="4"/>
      <c r="AD73" s="4"/>
      <c r="AE73" s="4"/>
      <c r="AF73" s="4"/>
      <c r="AG73" s="4"/>
      <c r="AH73" s="4"/>
      <c r="AI73" s="4"/>
      <c r="AJ73" s="4"/>
      <c r="AK73" s="4"/>
    </row>
    <row r="74" spans="28:37" x14ac:dyDescent="0.3">
      <c r="AB74" s="4"/>
      <c r="AC74" s="4"/>
      <c r="AD74" s="4"/>
      <c r="AE74" s="4"/>
      <c r="AF74" s="4"/>
      <c r="AG74" s="4"/>
      <c r="AH74" s="4"/>
      <c r="AI74" s="4"/>
      <c r="AJ74" s="4"/>
      <c r="AK74" s="4"/>
    </row>
    <row r="75" spans="28:37" x14ac:dyDescent="0.3">
      <c r="AB75" s="4"/>
      <c r="AC75" s="4"/>
      <c r="AD75" s="4"/>
      <c r="AE75" s="4"/>
      <c r="AF75" s="4"/>
      <c r="AG75" s="4"/>
      <c r="AH75" s="4"/>
      <c r="AI75" s="4"/>
      <c r="AJ75" s="4"/>
      <c r="AK75" s="4"/>
    </row>
    <row r="76" spans="28:37" x14ac:dyDescent="0.3">
      <c r="AB76" s="4"/>
      <c r="AC76" s="4"/>
      <c r="AD76" s="4"/>
      <c r="AE76" s="4"/>
      <c r="AF76" s="4"/>
      <c r="AG76" s="4"/>
      <c r="AH76" s="4"/>
      <c r="AI76" s="4"/>
      <c r="AJ76" s="4"/>
      <c r="AK76" s="4"/>
    </row>
    <row r="77" spans="28:37" x14ac:dyDescent="0.3">
      <c r="AB77" s="4"/>
      <c r="AC77" s="4"/>
      <c r="AD77" s="4"/>
      <c r="AE77" s="4"/>
      <c r="AF77" s="4"/>
      <c r="AG77" s="4"/>
      <c r="AH77" s="4"/>
      <c r="AI77" s="4"/>
      <c r="AJ77" s="4"/>
      <c r="AK77" s="4"/>
    </row>
    <row r="78" spans="28:37" x14ac:dyDescent="0.3">
      <c r="AB78" s="4"/>
      <c r="AC78" s="4"/>
      <c r="AD78" s="4"/>
      <c r="AE78" s="4"/>
      <c r="AF78" s="4"/>
      <c r="AG78" s="4"/>
      <c r="AH78" s="4"/>
      <c r="AI78" s="4"/>
      <c r="AJ78" s="4"/>
      <c r="AK78" s="4"/>
    </row>
    <row r="79" spans="28:37" x14ac:dyDescent="0.3">
      <c r="AB79" s="4"/>
      <c r="AC79" s="4"/>
      <c r="AD79" s="4"/>
      <c r="AE79" s="4"/>
      <c r="AF79" s="4"/>
      <c r="AG79" s="4"/>
      <c r="AH79" s="4"/>
      <c r="AI79" s="4"/>
      <c r="AJ79" s="4"/>
      <c r="AK79" s="4"/>
    </row>
    <row r="80" spans="28:37" x14ac:dyDescent="0.3">
      <c r="AB80" s="4"/>
      <c r="AC80" s="4"/>
      <c r="AD80" s="4"/>
      <c r="AE80" s="4"/>
      <c r="AF80" s="4"/>
      <c r="AG80" s="4"/>
      <c r="AH80" s="4"/>
      <c r="AI80" s="4"/>
      <c r="AJ80" s="4"/>
      <c r="AK80" s="4"/>
    </row>
    <row r="81" spans="28:37" x14ac:dyDescent="0.3">
      <c r="AB81" s="4"/>
      <c r="AC81" s="4"/>
      <c r="AD81" s="4"/>
      <c r="AE81" s="4"/>
      <c r="AF81" s="4"/>
      <c r="AG81" s="4"/>
      <c r="AH81" s="4"/>
      <c r="AI81" s="4"/>
      <c r="AJ81" s="4"/>
      <c r="AK81" s="4"/>
    </row>
  </sheetData>
  <mergeCells count="19">
    <mergeCell ref="H28:H29"/>
    <mergeCell ref="I32:I33"/>
    <mergeCell ref="B30:C30"/>
    <mergeCell ref="F22:H22"/>
    <mergeCell ref="C4:D4"/>
    <mergeCell ref="C3:D3"/>
    <mergeCell ref="K2:K3"/>
    <mergeCell ref="J2:J3"/>
    <mergeCell ref="I2:I3"/>
    <mergeCell ref="B2:D2"/>
    <mergeCell ref="E33:F33"/>
    <mergeCell ref="C5:D5"/>
    <mergeCell ref="C7:D7"/>
    <mergeCell ref="C6:D6"/>
    <mergeCell ref="B24:D24"/>
    <mergeCell ref="B15:D15"/>
    <mergeCell ref="B9:D9"/>
    <mergeCell ref="F12:H12"/>
    <mergeCell ref="F2:H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5A6BE-0913-4EBA-83EB-A017775C9946}">
  <dimension ref="A1:AM72"/>
  <sheetViews>
    <sheetView zoomScale="69" zoomScaleNormal="69" workbookViewId="0">
      <selection activeCell="B76" sqref="B76"/>
    </sheetView>
  </sheetViews>
  <sheetFormatPr defaultRowHeight="15.6" x14ac:dyDescent="0.3"/>
  <cols>
    <col min="2" max="2" width="13.09765625" bestFit="1" customWidth="1"/>
    <col min="7" max="7" width="13.09765625" bestFit="1" customWidth="1"/>
  </cols>
  <sheetData>
    <row r="1" spans="1:39" x14ac:dyDescent="0.3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</row>
    <row r="2" spans="1:39" x14ac:dyDescent="0.3">
      <c r="A2" s="29"/>
      <c r="B2" s="7"/>
      <c r="C2" s="7" t="s">
        <v>75</v>
      </c>
      <c r="D2" s="7" t="s">
        <v>76</v>
      </c>
      <c r="E2" s="7" t="s">
        <v>108</v>
      </c>
      <c r="F2" s="29"/>
      <c r="G2" s="30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</row>
    <row r="3" spans="1:39" x14ac:dyDescent="0.3">
      <c r="A3" s="29"/>
      <c r="B3" s="8" t="s">
        <v>77</v>
      </c>
      <c r="C3" s="10" t="s">
        <v>112</v>
      </c>
      <c r="D3" s="8">
        <v>166.45</v>
      </c>
      <c r="E3" s="8" t="s">
        <v>109</v>
      </c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</row>
    <row r="4" spans="1:39" x14ac:dyDescent="0.3">
      <c r="A4" s="29"/>
      <c r="B4" s="9" t="s">
        <v>92</v>
      </c>
      <c r="C4" s="10" t="s">
        <v>112</v>
      </c>
      <c r="D4" s="9">
        <v>12.71</v>
      </c>
      <c r="E4" s="9">
        <v>17.38</v>
      </c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x14ac:dyDescent="0.3">
      <c r="A5" s="29"/>
      <c r="B5" s="8" t="s">
        <v>78</v>
      </c>
      <c r="C5" s="10" t="s">
        <v>112</v>
      </c>
      <c r="D5" s="8">
        <v>47.27</v>
      </c>
      <c r="E5" s="8" t="s">
        <v>109</v>
      </c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x14ac:dyDescent="0.3">
      <c r="A6" s="29"/>
      <c r="B6" s="9" t="s">
        <v>93</v>
      </c>
      <c r="C6" s="10" t="s">
        <v>112</v>
      </c>
      <c r="D6" s="9">
        <v>17.13</v>
      </c>
      <c r="E6" s="9">
        <v>5.45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x14ac:dyDescent="0.3">
      <c r="A7" s="29"/>
      <c r="B7" s="8" t="s">
        <v>79</v>
      </c>
      <c r="C7" s="10" t="s">
        <v>112</v>
      </c>
      <c r="D7" s="8">
        <v>57.6</v>
      </c>
      <c r="E7" s="8" t="s">
        <v>109</v>
      </c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</row>
    <row r="8" spans="1:39" x14ac:dyDescent="0.3">
      <c r="A8" s="29"/>
      <c r="B8" s="9" t="s">
        <v>94</v>
      </c>
      <c r="C8" s="10" t="s">
        <v>112</v>
      </c>
      <c r="D8" s="9">
        <v>13.89</v>
      </c>
      <c r="E8" s="9">
        <v>16.23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</row>
    <row r="9" spans="1:39" x14ac:dyDescent="0.3">
      <c r="A9" s="29"/>
      <c r="B9" s="8" t="s">
        <v>80</v>
      </c>
      <c r="C9" s="10" t="s">
        <v>112</v>
      </c>
      <c r="D9" s="8">
        <v>16.29</v>
      </c>
      <c r="E9" s="8" t="s">
        <v>109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</row>
    <row r="10" spans="1:39" x14ac:dyDescent="0.3">
      <c r="A10" s="29"/>
      <c r="B10" s="9" t="s">
        <v>95</v>
      </c>
      <c r="C10" s="11" t="s">
        <v>113</v>
      </c>
      <c r="D10" s="9">
        <v>13.97</v>
      </c>
      <c r="E10" s="9">
        <v>8.89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</row>
    <row r="11" spans="1:39" x14ac:dyDescent="0.3">
      <c r="A11" s="29"/>
      <c r="B11" s="8" t="s">
        <v>81</v>
      </c>
      <c r="C11" s="11" t="s">
        <v>113</v>
      </c>
      <c r="D11" s="8">
        <v>30.01</v>
      </c>
      <c r="E11" s="8" t="s">
        <v>109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</row>
    <row r="12" spans="1:39" x14ac:dyDescent="0.3">
      <c r="A12" s="29"/>
      <c r="B12" s="9" t="s">
        <v>96</v>
      </c>
      <c r="C12" s="11" t="s">
        <v>113</v>
      </c>
      <c r="D12" s="9">
        <v>12.1</v>
      </c>
      <c r="E12" s="9">
        <v>7.68</v>
      </c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</row>
    <row r="13" spans="1:39" x14ac:dyDescent="0.3">
      <c r="A13" s="29"/>
      <c r="B13" s="8" t="s">
        <v>82</v>
      </c>
      <c r="C13" s="11" t="s">
        <v>113</v>
      </c>
      <c r="D13" s="8">
        <v>16.260000000000002</v>
      </c>
      <c r="E13" s="8" t="s">
        <v>109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</row>
    <row r="14" spans="1:39" x14ac:dyDescent="0.3">
      <c r="A14" s="29"/>
      <c r="B14" s="9" t="s">
        <v>97</v>
      </c>
      <c r="C14" s="11" t="s">
        <v>113</v>
      </c>
      <c r="D14" s="9">
        <v>11.1</v>
      </c>
      <c r="E14" s="9">
        <v>6.74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</row>
    <row r="15" spans="1:39" x14ac:dyDescent="0.3">
      <c r="A15" s="29"/>
      <c r="B15" s="8" t="s">
        <v>83</v>
      </c>
      <c r="C15" s="11" t="s">
        <v>113</v>
      </c>
      <c r="D15" s="8">
        <v>62.16</v>
      </c>
      <c r="E15" s="8" t="s">
        <v>109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</row>
    <row r="16" spans="1:39" x14ac:dyDescent="0.3">
      <c r="A16" s="29"/>
      <c r="B16" s="9" t="s">
        <v>98</v>
      </c>
      <c r="C16" s="11" t="s">
        <v>113</v>
      </c>
      <c r="D16" s="9">
        <v>10.6</v>
      </c>
      <c r="E16" s="9">
        <v>7.17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</row>
    <row r="17" spans="1:39" x14ac:dyDescent="0.3">
      <c r="A17" s="29"/>
      <c r="B17" s="8" t="s">
        <v>84</v>
      </c>
      <c r="C17" s="11" t="s">
        <v>113</v>
      </c>
      <c r="D17" s="8">
        <v>38.61</v>
      </c>
      <c r="E17" s="8" t="s">
        <v>109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</row>
    <row r="18" spans="1:39" x14ac:dyDescent="0.3">
      <c r="A18" s="29"/>
      <c r="B18" s="9" t="s">
        <v>99</v>
      </c>
      <c r="C18" s="11" t="s">
        <v>113</v>
      </c>
      <c r="D18" s="9">
        <v>11.26</v>
      </c>
      <c r="E18" s="9">
        <v>4.7300000000000004</v>
      </c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</row>
    <row r="19" spans="1:39" x14ac:dyDescent="0.3">
      <c r="A19" s="29"/>
      <c r="B19" s="8" t="s">
        <v>85</v>
      </c>
      <c r="C19" s="11" t="s">
        <v>113</v>
      </c>
      <c r="D19" s="8">
        <v>23.1</v>
      </c>
      <c r="E19" s="8" t="s">
        <v>109</v>
      </c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</row>
    <row r="20" spans="1:39" x14ac:dyDescent="0.3">
      <c r="A20" s="29"/>
      <c r="B20" s="9" t="s">
        <v>100</v>
      </c>
      <c r="C20" s="11" t="s">
        <v>113</v>
      </c>
      <c r="D20" s="9">
        <v>14.87</v>
      </c>
      <c r="E20" s="9">
        <v>11.76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</row>
    <row r="21" spans="1:39" x14ac:dyDescent="0.3">
      <c r="A21" s="29"/>
      <c r="B21" s="8" t="s">
        <v>86</v>
      </c>
      <c r="C21" s="12" t="s">
        <v>114</v>
      </c>
      <c r="D21" s="8">
        <v>123.24</v>
      </c>
      <c r="E21" s="8" t="s">
        <v>109</v>
      </c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</row>
    <row r="22" spans="1:39" x14ac:dyDescent="0.3">
      <c r="A22" s="29"/>
      <c r="B22" s="9" t="s">
        <v>101</v>
      </c>
      <c r="C22" s="12" t="s">
        <v>114</v>
      </c>
      <c r="D22" s="9">
        <v>18.47</v>
      </c>
      <c r="E22" s="9">
        <v>4.3099999999999996</v>
      </c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</row>
    <row r="23" spans="1:39" x14ac:dyDescent="0.3">
      <c r="A23" s="29"/>
      <c r="B23" s="8" t="s">
        <v>87</v>
      </c>
      <c r="C23" s="12" t="s">
        <v>114</v>
      </c>
      <c r="D23" s="8">
        <v>40.85</v>
      </c>
      <c r="E23" s="8" t="s">
        <v>109</v>
      </c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</row>
    <row r="24" spans="1:39" x14ac:dyDescent="0.3">
      <c r="A24" s="29"/>
      <c r="B24" s="9" t="s">
        <v>102</v>
      </c>
      <c r="C24" s="12" t="s">
        <v>114</v>
      </c>
      <c r="D24" s="9">
        <v>13.6</v>
      </c>
      <c r="E24" s="9">
        <v>12.52</v>
      </c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</row>
    <row r="25" spans="1:39" x14ac:dyDescent="0.3">
      <c r="A25" s="29"/>
      <c r="B25" s="8" t="s">
        <v>88</v>
      </c>
      <c r="C25" s="12" t="s">
        <v>114</v>
      </c>
      <c r="D25" s="8">
        <v>48.07</v>
      </c>
      <c r="E25" s="8" t="s">
        <v>109</v>
      </c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</row>
    <row r="26" spans="1:39" x14ac:dyDescent="0.3">
      <c r="A26" s="29"/>
      <c r="B26" s="9" t="s">
        <v>103</v>
      </c>
      <c r="C26" s="13" t="s">
        <v>115</v>
      </c>
      <c r="D26" s="9">
        <v>44.98</v>
      </c>
      <c r="E26" s="9">
        <v>16</v>
      </c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</row>
    <row r="27" spans="1:39" x14ac:dyDescent="0.3">
      <c r="A27" s="29"/>
      <c r="B27" s="9" t="s">
        <v>104</v>
      </c>
      <c r="C27" s="13" t="s">
        <v>115</v>
      </c>
      <c r="D27" s="9">
        <v>54.61</v>
      </c>
      <c r="E27" s="9">
        <v>9.5</v>
      </c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</row>
    <row r="28" spans="1:39" x14ac:dyDescent="0.3">
      <c r="A28" s="29"/>
      <c r="B28" s="8" t="s">
        <v>89</v>
      </c>
      <c r="C28" s="13" t="s">
        <v>115</v>
      </c>
      <c r="D28" s="8">
        <v>39.64</v>
      </c>
      <c r="E28" s="8" t="s">
        <v>109</v>
      </c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</row>
    <row r="29" spans="1:39" x14ac:dyDescent="0.3">
      <c r="A29" s="29"/>
      <c r="B29" s="9" t="s">
        <v>105</v>
      </c>
      <c r="C29" s="13" t="s">
        <v>115</v>
      </c>
      <c r="D29" s="9">
        <v>14.91</v>
      </c>
      <c r="E29" s="9">
        <v>4.16</v>
      </c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</row>
    <row r="30" spans="1:39" x14ac:dyDescent="0.3">
      <c r="A30" s="29"/>
      <c r="B30" s="8" t="s">
        <v>90</v>
      </c>
      <c r="C30" s="13" t="s">
        <v>115</v>
      </c>
      <c r="D30" s="8">
        <v>16.920000000000002</v>
      </c>
      <c r="E30" s="8" t="s">
        <v>109</v>
      </c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</row>
    <row r="31" spans="1:39" x14ac:dyDescent="0.3">
      <c r="A31" s="29"/>
      <c r="B31" s="9" t="s">
        <v>106</v>
      </c>
      <c r="C31" s="13" t="s">
        <v>115</v>
      </c>
      <c r="D31" s="9">
        <v>6.53</v>
      </c>
      <c r="E31" s="9">
        <v>6.41</v>
      </c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</row>
    <row r="32" spans="1:39" x14ac:dyDescent="0.3">
      <c r="A32" s="29"/>
      <c r="B32" s="8" t="s">
        <v>91</v>
      </c>
      <c r="C32" s="13" t="s">
        <v>115</v>
      </c>
      <c r="D32" s="8">
        <v>28.18</v>
      </c>
      <c r="E32" s="8" t="s">
        <v>109</v>
      </c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</row>
    <row r="33" spans="1:39" x14ac:dyDescent="0.3">
      <c r="A33" s="29"/>
      <c r="B33" s="9" t="s">
        <v>107</v>
      </c>
      <c r="C33" s="13" t="s">
        <v>115</v>
      </c>
      <c r="D33" s="9">
        <v>10.07</v>
      </c>
      <c r="E33" s="9">
        <v>9.2100000000000009</v>
      </c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</row>
    <row r="34" spans="1:39" x14ac:dyDescent="0.3">
      <c r="A34" s="29"/>
      <c r="B34" s="8" t="s">
        <v>110</v>
      </c>
      <c r="C34" s="13" t="s">
        <v>115</v>
      </c>
      <c r="D34" s="8">
        <v>30.45</v>
      </c>
      <c r="E34" s="8" t="s">
        <v>109</v>
      </c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</row>
    <row r="35" spans="1:39" x14ac:dyDescent="0.3">
      <c r="A35" s="29"/>
      <c r="B35" s="9" t="s">
        <v>111</v>
      </c>
      <c r="C35" s="10" t="s">
        <v>112</v>
      </c>
      <c r="D35" s="9">
        <v>14.46</v>
      </c>
      <c r="E35" s="9">
        <v>9.25</v>
      </c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</row>
    <row r="36" spans="1:39" x14ac:dyDescent="0.3">
      <c r="A36" s="29"/>
      <c r="B36" s="7" t="s">
        <v>116</v>
      </c>
      <c r="C36" s="15"/>
      <c r="D36" s="14">
        <f>SUM(D3:D35)</f>
        <v>1080.3600000000001</v>
      </c>
      <c r="E36" s="15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</row>
    <row r="37" spans="1:39" x14ac:dyDescent="0.3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</row>
    <row r="38" spans="1:39" x14ac:dyDescent="0.3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</row>
    <row r="39" spans="1:39" x14ac:dyDescent="0.3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</row>
    <row r="40" spans="1:39" x14ac:dyDescent="0.3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</row>
    <row r="41" spans="1:39" x14ac:dyDescent="0.3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</row>
    <row r="42" spans="1:39" x14ac:dyDescent="0.3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</row>
    <row r="43" spans="1:39" x14ac:dyDescent="0.3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</row>
    <row r="44" spans="1:39" x14ac:dyDescent="0.3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</row>
    <row r="45" spans="1:39" x14ac:dyDescent="0.3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</row>
    <row r="46" spans="1:39" x14ac:dyDescent="0.3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</row>
    <row r="47" spans="1:39" x14ac:dyDescent="0.3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</row>
    <row r="48" spans="1:39" x14ac:dyDescent="0.3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</row>
    <row r="49" spans="1:39" x14ac:dyDescent="0.3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</row>
    <row r="50" spans="1:39" x14ac:dyDescent="0.3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</row>
    <row r="51" spans="1:39" x14ac:dyDescent="0.3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</row>
    <row r="52" spans="1:39" x14ac:dyDescent="0.3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</row>
    <row r="53" spans="1:39" x14ac:dyDescent="0.3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</row>
    <row r="54" spans="1:39" x14ac:dyDescent="0.3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</row>
    <row r="55" spans="1:39" x14ac:dyDescent="0.3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</row>
    <row r="56" spans="1:39" x14ac:dyDescent="0.3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</row>
    <row r="57" spans="1:39" x14ac:dyDescent="0.3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</row>
    <row r="58" spans="1:39" x14ac:dyDescent="0.3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</row>
    <row r="59" spans="1:39" x14ac:dyDescent="0.3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</row>
    <row r="60" spans="1:39" x14ac:dyDescent="0.3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</row>
    <row r="61" spans="1:39" x14ac:dyDescent="0.3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</row>
    <row r="62" spans="1:39" x14ac:dyDescent="0.3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</row>
    <row r="63" spans="1:39" x14ac:dyDescent="0.3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</row>
    <row r="64" spans="1:39" x14ac:dyDescent="0.3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</row>
    <row r="65" spans="1:39" x14ac:dyDescent="0.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</row>
    <row r="66" spans="1:39" x14ac:dyDescent="0.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</row>
    <row r="67" spans="1:39" x14ac:dyDescent="0.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</row>
    <row r="68" spans="1:39" x14ac:dyDescent="0.3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</row>
    <row r="69" spans="1:39" x14ac:dyDescent="0.3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</row>
    <row r="70" spans="1:39" x14ac:dyDescent="0.3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</row>
    <row r="71" spans="1:39" x14ac:dyDescent="0.3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</row>
    <row r="72" spans="1:39" x14ac:dyDescent="0.3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51F61-B5C7-4C45-BC68-2423F81768E5}">
  <dimension ref="B2:AD26"/>
  <sheetViews>
    <sheetView topLeftCell="B1" zoomScale="70" zoomScaleNormal="70" workbookViewId="0">
      <selection activeCell="R26" sqref="R6:U26"/>
    </sheetView>
  </sheetViews>
  <sheetFormatPr defaultRowHeight="15.6" x14ac:dyDescent="0.3"/>
  <cols>
    <col min="2" max="2" width="12.09765625" bestFit="1" customWidth="1"/>
    <col min="31" max="31" width="1.796875" customWidth="1"/>
  </cols>
  <sheetData>
    <row r="2" spans="2:30" x14ac:dyDescent="0.3">
      <c r="B2" s="18" t="s">
        <v>128</v>
      </c>
      <c r="C2" s="9" t="s">
        <v>50</v>
      </c>
      <c r="D2" s="8">
        <v>500</v>
      </c>
      <c r="E2" s="8">
        <v>750</v>
      </c>
      <c r="F2" s="8">
        <v>1000</v>
      </c>
      <c r="G2" s="8">
        <v>1250</v>
      </c>
      <c r="H2" s="8">
        <v>1500</v>
      </c>
      <c r="I2" s="8">
        <v>1750</v>
      </c>
      <c r="J2" s="8">
        <v>2000</v>
      </c>
      <c r="K2" s="8">
        <v>2250</v>
      </c>
      <c r="L2" s="8">
        <v>2500</v>
      </c>
      <c r="M2" s="8">
        <v>2750</v>
      </c>
      <c r="N2" s="8">
        <v>3000</v>
      </c>
      <c r="O2" s="8">
        <v>3250</v>
      </c>
      <c r="P2" s="8">
        <v>3500</v>
      </c>
      <c r="Q2" s="8">
        <v>3750</v>
      </c>
      <c r="R2" s="8">
        <v>4000</v>
      </c>
      <c r="S2" s="8">
        <v>4250</v>
      </c>
      <c r="T2" s="8">
        <v>4500</v>
      </c>
      <c r="U2" s="8">
        <v>4750</v>
      </c>
      <c r="V2" s="8">
        <v>5000</v>
      </c>
      <c r="W2" s="8">
        <v>5250</v>
      </c>
      <c r="X2" s="8">
        <v>5500</v>
      </c>
      <c r="Y2" s="8">
        <v>5750</v>
      </c>
      <c r="Z2" s="8">
        <v>6000</v>
      </c>
      <c r="AA2" s="8">
        <v>6250</v>
      </c>
      <c r="AB2" s="8">
        <v>6500</v>
      </c>
      <c r="AC2" s="8">
        <v>6750</v>
      </c>
      <c r="AD2" s="8">
        <v>7000</v>
      </c>
    </row>
    <row r="3" spans="2:30" x14ac:dyDescent="0.3">
      <c r="B3" s="57" t="s">
        <v>127</v>
      </c>
      <c r="C3" s="57"/>
      <c r="D3" s="19">
        <v>0</v>
      </c>
      <c r="E3" s="19">
        <v>0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0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</row>
    <row r="4" spans="2:30" x14ac:dyDescent="0.3">
      <c r="B4" s="56">
        <v>22</v>
      </c>
      <c r="C4" s="56"/>
      <c r="D4" s="19">
        <v>0</v>
      </c>
      <c r="E4" s="19">
        <v>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0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  <c r="W4" s="19">
        <v>0</v>
      </c>
      <c r="X4" s="20">
        <v>497.30185104000009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</row>
    <row r="5" spans="2:30" x14ac:dyDescent="0.3">
      <c r="B5" s="56">
        <v>21</v>
      </c>
      <c r="C5" s="56"/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20">
        <v>511.26202608000006</v>
      </c>
      <c r="W5" s="20">
        <v>503.78010608000005</v>
      </c>
      <c r="X5" s="20">
        <v>473.64010188000003</v>
      </c>
      <c r="Y5" s="20">
        <v>499.54048188000007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</row>
    <row r="6" spans="2:30" x14ac:dyDescent="0.3">
      <c r="B6" s="56">
        <v>20</v>
      </c>
      <c r="C6" s="56"/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20">
        <v>523.34402495999996</v>
      </c>
      <c r="U6" s="20">
        <v>515.72614495999994</v>
      </c>
      <c r="V6" s="20">
        <v>501.71229455999998</v>
      </c>
      <c r="W6" s="20">
        <v>494.23037455999997</v>
      </c>
      <c r="X6" s="20">
        <v>449.97835272000009</v>
      </c>
      <c r="Y6" s="20">
        <v>475.87873272000013</v>
      </c>
      <c r="Z6" s="20">
        <v>509.84171376000006</v>
      </c>
      <c r="AA6" s="19">
        <v>0</v>
      </c>
      <c r="AB6" s="19">
        <v>0</v>
      </c>
      <c r="AC6" s="19">
        <v>0</v>
      </c>
      <c r="AD6" s="19">
        <v>0</v>
      </c>
    </row>
    <row r="7" spans="2:30" x14ac:dyDescent="0.3">
      <c r="B7" s="56">
        <v>19</v>
      </c>
      <c r="C7" s="56"/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20">
        <v>531.18359392000002</v>
      </c>
      <c r="T7" s="20">
        <v>517.79359392000003</v>
      </c>
      <c r="U7" s="20">
        <v>510.17571392000002</v>
      </c>
      <c r="V7" s="20">
        <v>481.42612320000012</v>
      </c>
      <c r="W7" s="20">
        <v>473.94420320000006</v>
      </c>
      <c r="X7" s="20">
        <v>426.31660356000003</v>
      </c>
      <c r="Y7" s="20">
        <v>452.21698356000002</v>
      </c>
      <c r="Z7" s="20">
        <v>496.76923392000003</v>
      </c>
      <c r="AA7" s="20">
        <v>527.01518392000003</v>
      </c>
      <c r="AB7" s="20">
        <v>548.17145807999998</v>
      </c>
      <c r="AC7" s="19">
        <v>0</v>
      </c>
      <c r="AD7" s="19">
        <v>0</v>
      </c>
    </row>
    <row r="8" spans="2:30" x14ac:dyDescent="0.3">
      <c r="B8" s="56">
        <v>18</v>
      </c>
      <c r="C8" s="56"/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20">
        <v>535.42677137279986</v>
      </c>
      <c r="Q8" s="20">
        <v>535.05340774399997</v>
      </c>
      <c r="R8" s="20">
        <v>533.89024439999992</v>
      </c>
      <c r="S8" s="20">
        <v>521.40025839999998</v>
      </c>
      <c r="T8" s="20">
        <v>508.01025839999994</v>
      </c>
      <c r="U8" s="20">
        <v>500.39237839999993</v>
      </c>
      <c r="V8" s="20">
        <v>464.34499871999998</v>
      </c>
      <c r="W8" s="20">
        <v>456.86307871999998</v>
      </c>
      <c r="X8" s="20">
        <v>402.65485440000015</v>
      </c>
      <c r="Y8" s="20">
        <v>428.55523440000013</v>
      </c>
      <c r="Z8" s="20">
        <v>478.31451791999996</v>
      </c>
      <c r="AA8" s="20">
        <v>508.56046791999995</v>
      </c>
      <c r="AB8" s="20">
        <v>534.66914687999997</v>
      </c>
      <c r="AC8" s="20">
        <v>554.23914688000002</v>
      </c>
      <c r="AD8" s="19">
        <v>0</v>
      </c>
    </row>
    <row r="9" spans="2:30" x14ac:dyDescent="0.3">
      <c r="B9" s="56">
        <v>17</v>
      </c>
      <c r="C9" s="56"/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20">
        <v>549.1276280095999</v>
      </c>
      <c r="P9" s="20">
        <v>539.25301800959994</v>
      </c>
      <c r="Q9" s="20">
        <v>538.03606361600009</v>
      </c>
      <c r="R9" s="20">
        <v>528.49826361600003</v>
      </c>
      <c r="S9" s="20">
        <v>505.65534879999996</v>
      </c>
      <c r="T9" s="20">
        <v>492.26534879999991</v>
      </c>
      <c r="U9" s="20">
        <v>484.6474687999999</v>
      </c>
      <c r="V9" s="20">
        <v>430.81659528000006</v>
      </c>
      <c r="W9" s="20">
        <v>423.33467528000006</v>
      </c>
      <c r="X9" s="20">
        <v>390.82397982000015</v>
      </c>
      <c r="Y9" s="20">
        <v>416.72435982000013</v>
      </c>
      <c r="Z9" s="20">
        <v>439.08773424000009</v>
      </c>
      <c r="AA9" s="20">
        <v>469.33368424000008</v>
      </c>
      <c r="AB9" s="20">
        <v>526.71726671999988</v>
      </c>
      <c r="AC9" s="20">
        <v>546.28726671999993</v>
      </c>
      <c r="AD9" s="20">
        <v>588.10294715999999</v>
      </c>
    </row>
    <row r="10" spans="2:30" x14ac:dyDescent="0.3">
      <c r="B10" s="56">
        <v>16</v>
      </c>
      <c r="C10" s="56"/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20">
        <v>550.89413536000018</v>
      </c>
      <c r="N10" s="20">
        <v>551.04955000000007</v>
      </c>
      <c r="O10" s="20">
        <v>552.9538746464001</v>
      </c>
      <c r="P10" s="20">
        <v>543.07926464640013</v>
      </c>
      <c r="Q10" s="20">
        <v>541.01871948799999</v>
      </c>
      <c r="R10" s="20">
        <v>531.48091948799993</v>
      </c>
      <c r="S10" s="20">
        <v>496.03008532000007</v>
      </c>
      <c r="T10" s="20">
        <v>482.64008532000003</v>
      </c>
      <c r="U10" s="20">
        <v>475.02220532000001</v>
      </c>
      <c r="V10" s="20">
        <v>400.88880815999994</v>
      </c>
      <c r="W10" s="20">
        <v>393.40688815999994</v>
      </c>
      <c r="X10" s="20">
        <v>378.99310524000009</v>
      </c>
      <c r="Y10" s="20">
        <v>404.89348524000013</v>
      </c>
      <c r="Z10" s="20">
        <v>399.86095056000005</v>
      </c>
      <c r="AA10" s="20">
        <v>430.10690056000004</v>
      </c>
      <c r="AB10" s="20">
        <v>521.85830352000005</v>
      </c>
      <c r="AC10" s="20">
        <v>541.4283035200001</v>
      </c>
      <c r="AD10" s="20">
        <v>576.43598471999996</v>
      </c>
    </row>
    <row r="11" spans="2:30" x14ac:dyDescent="0.3">
      <c r="B11" s="56">
        <v>15</v>
      </c>
      <c r="C11" s="56"/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20">
        <v>560.72867424000003</v>
      </c>
      <c r="M11" s="20">
        <v>555.13371424000002</v>
      </c>
      <c r="N11" s="20">
        <v>550.28230382399988</v>
      </c>
      <c r="O11" s="20">
        <v>543.26697085759986</v>
      </c>
      <c r="P11" s="20">
        <v>533.3923608575999</v>
      </c>
      <c r="Q11" s="20">
        <v>544.00137536</v>
      </c>
      <c r="R11" s="20">
        <v>534.46357536000005</v>
      </c>
      <c r="S11" s="20">
        <v>490.90380127600002</v>
      </c>
      <c r="T11" s="20">
        <v>477.51380127600004</v>
      </c>
      <c r="U11" s="20">
        <v>469.89592127600002</v>
      </c>
      <c r="V11" s="20">
        <v>379.82707151999995</v>
      </c>
      <c r="W11" s="20">
        <v>372.34515151999994</v>
      </c>
      <c r="X11" s="20">
        <v>353.30834543999998</v>
      </c>
      <c r="Y11" s="20">
        <v>379.20872544000002</v>
      </c>
      <c r="Z11" s="20">
        <v>364.41051180899996</v>
      </c>
      <c r="AA11" s="20">
        <v>394.65646180900001</v>
      </c>
      <c r="AB11" s="20">
        <v>478.77238176000009</v>
      </c>
      <c r="AC11" s="20">
        <v>498.34238176000008</v>
      </c>
      <c r="AD11" s="20">
        <v>524.29444932299998</v>
      </c>
    </row>
    <row r="12" spans="2:30" x14ac:dyDescent="0.3">
      <c r="B12" s="56">
        <v>14</v>
      </c>
      <c r="C12" s="56"/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20">
        <v>588.19269312000006</v>
      </c>
      <c r="L12" s="20">
        <v>564.9682531200001</v>
      </c>
      <c r="M12" s="20">
        <v>559.37329312000008</v>
      </c>
      <c r="N12" s="20">
        <v>554.48125785599996</v>
      </c>
      <c r="O12" s="20">
        <v>533.58006706879996</v>
      </c>
      <c r="P12" s="20">
        <v>523.70545706879989</v>
      </c>
      <c r="Q12" s="20">
        <v>524.75269776499999</v>
      </c>
      <c r="R12" s="20">
        <v>515.21489776500005</v>
      </c>
      <c r="S12" s="20">
        <v>454.59068242000001</v>
      </c>
      <c r="T12" s="20">
        <v>441.20068242000002</v>
      </c>
      <c r="U12" s="20">
        <v>433.58280242000001</v>
      </c>
      <c r="V12" s="20">
        <v>358.76533488000001</v>
      </c>
      <c r="W12" s="20">
        <v>351.28341488000001</v>
      </c>
      <c r="X12" s="20">
        <v>331.66960692000004</v>
      </c>
      <c r="Y12" s="20">
        <v>357.56998692000002</v>
      </c>
      <c r="Z12" s="20">
        <v>357.37616976000015</v>
      </c>
      <c r="AA12" s="20">
        <v>387.62211976000015</v>
      </c>
      <c r="AB12" s="20">
        <v>463.96188816</v>
      </c>
      <c r="AC12" s="20">
        <v>483.53188815999999</v>
      </c>
      <c r="AD12" s="20">
        <v>516.62816952000003</v>
      </c>
    </row>
    <row r="13" spans="2:30" x14ac:dyDescent="0.3">
      <c r="B13" s="56">
        <v>13</v>
      </c>
      <c r="C13" s="56"/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20">
        <v>625.39159631999996</v>
      </c>
      <c r="K13" s="20">
        <v>607.64222844000005</v>
      </c>
      <c r="L13" s="20">
        <v>584.41778843999998</v>
      </c>
      <c r="M13" s="20">
        <v>578.82282843999997</v>
      </c>
      <c r="N13" s="20">
        <v>558.68021188800003</v>
      </c>
      <c r="O13" s="20">
        <v>523.89316327999995</v>
      </c>
      <c r="P13" s="20">
        <v>514.01855327999999</v>
      </c>
      <c r="Q13" s="20">
        <v>505.50402017000005</v>
      </c>
      <c r="R13" s="20">
        <v>495.96622017000004</v>
      </c>
      <c r="S13" s="20">
        <v>430.07978272000008</v>
      </c>
      <c r="T13" s="20">
        <v>416.6897827200001</v>
      </c>
      <c r="U13" s="20">
        <v>409.07190272000008</v>
      </c>
      <c r="V13" s="20">
        <v>337.70359823999996</v>
      </c>
      <c r="W13" s="20">
        <v>330.22167823999996</v>
      </c>
      <c r="X13" s="58">
        <v>308.00785775999998</v>
      </c>
      <c r="Y13" s="20">
        <v>333.90823775999996</v>
      </c>
      <c r="Z13" s="20">
        <v>352.0655721600001</v>
      </c>
      <c r="AA13" s="20">
        <v>382.31152216000015</v>
      </c>
      <c r="AB13" s="20">
        <v>489.84053927999992</v>
      </c>
      <c r="AC13" s="20">
        <v>509.41053927999991</v>
      </c>
      <c r="AD13" s="20">
        <v>565.13733792000005</v>
      </c>
    </row>
    <row r="14" spans="2:30" x14ac:dyDescent="0.3">
      <c r="B14" s="56">
        <v>12</v>
      </c>
      <c r="C14" s="56"/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20">
        <v>626.42405184000017</v>
      </c>
      <c r="J14" s="20">
        <v>642.18305184000008</v>
      </c>
      <c r="K14" s="20">
        <v>627.09176376000016</v>
      </c>
      <c r="L14" s="20">
        <v>603.8673237600002</v>
      </c>
      <c r="M14" s="20">
        <v>598.27236376000019</v>
      </c>
      <c r="N14" s="20">
        <v>565.55159567999999</v>
      </c>
      <c r="O14" s="20">
        <v>542.56279495999991</v>
      </c>
      <c r="P14" s="20">
        <v>532.68818495999994</v>
      </c>
      <c r="Q14" s="20">
        <v>508.86266167999992</v>
      </c>
      <c r="R14" s="20">
        <v>499.32486167999991</v>
      </c>
      <c r="S14" s="20">
        <v>479.35153839999998</v>
      </c>
      <c r="T14" s="20">
        <v>465.96153839999999</v>
      </c>
      <c r="U14" s="20">
        <v>458.34365839999998</v>
      </c>
      <c r="V14" s="20">
        <v>318.35184288000005</v>
      </c>
      <c r="W14" s="20">
        <v>310.86992287999999</v>
      </c>
      <c r="X14" s="20">
        <v>332.55340872000005</v>
      </c>
      <c r="Y14" s="20">
        <v>358.45378872000009</v>
      </c>
      <c r="Z14" s="20">
        <v>346.75497456000016</v>
      </c>
      <c r="AA14" s="20">
        <v>377.00092456000021</v>
      </c>
      <c r="AB14" s="20">
        <v>515.71919039999977</v>
      </c>
      <c r="AC14" s="20">
        <v>535.28919039999982</v>
      </c>
      <c r="AD14" s="20">
        <v>581.50830624000002</v>
      </c>
    </row>
    <row r="15" spans="2:30" x14ac:dyDescent="0.3">
      <c r="B15" s="56">
        <v>11</v>
      </c>
      <c r="C15" s="56"/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20">
        <v>637.75664908800013</v>
      </c>
      <c r="J15" s="20">
        <v>653.51564908800015</v>
      </c>
      <c r="K15" s="20">
        <v>647.82801216000007</v>
      </c>
      <c r="L15" s="20">
        <v>624.60357216000011</v>
      </c>
      <c r="M15" s="20">
        <v>619.0086121600001</v>
      </c>
      <c r="N15" s="20">
        <v>595.54479191999997</v>
      </c>
      <c r="O15" s="20">
        <v>562.66208312000003</v>
      </c>
      <c r="P15" s="20">
        <v>552.78747312000007</v>
      </c>
      <c r="Q15" s="20">
        <v>522.15823334000004</v>
      </c>
      <c r="R15" s="20">
        <v>512.62043333999998</v>
      </c>
      <c r="S15" s="20">
        <v>485.84339356000004</v>
      </c>
      <c r="T15" s="20">
        <v>472.45339356000005</v>
      </c>
      <c r="U15" s="20">
        <v>464.83551356000004</v>
      </c>
      <c r="V15" s="20">
        <v>382.01827703999999</v>
      </c>
      <c r="W15" s="20">
        <v>374.53635703999998</v>
      </c>
      <c r="X15" s="20">
        <v>373.41697776000001</v>
      </c>
      <c r="Y15" s="20">
        <v>399.31735776000005</v>
      </c>
      <c r="Z15" s="20">
        <v>341.44437696000017</v>
      </c>
      <c r="AA15" s="20">
        <v>371.69032696000016</v>
      </c>
      <c r="AB15" s="20">
        <v>541.59784151999975</v>
      </c>
      <c r="AC15" s="20">
        <v>561.1678415199998</v>
      </c>
      <c r="AD15" s="20">
        <v>587.00059584000007</v>
      </c>
    </row>
    <row r="16" spans="2:30" x14ac:dyDescent="0.3">
      <c r="B16" s="56">
        <v>10</v>
      </c>
      <c r="C16" s="56"/>
      <c r="D16" s="19">
        <v>0</v>
      </c>
      <c r="E16" s="19">
        <v>0</v>
      </c>
      <c r="F16" s="19">
        <v>0</v>
      </c>
      <c r="G16" s="19">
        <v>0</v>
      </c>
      <c r="H16" s="20">
        <v>651.73278335999987</v>
      </c>
      <c r="I16" s="20">
        <v>646.7102232000002</v>
      </c>
      <c r="J16" s="20">
        <v>662.4692232000001</v>
      </c>
      <c r="K16" s="20">
        <v>668.56426056000021</v>
      </c>
      <c r="L16" s="20">
        <v>645.33982056000025</v>
      </c>
      <c r="M16" s="20">
        <v>639.74486056000023</v>
      </c>
      <c r="N16" s="20">
        <v>628.21041791999994</v>
      </c>
      <c r="O16" s="20">
        <v>576.62225816</v>
      </c>
      <c r="P16" s="20">
        <v>566.74764815999993</v>
      </c>
      <c r="Q16" s="20">
        <v>548.43985136000003</v>
      </c>
      <c r="R16" s="20">
        <v>538.90205136000009</v>
      </c>
      <c r="S16" s="20">
        <v>524.44645456000001</v>
      </c>
      <c r="T16" s="20">
        <v>511.05645456000002</v>
      </c>
      <c r="U16" s="20">
        <v>503.43857456000001</v>
      </c>
      <c r="V16" s="20">
        <v>405.54842928000005</v>
      </c>
      <c r="W16" s="20">
        <v>398.06650928000005</v>
      </c>
      <c r="X16" s="20">
        <v>390.90924528000011</v>
      </c>
      <c r="Y16" s="20">
        <v>416.80962528000015</v>
      </c>
      <c r="Z16" s="20">
        <v>336.13377936000029</v>
      </c>
      <c r="AA16" s="20">
        <v>366.37972936000028</v>
      </c>
      <c r="AB16" s="20">
        <v>548.20649867999975</v>
      </c>
      <c r="AC16" s="20">
        <v>567.77649867999969</v>
      </c>
      <c r="AD16" s="20">
        <v>582.38042783999902</v>
      </c>
    </row>
    <row r="17" spans="2:30" x14ac:dyDescent="0.3">
      <c r="B17" s="56">
        <v>9</v>
      </c>
      <c r="C17" s="56"/>
      <c r="D17" s="19">
        <v>0</v>
      </c>
      <c r="E17" s="19">
        <v>0</v>
      </c>
      <c r="F17" s="19">
        <v>0</v>
      </c>
      <c r="G17" s="19">
        <v>0</v>
      </c>
      <c r="H17" s="20">
        <v>665.92967711999984</v>
      </c>
      <c r="I17" s="20">
        <v>657.60551376000001</v>
      </c>
      <c r="J17" s="20">
        <v>673.36451376000002</v>
      </c>
      <c r="K17" s="20">
        <v>680.55057913500002</v>
      </c>
      <c r="L17" s="20">
        <v>657.32613913500006</v>
      </c>
      <c r="M17" s="20">
        <v>651.73117913500005</v>
      </c>
      <c r="N17" s="20">
        <v>641.2877645100001</v>
      </c>
      <c r="O17" s="20">
        <v>635.12399988499999</v>
      </c>
      <c r="P17" s="20">
        <v>625.24938988499991</v>
      </c>
      <c r="Q17" s="20">
        <v>589.20739942250009</v>
      </c>
      <c r="R17" s="20">
        <v>579.66959942250014</v>
      </c>
      <c r="S17" s="20">
        <v>547.47980896000013</v>
      </c>
      <c r="T17" s="20">
        <v>534.08980896000014</v>
      </c>
      <c r="U17" s="20">
        <v>526.47192896000013</v>
      </c>
      <c r="V17" s="20">
        <v>429.07858152000011</v>
      </c>
      <c r="W17" s="20">
        <v>421.59666152000005</v>
      </c>
      <c r="X17" s="20">
        <v>436.11629136000005</v>
      </c>
      <c r="Y17" s="20">
        <v>462.01667136000009</v>
      </c>
      <c r="Z17" s="20">
        <v>455.62689743999994</v>
      </c>
      <c r="AA17" s="20">
        <v>485.87284743999999</v>
      </c>
      <c r="AB17" s="20">
        <v>554.81515583999965</v>
      </c>
      <c r="AC17" s="20">
        <v>574.3851558399997</v>
      </c>
      <c r="AD17" s="20">
        <v>600.88497935999897</v>
      </c>
    </row>
    <row r="18" spans="2:30" x14ac:dyDescent="0.3">
      <c r="B18" s="56">
        <v>8</v>
      </c>
      <c r="C18" s="56"/>
      <c r="D18" s="19">
        <v>0</v>
      </c>
      <c r="E18" s="19">
        <v>0</v>
      </c>
      <c r="F18" s="19">
        <v>0</v>
      </c>
      <c r="G18" s="20">
        <v>704.53757087999998</v>
      </c>
      <c r="H18" s="20">
        <v>680.12657087999992</v>
      </c>
      <c r="I18" s="20">
        <v>688.8991056000001</v>
      </c>
      <c r="J18" s="20">
        <v>704.65810560000011</v>
      </c>
      <c r="K18" s="20">
        <v>704.49772668187506</v>
      </c>
      <c r="L18" s="20">
        <v>681.27328668187511</v>
      </c>
      <c r="M18" s="20">
        <v>675.67832668187509</v>
      </c>
      <c r="N18" s="20">
        <v>657.88846776374999</v>
      </c>
      <c r="O18" s="20">
        <v>644.37825884562506</v>
      </c>
      <c r="P18" s="20">
        <v>634.50364884562509</v>
      </c>
      <c r="Q18" s="20">
        <v>592.72151534468765</v>
      </c>
      <c r="R18" s="20">
        <v>583.1837153446877</v>
      </c>
      <c r="S18" s="20">
        <v>545.25378184375018</v>
      </c>
      <c r="T18" s="20">
        <v>531.86378184375019</v>
      </c>
      <c r="U18" s="20">
        <v>524.24590184375018</v>
      </c>
      <c r="V18" s="20">
        <v>452.60873376000018</v>
      </c>
      <c r="W18" s="20">
        <v>445.12681376000012</v>
      </c>
      <c r="X18" s="20">
        <v>467.46594815999998</v>
      </c>
      <c r="Y18" s="20">
        <v>493.36632816000002</v>
      </c>
      <c r="Z18" s="20">
        <v>536.94444983999961</v>
      </c>
      <c r="AA18" s="20">
        <v>567.1903998399996</v>
      </c>
      <c r="AB18" s="20">
        <v>611.80518768000013</v>
      </c>
      <c r="AC18" s="20">
        <v>631.37518768000007</v>
      </c>
      <c r="AD18" s="20">
        <v>683.07776807999994</v>
      </c>
    </row>
    <row r="19" spans="2:30" x14ac:dyDescent="0.3">
      <c r="B19" s="56">
        <v>7</v>
      </c>
      <c r="C19" s="56"/>
      <c r="D19" s="19">
        <v>0</v>
      </c>
      <c r="E19" s="19">
        <v>0</v>
      </c>
      <c r="F19" s="19">
        <v>0</v>
      </c>
      <c r="G19" s="20">
        <v>718.73446464000006</v>
      </c>
      <c r="H19" s="20">
        <v>694.32346464</v>
      </c>
      <c r="I19" s="20">
        <v>731.36831280000013</v>
      </c>
      <c r="J19" s="20">
        <v>747.12731280000014</v>
      </c>
      <c r="K19" s="20">
        <v>742.21181495999997</v>
      </c>
      <c r="L19" s="20">
        <v>718.98737496000001</v>
      </c>
      <c r="M19" s="20">
        <v>713.39241496</v>
      </c>
      <c r="N19" s="20">
        <v>681.12016656000003</v>
      </c>
      <c r="O19" s="20">
        <v>678.76168334281249</v>
      </c>
      <c r="P19" s="20">
        <v>668.88707334281253</v>
      </c>
      <c r="Q19" s="20">
        <v>643.24825376374997</v>
      </c>
      <c r="R19" s="20">
        <v>633.71045376374991</v>
      </c>
      <c r="S19" s="20">
        <v>583.988719601875</v>
      </c>
      <c r="T19" s="20">
        <v>570.59871960187502</v>
      </c>
      <c r="U19" s="20">
        <v>562.98083960187512</v>
      </c>
      <c r="V19" s="20">
        <v>498.98379984000002</v>
      </c>
      <c r="W19" s="20">
        <v>491.50187984000002</v>
      </c>
      <c r="X19" s="20">
        <v>505.06217591999979</v>
      </c>
      <c r="Y19" s="20">
        <v>530.96255591999977</v>
      </c>
      <c r="Z19" s="20">
        <v>585.83776704000013</v>
      </c>
      <c r="AA19" s="20">
        <v>616.08371704000012</v>
      </c>
      <c r="AB19" s="20">
        <v>647.38774896000007</v>
      </c>
      <c r="AC19" s="20">
        <v>666.95774896</v>
      </c>
      <c r="AD19" s="20">
        <v>721.75480368000001</v>
      </c>
    </row>
    <row r="20" spans="2:30" x14ac:dyDescent="0.3">
      <c r="B20" s="56">
        <v>6</v>
      </c>
      <c r="C20" s="56"/>
      <c r="D20" s="19">
        <v>0</v>
      </c>
      <c r="E20" s="19">
        <v>0</v>
      </c>
      <c r="F20" s="20">
        <v>665.59951679999995</v>
      </c>
      <c r="G20" s="20">
        <v>724.47260700000004</v>
      </c>
      <c r="H20" s="20">
        <v>736.91414592000001</v>
      </c>
      <c r="I20" s="20">
        <v>774.68783856000005</v>
      </c>
      <c r="J20" s="20">
        <v>790.44683855999995</v>
      </c>
      <c r="K20" s="20">
        <v>766.43654976000005</v>
      </c>
      <c r="L20" s="20">
        <v>743.21210976000009</v>
      </c>
      <c r="M20" s="20">
        <v>737.61714976000007</v>
      </c>
      <c r="N20" s="20">
        <v>690.92228773500005</v>
      </c>
      <c r="O20" s="20">
        <v>713.14510783999992</v>
      </c>
      <c r="P20" s="20">
        <v>703.27049783999985</v>
      </c>
      <c r="Q20" s="20">
        <v>665.83987760000002</v>
      </c>
      <c r="R20" s="20">
        <v>656.30207759999996</v>
      </c>
      <c r="S20" s="20">
        <v>622.72365735999995</v>
      </c>
      <c r="T20" s="20">
        <v>609.33365735999996</v>
      </c>
      <c r="U20" s="20">
        <v>601.71577736000006</v>
      </c>
      <c r="V20" s="20">
        <v>545.35886592000008</v>
      </c>
      <c r="W20" s="20">
        <v>537.87694592000014</v>
      </c>
      <c r="X20" s="20">
        <v>530.996892</v>
      </c>
      <c r="Y20" s="20">
        <v>556.89727199999993</v>
      </c>
      <c r="Z20" s="20">
        <v>638.74440096000001</v>
      </c>
      <c r="AA20" s="20">
        <v>668.99035096</v>
      </c>
      <c r="AB20" s="20">
        <v>657.50747423999996</v>
      </c>
      <c r="AC20" s="20">
        <v>677.0774742399999</v>
      </c>
      <c r="AD20" s="20">
        <v>735.59350463999999</v>
      </c>
    </row>
    <row r="21" spans="2:30" x14ac:dyDescent="0.3">
      <c r="B21" s="56">
        <v>5</v>
      </c>
      <c r="C21" s="56"/>
      <c r="D21" s="19">
        <v>0</v>
      </c>
      <c r="E21" s="20">
        <v>752.79097792000005</v>
      </c>
      <c r="F21" s="20">
        <v>738.78297792000001</v>
      </c>
      <c r="G21" s="20">
        <v>774.72467136000012</v>
      </c>
      <c r="H21" s="20">
        <v>750.31367136000006</v>
      </c>
      <c r="I21" s="20">
        <v>794.14237968000009</v>
      </c>
      <c r="J21" s="20">
        <v>809.90137967999999</v>
      </c>
      <c r="K21" s="20">
        <v>812.64030623999997</v>
      </c>
      <c r="L21" s="20">
        <v>789.41586624000001</v>
      </c>
      <c r="M21" s="20">
        <v>783.82090624</v>
      </c>
      <c r="N21" s="20">
        <v>768.93035280000015</v>
      </c>
      <c r="O21" s="20">
        <v>758.31944936000025</v>
      </c>
      <c r="P21" s="20">
        <v>748.44483936000017</v>
      </c>
      <c r="Q21" s="20">
        <v>717.62209759999996</v>
      </c>
      <c r="R21" s="20">
        <v>708.08429760000001</v>
      </c>
      <c r="S21" s="20">
        <v>687.40237552000008</v>
      </c>
      <c r="T21" s="20">
        <v>674.01237552000009</v>
      </c>
      <c r="U21" s="20">
        <v>666.39449552000008</v>
      </c>
      <c r="V21" s="20">
        <v>639.94045343999983</v>
      </c>
      <c r="W21" s="20">
        <v>632.45853343999988</v>
      </c>
      <c r="X21" s="20">
        <v>621.13533143999996</v>
      </c>
      <c r="Y21" s="20">
        <v>647.03571144</v>
      </c>
      <c r="Z21" s="20">
        <v>680.39132208000001</v>
      </c>
      <c r="AA21" s="20">
        <v>710.63727208</v>
      </c>
      <c r="AB21" s="20">
        <v>737.59004015999983</v>
      </c>
      <c r="AC21" s="20">
        <v>757.16004015999988</v>
      </c>
      <c r="AD21" s="20">
        <v>796.16027327999996</v>
      </c>
    </row>
    <row r="22" spans="2:30" x14ac:dyDescent="0.3">
      <c r="B22" s="56">
        <v>4</v>
      </c>
      <c r="C22" s="56"/>
      <c r="D22" s="20">
        <v>727.74441023999998</v>
      </c>
      <c r="E22" s="20">
        <v>787.57461352000007</v>
      </c>
      <c r="F22" s="20">
        <v>773.56661352000003</v>
      </c>
      <c r="G22" s="20">
        <v>795.95460288000015</v>
      </c>
      <c r="H22" s="20">
        <v>771.54360288000009</v>
      </c>
      <c r="I22" s="20">
        <v>825.52941312000007</v>
      </c>
      <c r="J22" s="20">
        <v>841.28841311999997</v>
      </c>
      <c r="K22" s="20">
        <v>867.11329824000018</v>
      </c>
      <c r="L22" s="20">
        <v>843.88885824000022</v>
      </c>
      <c r="M22" s="20">
        <v>838.2938982400002</v>
      </c>
      <c r="N22" s="20">
        <v>822.38344704000008</v>
      </c>
      <c r="O22" s="20">
        <v>789.30468391999989</v>
      </c>
      <c r="P22" s="20">
        <v>779.43007391999993</v>
      </c>
      <c r="Q22" s="20">
        <v>769.40431760000001</v>
      </c>
      <c r="R22" s="20">
        <v>759.86651759999995</v>
      </c>
      <c r="S22" s="20">
        <v>752.08109368000009</v>
      </c>
      <c r="T22" s="20">
        <v>738.69109368000011</v>
      </c>
      <c r="U22" s="20">
        <v>731.07321368000009</v>
      </c>
      <c r="V22" s="20">
        <v>717.51566975999992</v>
      </c>
      <c r="W22" s="20">
        <v>710.03374975999998</v>
      </c>
      <c r="X22" s="20">
        <v>711.27377087999992</v>
      </c>
      <c r="Y22" s="20">
        <v>737.17415087999984</v>
      </c>
      <c r="Z22" s="20">
        <v>754.90632599999992</v>
      </c>
      <c r="AA22" s="20">
        <v>785.15227599999992</v>
      </c>
      <c r="AB22" s="20">
        <v>800.52607247999993</v>
      </c>
      <c r="AC22" s="20">
        <v>820.09607247999998</v>
      </c>
      <c r="AD22" s="20">
        <v>844.82102471999997</v>
      </c>
    </row>
    <row r="23" spans="2:30" x14ac:dyDescent="0.3">
      <c r="B23" s="56">
        <v>3</v>
      </c>
      <c r="C23" s="56"/>
      <c r="D23" s="20">
        <v>943.43189170987625</v>
      </c>
      <c r="E23" s="20">
        <v>941.65513984000006</v>
      </c>
      <c r="F23" s="20">
        <v>927.64713984000002</v>
      </c>
      <c r="G23" s="20">
        <v>936.53749008000011</v>
      </c>
      <c r="H23" s="20">
        <v>912.12649008000005</v>
      </c>
      <c r="I23" s="20">
        <v>855.94153920000042</v>
      </c>
      <c r="J23" s="20">
        <v>871.70053920000043</v>
      </c>
      <c r="K23" s="20">
        <v>921.58629024000027</v>
      </c>
      <c r="L23" s="20">
        <v>898.36185024000031</v>
      </c>
      <c r="M23" s="20">
        <v>892.76689024000029</v>
      </c>
      <c r="N23" s="20">
        <v>875.83654128000001</v>
      </c>
      <c r="O23" s="20">
        <v>829.80227336000007</v>
      </c>
      <c r="P23" s="20">
        <v>819.92766336000011</v>
      </c>
      <c r="Q23" s="20">
        <v>821.18653759999995</v>
      </c>
      <c r="R23" s="20">
        <v>811.6487376</v>
      </c>
      <c r="S23" s="20">
        <v>816.75981184</v>
      </c>
      <c r="T23" s="20">
        <v>803.36981184000001</v>
      </c>
      <c r="U23" s="20">
        <v>795.75193184000011</v>
      </c>
      <c r="V23" s="20">
        <v>795.0908860799999</v>
      </c>
      <c r="W23" s="20">
        <v>787.60896607999996</v>
      </c>
      <c r="X23" s="20">
        <v>786.81196032000003</v>
      </c>
      <c r="Y23" s="20">
        <v>812.71234031999995</v>
      </c>
      <c r="Z23" s="20">
        <v>829.42132992000006</v>
      </c>
      <c r="AA23" s="20">
        <v>859.66727992000006</v>
      </c>
      <c r="AB23" s="20">
        <v>847.54290065999999</v>
      </c>
      <c r="AC23" s="20">
        <v>867.11290066000004</v>
      </c>
      <c r="AD23" s="20">
        <v>881.9896706400001</v>
      </c>
    </row>
    <row r="24" spans="2:30" x14ac:dyDescent="0.3">
      <c r="B24" s="56">
        <v>2</v>
      </c>
      <c r="C24" s="56"/>
      <c r="D24" s="20">
        <v>1178.8393592448017</v>
      </c>
      <c r="E24" s="20">
        <v>1095.7356661600004</v>
      </c>
      <c r="F24" s="20">
        <v>1081.7276661600004</v>
      </c>
      <c r="G24" s="20">
        <v>1017.0270460800002</v>
      </c>
      <c r="H24" s="20">
        <v>992.61604608000016</v>
      </c>
      <c r="I24" s="20">
        <v>960.62104896000073</v>
      </c>
      <c r="J24" s="20">
        <v>976.38004896000075</v>
      </c>
      <c r="K24" s="20">
        <v>976.05928224000047</v>
      </c>
      <c r="L24" s="20">
        <v>952.83484224000051</v>
      </c>
      <c r="M24" s="20">
        <v>947.2398822400005</v>
      </c>
      <c r="N24" s="20">
        <v>929.28963552000016</v>
      </c>
      <c r="O24" s="20">
        <v>915.61903879999988</v>
      </c>
      <c r="P24" s="20">
        <v>905.74442879999992</v>
      </c>
      <c r="Q24" s="20">
        <v>928.43257663999975</v>
      </c>
      <c r="R24" s="20">
        <v>918.89477663999969</v>
      </c>
      <c r="S24" s="20">
        <v>913.43656767999983</v>
      </c>
      <c r="T24" s="20">
        <v>900.04656767999984</v>
      </c>
      <c r="U24" s="20">
        <v>892.42868767999994</v>
      </c>
      <c r="V24" s="20">
        <v>881.19835871999999</v>
      </c>
      <c r="W24" s="20">
        <v>873.71643872000004</v>
      </c>
      <c r="X24" s="20">
        <v>862.35014976000002</v>
      </c>
      <c r="Y24" s="20">
        <v>888.25052976000006</v>
      </c>
      <c r="Z24" s="20">
        <v>881.66816232000019</v>
      </c>
      <c r="AA24" s="20">
        <v>911.91411232000019</v>
      </c>
      <c r="AB24" s="20">
        <v>894.55972883999993</v>
      </c>
      <c r="AC24" s="20">
        <v>914.12972883999998</v>
      </c>
      <c r="AD24" s="20">
        <v>911.73559271999989</v>
      </c>
    </row>
    <row r="25" spans="2:30" x14ac:dyDescent="0.3">
      <c r="B25" s="56">
        <v>1</v>
      </c>
      <c r="C25" s="56"/>
      <c r="D25" s="20">
        <v>1317.0833828685195</v>
      </c>
      <c r="E25" s="20">
        <v>1249.8161924800004</v>
      </c>
      <c r="F25" s="20">
        <v>1235.8081924800006</v>
      </c>
      <c r="G25" s="20">
        <v>1183.9594262400005</v>
      </c>
      <c r="H25" s="20">
        <v>1159.5484262400005</v>
      </c>
      <c r="I25" s="20">
        <v>1065.3005587200012</v>
      </c>
      <c r="J25" s="20">
        <v>1081.059558720001</v>
      </c>
      <c r="K25" s="20">
        <v>1088.6727913600007</v>
      </c>
      <c r="L25" s="20">
        <v>1065.4483513600007</v>
      </c>
      <c r="M25" s="20">
        <v>1059.8533913600008</v>
      </c>
      <c r="N25" s="20">
        <v>1049.8371440000003</v>
      </c>
      <c r="O25" s="20">
        <v>1044.1005466399997</v>
      </c>
      <c r="P25" s="20">
        <v>1034.2259366399996</v>
      </c>
      <c r="Q25" s="20">
        <v>1035.6786156799997</v>
      </c>
      <c r="R25" s="20">
        <v>1026.1408156799998</v>
      </c>
      <c r="S25" s="20">
        <v>1010.1133235199997</v>
      </c>
      <c r="T25" s="20">
        <v>996.72332351999967</v>
      </c>
      <c r="U25" s="20">
        <v>989.10544351999977</v>
      </c>
      <c r="V25" s="20">
        <v>967.30583135999973</v>
      </c>
      <c r="W25" s="20">
        <v>959.82391135999978</v>
      </c>
      <c r="X25" s="20">
        <v>937.88833920000002</v>
      </c>
      <c r="Y25" s="20">
        <v>963.78871919999995</v>
      </c>
      <c r="Z25" s="20">
        <v>933.91499472000044</v>
      </c>
      <c r="AA25" s="20">
        <v>964.16094472000054</v>
      </c>
      <c r="AB25" s="20">
        <v>925.65735288000019</v>
      </c>
      <c r="AC25" s="20">
        <v>945.22735288000013</v>
      </c>
      <c r="AD25" s="20">
        <v>920.25590927999997</v>
      </c>
    </row>
    <row r="26" spans="2:30" x14ac:dyDescent="0.3">
      <c r="B26" s="56">
        <v>0.5</v>
      </c>
      <c r="C26" s="56"/>
      <c r="D26" s="20">
        <v>1609.1001168</v>
      </c>
      <c r="E26" s="20">
        <v>1534.8680992</v>
      </c>
      <c r="F26" s="20">
        <v>1520.8600992000001</v>
      </c>
      <c r="G26" s="20">
        <v>1457.0310816000001</v>
      </c>
      <c r="H26" s="20">
        <v>1432.6200816</v>
      </c>
      <c r="I26" s="20">
        <v>1328.6210640000002</v>
      </c>
      <c r="J26" s="20">
        <v>1344.3800639999999</v>
      </c>
      <c r="K26" s="20">
        <v>1279.3644864</v>
      </c>
      <c r="L26" s="20">
        <v>1256.1400464000001</v>
      </c>
      <c r="M26" s="20">
        <v>1250.5450863999999</v>
      </c>
      <c r="N26" s="20">
        <v>1208.3913888</v>
      </c>
      <c r="O26" s="20">
        <v>1170.5173412000001</v>
      </c>
      <c r="P26" s="20">
        <v>1160.6427312000001</v>
      </c>
      <c r="Q26" s="20">
        <v>1122.4318736000005</v>
      </c>
      <c r="R26" s="20">
        <v>1112.8940736000004</v>
      </c>
      <c r="S26" s="20">
        <v>1086.0252793599998</v>
      </c>
      <c r="T26" s="20">
        <v>1072.6352793599997</v>
      </c>
      <c r="U26" s="20">
        <v>1065.0173993599999</v>
      </c>
      <c r="V26" s="20">
        <v>1032.6485039999998</v>
      </c>
      <c r="W26" s="20">
        <v>1025.1665839999998</v>
      </c>
      <c r="X26" s="20">
        <v>992.66172863999998</v>
      </c>
      <c r="Y26" s="20">
        <v>1018.56210864</v>
      </c>
      <c r="Z26" s="20">
        <v>986.16182712000057</v>
      </c>
      <c r="AA26" s="20">
        <v>1016.4077771200006</v>
      </c>
      <c r="AB26" s="20">
        <v>956.75497692000044</v>
      </c>
      <c r="AC26" s="20">
        <v>976.32497692000038</v>
      </c>
      <c r="AD26" s="20">
        <v>942.61942584000099</v>
      </c>
    </row>
  </sheetData>
  <mergeCells count="24">
    <mergeCell ref="B25:C25"/>
    <mergeCell ref="B26:C26"/>
    <mergeCell ref="B3:C3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4:C4"/>
    <mergeCell ref="B10:C10"/>
    <mergeCell ref="B11:C11"/>
    <mergeCell ref="B12:C12"/>
    <mergeCell ref="B5:C5"/>
    <mergeCell ref="B6:C6"/>
    <mergeCell ref="B7:C7"/>
    <mergeCell ref="B8:C8"/>
    <mergeCell ref="B9:C9"/>
  </mergeCells>
  <conditionalFormatting sqref="D22:D26 E21:E26 F20:F26 G18:G26 H16:H26 I14:I26 J13:J26 K12:K26 L11:L26 M10:N26 O9:O26 P8:R26 S7:S26 T6:U26 V5:W26 X4:X26 Y5:Y26 Z6:Z26 AA7:AB26 AC9:AD26 AC8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7FD40-4176-40A1-8CE8-0ACC2F6EC8B1}">
  <dimension ref="A1:AU1131"/>
  <sheetViews>
    <sheetView zoomScale="80" zoomScaleNormal="80" zoomScaleSheetLayoutView="50"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B73" sqref="B73"/>
    </sheetView>
  </sheetViews>
  <sheetFormatPr defaultRowHeight="15.6" x14ac:dyDescent="0.3"/>
  <cols>
    <col min="1" max="1" width="0.296875" customWidth="1"/>
    <col min="3" max="3" width="9.09765625" bestFit="1" customWidth="1"/>
    <col min="4" max="4" width="11" bestFit="1" customWidth="1"/>
    <col min="5" max="5" width="10.59765625" bestFit="1" customWidth="1"/>
    <col min="6" max="6" width="7" customWidth="1"/>
    <col min="7" max="8" width="9.765625E-2" customWidth="1"/>
    <col min="9" max="9" width="25.69921875" bestFit="1" customWidth="1"/>
    <col min="10" max="10" width="17.19921875" bestFit="1" customWidth="1"/>
    <col min="11" max="11" width="19.09765625" bestFit="1" customWidth="1"/>
    <col min="12" max="12" width="12.19921875" bestFit="1" customWidth="1"/>
    <col min="13" max="13" width="19.19921875" bestFit="1" customWidth="1"/>
    <col min="14" max="14" width="16.69921875" bestFit="1" customWidth="1"/>
    <col min="15" max="15" width="21.19921875" bestFit="1" customWidth="1"/>
    <col min="16" max="16" width="22.5" bestFit="1" customWidth="1"/>
    <col min="17" max="17" width="25.09765625" bestFit="1" customWidth="1"/>
    <col min="18" max="18" width="14.796875" bestFit="1" customWidth="1"/>
    <col min="19" max="19" width="27.59765625" bestFit="1" customWidth="1"/>
    <col min="20" max="20" width="18.296875" customWidth="1"/>
    <col min="21" max="21" width="19.59765625" hidden="1" customWidth="1"/>
    <col min="22" max="22" width="21" hidden="1" customWidth="1"/>
    <col min="23" max="23" width="14.296875" bestFit="1" customWidth="1"/>
    <col min="24" max="24" width="14.5" bestFit="1" customWidth="1"/>
    <col min="25" max="25" width="14.5" customWidth="1"/>
    <col min="26" max="26" width="23.5" bestFit="1" customWidth="1"/>
    <col min="27" max="27" width="11.8984375" bestFit="1" customWidth="1"/>
    <col min="28" max="28" width="13" bestFit="1" customWidth="1"/>
    <col min="29" max="29" width="22.3984375" bestFit="1" customWidth="1"/>
    <col min="30" max="30" width="18.8984375" bestFit="1" customWidth="1"/>
    <col min="31" max="31" width="15.09765625" bestFit="1" customWidth="1"/>
    <col min="32" max="32" width="27" bestFit="1" customWidth="1"/>
    <col min="33" max="33" width="27.5" bestFit="1" customWidth="1"/>
    <col min="34" max="34" width="20.59765625" bestFit="1" customWidth="1"/>
    <col min="35" max="36" width="16" bestFit="1" customWidth="1"/>
    <col min="37" max="37" width="12.59765625" bestFit="1" customWidth="1"/>
    <col min="38" max="38" width="9.59765625" bestFit="1" customWidth="1"/>
    <col min="39" max="39" width="10" bestFit="1" customWidth="1"/>
    <col min="40" max="40" width="4.59765625" bestFit="1" customWidth="1"/>
    <col min="41" max="41" width="11" bestFit="1" customWidth="1"/>
    <col min="42" max="42" width="4.8984375" bestFit="1" customWidth="1"/>
    <col min="43" max="43" width="8.5" bestFit="1" customWidth="1"/>
    <col min="44" max="44" width="11.3984375" bestFit="1" customWidth="1"/>
    <col min="45" max="45" width="12.59765625" bestFit="1" customWidth="1"/>
    <col min="46" max="46" width="16.8984375" bestFit="1" customWidth="1"/>
    <col min="47" max="47" width="12.09765625" bestFit="1" customWidth="1"/>
    <col min="48" max="48" width="16.8984375" bestFit="1" customWidth="1"/>
  </cols>
  <sheetData>
    <row r="1" spans="1:47" x14ac:dyDescent="0.3">
      <c r="A1" s="21"/>
      <c r="B1" s="17"/>
      <c r="C1" s="46" t="s">
        <v>76</v>
      </c>
      <c r="D1" s="47" t="s">
        <v>121</v>
      </c>
      <c r="E1" s="46" t="s">
        <v>122</v>
      </c>
      <c r="F1" s="46" t="s">
        <v>123</v>
      </c>
      <c r="G1" s="60"/>
      <c r="H1" s="60"/>
      <c r="I1" s="46" t="s">
        <v>139</v>
      </c>
      <c r="J1" s="46" t="s">
        <v>124</v>
      </c>
      <c r="K1" s="46" t="s">
        <v>125</v>
      </c>
      <c r="L1" s="46" t="s">
        <v>140</v>
      </c>
      <c r="M1" s="46" t="s">
        <v>141</v>
      </c>
      <c r="N1" s="46" t="s">
        <v>126</v>
      </c>
      <c r="O1" s="46" t="s">
        <v>142</v>
      </c>
      <c r="P1" s="46" t="s">
        <v>143</v>
      </c>
      <c r="Q1" s="46" t="s">
        <v>144</v>
      </c>
      <c r="R1" s="46" t="s">
        <v>145</v>
      </c>
      <c r="S1" s="46" t="s">
        <v>146</v>
      </c>
      <c r="T1" s="46" t="s">
        <v>136</v>
      </c>
      <c r="U1" s="60"/>
      <c r="V1" s="60"/>
      <c r="W1" s="46" t="s">
        <v>128</v>
      </c>
      <c r="X1" s="46" t="s">
        <v>147</v>
      </c>
      <c r="Y1" s="46" t="s">
        <v>148</v>
      </c>
      <c r="Z1" s="46" t="s">
        <v>149</v>
      </c>
      <c r="AA1" s="46" t="s">
        <v>135</v>
      </c>
      <c r="AB1" s="46" t="s">
        <v>150</v>
      </c>
      <c r="AC1" s="46" t="s">
        <v>151</v>
      </c>
      <c r="AD1" s="46" t="s">
        <v>152</v>
      </c>
      <c r="AE1" s="46" t="s">
        <v>153</v>
      </c>
      <c r="AF1" s="46" t="s">
        <v>137</v>
      </c>
      <c r="AG1" s="17" t="s">
        <v>138</v>
      </c>
      <c r="AH1" s="1"/>
      <c r="AI1" s="1"/>
      <c r="AJ1" s="4"/>
      <c r="AK1" s="4"/>
      <c r="AL1" s="4"/>
      <c r="AM1" s="4"/>
      <c r="AN1" s="4"/>
      <c r="AO1" s="4"/>
      <c r="AP1" s="4"/>
      <c r="AQ1" s="4"/>
      <c r="AR1" s="16"/>
      <c r="AS1" s="16"/>
      <c r="AT1" s="16"/>
      <c r="AU1" s="16"/>
    </row>
    <row r="2" spans="1:47" x14ac:dyDescent="0.3">
      <c r="A2" s="21">
        <v>1</v>
      </c>
      <c r="B2" s="22" t="s">
        <v>77</v>
      </c>
      <c r="C2" s="22">
        <v>0</v>
      </c>
      <c r="D2" s="22">
        <f>E2*2.237</f>
        <v>0</v>
      </c>
      <c r="E2" s="22">
        <v>0</v>
      </c>
      <c r="F2" s="22">
        <v>0</v>
      </c>
      <c r="G2" s="61"/>
      <c r="H2" s="61"/>
      <c r="I2" s="22">
        <v>0</v>
      </c>
      <c r="J2" s="22">
        <f>(0.5*'Vehicle Specs'!$G$25*'Vehicle Specs'!$C$28*'Vehicle Specs'!$C$27*'Drive Cycle'!E2^2)</f>
        <v>0</v>
      </c>
      <c r="K2" s="22">
        <v>0</v>
      </c>
      <c r="L2" s="22">
        <v>0</v>
      </c>
      <c r="M2" s="22">
        <v>0</v>
      </c>
      <c r="N2" s="22">
        <f>DEGREES(ATAN(M2/$C$3))</f>
        <v>0</v>
      </c>
      <c r="O2" s="22">
        <f>9.81*SIN(RADIANS(N2))*($C$46)</f>
        <v>0</v>
      </c>
      <c r="P2" s="22">
        <f>J2+K2+O2</f>
        <v>0</v>
      </c>
      <c r="Q2" s="22">
        <f>IF(H2=1,I2*'Vehicle Specs'!#REF!,IF(H2=2,'Vehicle Specs'!#REF!*I2,IF(H2=3,'Vehicle Specs'!#REF!*I2,0)))</f>
        <v>0</v>
      </c>
      <c r="R2" s="22">
        <f>(J2+K2+O2+Q2)</f>
        <v>0</v>
      </c>
      <c r="S2" s="22">
        <f>ABS(R2)</f>
        <v>0</v>
      </c>
      <c r="T2" s="22">
        <f>ABS((+P2+Q2)*(+E2))/1000</f>
        <v>0</v>
      </c>
      <c r="U2" s="61"/>
      <c r="V2" s="61"/>
      <c r="W2" s="22">
        <v>0</v>
      </c>
      <c r="X2" s="22">
        <f>R2*W2/3600</f>
        <v>0</v>
      </c>
      <c r="Y2" s="22">
        <f>ABS(X2)</f>
        <v>0</v>
      </c>
      <c r="Z2" s="22">
        <f>X2*3.09</f>
        <v>0</v>
      </c>
      <c r="AA2" s="22">
        <f>(0.5*'Vehicle Specs'!$G$20*'Drive Cycle'!E2^2)</f>
        <v>0</v>
      </c>
      <c r="AB2" s="22">
        <f>P2+Q2</f>
        <v>0</v>
      </c>
      <c r="AC2" s="22">
        <f>AB2</f>
        <v>0</v>
      </c>
      <c r="AD2" s="26">
        <f>SUM(X2:X1110)</f>
        <v>32.044028724391268</v>
      </c>
      <c r="AE2" s="26">
        <f>(SUM(Z2:Z1110))</f>
        <v>99.01604875836972</v>
      </c>
      <c r="AF2" s="26">
        <f>AVERAGE(T2:T1110)</f>
        <v>3.5482050842533588</v>
      </c>
      <c r="AG2" s="26">
        <f>MAX(T2:T1110)</f>
        <v>12.197224025199448</v>
      </c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1:47" x14ac:dyDescent="0.3">
      <c r="A3" s="21">
        <v>1</v>
      </c>
      <c r="B3" s="22" t="s">
        <v>77</v>
      </c>
      <c r="C3" s="22">
        <f>C2+1</f>
        <v>1</v>
      </c>
      <c r="D3" s="22">
        <f t="shared" ref="D3:D66" si="0">E3*2.237</f>
        <v>2.2370000000000001</v>
      </c>
      <c r="E3" s="22">
        <v>1</v>
      </c>
      <c r="F3" s="48">
        <f>$C$3/E3</f>
        <v>1</v>
      </c>
      <c r="G3" s="61"/>
      <c r="H3" s="61"/>
      <c r="I3" s="48">
        <f>E3-E2</f>
        <v>1</v>
      </c>
      <c r="J3" s="22">
        <f>(0.5*'Vehicle Specs'!$G$25*'Vehicle Specs'!$C$28*'Vehicle Specs'!$C$27*'Drive Cycle'!E3^2)</f>
        <v>0.8896040999999999</v>
      </c>
      <c r="K3" s="22">
        <f>IF(A3=1,'Vehicle Specs'!$E$36,IF(A3=2,'Vehicle Specs'!$C$36,IF(A3=3,'Vehicle Specs'!$D$36,IF(A3=4,'Vehicle Specs'!$B$36,1))))</f>
        <v>80.194689900000014</v>
      </c>
      <c r="L3" s="22">
        <v>0</v>
      </c>
      <c r="M3" s="22">
        <f>L3-L2</f>
        <v>0</v>
      </c>
      <c r="N3" s="22">
        <f t="shared" ref="N3:N66" si="1">DEGREES(ATAN(M3/$C$3))</f>
        <v>0</v>
      </c>
      <c r="O3" s="22">
        <f t="shared" ref="O3:O66" si="2">9.81*SIN(RADIANS(N3))*($C$46)</f>
        <v>0</v>
      </c>
      <c r="P3" s="22">
        <f t="shared" ref="P3:P66" si="3">J3+K3+O3</f>
        <v>81.084294000000014</v>
      </c>
      <c r="Q3" s="22">
        <f>IF(H3=1,I3*'Vehicle Specs'!#REF!,IF(H3=2,'Vehicle Specs'!#REF!*I3,IF(H3=3,'Vehicle Specs'!$G$25*I3,0)))</f>
        <v>0</v>
      </c>
      <c r="R3" s="22">
        <f t="shared" ref="R3:R65" si="4">(J3+K3+O3+Q3)</f>
        <v>81.084294000000014</v>
      </c>
      <c r="S3" s="22">
        <f t="shared" ref="S3:S66" si="5">ABS(R3)</f>
        <v>81.084294000000014</v>
      </c>
      <c r="T3" s="22">
        <f>ABS((+P3+Q3)*(+E3))/1000</f>
        <v>8.1084294000000015E-2</v>
      </c>
      <c r="U3" s="61"/>
      <c r="V3" s="61"/>
      <c r="W3" s="22">
        <v>308.00785775999998</v>
      </c>
      <c r="X3" s="22">
        <f>(R3*W3/3600)/1000</f>
        <v>6.9373888035894511E-3</v>
      </c>
      <c r="Y3" s="22">
        <f t="shared" ref="Y3:Y66" si="6">ABS(X3)</f>
        <v>6.9373888035894511E-3</v>
      </c>
      <c r="Z3" s="22">
        <f t="shared" ref="Z3:Z66" si="7">X3*3.09</f>
        <v>2.1436531403091402E-2</v>
      </c>
      <c r="AA3" s="22">
        <f>(0.5*'Vehicle Specs'!$G$20*'Drive Cycle'!E3^2)</f>
        <v>314.41500000000002</v>
      </c>
      <c r="AB3" s="22">
        <f t="shared" ref="AB3:AB66" si="8">P3+Q3</f>
        <v>81.084294000000014</v>
      </c>
      <c r="AC3" s="22">
        <f>SUM(AB$2:AB3)</f>
        <v>81.084294000000014</v>
      </c>
      <c r="AD3" s="35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</row>
    <row r="4" spans="1:47" x14ac:dyDescent="0.3">
      <c r="A4" s="21">
        <v>1</v>
      </c>
      <c r="B4" s="22" t="s">
        <v>77</v>
      </c>
      <c r="C4" s="22">
        <f t="shared" ref="C4:C67" si="9">C3+1</f>
        <v>2</v>
      </c>
      <c r="D4" s="22">
        <f t="shared" si="0"/>
        <v>4.4740000000000002</v>
      </c>
      <c r="E4" s="22">
        <v>2</v>
      </c>
      <c r="F4" s="48">
        <f t="shared" ref="F4:F67" si="10">($C$3/E4)+F3</f>
        <v>1.5</v>
      </c>
      <c r="G4" s="61"/>
      <c r="H4" s="61"/>
      <c r="I4" s="48">
        <f>E4-E3</f>
        <v>1</v>
      </c>
      <c r="J4" s="22">
        <f>(0.5*'Vehicle Specs'!$G$25*'Vehicle Specs'!$C$28*'Vehicle Specs'!$C$27*'Drive Cycle'!E4^2)</f>
        <v>3.5584163999999996</v>
      </c>
      <c r="K4" s="22">
        <f>IF(A4=1,'Vehicle Specs'!$E$36,IF(A4=2,'Vehicle Specs'!$C$36,IF(A4=3,'Vehicle Specs'!$D$36,IF(A4=4,'Vehicle Specs'!$B$36,1))))</f>
        <v>80.194689900000014</v>
      </c>
      <c r="L4" s="22">
        <v>0</v>
      </c>
      <c r="M4" s="22">
        <f t="shared" ref="M4:M67" si="11">L4-L3</f>
        <v>0</v>
      </c>
      <c r="N4" s="22">
        <f t="shared" si="1"/>
        <v>0</v>
      </c>
      <c r="O4" s="22">
        <f t="shared" si="2"/>
        <v>0</v>
      </c>
      <c r="P4" s="22">
        <f t="shared" si="3"/>
        <v>83.753106300000013</v>
      </c>
      <c r="Q4" s="22">
        <f>IF(H4=1,I4*'Vehicle Specs'!#REF!,IF(H4=2,'Vehicle Specs'!#REF!*I4,IF(H4=3,'Vehicle Specs'!$G$25*I4,0)))</f>
        <v>0</v>
      </c>
      <c r="R4" s="22">
        <f t="shared" si="4"/>
        <v>83.753106300000013</v>
      </c>
      <c r="S4" s="22">
        <f t="shared" si="5"/>
        <v>83.753106300000013</v>
      </c>
      <c r="T4" s="22">
        <f>ABS((+P4+Q4)*(+E4))/1000</f>
        <v>0.16750621260000004</v>
      </c>
      <c r="U4" s="61"/>
      <c r="V4" s="61"/>
      <c r="W4" s="22">
        <v>308.00785775999998</v>
      </c>
      <c r="X4" s="22">
        <f t="shared" ref="X4:X67" si="12">(R4*W4/3600)/1000</f>
        <v>7.1657263478357115E-3</v>
      </c>
      <c r="Y4" s="22">
        <f t="shared" si="6"/>
        <v>7.1657263478357115E-3</v>
      </c>
      <c r="Z4" s="22">
        <f t="shared" si="7"/>
        <v>2.2142094414812349E-2</v>
      </c>
      <c r="AA4" s="22">
        <f>(0.5*'Vehicle Specs'!$G$20*'Drive Cycle'!E4^2)</f>
        <v>1257.6600000000001</v>
      </c>
      <c r="AB4" s="22">
        <f t="shared" si="8"/>
        <v>83.753106300000013</v>
      </c>
      <c r="AC4" s="22">
        <f>SUM(AB$2:AB4)</f>
        <v>164.83740030000001</v>
      </c>
      <c r="AD4" s="35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7" x14ac:dyDescent="0.3">
      <c r="A5" s="21">
        <v>1</v>
      </c>
      <c r="B5" s="22" t="s">
        <v>77</v>
      </c>
      <c r="C5" s="22">
        <f t="shared" si="9"/>
        <v>3</v>
      </c>
      <c r="D5" s="22">
        <f t="shared" si="0"/>
        <v>6.7110000000000003</v>
      </c>
      <c r="E5" s="22">
        <v>3</v>
      </c>
      <c r="F5" s="48">
        <f t="shared" si="10"/>
        <v>1.8333333333333333</v>
      </c>
      <c r="G5" s="61"/>
      <c r="H5" s="61"/>
      <c r="I5" s="48">
        <f>E5-E4</f>
        <v>1</v>
      </c>
      <c r="J5" s="22">
        <f>(0.5*'Vehicle Specs'!$G$25*'Vehicle Specs'!$C$28*'Vehicle Specs'!$C$27*'Drive Cycle'!E5^2)</f>
        <v>8.0064368999999989</v>
      </c>
      <c r="K5" s="22">
        <f>IF(A5=1,'Vehicle Specs'!$E$36,IF(A5=2,'Vehicle Specs'!$C$36,IF(A5=3,'Vehicle Specs'!$D$36,IF(A5=4,'Vehicle Specs'!$B$36,1))))</f>
        <v>80.194689900000014</v>
      </c>
      <c r="L5" s="22">
        <v>0</v>
      </c>
      <c r="M5" s="22">
        <f t="shared" si="11"/>
        <v>0</v>
      </c>
      <c r="N5" s="22">
        <f t="shared" si="1"/>
        <v>0</v>
      </c>
      <c r="O5" s="22">
        <f t="shared" si="2"/>
        <v>0</v>
      </c>
      <c r="P5" s="22">
        <f t="shared" si="3"/>
        <v>88.201126800000011</v>
      </c>
      <c r="Q5" s="22">
        <f>IF(H5=1,I5*'Vehicle Specs'!#REF!,IF(H5=2,'Vehicle Specs'!#REF!*I5,IF(H5=3,'Vehicle Specs'!$G$25*I5,0)))</f>
        <v>0</v>
      </c>
      <c r="R5" s="22">
        <f t="shared" si="4"/>
        <v>88.201126800000011</v>
      </c>
      <c r="S5" s="22">
        <f t="shared" si="5"/>
        <v>88.201126800000011</v>
      </c>
      <c r="T5" s="22">
        <f>ABS((+P5+Q5)*(+E5))/1000</f>
        <v>0.26460338040000003</v>
      </c>
      <c r="U5" s="61"/>
      <c r="V5" s="61"/>
      <c r="W5" s="22">
        <v>308.00785775999998</v>
      </c>
      <c r="X5" s="22">
        <f t="shared" si="12"/>
        <v>7.5462889215794794E-3</v>
      </c>
      <c r="Y5" s="22">
        <f t="shared" si="6"/>
        <v>7.5462889215794794E-3</v>
      </c>
      <c r="Z5" s="22">
        <f t="shared" si="7"/>
        <v>2.3318032767680592E-2</v>
      </c>
      <c r="AA5" s="22">
        <f>(0.5*'Vehicle Specs'!$G$20*'Drive Cycle'!E5^2)</f>
        <v>2829.7350000000001</v>
      </c>
      <c r="AB5" s="22">
        <f t="shared" si="8"/>
        <v>88.201126800000011</v>
      </c>
      <c r="AC5" s="22">
        <f>SUM(AB$2:AB5)</f>
        <v>253.03852710000001</v>
      </c>
      <c r="AD5" s="35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spans="1:47" x14ac:dyDescent="0.3">
      <c r="A6" s="21">
        <v>1</v>
      </c>
      <c r="B6" s="22" t="s">
        <v>77</v>
      </c>
      <c r="C6" s="22">
        <f t="shared" si="9"/>
        <v>4</v>
      </c>
      <c r="D6" s="22">
        <f t="shared" si="0"/>
        <v>8.9480000000000004</v>
      </c>
      <c r="E6" s="22">
        <v>4</v>
      </c>
      <c r="F6" s="48">
        <f t="shared" si="10"/>
        <v>2.083333333333333</v>
      </c>
      <c r="G6" s="61"/>
      <c r="H6" s="61"/>
      <c r="I6" s="48">
        <f>E6-E5</f>
        <v>1</v>
      </c>
      <c r="J6" s="22">
        <f>(0.5*'Vehicle Specs'!$G$25*'Vehicle Specs'!$C$28*'Vehicle Specs'!$C$27*'Drive Cycle'!E6^2)</f>
        <v>14.233665599999998</v>
      </c>
      <c r="K6" s="22">
        <f>IF(A6=1,'Vehicle Specs'!$E$36,IF(A6=2,'Vehicle Specs'!$C$36,IF(A6=3,'Vehicle Specs'!$D$36,IF(A6=4,'Vehicle Specs'!$B$36,1))))</f>
        <v>80.194689900000014</v>
      </c>
      <c r="L6" s="22">
        <v>0</v>
      </c>
      <c r="M6" s="22">
        <f t="shared" si="11"/>
        <v>0</v>
      </c>
      <c r="N6" s="22">
        <f t="shared" si="1"/>
        <v>0</v>
      </c>
      <c r="O6" s="22">
        <f t="shared" si="2"/>
        <v>0</v>
      </c>
      <c r="P6" s="22">
        <f t="shared" si="3"/>
        <v>94.428355500000009</v>
      </c>
      <c r="Q6" s="22">
        <f>IF(H6=1,I6*'Vehicle Specs'!#REF!,IF(H6=2,'Vehicle Specs'!#REF!*I6,IF(H6=3,'Vehicle Specs'!$G$25*I6,0)))</f>
        <v>0</v>
      </c>
      <c r="R6" s="22">
        <f t="shared" si="4"/>
        <v>94.428355500000009</v>
      </c>
      <c r="S6" s="22">
        <f t="shared" si="5"/>
        <v>94.428355500000009</v>
      </c>
      <c r="T6" s="22">
        <f>ABS((+P6+Q6)*(+E6))/1000</f>
        <v>0.37771342200000002</v>
      </c>
      <c r="U6" s="61"/>
      <c r="V6" s="61"/>
      <c r="W6" s="22">
        <v>308.00785775999998</v>
      </c>
      <c r="X6" s="22">
        <f t="shared" si="12"/>
        <v>8.0790765248207538E-3</v>
      </c>
      <c r="Y6" s="22">
        <f t="shared" si="6"/>
        <v>8.0790765248207538E-3</v>
      </c>
      <c r="Z6" s="22">
        <f t="shared" si="7"/>
        <v>2.4964346461696128E-2</v>
      </c>
      <c r="AA6" s="22">
        <f>(0.5*'Vehicle Specs'!$G$20*'Drive Cycle'!E6^2)</f>
        <v>5030.6400000000003</v>
      </c>
      <c r="AB6" s="22">
        <f t="shared" si="8"/>
        <v>94.428355500000009</v>
      </c>
      <c r="AC6" s="22">
        <f>SUM(AB$2:AB6)</f>
        <v>347.46688260000002</v>
      </c>
      <c r="AD6" s="35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7" x14ac:dyDescent="0.3">
      <c r="A7" s="21">
        <v>1</v>
      </c>
      <c r="B7" s="22" t="s">
        <v>77</v>
      </c>
      <c r="C7" s="22">
        <f t="shared" si="9"/>
        <v>5</v>
      </c>
      <c r="D7" s="22">
        <f t="shared" si="0"/>
        <v>11.185</v>
      </c>
      <c r="E7" s="22">
        <v>5</v>
      </c>
      <c r="F7" s="48">
        <f t="shared" si="10"/>
        <v>2.2833333333333332</v>
      </c>
      <c r="G7" s="61"/>
      <c r="H7" s="61"/>
      <c r="I7" s="48">
        <f>E7-E6</f>
        <v>1</v>
      </c>
      <c r="J7" s="22">
        <f>(0.5*'Vehicle Specs'!$G$25*'Vehicle Specs'!$C$28*'Vehicle Specs'!$C$27*'Drive Cycle'!E7^2)</f>
        <v>22.240102499999999</v>
      </c>
      <c r="K7" s="22">
        <f>IF(A7=1,'Vehicle Specs'!$E$36,IF(A7=2,'Vehicle Specs'!$C$36,IF(A7=3,'Vehicle Specs'!$D$36,IF(A7=4,'Vehicle Specs'!$B$36,1))))</f>
        <v>80.194689900000014</v>
      </c>
      <c r="L7" s="22">
        <v>0</v>
      </c>
      <c r="M7" s="22">
        <f t="shared" si="11"/>
        <v>0</v>
      </c>
      <c r="N7" s="22">
        <f t="shared" si="1"/>
        <v>0</v>
      </c>
      <c r="O7" s="22">
        <f t="shared" si="2"/>
        <v>0</v>
      </c>
      <c r="P7" s="22">
        <f t="shared" si="3"/>
        <v>102.43479240000002</v>
      </c>
      <c r="Q7" s="22">
        <f>IF(H7=1,I7*'Vehicle Specs'!#REF!,IF(H7=2,'Vehicle Specs'!#REF!*I7,IF(H7=3,'Vehicle Specs'!$G$25*I7,0)))</f>
        <v>0</v>
      </c>
      <c r="R7" s="22">
        <f t="shared" si="4"/>
        <v>102.43479240000002</v>
      </c>
      <c r="S7" s="22">
        <f t="shared" si="5"/>
        <v>102.43479240000002</v>
      </c>
      <c r="T7" s="22">
        <f>ABS((+P7+Q7)*(+E7))/1000</f>
        <v>0.51217396200000009</v>
      </c>
      <c r="U7" s="61"/>
      <c r="V7" s="61"/>
      <c r="W7" s="22">
        <v>308.00785775999998</v>
      </c>
      <c r="X7" s="22">
        <f t="shared" si="12"/>
        <v>8.7640891575595375E-3</v>
      </c>
      <c r="Y7" s="22">
        <f t="shared" si="6"/>
        <v>8.7640891575595375E-3</v>
      </c>
      <c r="Z7" s="22">
        <f t="shared" si="7"/>
        <v>2.708103549685897E-2</v>
      </c>
      <c r="AA7" s="22">
        <f>(0.5*'Vehicle Specs'!$G$20*'Drive Cycle'!E7^2)</f>
        <v>7860.3750000000009</v>
      </c>
      <c r="AB7" s="22">
        <f t="shared" si="8"/>
        <v>102.43479240000002</v>
      </c>
      <c r="AC7" s="22">
        <f>SUM(AB$2:AB7)</f>
        <v>449.90167500000007</v>
      </c>
      <c r="AD7" s="35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7" x14ac:dyDescent="0.3">
      <c r="A8" s="21">
        <v>1</v>
      </c>
      <c r="B8" s="22" t="s">
        <v>77</v>
      </c>
      <c r="C8" s="22">
        <f t="shared" si="9"/>
        <v>6</v>
      </c>
      <c r="D8" s="22">
        <f t="shared" si="0"/>
        <v>13.422000000000001</v>
      </c>
      <c r="E8" s="22">
        <v>6</v>
      </c>
      <c r="F8" s="48">
        <f t="shared" si="10"/>
        <v>2.4499999999999997</v>
      </c>
      <c r="G8" s="61"/>
      <c r="H8" s="61"/>
      <c r="I8" s="48">
        <f>E8-E7</f>
        <v>1</v>
      </c>
      <c r="J8" s="22">
        <f>(0.5*'Vehicle Specs'!$G$25*'Vehicle Specs'!$C$28*'Vehicle Specs'!$C$27*'Drive Cycle'!E8^2)</f>
        <v>32.025747599999995</v>
      </c>
      <c r="K8" s="22">
        <f>IF(A8=1,'Vehicle Specs'!$E$36,IF(A8=2,'Vehicle Specs'!$C$36,IF(A8=3,'Vehicle Specs'!$D$36,IF(A8=4,'Vehicle Specs'!$B$36,1))))</f>
        <v>80.194689900000014</v>
      </c>
      <c r="L8" s="22">
        <v>0</v>
      </c>
      <c r="M8" s="22">
        <f t="shared" si="11"/>
        <v>0</v>
      </c>
      <c r="N8" s="22">
        <f t="shared" si="1"/>
        <v>0</v>
      </c>
      <c r="O8" s="22">
        <f t="shared" si="2"/>
        <v>0</v>
      </c>
      <c r="P8" s="22">
        <f t="shared" si="3"/>
        <v>112.2204375</v>
      </c>
      <c r="Q8" s="22">
        <f>IF(H8=1,I8*'Vehicle Specs'!#REF!,IF(H8=2,'Vehicle Specs'!#REF!*I8,IF(H8=3,'Vehicle Specs'!$G$25*I8,0)))</f>
        <v>0</v>
      </c>
      <c r="R8" s="22">
        <f t="shared" si="4"/>
        <v>112.2204375</v>
      </c>
      <c r="S8" s="22">
        <f t="shared" si="5"/>
        <v>112.2204375</v>
      </c>
      <c r="T8" s="22">
        <f>ABS((+P8+Q8)*(+E8))/1000</f>
        <v>0.67332262500000006</v>
      </c>
      <c r="U8" s="61"/>
      <c r="V8" s="61"/>
      <c r="W8" s="22">
        <v>308.00785775999998</v>
      </c>
      <c r="X8" s="22">
        <f t="shared" si="12"/>
        <v>9.6013268197958253E-3</v>
      </c>
      <c r="Y8" s="22">
        <f t="shared" si="6"/>
        <v>9.6013268197958253E-3</v>
      </c>
      <c r="Z8" s="22">
        <f t="shared" si="7"/>
        <v>2.9668099873169099E-2</v>
      </c>
      <c r="AA8" s="22">
        <f>(0.5*'Vehicle Specs'!$G$20*'Drive Cycle'!E8^2)</f>
        <v>11318.94</v>
      </c>
      <c r="AB8" s="22">
        <f t="shared" si="8"/>
        <v>112.2204375</v>
      </c>
      <c r="AC8" s="22">
        <f>SUM(AB$2:AB8)</f>
        <v>562.12211250000007</v>
      </c>
      <c r="AD8" s="35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1:47" x14ac:dyDescent="0.3">
      <c r="A9" s="21">
        <v>1</v>
      </c>
      <c r="B9" s="22" t="s">
        <v>77</v>
      </c>
      <c r="C9" s="22">
        <f t="shared" si="9"/>
        <v>7</v>
      </c>
      <c r="D9" s="22">
        <f t="shared" si="0"/>
        <v>15.659000000000001</v>
      </c>
      <c r="E9" s="22">
        <v>7</v>
      </c>
      <c r="F9" s="48">
        <f t="shared" si="10"/>
        <v>2.5928571428571425</v>
      </c>
      <c r="G9" s="61"/>
      <c r="H9" s="61"/>
      <c r="I9" s="48">
        <f>E9-E8</f>
        <v>1</v>
      </c>
      <c r="J9" s="22">
        <f>(0.5*'Vehicle Specs'!$G$25*'Vehicle Specs'!$C$28*'Vehicle Specs'!$C$27*'Drive Cycle'!E9^2)</f>
        <v>43.590600899999998</v>
      </c>
      <c r="K9" s="22">
        <f>IF(A9=1,'Vehicle Specs'!$E$36,IF(A9=2,'Vehicle Specs'!$C$36,IF(A9=3,'Vehicle Specs'!$D$36,IF(A9=4,'Vehicle Specs'!$B$36,1))))</f>
        <v>80.194689900000014</v>
      </c>
      <c r="L9" s="22">
        <v>0</v>
      </c>
      <c r="M9" s="22">
        <f t="shared" si="11"/>
        <v>0</v>
      </c>
      <c r="N9" s="22">
        <f t="shared" si="1"/>
        <v>0</v>
      </c>
      <c r="O9" s="22">
        <f t="shared" si="2"/>
        <v>0</v>
      </c>
      <c r="P9" s="22">
        <f t="shared" si="3"/>
        <v>123.78529080000001</v>
      </c>
      <c r="Q9" s="22">
        <f>IF(H9=1,I9*'Vehicle Specs'!#REF!,IF(H9=2,'Vehicle Specs'!#REF!*I9,IF(H9=3,'Vehicle Specs'!$G$25*I9,0)))</f>
        <v>0</v>
      </c>
      <c r="R9" s="22">
        <f t="shared" si="4"/>
        <v>123.78529080000001</v>
      </c>
      <c r="S9" s="22">
        <f t="shared" si="5"/>
        <v>123.78529080000001</v>
      </c>
      <c r="T9" s="22">
        <f>ABS((+P9+Q9)*(+E9))/1000</f>
        <v>0.86649703560000013</v>
      </c>
      <c r="U9" s="61"/>
      <c r="V9" s="61"/>
      <c r="W9" s="22">
        <v>308.00785775999998</v>
      </c>
      <c r="X9" s="22">
        <f t="shared" si="12"/>
        <v>1.0590789511529621E-2</v>
      </c>
      <c r="Y9" s="22">
        <f t="shared" si="6"/>
        <v>1.0590789511529621E-2</v>
      </c>
      <c r="Z9" s="22">
        <f t="shared" si="7"/>
        <v>3.2725539590626525E-2</v>
      </c>
      <c r="AA9" s="22">
        <f>(0.5*'Vehicle Specs'!$G$20*'Drive Cycle'!E9^2)</f>
        <v>15406.335000000001</v>
      </c>
      <c r="AB9" s="22">
        <f t="shared" si="8"/>
        <v>123.78529080000001</v>
      </c>
      <c r="AC9" s="22">
        <f>SUM(AB$2:AB9)</f>
        <v>685.90740330000006</v>
      </c>
      <c r="AD9" s="35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spans="1:47" x14ac:dyDescent="0.3">
      <c r="A10" s="21">
        <v>1</v>
      </c>
      <c r="B10" s="22" t="s">
        <v>77</v>
      </c>
      <c r="C10" s="22">
        <f t="shared" si="9"/>
        <v>8</v>
      </c>
      <c r="D10" s="22">
        <f t="shared" si="0"/>
        <v>17.896000000000001</v>
      </c>
      <c r="E10" s="22">
        <v>8</v>
      </c>
      <c r="F10" s="48">
        <f t="shared" si="10"/>
        <v>2.7178571428571425</v>
      </c>
      <c r="G10" s="61"/>
      <c r="H10" s="61"/>
      <c r="I10" s="48">
        <f>E10-E9</f>
        <v>1</v>
      </c>
      <c r="J10" s="22">
        <f>(0.5*'Vehicle Specs'!$G$25*'Vehicle Specs'!$C$28*'Vehicle Specs'!$C$27*'Drive Cycle'!E10^2)</f>
        <v>56.934662399999993</v>
      </c>
      <c r="K10" s="22">
        <f>IF(A10=1,'Vehicle Specs'!$E$36,IF(A10=2,'Vehicle Specs'!$C$36,IF(A10=3,'Vehicle Specs'!$D$36,IF(A10=4,'Vehicle Specs'!$B$36,1))))</f>
        <v>80.194689900000014</v>
      </c>
      <c r="L10" s="22">
        <v>0</v>
      </c>
      <c r="M10" s="22">
        <f t="shared" si="11"/>
        <v>0</v>
      </c>
      <c r="N10" s="22">
        <f t="shared" si="1"/>
        <v>0</v>
      </c>
      <c r="O10" s="22">
        <f t="shared" si="2"/>
        <v>0</v>
      </c>
      <c r="P10" s="22">
        <f t="shared" si="3"/>
        <v>137.12935229999999</v>
      </c>
      <c r="Q10" s="22">
        <f>IF(H10=1,I10*'Vehicle Specs'!#REF!,IF(H10=2,'Vehicle Specs'!#REF!*I10,IF(H10=3,'Vehicle Specs'!$G$25*I10,0)))</f>
        <v>0</v>
      </c>
      <c r="R10" s="22">
        <f t="shared" si="4"/>
        <v>137.12935229999999</v>
      </c>
      <c r="S10" s="22">
        <f t="shared" si="5"/>
        <v>137.12935229999999</v>
      </c>
      <c r="T10" s="22">
        <f>ABS((+P10+Q10)*(+E10))/1000</f>
        <v>1.0970348184000001</v>
      </c>
      <c r="U10" s="61"/>
      <c r="V10" s="61"/>
      <c r="W10" s="22">
        <v>308.00785775999998</v>
      </c>
      <c r="X10" s="22">
        <f t="shared" si="12"/>
        <v>1.1732477232760923E-2</v>
      </c>
      <c r="Y10" s="22">
        <f t="shared" si="6"/>
        <v>1.1732477232760923E-2</v>
      </c>
      <c r="Z10" s="22">
        <f t="shared" si="7"/>
        <v>3.6253354649231254E-2</v>
      </c>
      <c r="AA10" s="22">
        <f>(0.5*'Vehicle Specs'!$G$20*'Drive Cycle'!E10^2)</f>
        <v>20122.560000000001</v>
      </c>
      <c r="AB10" s="22">
        <f t="shared" si="8"/>
        <v>137.12935229999999</v>
      </c>
      <c r="AC10" s="22">
        <f>SUM(AB$2:AB10)</f>
        <v>823.03675560000011</v>
      </c>
      <c r="AD10" s="35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7" x14ac:dyDescent="0.3">
      <c r="A11" s="21">
        <v>1</v>
      </c>
      <c r="B11" s="22" t="s">
        <v>77</v>
      </c>
      <c r="C11" s="22">
        <f t="shared" si="9"/>
        <v>9</v>
      </c>
      <c r="D11" s="22">
        <f t="shared" si="0"/>
        <v>20.133000000000003</v>
      </c>
      <c r="E11" s="22">
        <v>9</v>
      </c>
      <c r="F11" s="48">
        <f t="shared" si="10"/>
        <v>2.8289682539682537</v>
      </c>
      <c r="G11" s="61"/>
      <c r="H11" s="61"/>
      <c r="I11" s="48">
        <f>E11-E10</f>
        <v>1</v>
      </c>
      <c r="J11" s="22">
        <f>(0.5*'Vehicle Specs'!$G$25*'Vehicle Specs'!$C$28*'Vehicle Specs'!$C$27*'Drive Cycle'!E11^2)</f>
        <v>72.057932099999988</v>
      </c>
      <c r="K11" s="22">
        <f>IF(A11=1,'Vehicle Specs'!$E$36,IF(A11=2,'Vehicle Specs'!$C$36,IF(A11=3,'Vehicle Specs'!$D$36,IF(A11=4,'Vehicle Specs'!$B$36,1))))</f>
        <v>80.194689900000014</v>
      </c>
      <c r="L11" s="22">
        <v>0</v>
      </c>
      <c r="M11" s="22">
        <f t="shared" si="11"/>
        <v>0</v>
      </c>
      <c r="N11" s="22">
        <f t="shared" si="1"/>
        <v>0</v>
      </c>
      <c r="O11" s="22">
        <f t="shared" si="2"/>
        <v>0</v>
      </c>
      <c r="P11" s="22">
        <f t="shared" si="3"/>
        <v>152.252622</v>
      </c>
      <c r="Q11" s="22">
        <f>IF(H11=1,I11*'Vehicle Specs'!#REF!,IF(H11=2,'Vehicle Specs'!#REF!*I11,IF(H11=3,'Vehicle Specs'!$G$25*I11,0)))</f>
        <v>0</v>
      </c>
      <c r="R11" s="22">
        <f t="shared" si="4"/>
        <v>152.252622</v>
      </c>
      <c r="S11" s="22">
        <f t="shared" si="5"/>
        <v>152.252622</v>
      </c>
      <c r="T11" s="22">
        <f>ABS((+P11+Q11)*(+E11))/1000</f>
        <v>1.370273598</v>
      </c>
      <c r="U11" s="61"/>
      <c r="V11" s="61"/>
      <c r="W11" s="22">
        <v>308.00785775999998</v>
      </c>
      <c r="X11" s="22">
        <f t="shared" si="12"/>
        <v>1.3026389983489733E-2</v>
      </c>
      <c r="Y11" s="22">
        <f t="shared" si="6"/>
        <v>1.3026389983489733E-2</v>
      </c>
      <c r="Z11" s="22">
        <f t="shared" si="7"/>
        <v>4.0251545048983275E-2</v>
      </c>
      <c r="AA11" s="22">
        <f>(0.5*'Vehicle Specs'!$G$20*'Drive Cycle'!E11^2)</f>
        <v>25467.615000000002</v>
      </c>
      <c r="AB11" s="22">
        <f t="shared" si="8"/>
        <v>152.252622</v>
      </c>
      <c r="AC11" s="22">
        <f>SUM(AB$2:AB11)</f>
        <v>975.28937760000008</v>
      </c>
      <c r="AD11" s="35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1:47" x14ac:dyDescent="0.3">
      <c r="A12" s="21">
        <v>1</v>
      </c>
      <c r="B12" s="22" t="s">
        <v>77</v>
      </c>
      <c r="C12" s="22">
        <f t="shared" si="9"/>
        <v>10</v>
      </c>
      <c r="D12" s="22">
        <f t="shared" si="0"/>
        <v>22.37</v>
      </c>
      <c r="E12" s="22">
        <v>10</v>
      </c>
      <c r="F12" s="48">
        <f t="shared" si="10"/>
        <v>2.9289682539682538</v>
      </c>
      <c r="G12" s="61"/>
      <c r="H12" s="61"/>
      <c r="I12" s="48">
        <f>E12-E11</f>
        <v>1</v>
      </c>
      <c r="J12" s="22">
        <f>(0.5*'Vehicle Specs'!$G$25*'Vehicle Specs'!$C$28*'Vehicle Specs'!$C$27*'Drive Cycle'!E12^2)</f>
        <v>88.960409999999996</v>
      </c>
      <c r="K12" s="22">
        <f>IF(A12=1,'Vehicle Specs'!$E$36,IF(A12=2,'Vehicle Specs'!$C$36,IF(A12=3,'Vehicle Specs'!$D$36,IF(A12=4,'Vehicle Specs'!$B$36,1))))</f>
        <v>80.194689900000014</v>
      </c>
      <c r="L12" s="22">
        <v>0</v>
      </c>
      <c r="M12" s="22">
        <f t="shared" si="11"/>
        <v>0</v>
      </c>
      <c r="N12" s="22">
        <f t="shared" si="1"/>
        <v>0</v>
      </c>
      <c r="O12" s="22">
        <f t="shared" si="2"/>
        <v>0</v>
      </c>
      <c r="P12" s="22">
        <f t="shared" si="3"/>
        <v>169.15509990000001</v>
      </c>
      <c r="Q12" s="22">
        <f>IF(H12=1,I12*'Vehicle Specs'!#REF!,IF(H12=2,'Vehicle Specs'!#REF!*I12,IF(H12=3,'Vehicle Specs'!$G$25*I12,0)))</f>
        <v>0</v>
      </c>
      <c r="R12" s="22">
        <f t="shared" si="4"/>
        <v>169.15509990000001</v>
      </c>
      <c r="S12" s="22">
        <f t="shared" si="5"/>
        <v>169.15509990000001</v>
      </c>
      <c r="T12" s="22">
        <f>ABS((+P12+Q12)*(+E12))/1000</f>
        <v>1.6915509989999999</v>
      </c>
      <c r="U12" s="61"/>
      <c r="V12" s="61"/>
      <c r="W12" s="22">
        <v>308.00785775999998</v>
      </c>
      <c r="X12" s="22">
        <f t="shared" si="12"/>
        <v>1.4472527763716053E-2</v>
      </c>
      <c r="Y12" s="22">
        <f t="shared" si="6"/>
        <v>1.4472527763716053E-2</v>
      </c>
      <c r="Z12" s="22">
        <f t="shared" si="7"/>
        <v>4.4720110789882604E-2</v>
      </c>
      <c r="AA12" s="22">
        <f>(0.5*'Vehicle Specs'!$G$20*'Drive Cycle'!E12^2)</f>
        <v>31441.500000000004</v>
      </c>
      <c r="AB12" s="22">
        <f t="shared" si="8"/>
        <v>169.15509990000001</v>
      </c>
      <c r="AC12" s="22">
        <f>SUM(AB$2:AB12)</f>
        <v>1144.4444775000002</v>
      </c>
      <c r="AD12" s="35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spans="1:47" x14ac:dyDescent="0.3">
      <c r="A13" s="21">
        <v>1</v>
      </c>
      <c r="B13" s="22" t="s">
        <v>77</v>
      </c>
      <c r="C13" s="22">
        <f t="shared" si="9"/>
        <v>11</v>
      </c>
      <c r="D13" s="22">
        <f t="shared" si="0"/>
        <v>24.606999999999999</v>
      </c>
      <c r="E13" s="22">
        <v>11</v>
      </c>
      <c r="F13" s="48">
        <f t="shared" si="10"/>
        <v>3.0198773448773446</v>
      </c>
      <c r="G13" s="61"/>
      <c r="H13" s="61"/>
      <c r="I13" s="48">
        <f>E13-E12</f>
        <v>1</v>
      </c>
      <c r="J13" s="22">
        <f>(0.5*'Vehicle Specs'!$G$25*'Vehicle Specs'!$C$28*'Vehicle Specs'!$C$27*'Drive Cycle'!E13^2)</f>
        <v>107.64209609999999</v>
      </c>
      <c r="K13" s="22">
        <f>IF(A13=1,'Vehicle Specs'!$E$36,IF(A13=2,'Vehicle Specs'!$C$36,IF(A13=3,'Vehicle Specs'!$D$36,IF(A13=4,'Vehicle Specs'!$B$36,1))))</f>
        <v>80.194689900000014</v>
      </c>
      <c r="L13" s="22">
        <v>0</v>
      </c>
      <c r="M13" s="22">
        <f t="shared" si="11"/>
        <v>0</v>
      </c>
      <c r="N13" s="22">
        <f t="shared" si="1"/>
        <v>0</v>
      </c>
      <c r="O13" s="22">
        <f t="shared" si="2"/>
        <v>0</v>
      </c>
      <c r="P13" s="22">
        <f t="shared" si="3"/>
        <v>187.83678600000002</v>
      </c>
      <c r="Q13" s="22">
        <f>IF(H13=1,I13*'Vehicle Specs'!#REF!,IF(H13=2,'Vehicle Specs'!#REF!*I13,IF(H13=3,'Vehicle Specs'!$G$25*I13,0)))</f>
        <v>0</v>
      </c>
      <c r="R13" s="22">
        <f t="shared" si="4"/>
        <v>187.83678600000002</v>
      </c>
      <c r="S13" s="22">
        <f t="shared" si="5"/>
        <v>187.83678600000002</v>
      </c>
      <c r="T13" s="22">
        <f>ABS((+P13+Q13)*(+E13))/1000</f>
        <v>2.0662046460000001</v>
      </c>
      <c r="U13" s="61"/>
      <c r="V13" s="61"/>
      <c r="W13" s="22">
        <v>308.00785775999998</v>
      </c>
      <c r="X13" s="22">
        <f t="shared" si="12"/>
        <v>1.6070890573439876E-2</v>
      </c>
      <c r="Y13" s="22">
        <f t="shared" si="6"/>
        <v>1.6070890573439876E-2</v>
      </c>
      <c r="Z13" s="22">
        <f t="shared" si="7"/>
        <v>4.9659051871929219E-2</v>
      </c>
      <c r="AA13" s="22">
        <f>(0.5*'Vehicle Specs'!$G$20*'Drive Cycle'!E13^2)</f>
        <v>38044.215000000004</v>
      </c>
      <c r="AB13" s="22">
        <f t="shared" si="8"/>
        <v>187.83678600000002</v>
      </c>
      <c r="AC13" s="22">
        <f>SUM(AB$2:AB13)</f>
        <v>1332.2812635000003</v>
      </c>
      <c r="AD13" s="35"/>
      <c r="AE13" s="49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1:47" x14ac:dyDescent="0.3">
      <c r="A14" s="21">
        <v>1</v>
      </c>
      <c r="B14" s="22" t="s">
        <v>77</v>
      </c>
      <c r="C14" s="22">
        <f t="shared" si="9"/>
        <v>12</v>
      </c>
      <c r="D14" s="22">
        <f t="shared" si="0"/>
        <v>26.844000000000001</v>
      </c>
      <c r="E14" s="22">
        <v>12</v>
      </c>
      <c r="F14" s="48">
        <f t="shared" si="10"/>
        <v>3.1032106782106781</v>
      </c>
      <c r="G14" s="61"/>
      <c r="H14" s="61"/>
      <c r="I14" s="48">
        <f>E14-E13</f>
        <v>1</v>
      </c>
      <c r="J14" s="22">
        <f>(0.5*'Vehicle Specs'!$G$25*'Vehicle Specs'!$C$28*'Vehicle Specs'!$C$27*'Drive Cycle'!E14^2)</f>
        <v>128.10299039999998</v>
      </c>
      <c r="K14" s="22">
        <f>IF(A14=1,'Vehicle Specs'!$E$36,IF(A14=2,'Vehicle Specs'!$C$36,IF(A14=3,'Vehicle Specs'!$D$36,IF(A14=4,'Vehicle Specs'!$B$36,1))))</f>
        <v>80.194689900000014</v>
      </c>
      <c r="L14" s="22">
        <v>0</v>
      </c>
      <c r="M14" s="22">
        <f t="shared" si="11"/>
        <v>0</v>
      </c>
      <c r="N14" s="22">
        <f t="shared" si="1"/>
        <v>0</v>
      </c>
      <c r="O14" s="22">
        <f t="shared" si="2"/>
        <v>0</v>
      </c>
      <c r="P14" s="22">
        <f t="shared" si="3"/>
        <v>208.2976803</v>
      </c>
      <c r="Q14" s="22">
        <f>IF(H14=1,I14*'Vehicle Specs'!#REF!,IF(H14=2,'Vehicle Specs'!#REF!*I14,IF(H14=3,'Vehicle Specs'!$G$25*I14,0)))</f>
        <v>0</v>
      </c>
      <c r="R14" s="22">
        <f t="shared" si="4"/>
        <v>208.2976803</v>
      </c>
      <c r="S14" s="22">
        <f t="shared" si="5"/>
        <v>208.2976803</v>
      </c>
      <c r="T14" s="22">
        <f>ABS((+P14+Q14)*(+E14))/1000</f>
        <v>2.4995721635999999</v>
      </c>
      <c r="U14" s="61"/>
      <c r="V14" s="61"/>
      <c r="W14" s="22">
        <v>308.00785775999998</v>
      </c>
      <c r="X14" s="22">
        <f t="shared" si="12"/>
        <v>1.7821478412661209E-2</v>
      </c>
      <c r="Y14" s="22">
        <f t="shared" si="6"/>
        <v>1.7821478412661209E-2</v>
      </c>
      <c r="Z14" s="22">
        <f t="shared" si="7"/>
        <v>5.5068368295123134E-2</v>
      </c>
      <c r="AA14" s="22">
        <f>(0.5*'Vehicle Specs'!$G$20*'Drive Cycle'!E14^2)</f>
        <v>45275.76</v>
      </c>
      <c r="AB14" s="22">
        <f t="shared" si="8"/>
        <v>208.2976803</v>
      </c>
      <c r="AC14" s="22">
        <f>SUM(AB$2:AB14)</f>
        <v>1540.5789438000002</v>
      </c>
      <c r="AD14" s="35"/>
      <c r="AE14" s="49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1:47" x14ac:dyDescent="0.3">
      <c r="A15" s="21">
        <v>1</v>
      </c>
      <c r="B15" s="22" t="s">
        <v>77</v>
      </c>
      <c r="C15" s="22">
        <f t="shared" si="9"/>
        <v>13</v>
      </c>
      <c r="D15" s="22">
        <f t="shared" si="0"/>
        <v>29.081000000000003</v>
      </c>
      <c r="E15" s="48">
        <v>13</v>
      </c>
      <c r="F15" s="48">
        <f t="shared" si="10"/>
        <v>3.1801337551337552</v>
      </c>
      <c r="G15" s="61"/>
      <c r="H15" s="61"/>
      <c r="I15" s="48">
        <f>E15-E14</f>
        <v>1</v>
      </c>
      <c r="J15" s="22">
        <f>(0.5*'Vehicle Specs'!$G$25*'Vehicle Specs'!$C$28*'Vehicle Specs'!$C$27*'Drive Cycle'!E15^2)</f>
        <v>150.34309289999999</v>
      </c>
      <c r="K15" s="22">
        <f>IF(A15=1,'Vehicle Specs'!$E$36,IF(A15=2,'Vehicle Specs'!$C$36,IF(A15=3,'Vehicle Specs'!$D$36,IF(A15=4,'Vehicle Specs'!$B$36,1))))</f>
        <v>80.194689900000014</v>
      </c>
      <c r="L15" s="22">
        <v>0</v>
      </c>
      <c r="M15" s="22">
        <f t="shared" si="11"/>
        <v>0</v>
      </c>
      <c r="N15" s="22">
        <f t="shared" si="1"/>
        <v>0</v>
      </c>
      <c r="O15" s="22">
        <f t="shared" si="2"/>
        <v>0</v>
      </c>
      <c r="P15" s="22">
        <f t="shared" si="3"/>
        <v>230.5377828</v>
      </c>
      <c r="Q15" s="22">
        <f>IF(H15=1,I15*'Vehicle Specs'!#REF!,IF(H15=2,'Vehicle Specs'!#REF!*I15,IF(H15=3,'Vehicle Specs'!$G$25*I15,0)))</f>
        <v>0</v>
      </c>
      <c r="R15" s="22">
        <f t="shared" si="4"/>
        <v>230.5377828</v>
      </c>
      <c r="S15" s="22">
        <f t="shared" si="5"/>
        <v>230.5377828</v>
      </c>
      <c r="T15" s="22">
        <f>ABS((+P15+Q15)*(+E15))/1000</f>
        <v>2.9969911763999999</v>
      </c>
      <c r="U15" s="61"/>
      <c r="V15" s="61"/>
      <c r="W15" s="22">
        <v>308.00785775999998</v>
      </c>
      <c r="X15" s="22">
        <f t="shared" si="12"/>
        <v>1.9724291281380046E-2</v>
      </c>
      <c r="Y15" s="22">
        <f t="shared" si="6"/>
        <v>1.9724291281380046E-2</v>
      </c>
      <c r="Z15" s="22">
        <f t="shared" si="7"/>
        <v>6.0948060059464342E-2</v>
      </c>
      <c r="AA15" s="22">
        <f>(0.5*'Vehicle Specs'!$G$20*'Drive Cycle'!E15^2)</f>
        <v>53136.135000000002</v>
      </c>
      <c r="AB15" s="22">
        <f t="shared" si="8"/>
        <v>230.5377828</v>
      </c>
      <c r="AC15" s="22">
        <f>SUM(AB$2:AB15)</f>
        <v>1771.1167266000002</v>
      </c>
      <c r="AD15" s="35"/>
      <c r="AE15" s="49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7" x14ac:dyDescent="0.3">
      <c r="A16" s="21">
        <v>1</v>
      </c>
      <c r="B16" s="22" t="s">
        <v>77</v>
      </c>
      <c r="C16" s="22">
        <f t="shared" si="9"/>
        <v>14</v>
      </c>
      <c r="D16" s="22">
        <f t="shared" si="0"/>
        <v>29.998170000000002</v>
      </c>
      <c r="E16" s="48">
        <v>13.41</v>
      </c>
      <c r="F16" s="48">
        <f t="shared" si="10"/>
        <v>3.2547049706445681</v>
      </c>
      <c r="G16" s="61"/>
      <c r="H16" s="61"/>
      <c r="I16" s="48">
        <f>E16-E15</f>
        <v>0.41000000000000014</v>
      </c>
      <c r="J16" s="22">
        <f>(0.5*'Vehicle Specs'!$G$25*'Vehicle Specs'!$C$28*'Vehicle Specs'!$C$27*'Drive Cycle'!E16^2)</f>
        <v>159.97581505520998</v>
      </c>
      <c r="K16" s="22">
        <f>IF(A16=1,'Vehicle Specs'!$E$36,IF(A16=2,'Vehicle Specs'!$C$36,IF(A16=3,'Vehicle Specs'!$D$36,IF(A16=4,'Vehicle Specs'!$B$36,1))))</f>
        <v>80.194689900000014</v>
      </c>
      <c r="L16" s="22">
        <v>0</v>
      </c>
      <c r="M16" s="22">
        <f t="shared" si="11"/>
        <v>0</v>
      </c>
      <c r="N16" s="22">
        <f t="shared" si="1"/>
        <v>0</v>
      </c>
      <c r="O16" s="22">
        <f t="shared" si="2"/>
        <v>0</v>
      </c>
      <c r="P16" s="22">
        <f t="shared" si="3"/>
        <v>240.17050495520999</v>
      </c>
      <c r="Q16" s="22">
        <f>IF(H16=1,I16*'Vehicle Specs'!#REF!,IF(H16=2,'Vehicle Specs'!#REF!*I16,IF(H16=3,'Vehicle Specs'!$G$25*I16,0)))</f>
        <v>0</v>
      </c>
      <c r="R16" s="22">
        <f t="shared" si="4"/>
        <v>240.17050495520999</v>
      </c>
      <c r="S16" s="22">
        <f t="shared" si="5"/>
        <v>240.17050495520999</v>
      </c>
      <c r="T16" s="22">
        <f>ABS((+P16+Q16)*(+E16))/1000</f>
        <v>3.2206864714493659</v>
      </c>
      <c r="U16" s="61"/>
      <c r="V16" s="61"/>
      <c r="W16" s="22">
        <v>308.00785775999998</v>
      </c>
      <c r="X16" s="22">
        <f t="shared" si="12"/>
        <v>2.0548445202331029E-2</v>
      </c>
      <c r="Y16" s="22">
        <f t="shared" si="6"/>
        <v>2.0548445202331029E-2</v>
      </c>
      <c r="Z16" s="22">
        <f t="shared" si="7"/>
        <v>6.349469567520287E-2</v>
      </c>
      <c r="AA16" s="22">
        <f>(0.5*'Vehicle Specs'!$G$20*'Drive Cycle'!E16^2)</f>
        <v>56540.652061500004</v>
      </c>
      <c r="AB16" s="22">
        <f t="shared" si="8"/>
        <v>240.17050495520999</v>
      </c>
      <c r="AC16" s="22">
        <f>SUM(AB$2:AB16)</f>
        <v>2011.2872315552102</v>
      </c>
      <c r="AD16" s="35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1:43" x14ac:dyDescent="0.3">
      <c r="A17" s="21">
        <v>1</v>
      </c>
      <c r="B17" s="22" t="s">
        <v>77</v>
      </c>
      <c r="C17" s="22">
        <f t="shared" si="9"/>
        <v>15</v>
      </c>
      <c r="D17" s="22">
        <f t="shared" si="0"/>
        <v>29.998170000000002</v>
      </c>
      <c r="E17" s="48">
        <v>13.41</v>
      </c>
      <c r="F17" s="48">
        <f t="shared" si="10"/>
        <v>3.329276186155381</v>
      </c>
      <c r="G17" s="61"/>
      <c r="H17" s="61"/>
      <c r="I17" s="48">
        <f>E17-E16</f>
        <v>0</v>
      </c>
      <c r="J17" s="22">
        <f>(0.5*'Vehicle Specs'!$G$25*'Vehicle Specs'!$C$28*'Vehicle Specs'!$C$27*'Drive Cycle'!E17^2)</f>
        <v>159.97581505520998</v>
      </c>
      <c r="K17" s="22">
        <f>IF(A17=1,'Vehicle Specs'!$E$36,IF(A17=2,'Vehicle Specs'!$C$36,IF(A17=3,'Vehicle Specs'!$D$36,IF(A17=4,'Vehicle Specs'!$B$36,1))))</f>
        <v>80.194689900000014</v>
      </c>
      <c r="L17" s="22">
        <v>0</v>
      </c>
      <c r="M17" s="22">
        <f t="shared" si="11"/>
        <v>0</v>
      </c>
      <c r="N17" s="22">
        <f t="shared" si="1"/>
        <v>0</v>
      </c>
      <c r="O17" s="22">
        <f t="shared" si="2"/>
        <v>0</v>
      </c>
      <c r="P17" s="22">
        <f t="shared" si="3"/>
        <v>240.17050495520999</v>
      </c>
      <c r="Q17" s="22">
        <f>IF(H17=1,I17*'Vehicle Specs'!#REF!,IF(H17=2,'Vehicle Specs'!#REF!*I17,IF(H17=3,'Vehicle Specs'!$G$25*I17,0)))</f>
        <v>0</v>
      </c>
      <c r="R17" s="22">
        <f t="shared" si="4"/>
        <v>240.17050495520999</v>
      </c>
      <c r="S17" s="22">
        <f t="shared" si="5"/>
        <v>240.17050495520999</v>
      </c>
      <c r="T17" s="22">
        <f>ABS((+P17+Q17)*(+E17))/1000</f>
        <v>3.2206864714493659</v>
      </c>
      <c r="U17" s="61"/>
      <c r="V17" s="61"/>
      <c r="W17" s="22">
        <v>308.00785775999998</v>
      </c>
      <c r="X17" s="22">
        <f t="shared" si="12"/>
        <v>2.0548445202331029E-2</v>
      </c>
      <c r="Y17" s="22">
        <f t="shared" si="6"/>
        <v>2.0548445202331029E-2</v>
      </c>
      <c r="Z17" s="22">
        <f t="shared" si="7"/>
        <v>6.349469567520287E-2</v>
      </c>
      <c r="AA17" s="22">
        <f>(0.5*'Vehicle Specs'!$G$20*'Drive Cycle'!E17^2)</f>
        <v>56540.652061500004</v>
      </c>
      <c r="AB17" s="22">
        <f t="shared" si="8"/>
        <v>240.17050495520999</v>
      </c>
      <c r="AC17" s="22">
        <f>SUM(AB$2:AB17)</f>
        <v>2251.4577365104201</v>
      </c>
      <c r="AD17" s="35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spans="1:43" x14ac:dyDescent="0.3">
      <c r="A18" s="21">
        <v>1</v>
      </c>
      <c r="B18" s="22" t="s">
        <v>77</v>
      </c>
      <c r="C18" s="22">
        <f t="shared" si="9"/>
        <v>16</v>
      </c>
      <c r="D18" s="22">
        <f t="shared" si="0"/>
        <v>29.998170000000002</v>
      </c>
      <c r="E18" s="48">
        <v>13.41</v>
      </c>
      <c r="F18" s="48">
        <f t="shared" si="10"/>
        <v>3.4038474016661939</v>
      </c>
      <c r="G18" s="61"/>
      <c r="H18" s="61"/>
      <c r="I18" s="48">
        <f>E18-E17</f>
        <v>0</v>
      </c>
      <c r="J18" s="22">
        <f>(0.5*'Vehicle Specs'!$G$25*'Vehicle Specs'!$C$28*'Vehicle Specs'!$C$27*'Drive Cycle'!E18^2)</f>
        <v>159.97581505520998</v>
      </c>
      <c r="K18" s="22">
        <f>IF(A18=1,'Vehicle Specs'!$E$36,IF(A18=2,'Vehicle Specs'!$C$36,IF(A18=3,'Vehicle Specs'!$D$36,IF(A18=4,'Vehicle Specs'!$B$36,1))))</f>
        <v>80.194689900000014</v>
      </c>
      <c r="L18" s="22">
        <v>0</v>
      </c>
      <c r="M18" s="22">
        <f t="shared" si="11"/>
        <v>0</v>
      </c>
      <c r="N18" s="22">
        <f t="shared" si="1"/>
        <v>0</v>
      </c>
      <c r="O18" s="22">
        <f t="shared" si="2"/>
        <v>0</v>
      </c>
      <c r="P18" s="22">
        <f t="shared" si="3"/>
        <v>240.17050495520999</v>
      </c>
      <c r="Q18" s="22">
        <f>IF(H18=1,I18*'Vehicle Specs'!#REF!,IF(H18=2,'Vehicle Specs'!#REF!*I18,IF(H18=3,'Vehicle Specs'!$G$25*I18,0)))</f>
        <v>0</v>
      </c>
      <c r="R18" s="22">
        <f t="shared" si="4"/>
        <v>240.17050495520999</v>
      </c>
      <c r="S18" s="22">
        <f t="shared" si="5"/>
        <v>240.17050495520999</v>
      </c>
      <c r="T18" s="22">
        <f>ABS((+P18+Q18)*(+E18))/1000</f>
        <v>3.2206864714493659</v>
      </c>
      <c r="U18" s="61"/>
      <c r="V18" s="61"/>
      <c r="W18" s="22">
        <v>308.00785775999998</v>
      </c>
      <c r="X18" s="22">
        <f t="shared" si="12"/>
        <v>2.0548445202331029E-2</v>
      </c>
      <c r="Y18" s="22">
        <f t="shared" si="6"/>
        <v>2.0548445202331029E-2</v>
      </c>
      <c r="Z18" s="22">
        <f t="shared" si="7"/>
        <v>6.349469567520287E-2</v>
      </c>
      <c r="AA18" s="22">
        <f>(0.5*'Vehicle Specs'!$G$20*'Drive Cycle'!E18^2)</f>
        <v>56540.652061500004</v>
      </c>
      <c r="AB18" s="22">
        <f t="shared" si="8"/>
        <v>240.17050495520999</v>
      </c>
      <c r="AC18" s="22">
        <f>SUM(AB$2:AB18)</f>
        <v>2491.6282414656303</v>
      </c>
      <c r="AD18" s="35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spans="1:43" x14ac:dyDescent="0.3">
      <c r="A19" s="21">
        <v>1</v>
      </c>
      <c r="B19" s="22" t="s">
        <v>77</v>
      </c>
      <c r="C19" s="22">
        <f t="shared" si="9"/>
        <v>17</v>
      </c>
      <c r="D19" s="22">
        <f t="shared" si="0"/>
        <v>29.998170000000002</v>
      </c>
      <c r="E19" s="48">
        <v>13.41</v>
      </c>
      <c r="F19" s="48">
        <f t="shared" si="10"/>
        <v>3.4784186171770068</v>
      </c>
      <c r="G19" s="61"/>
      <c r="H19" s="61"/>
      <c r="I19" s="48">
        <f>E19-E18</f>
        <v>0</v>
      </c>
      <c r="J19" s="22">
        <f>(0.5*'Vehicle Specs'!$G$25*'Vehicle Specs'!$C$28*'Vehicle Specs'!$C$27*'Drive Cycle'!E19^2)</f>
        <v>159.97581505520998</v>
      </c>
      <c r="K19" s="22">
        <f>IF(A19=1,'Vehicle Specs'!$E$36,IF(A19=2,'Vehicle Specs'!$C$36,IF(A19=3,'Vehicle Specs'!$D$36,IF(A19=4,'Vehicle Specs'!$B$36,1))))</f>
        <v>80.194689900000014</v>
      </c>
      <c r="L19" s="22">
        <v>0</v>
      </c>
      <c r="M19" s="22">
        <f t="shared" si="11"/>
        <v>0</v>
      </c>
      <c r="N19" s="22">
        <f t="shared" si="1"/>
        <v>0</v>
      </c>
      <c r="O19" s="22">
        <f t="shared" si="2"/>
        <v>0</v>
      </c>
      <c r="P19" s="22">
        <f t="shared" si="3"/>
        <v>240.17050495520999</v>
      </c>
      <c r="Q19" s="22">
        <f>IF(H19=1,I19*'Vehicle Specs'!#REF!,IF(H19=2,'Vehicle Specs'!#REF!*I19,IF(H19=3,'Vehicle Specs'!$G$25*I19,0)))</f>
        <v>0</v>
      </c>
      <c r="R19" s="22">
        <f t="shared" si="4"/>
        <v>240.17050495520999</v>
      </c>
      <c r="S19" s="22">
        <f t="shared" si="5"/>
        <v>240.17050495520999</v>
      </c>
      <c r="T19" s="22">
        <f>ABS((+P19+Q19)*(+E19))/1000</f>
        <v>3.2206864714493659</v>
      </c>
      <c r="U19" s="61"/>
      <c r="V19" s="61"/>
      <c r="W19" s="22">
        <v>308.00785775999998</v>
      </c>
      <c r="X19" s="22">
        <f t="shared" si="12"/>
        <v>2.0548445202331029E-2</v>
      </c>
      <c r="Y19" s="22">
        <f t="shared" si="6"/>
        <v>2.0548445202331029E-2</v>
      </c>
      <c r="Z19" s="22">
        <f t="shared" si="7"/>
        <v>6.349469567520287E-2</v>
      </c>
      <c r="AA19" s="22">
        <f>(0.5*'Vehicle Specs'!$G$20*'Drive Cycle'!E19^2)</f>
        <v>56540.652061500004</v>
      </c>
      <c r="AB19" s="22">
        <f t="shared" si="8"/>
        <v>240.17050495520999</v>
      </c>
      <c r="AC19" s="22">
        <f>SUM(AB$2:AB19)</f>
        <v>2731.7987464208404</v>
      </c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1:43" x14ac:dyDescent="0.3">
      <c r="A20" s="21">
        <v>1</v>
      </c>
      <c r="B20" s="22" t="s">
        <v>77</v>
      </c>
      <c r="C20" s="22">
        <f t="shared" si="9"/>
        <v>18</v>
      </c>
      <c r="D20" s="22">
        <f t="shared" si="0"/>
        <v>29.998170000000002</v>
      </c>
      <c r="E20" s="48">
        <v>13.41</v>
      </c>
      <c r="F20" s="48">
        <f t="shared" si="10"/>
        <v>3.5529898326878198</v>
      </c>
      <c r="G20" s="61"/>
      <c r="H20" s="61"/>
      <c r="I20" s="48">
        <f>E20-E19</f>
        <v>0</v>
      </c>
      <c r="J20" s="22">
        <f>(0.5*'Vehicle Specs'!$G$25*'Vehicle Specs'!$C$28*'Vehicle Specs'!$C$27*'Drive Cycle'!E20^2)</f>
        <v>159.97581505520998</v>
      </c>
      <c r="K20" s="22">
        <f>IF(A20=1,'Vehicle Specs'!$E$36,IF(A20=2,'Vehicle Specs'!$C$36,IF(A20=3,'Vehicle Specs'!$D$36,IF(A20=4,'Vehicle Specs'!$B$36,1))))</f>
        <v>80.194689900000014</v>
      </c>
      <c r="L20" s="22">
        <v>0</v>
      </c>
      <c r="M20" s="22">
        <f t="shared" si="11"/>
        <v>0</v>
      </c>
      <c r="N20" s="22">
        <f t="shared" si="1"/>
        <v>0</v>
      </c>
      <c r="O20" s="22">
        <f t="shared" si="2"/>
        <v>0</v>
      </c>
      <c r="P20" s="22">
        <f t="shared" si="3"/>
        <v>240.17050495520999</v>
      </c>
      <c r="Q20" s="22">
        <f>IF(H20=1,I20*'Vehicle Specs'!#REF!,IF(H20=2,'Vehicle Specs'!#REF!*I20,IF(H20=3,'Vehicle Specs'!$G$25*I20,0)))</f>
        <v>0</v>
      </c>
      <c r="R20" s="22">
        <f t="shared" si="4"/>
        <v>240.17050495520999</v>
      </c>
      <c r="S20" s="22">
        <f t="shared" si="5"/>
        <v>240.17050495520999</v>
      </c>
      <c r="T20" s="22">
        <f>ABS((+P20+Q20)*(+E20))/1000</f>
        <v>3.2206864714493659</v>
      </c>
      <c r="U20" s="61"/>
      <c r="V20" s="61"/>
      <c r="W20" s="22">
        <v>308.00785775999998</v>
      </c>
      <c r="X20" s="22">
        <f t="shared" si="12"/>
        <v>2.0548445202331029E-2</v>
      </c>
      <c r="Y20" s="22">
        <f t="shared" si="6"/>
        <v>2.0548445202331029E-2</v>
      </c>
      <c r="Z20" s="22">
        <f t="shared" si="7"/>
        <v>6.349469567520287E-2</v>
      </c>
      <c r="AA20" s="22">
        <f>(0.5*'Vehicle Specs'!$G$20*'Drive Cycle'!E20^2)</f>
        <v>56540.652061500004</v>
      </c>
      <c r="AB20" s="22">
        <f t="shared" si="8"/>
        <v>240.17050495520999</v>
      </c>
      <c r="AC20" s="22">
        <f>SUM(AB$2:AB20)</f>
        <v>2971.9692513760506</v>
      </c>
      <c r="AD20" s="35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spans="1:43" x14ac:dyDescent="0.3">
      <c r="A21" s="21">
        <v>1</v>
      </c>
      <c r="B21" s="22" t="s">
        <v>77</v>
      </c>
      <c r="C21" s="22">
        <f t="shared" si="9"/>
        <v>19</v>
      </c>
      <c r="D21" s="22">
        <f t="shared" si="0"/>
        <v>29.998170000000002</v>
      </c>
      <c r="E21" s="48">
        <v>13.41</v>
      </c>
      <c r="F21" s="48">
        <f t="shared" si="10"/>
        <v>3.6275610481986327</v>
      </c>
      <c r="G21" s="61"/>
      <c r="H21" s="61"/>
      <c r="I21" s="48">
        <f>E21-E20</f>
        <v>0</v>
      </c>
      <c r="J21" s="22">
        <f>(0.5*'Vehicle Specs'!$G$25*'Vehicle Specs'!$C$28*'Vehicle Specs'!$C$27*'Drive Cycle'!E21^2)</f>
        <v>159.97581505520998</v>
      </c>
      <c r="K21" s="22">
        <f>IF(A21=1,'Vehicle Specs'!$E$36,IF(A21=2,'Vehicle Specs'!$C$36,IF(A21=3,'Vehicle Specs'!$D$36,IF(A21=4,'Vehicle Specs'!$B$36,1))))</f>
        <v>80.194689900000014</v>
      </c>
      <c r="L21" s="22">
        <v>0</v>
      </c>
      <c r="M21" s="22">
        <f t="shared" si="11"/>
        <v>0</v>
      </c>
      <c r="N21" s="22">
        <f t="shared" si="1"/>
        <v>0</v>
      </c>
      <c r="O21" s="22">
        <f t="shared" si="2"/>
        <v>0</v>
      </c>
      <c r="P21" s="22">
        <f t="shared" si="3"/>
        <v>240.17050495520999</v>
      </c>
      <c r="Q21" s="22">
        <f>IF(H21=1,I21*'Vehicle Specs'!#REF!,IF(H21=2,'Vehicle Specs'!#REF!*I21,IF(H21=3,'Vehicle Specs'!$G$25*I21,0)))</f>
        <v>0</v>
      </c>
      <c r="R21" s="22">
        <f t="shared" si="4"/>
        <v>240.17050495520999</v>
      </c>
      <c r="S21" s="22">
        <f t="shared" si="5"/>
        <v>240.17050495520999</v>
      </c>
      <c r="T21" s="22">
        <f>ABS((+P21+Q21)*(+E21))/1000</f>
        <v>3.2206864714493659</v>
      </c>
      <c r="U21" s="61"/>
      <c r="V21" s="61"/>
      <c r="W21" s="22">
        <v>308.00785775999998</v>
      </c>
      <c r="X21" s="22">
        <f t="shared" si="12"/>
        <v>2.0548445202331029E-2</v>
      </c>
      <c r="Y21" s="22">
        <f t="shared" si="6"/>
        <v>2.0548445202331029E-2</v>
      </c>
      <c r="Z21" s="22">
        <f t="shared" si="7"/>
        <v>6.349469567520287E-2</v>
      </c>
      <c r="AA21" s="22">
        <f>(0.5*'Vehicle Specs'!$G$20*'Drive Cycle'!E21^2)</f>
        <v>56540.652061500004</v>
      </c>
      <c r="AB21" s="22">
        <f t="shared" si="8"/>
        <v>240.17050495520999</v>
      </c>
      <c r="AC21" s="22">
        <f>SUM(AB$2:AB21)</f>
        <v>3212.1397563312607</v>
      </c>
      <c r="AD21" s="35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</row>
    <row r="22" spans="1:43" x14ac:dyDescent="0.3">
      <c r="A22" s="21">
        <v>1</v>
      </c>
      <c r="B22" s="22" t="s">
        <v>77</v>
      </c>
      <c r="C22" s="22">
        <f t="shared" si="9"/>
        <v>20</v>
      </c>
      <c r="D22" s="22">
        <f t="shared" si="0"/>
        <v>29.998170000000002</v>
      </c>
      <c r="E22" s="48">
        <v>13.41</v>
      </c>
      <c r="F22" s="48">
        <f t="shared" si="10"/>
        <v>3.7021322637094456</v>
      </c>
      <c r="G22" s="61"/>
      <c r="H22" s="61"/>
      <c r="I22" s="48">
        <f>E22-E21</f>
        <v>0</v>
      </c>
      <c r="J22" s="22">
        <f>(0.5*'Vehicle Specs'!$G$25*'Vehicle Specs'!$C$28*'Vehicle Specs'!$C$27*'Drive Cycle'!E22^2)</f>
        <v>159.97581505520998</v>
      </c>
      <c r="K22" s="22">
        <f>IF(A22=1,'Vehicle Specs'!$E$36,IF(A22=2,'Vehicle Specs'!$C$36,IF(A22=3,'Vehicle Specs'!$D$36,IF(A22=4,'Vehicle Specs'!$B$36,1))))</f>
        <v>80.194689900000014</v>
      </c>
      <c r="L22" s="22">
        <v>0</v>
      </c>
      <c r="M22" s="22">
        <f t="shared" si="11"/>
        <v>0</v>
      </c>
      <c r="N22" s="22">
        <f t="shared" si="1"/>
        <v>0</v>
      </c>
      <c r="O22" s="22">
        <f t="shared" si="2"/>
        <v>0</v>
      </c>
      <c r="P22" s="22">
        <f t="shared" si="3"/>
        <v>240.17050495520999</v>
      </c>
      <c r="Q22" s="22">
        <f>IF(H22=1,I22*'Vehicle Specs'!#REF!,IF(H22=2,'Vehicle Specs'!#REF!*I22,IF(H22=3,'Vehicle Specs'!$G$25*I22,0)))</f>
        <v>0</v>
      </c>
      <c r="R22" s="22">
        <f t="shared" si="4"/>
        <v>240.17050495520999</v>
      </c>
      <c r="S22" s="22">
        <f t="shared" si="5"/>
        <v>240.17050495520999</v>
      </c>
      <c r="T22" s="22">
        <f>ABS((+P22+Q22)*(+E22))/1000</f>
        <v>3.2206864714493659</v>
      </c>
      <c r="U22" s="61"/>
      <c r="V22" s="61"/>
      <c r="W22" s="22">
        <v>308.00785775999998</v>
      </c>
      <c r="X22" s="22">
        <f t="shared" si="12"/>
        <v>2.0548445202331029E-2</v>
      </c>
      <c r="Y22" s="22">
        <f t="shared" si="6"/>
        <v>2.0548445202331029E-2</v>
      </c>
      <c r="Z22" s="22">
        <f t="shared" si="7"/>
        <v>6.349469567520287E-2</v>
      </c>
      <c r="AA22" s="22">
        <f>(0.5*'Vehicle Specs'!$G$20*'Drive Cycle'!E22^2)</f>
        <v>56540.652061500004</v>
      </c>
      <c r="AB22" s="22">
        <f t="shared" si="8"/>
        <v>240.17050495520999</v>
      </c>
      <c r="AC22" s="22">
        <f>SUM(AB$2:AB22)</f>
        <v>3452.3102612864709</v>
      </c>
      <c r="AD22" s="35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</row>
    <row r="23" spans="1:43" x14ac:dyDescent="0.3">
      <c r="A23" s="21">
        <v>1</v>
      </c>
      <c r="B23" s="22" t="s">
        <v>77</v>
      </c>
      <c r="C23" s="22">
        <f t="shared" si="9"/>
        <v>21</v>
      </c>
      <c r="D23" s="22">
        <f t="shared" si="0"/>
        <v>29.998170000000002</v>
      </c>
      <c r="E23" s="48">
        <v>13.41</v>
      </c>
      <c r="F23" s="48">
        <f t="shared" si="10"/>
        <v>3.7767034792202585</v>
      </c>
      <c r="G23" s="61"/>
      <c r="H23" s="61"/>
      <c r="I23" s="48">
        <f>E23-E22</f>
        <v>0</v>
      </c>
      <c r="J23" s="22">
        <f>(0.5*'Vehicle Specs'!$G$25*'Vehicle Specs'!$C$28*'Vehicle Specs'!$C$27*'Drive Cycle'!E23^2)</f>
        <v>159.97581505520998</v>
      </c>
      <c r="K23" s="22">
        <f>IF(A23=1,'Vehicle Specs'!$E$36,IF(A23=2,'Vehicle Specs'!$C$36,IF(A23=3,'Vehicle Specs'!$D$36,IF(A23=4,'Vehicle Specs'!$B$36,1))))</f>
        <v>80.194689900000014</v>
      </c>
      <c r="L23" s="22">
        <v>0</v>
      </c>
      <c r="M23" s="22">
        <f t="shared" si="11"/>
        <v>0</v>
      </c>
      <c r="N23" s="22">
        <f t="shared" si="1"/>
        <v>0</v>
      </c>
      <c r="O23" s="22">
        <f t="shared" si="2"/>
        <v>0</v>
      </c>
      <c r="P23" s="22">
        <f t="shared" si="3"/>
        <v>240.17050495520999</v>
      </c>
      <c r="Q23" s="22">
        <f>IF(H23=1,I23*'Vehicle Specs'!#REF!,IF(H23=2,'Vehicle Specs'!#REF!*I23,IF(H23=3,'Vehicle Specs'!$G$25*I23,0)))</f>
        <v>0</v>
      </c>
      <c r="R23" s="22">
        <f t="shared" si="4"/>
        <v>240.17050495520999</v>
      </c>
      <c r="S23" s="22">
        <f t="shared" si="5"/>
        <v>240.17050495520999</v>
      </c>
      <c r="T23" s="22">
        <f>ABS((+P23+Q23)*(+E23))/1000</f>
        <v>3.2206864714493659</v>
      </c>
      <c r="U23" s="61"/>
      <c r="V23" s="61"/>
      <c r="W23" s="22">
        <v>308.00785775999998</v>
      </c>
      <c r="X23" s="22">
        <f t="shared" si="12"/>
        <v>2.0548445202331029E-2</v>
      </c>
      <c r="Y23" s="22">
        <f t="shared" si="6"/>
        <v>2.0548445202331029E-2</v>
      </c>
      <c r="Z23" s="22">
        <f t="shared" si="7"/>
        <v>6.349469567520287E-2</v>
      </c>
      <c r="AA23" s="22">
        <f>(0.5*'Vehicle Specs'!$G$20*'Drive Cycle'!E23^2)</f>
        <v>56540.652061500004</v>
      </c>
      <c r="AB23" s="22">
        <f t="shared" si="8"/>
        <v>240.17050495520999</v>
      </c>
      <c r="AC23" s="22">
        <f>SUM(AB$2:AB23)</f>
        <v>3692.4807662416811</v>
      </c>
      <c r="AD23" s="35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1:43" x14ac:dyDescent="0.3">
      <c r="A24" s="21">
        <v>1</v>
      </c>
      <c r="B24" s="22" t="s">
        <v>77</v>
      </c>
      <c r="C24" s="22">
        <f t="shared" si="9"/>
        <v>22</v>
      </c>
      <c r="D24" s="22">
        <f t="shared" si="0"/>
        <v>29.998170000000002</v>
      </c>
      <c r="E24" s="48">
        <v>13.41</v>
      </c>
      <c r="F24" s="48">
        <f t="shared" si="10"/>
        <v>3.8512746947310714</v>
      </c>
      <c r="G24" s="61"/>
      <c r="H24" s="61"/>
      <c r="I24" s="48">
        <f>E24-E23</f>
        <v>0</v>
      </c>
      <c r="J24" s="22">
        <f>(0.5*'Vehicle Specs'!$G$25*'Vehicle Specs'!$C$28*'Vehicle Specs'!$C$27*'Drive Cycle'!E24^2)</f>
        <v>159.97581505520998</v>
      </c>
      <c r="K24" s="22">
        <f>IF(A24=1,'Vehicle Specs'!$E$36,IF(A24=2,'Vehicle Specs'!$C$36,IF(A24=3,'Vehicle Specs'!$D$36,IF(A24=4,'Vehicle Specs'!$B$36,1))))</f>
        <v>80.194689900000014</v>
      </c>
      <c r="L24" s="22">
        <v>0</v>
      </c>
      <c r="M24" s="22">
        <f t="shared" si="11"/>
        <v>0</v>
      </c>
      <c r="N24" s="22">
        <f t="shared" si="1"/>
        <v>0</v>
      </c>
      <c r="O24" s="22">
        <f t="shared" si="2"/>
        <v>0</v>
      </c>
      <c r="P24" s="22">
        <f t="shared" si="3"/>
        <v>240.17050495520999</v>
      </c>
      <c r="Q24" s="22">
        <f>IF(H24=1,I24*'Vehicle Specs'!#REF!,IF(H24=2,'Vehicle Specs'!#REF!*I24,IF(H24=3,'Vehicle Specs'!$G$25*I24,0)))</f>
        <v>0</v>
      </c>
      <c r="R24" s="22">
        <f t="shared" si="4"/>
        <v>240.17050495520999</v>
      </c>
      <c r="S24" s="22">
        <f t="shared" si="5"/>
        <v>240.17050495520999</v>
      </c>
      <c r="T24" s="22">
        <f>ABS((+P24+Q24)*(+E24))/1000</f>
        <v>3.2206864714493659</v>
      </c>
      <c r="U24" s="61"/>
      <c r="V24" s="61"/>
      <c r="W24" s="22">
        <v>308.00785775999998</v>
      </c>
      <c r="X24" s="22">
        <f t="shared" si="12"/>
        <v>2.0548445202331029E-2</v>
      </c>
      <c r="Y24" s="22">
        <f t="shared" si="6"/>
        <v>2.0548445202331029E-2</v>
      </c>
      <c r="Z24" s="22">
        <f t="shared" si="7"/>
        <v>6.349469567520287E-2</v>
      </c>
      <c r="AA24" s="22">
        <f>(0.5*'Vehicle Specs'!$G$20*'Drive Cycle'!E24^2)</f>
        <v>56540.652061500004</v>
      </c>
      <c r="AB24" s="22">
        <f t="shared" si="8"/>
        <v>240.17050495520999</v>
      </c>
      <c r="AC24" s="22">
        <f>SUM(AB$2:AB24)</f>
        <v>3932.6512711968912</v>
      </c>
      <c r="AD24" s="35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</row>
    <row r="25" spans="1:43" x14ac:dyDescent="0.3">
      <c r="A25" s="21">
        <v>1</v>
      </c>
      <c r="B25" s="22" t="s">
        <v>77</v>
      </c>
      <c r="C25" s="22">
        <f t="shared" si="9"/>
        <v>23</v>
      </c>
      <c r="D25" s="22">
        <f t="shared" si="0"/>
        <v>29.998170000000002</v>
      </c>
      <c r="E25" s="48">
        <v>13.41</v>
      </c>
      <c r="F25" s="48">
        <f t="shared" si="10"/>
        <v>3.9258459102418843</v>
      </c>
      <c r="G25" s="61"/>
      <c r="H25" s="61"/>
      <c r="I25" s="48">
        <f>E25-E24</f>
        <v>0</v>
      </c>
      <c r="J25" s="22">
        <f>(0.5*'Vehicle Specs'!$G$25*'Vehicle Specs'!$C$28*'Vehicle Specs'!$C$27*'Drive Cycle'!E25^2)</f>
        <v>159.97581505520998</v>
      </c>
      <c r="K25" s="22">
        <f>IF(A25=1,'Vehicle Specs'!$E$36,IF(A25=2,'Vehicle Specs'!$C$36,IF(A25=3,'Vehicle Specs'!$D$36,IF(A25=4,'Vehicle Specs'!$B$36,1))))</f>
        <v>80.194689900000014</v>
      </c>
      <c r="L25" s="22">
        <v>0</v>
      </c>
      <c r="M25" s="22">
        <f t="shared" si="11"/>
        <v>0</v>
      </c>
      <c r="N25" s="22">
        <f t="shared" si="1"/>
        <v>0</v>
      </c>
      <c r="O25" s="22">
        <f t="shared" si="2"/>
        <v>0</v>
      </c>
      <c r="P25" s="22">
        <f t="shared" si="3"/>
        <v>240.17050495520999</v>
      </c>
      <c r="Q25" s="22">
        <f>IF(H25=1,I25*'Vehicle Specs'!#REF!,IF(H25=2,'Vehicle Specs'!#REF!*I25,IF(H25=3,'Vehicle Specs'!$G$25*I25,0)))</f>
        <v>0</v>
      </c>
      <c r="R25" s="22">
        <f t="shared" si="4"/>
        <v>240.17050495520999</v>
      </c>
      <c r="S25" s="22">
        <f t="shared" si="5"/>
        <v>240.17050495520999</v>
      </c>
      <c r="T25" s="22">
        <f>ABS((+P25+Q25)*(+E25))/1000</f>
        <v>3.2206864714493659</v>
      </c>
      <c r="U25" s="61"/>
      <c r="V25" s="61"/>
      <c r="W25" s="22">
        <v>308.00785775999998</v>
      </c>
      <c r="X25" s="22">
        <f t="shared" si="12"/>
        <v>2.0548445202331029E-2</v>
      </c>
      <c r="Y25" s="22">
        <f t="shared" si="6"/>
        <v>2.0548445202331029E-2</v>
      </c>
      <c r="Z25" s="22">
        <f t="shared" si="7"/>
        <v>6.349469567520287E-2</v>
      </c>
      <c r="AA25" s="22">
        <f>(0.5*'Vehicle Specs'!$G$20*'Drive Cycle'!E25^2)</f>
        <v>56540.652061500004</v>
      </c>
      <c r="AB25" s="22">
        <f t="shared" si="8"/>
        <v>240.17050495520999</v>
      </c>
      <c r="AC25" s="22">
        <f>SUM(AB$2:AB25)</f>
        <v>4172.8217761521009</v>
      </c>
      <c r="AD25" s="35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1:43" x14ac:dyDescent="0.3">
      <c r="A26" s="21">
        <v>1</v>
      </c>
      <c r="B26" s="22" t="s">
        <v>77</v>
      </c>
      <c r="C26" s="22">
        <f t="shared" si="9"/>
        <v>24</v>
      </c>
      <c r="D26" s="22">
        <f t="shared" si="0"/>
        <v>29.998170000000002</v>
      </c>
      <c r="E26" s="48">
        <v>13.41</v>
      </c>
      <c r="F26" s="48">
        <f t="shared" si="10"/>
        <v>4.0004171257526968</v>
      </c>
      <c r="G26" s="61"/>
      <c r="H26" s="61"/>
      <c r="I26" s="48">
        <f>E26-E25</f>
        <v>0</v>
      </c>
      <c r="J26" s="22">
        <f>(0.5*'Vehicle Specs'!$G$25*'Vehicle Specs'!$C$28*'Vehicle Specs'!$C$27*'Drive Cycle'!E26^2)</f>
        <v>159.97581505520998</v>
      </c>
      <c r="K26" s="22">
        <f>IF(A26=1,'Vehicle Specs'!$E$36,IF(A26=2,'Vehicle Specs'!$C$36,IF(A26=3,'Vehicle Specs'!$D$36,IF(A26=4,'Vehicle Specs'!$B$36,1))))</f>
        <v>80.194689900000014</v>
      </c>
      <c r="L26" s="22">
        <v>0</v>
      </c>
      <c r="M26" s="22">
        <f t="shared" si="11"/>
        <v>0</v>
      </c>
      <c r="N26" s="22">
        <f t="shared" si="1"/>
        <v>0</v>
      </c>
      <c r="O26" s="22">
        <f t="shared" si="2"/>
        <v>0</v>
      </c>
      <c r="P26" s="22">
        <f t="shared" si="3"/>
        <v>240.17050495520999</v>
      </c>
      <c r="Q26" s="22">
        <f>IF(H26=1,I26*'Vehicle Specs'!#REF!,IF(H26=2,'Vehicle Specs'!#REF!*I26,IF(H26=3,'Vehicle Specs'!$G$25*I26,0)))</f>
        <v>0</v>
      </c>
      <c r="R26" s="22">
        <f t="shared" si="4"/>
        <v>240.17050495520999</v>
      </c>
      <c r="S26" s="22">
        <f t="shared" si="5"/>
        <v>240.17050495520999</v>
      </c>
      <c r="T26" s="22">
        <f>ABS((+P26+Q26)*(+E26))/1000</f>
        <v>3.2206864714493659</v>
      </c>
      <c r="U26" s="61"/>
      <c r="V26" s="61"/>
      <c r="W26" s="22">
        <v>308.00785775999998</v>
      </c>
      <c r="X26" s="22">
        <f t="shared" si="12"/>
        <v>2.0548445202331029E-2</v>
      </c>
      <c r="Y26" s="22">
        <f t="shared" si="6"/>
        <v>2.0548445202331029E-2</v>
      </c>
      <c r="Z26" s="22">
        <f t="shared" si="7"/>
        <v>6.349469567520287E-2</v>
      </c>
      <c r="AA26" s="22">
        <f>(0.5*'Vehicle Specs'!$G$20*'Drive Cycle'!E26^2)</f>
        <v>56540.652061500004</v>
      </c>
      <c r="AB26" s="22">
        <f t="shared" si="8"/>
        <v>240.17050495520999</v>
      </c>
      <c r="AC26" s="22">
        <f>SUM(AB$2:AB26)</f>
        <v>4412.9922811073111</v>
      </c>
      <c r="AD26" s="35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1:43" x14ac:dyDescent="0.3">
      <c r="A27" s="21">
        <v>1</v>
      </c>
      <c r="B27" s="22" t="s">
        <v>77</v>
      </c>
      <c r="C27" s="22">
        <f t="shared" si="9"/>
        <v>25</v>
      </c>
      <c r="D27" s="22">
        <f t="shared" si="0"/>
        <v>29.998170000000002</v>
      </c>
      <c r="E27" s="48">
        <v>13.41</v>
      </c>
      <c r="F27" s="48">
        <f t="shared" si="10"/>
        <v>4.0749883412635093</v>
      </c>
      <c r="G27" s="61"/>
      <c r="H27" s="61"/>
      <c r="I27" s="48">
        <f>E27-E26</f>
        <v>0</v>
      </c>
      <c r="J27" s="22">
        <f>(0.5*'Vehicle Specs'!$G$25*'Vehicle Specs'!$C$28*'Vehicle Specs'!$C$27*'Drive Cycle'!E27^2)</f>
        <v>159.97581505520998</v>
      </c>
      <c r="K27" s="22">
        <f>IF(A27=1,'Vehicle Specs'!$E$36,IF(A27=2,'Vehicle Specs'!$C$36,IF(A27=3,'Vehicle Specs'!$D$36,IF(A27=4,'Vehicle Specs'!$B$36,1))))</f>
        <v>80.194689900000014</v>
      </c>
      <c r="L27" s="22">
        <v>0</v>
      </c>
      <c r="M27" s="22">
        <f t="shared" si="11"/>
        <v>0</v>
      </c>
      <c r="N27" s="22">
        <f t="shared" si="1"/>
        <v>0</v>
      </c>
      <c r="O27" s="22">
        <f t="shared" si="2"/>
        <v>0</v>
      </c>
      <c r="P27" s="22">
        <f t="shared" si="3"/>
        <v>240.17050495520999</v>
      </c>
      <c r="Q27" s="22">
        <f>IF(H27=1,I27*'Vehicle Specs'!#REF!,IF(H27=2,'Vehicle Specs'!#REF!*I27,IF(H27=3,'Vehicle Specs'!$G$25*I27,0)))</f>
        <v>0</v>
      </c>
      <c r="R27" s="22">
        <f t="shared" si="4"/>
        <v>240.17050495520999</v>
      </c>
      <c r="S27" s="22">
        <f t="shared" si="5"/>
        <v>240.17050495520999</v>
      </c>
      <c r="T27" s="22">
        <f>ABS((+P27+Q27)*(+E27))/1000</f>
        <v>3.2206864714493659</v>
      </c>
      <c r="U27" s="61"/>
      <c r="V27" s="61"/>
      <c r="W27" s="22">
        <v>308.00785775999998</v>
      </c>
      <c r="X27" s="22">
        <f t="shared" si="12"/>
        <v>2.0548445202331029E-2</v>
      </c>
      <c r="Y27" s="22">
        <f t="shared" si="6"/>
        <v>2.0548445202331029E-2</v>
      </c>
      <c r="Z27" s="22">
        <f t="shared" si="7"/>
        <v>6.349469567520287E-2</v>
      </c>
      <c r="AA27" s="22">
        <f>(0.5*'Vehicle Specs'!$G$20*'Drive Cycle'!E27^2)</f>
        <v>56540.652061500004</v>
      </c>
      <c r="AB27" s="22">
        <f t="shared" si="8"/>
        <v>240.17050495520999</v>
      </c>
      <c r="AC27" s="22">
        <f>SUM(AB$2:AB27)</f>
        <v>4653.1627860625213</v>
      </c>
      <c r="AD27" s="35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1:43" x14ac:dyDescent="0.3">
      <c r="A28" s="21">
        <v>1</v>
      </c>
      <c r="B28" s="22" t="s">
        <v>77</v>
      </c>
      <c r="C28" s="22">
        <f t="shared" si="9"/>
        <v>26</v>
      </c>
      <c r="D28" s="22">
        <f t="shared" si="0"/>
        <v>29.998170000000002</v>
      </c>
      <c r="E28" s="48">
        <v>13.41</v>
      </c>
      <c r="F28" s="48">
        <f t="shared" si="10"/>
        <v>4.1495595567743218</v>
      </c>
      <c r="G28" s="61"/>
      <c r="H28" s="61"/>
      <c r="I28" s="48">
        <f>E28-E27</f>
        <v>0</v>
      </c>
      <c r="J28" s="22">
        <f>(0.5*'Vehicle Specs'!$G$25*'Vehicle Specs'!$C$28*'Vehicle Specs'!$C$27*'Drive Cycle'!E28^2)</f>
        <v>159.97581505520998</v>
      </c>
      <c r="K28" s="22">
        <f>IF(A28=1,'Vehicle Specs'!$E$36,IF(A28=2,'Vehicle Specs'!$C$36,IF(A28=3,'Vehicle Specs'!$D$36,IF(A28=4,'Vehicle Specs'!$B$36,1))))</f>
        <v>80.194689900000014</v>
      </c>
      <c r="L28" s="22">
        <v>0</v>
      </c>
      <c r="M28" s="22">
        <f t="shared" si="11"/>
        <v>0</v>
      </c>
      <c r="N28" s="22">
        <f t="shared" si="1"/>
        <v>0</v>
      </c>
      <c r="O28" s="22">
        <f t="shared" si="2"/>
        <v>0</v>
      </c>
      <c r="P28" s="22">
        <f t="shared" si="3"/>
        <v>240.17050495520999</v>
      </c>
      <c r="Q28" s="22">
        <f>IF(H28=1,I28*'Vehicle Specs'!#REF!,IF(H28=2,'Vehicle Specs'!#REF!*I28,IF(H28=3,'Vehicle Specs'!$G$25*I28,0)))</f>
        <v>0</v>
      </c>
      <c r="R28" s="22">
        <f t="shared" si="4"/>
        <v>240.17050495520999</v>
      </c>
      <c r="S28" s="22">
        <f t="shared" si="5"/>
        <v>240.17050495520999</v>
      </c>
      <c r="T28" s="22">
        <f>ABS((+P28+Q28)*(+E28))/1000</f>
        <v>3.2206864714493659</v>
      </c>
      <c r="U28" s="61"/>
      <c r="V28" s="61"/>
      <c r="W28" s="22">
        <v>308.00785775999998</v>
      </c>
      <c r="X28" s="22">
        <f t="shared" si="12"/>
        <v>2.0548445202331029E-2</v>
      </c>
      <c r="Y28" s="22">
        <f t="shared" si="6"/>
        <v>2.0548445202331029E-2</v>
      </c>
      <c r="Z28" s="22">
        <f t="shared" si="7"/>
        <v>6.349469567520287E-2</v>
      </c>
      <c r="AA28" s="22">
        <f>(0.5*'Vehicle Specs'!$G$20*'Drive Cycle'!E28^2)</f>
        <v>56540.652061500004</v>
      </c>
      <c r="AB28" s="22">
        <f t="shared" si="8"/>
        <v>240.17050495520999</v>
      </c>
      <c r="AC28" s="22">
        <f>SUM(AB$2:AB28)</f>
        <v>4893.3332910177314</v>
      </c>
      <c r="AD28" s="35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1:43" x14ac:dyDescent="0.3">
      <c r="A29" s="21">
        <v>1</v>
      </c>
      <c r="B29" s="22" t="s">
        <v>77</v>
      </c>
      <c r="C29" s="22">
        <f t="shared" si="9"/>
        <v>27</v>
      </c>
      <c r="D29" s="22">
        <f t="shared" si="0"/>
        <v>29.998170000000002</v>
      </c>
      <c r="E29" s="48">
        <v>13.41</v>
      </c>
      <c r="F29" s="48">
        <f t="shared" si="10"/>
        <v>4.2241307722851342</v>
      </c>
      <c r="G29" s="61"/>
      <c r="H29" s="61"/>
      <c r="I29" s="48">
        <f>E29-E28</f>
        <v>0</v>
      </c>
      <c r="J29" s="22">
        <f>(0.5*'Vehicle Specs'!$G$25*'Vehicle Specs'!$C$28*'Vehicle Specs'!$C$27*'Drive Cycle'!E29^2)</f>
        <v>159.97581505520998</v>
      </c>
      <c r="K29" s="22">
        <f>IF(A29=1,'Vehicle Specs'!$E$36,IF(A29=2,'Vehicle Specs'!$C$36,IF(A29=3,'Vehicle Specs'!$D$36,IF(A29=4,'Vehicle Specs'!$B$36,1))))</f>
        <v>80.194689900000014</v>
      </c>
      <c r="L29" s="22">
        <v>0</v>
      </c>
      <c r="M29" s="22">
        <f t="shared" si="11"/>
        <v>0</v>
      </c>
      <c r="N29" s="22">
        <f t="shared" si="1"/>
        <v>0</v>
      </c>
      <c r="O29" s="22">
        <f t="shared" si="2"/>
        <v>0</v>
      </c>
      <c r="P29" s="22">
        <f t="shared" si="3"/>
        <v>240.17050495520999</v>
      </c>
      <c r="Q29" s="22">
        <f>IF(H29=1,I29*'Vehicle Specs'!#REF!,IF(H29=2,'Vehicle Specs'!#REF!*I29,IF(H29=3,'Vehicle Specs'!$G$25*I29,0)))</f>
        <v>0</v>
      </c>
      <c r="R29" s="22">
        <f t="shared" si="4"/>
        <v>240.17050495520999</v>
      </c>
      <c r="S29" s="22">
        <f t="shared" si="5"/>
        <v>240.17050495520999</v>
      </c>
      <c r="T29" s="22">
        <f>ABS((+P29+Q29)*(+E29))/1000</f>
        <v>3.2206864714493659</v>
      </c>
      <c r="U29" s="61"/>
      <c r="V29" s="61"/>
      <c r="W29" s="22">
        <v>308.00785775999998</v>
      </c>
      <c r="X29" s="22">
        <f t="shared" si="12"/>
        <v>2.0548445202331029E-2</v>
      </c>
      <c r="Y29" s="22">
        <f t="shared" si="6"/>
        <v>2.0548445202331029E-2</v>
      </c>
      <c r="Z29" s="22">
        <f t="shared" si="7"/>
        <v>6.349469567520287E-2</v>
      </c>
      <c r="AA29" s="22">
        <f>(0.5*'Vehicle Specs'!$G$20*'Drive Cycle'!E29^2)</f>
        <v>56540.652061500004</v>
      </c>
      <c r="AB29" s="22">
        <f t="shared" si="8"/>
        <v>240.17050495520999</v>
      </c>
      <c r="AC29" s="22">
        <f>SUM(AB$2:AB29)</f>
        <v>5133.5037959729416</v>
      </c>
      <c r="AD29" s="35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1:43" x14ac:dyDescent="0.3">
      <c r="A30" s="21">
        <v>1</v>
      </c>
      <c r="B30" s="22" t="s">
        <v>77</v>
      </c>
      <c r="C30" s="22">
        <f t="shared" si="9"/>
        <v>28</v>
      </c>
      <c r="D30" s="22">
        <f t="shared" si="0"/>
        <v>29.998170000000002</v>
      </c>
      <c r="E30" s="48">
        <v>13.41</v>
      </c>
      <c r="F30" s="48">
        <f t="shared" si="10"/>
        <v>4.2987019877959467</v>
      </c>
      <c r="G30" s="61"/>
      <c r="H30" s="61"/>
      <c r="I30" s="48">
        <f>E30-E29</f>
        <v>0</v>
      </c>
      <c r="J30" s="22">
        <f>(0.5*'Vehicle Specs'!$G$25*'Vehicle Specs'!$C$28*'Vehicle Specs'!$C$27*'Drive Cycle'!E30^2)</f>
        <v>159.97581505520998</v>
      </c>
      <c r="K30" s="22">
        <f>IF(A30=1,'Vehicle Specs'!$E$36,IF(A30=2,'Vehicle Specs'!$C$36,IF(A30=3,'Vehicle Specs'!$D$36,IF(A30=4,'Vehicle Specs'!$B$36,1))))</f>
        <v>80.194689900000014</v>
      </c>
      <c r="L30" s="22">
        <v>0</v>
      </c>
      <c r="M30" s="22">
        <f t="shared" si="11"/>
        <v>0</v>
      </c>
      <c r="N30" s="22">
        <f t="shared" si="1"/>
        <v>0</v>
      </c>
      <c r="O30" s="22">
        <f t="shared" si="2"/>
        <v>0</v>
      </c>
      <c r="P30" s="22">
        <f t="shared" si="3"/>
        <v>240.17050495520999</v>
      </c>
      <c r="Q30" s="22">
        <f>IF(H30=1,I30*'Vehicle Specs'!#REF!,IF(H30=2,'Vehicle Specs'!#REF!*I30,IF(H30=3,'Vehicle Specs'!$G$25*I30,0)))</f>
        <v>0</v>
      </c>
      <c r="R30" s="22">
        <f t="shared" si="4"/>
        <v>240.17050495520999</v>
      </c>
      <c r="S30" s="22">
        <f t="shared" si="5"/>
        <v>240.17050495520999</v>
      </c>
      <c r="T30" s="22">
        <f>ABS((+P30+Q30)*(+E30))/1000</f>
        <v>3.2206864714493659</v>
      </c>
      <c r="U30" s="61"/>
      <c r="V30" s="61"/>
      <c r="W30" s="22">
        <v>308.00785775999998</v>
      </c>
      <c r="X30" s="22">
        <f t="shared" si="12"/>
        <v>2.0548445202331029E-2</v>
      </c>
      <c r="Y30" s="22">
        <f t="shared" si="6"/>
        <v>2.0548445202331029E-2</v>
      </c>
      <c r="Z30" s="22">
        <f t="shared" si="7"/>
        <v>6.349469567520287E-2</v>
      </c>
      <c r="AA30" s="22">
        <f>(0.5*'Vehicle Specs'!$G$20*'Drive Cycle'!E30^2)</f>
        <v>56540.652061500004</v>
      </c>
      <c r="AB30" s="22">
        <f t="shared" si="8"/>
        <v>240.17050495520999</v>
      </c>
      <c r="AC30" s="22">
        <f>SUM(AB$2:AB30)</f>
        <v>5373.6743009281518</v>
      </c>
      <c r="AD30" s="35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1:43" x14ac:dyDescent="0.3">
      <c r="A31" s="21">
        <v>1</v>
      </c>
      <c r="B31" s="22" t="s">
        <v>77</v>
      </c>
      <c r="C31" s="22">
        <f t="shared" si="9"/>
        <v>29</v>
      </c>
      <c r="D31" s="22">
        <f t="shared" si="0"/>
        <v>29.998170000000002</v>
      </c>
      <c r="E31" s="48">
        <v>13.41</v>
      </c>
      <c r="F31" s="48">
        <f t="shared" si="10"/>
        <v>4.3732732033067592</v>
      </c>
      <c r="G31" s="61"/>
      <c r="H31" s="61"/>
      <c r="I31" s="48">
        <f>E31-E30</f>
        <v>0</v>
      </c>
      <c r="J31" s="22">
        <f>(0.5*'Vehicle Specs'!$G$25*'Vehicle Specs'!$C$28*'Vehicle Specs'!$C$27*'Drive Cycle'!E31^2)</f>
        <v>159.97581505520998</v>
      </c>
      <c r="K31" s="22">
        <f>IF(A31=1,'Vehicle Specs'!$E$36,IF(A31=2,'Vehicle Specs'!$C$36,IF(A31=3,'Vehicle Specs'!$D$36,IF(A31=4,'Vehicle Specs'!$B$36,1))))</f>
        <v>80.194689900000014</v>
      </c>
      <c r="L31" s="22">
        <v>0</v>
      </c>
      <c r="M31" s="22">
        <f t="shared" si="11"/>
        <v>0</v>
      </c>
      <c r="N31" s="22">
        <f t="shared" si="1"/>
        <v>0</v>
      </c>
      <c r="O31" s="22">
        <f t="shared" si="2"/>
        <v>0</v>
      </c>
      <c r="P31" s="22">
        <f t="shared" si="3"/>
        <v>240.17050495520999</v>
      </c>
      <c r="Q31" s="22">
        <f>IF(H31=1,I31*'Vehicle Specs'!#REF!,IF(H31=2,'Vehicle Specs'!#REF!*I31,IF(H31=3,'Vehicle Specs'!$G$25*I31,0)))</f>
        <v>0</v>
      </c>
      <c r="R31" s="22">
        <f t="shared" si="4"/>
        <v>240.17050495520999</v>
      </c>
      <c r="S31" s="22">
        <f t="shared" si="5"/>
        <v>240.17050495520999</v>
      </c>
      <c r="T31" s="22">
        <f>ABS((+P31+Q31)*(+E31))/1000</f>
        <v>3.2206864714493659</v>
      </c>
      <c r="U31" s="61"/>
      <c r="V31" s="61"/>
      <c r="W31" s="22">
        <v>308.00785775999998</v>
      </c>
      <c r="X31" s="22">
        <f t="shared" si="12"/>
        <v>2.0548445202331029E-2</v>
      </c>
      <c r="Y31" s="22">
        <f t="shared" si="6"/>
        <v>2.0548445202331029E-2</v>
      </c>
      <c r="Z31" s="22">
        <f t="shared" si="7"/>
        <v>6.349469567520287E-2</v>
      </c>
      <c r="AA31" s="22">
        <f>(0.5*'Vehicle Specs'!$G$20*'Drive Cycle'!E31^2)</f>
        <v>56540.652061500004</v>
      </c>
      <c r="AB31" s="22">
        <f t="shared" si="8"/>
        <v>240.17050495520999</v>
      </c>
      <c r="AC31" s="22">
        <f>SUM(AB$2:AB31)</f>
        <v>5613.8448058833619</v>
      </c>
      <c r="AD31" s="35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1:43" x14ac:dyDescent="0.3">
      <c r="A32" s="21">
        <v>1</v>
      </c>
      <c r="B32" s="22" t="s">
        <v>77</v>
      </c>
      <c r="C32" s="22">
        <f t="shared" si="9"/>
        <v>30</v>
      </c>
      <c r="D32" s="22">
        <f t="shared" si="0"/>
        <v>29.998170000000002</v>
      </c>
      <c r="E32" s="48">
        <v>13.41</v>
      </c>
      <c r="F32" s="48">
        <f t="shared" si="10"/>
        <v>4.4478444188175716</v>
      </c>
      <c r="G32" s="61"/>
      <c r="H32" s="61"/>
      <c r="I32" s="48">
        <f>E32-E31</f>
        <v>0</v>
      </c>
      <c r="J32" s="22">
        <f>(0.5*'Vehicle Specs'!$G$25*'Vehicle Specs'!$C$28*'Vehicle Specs'!$C$27*'Drive Cycle'!E32^2)</f>
        <v>159.97581505520998</v>
      </c>
      <c r="K32" s="22">
        <f>IF(A32=1,'Vehicle Specs'!$E$36,IF(A32=2,'Vehicle Specs'!$C$36,IF(A32=3,'Vehicle Specs'!$D$36,IF(A32=4,'Vehicle Specs'!$B$36,1))))</f>
        <v>80.194689900000014</v>
      </c>
      <c r="L32" s="22">
        <v>0</v>
      </c>
      <c r="M32" s="22">
        <f t="shared" si="11"/>
        <v>0</v>
      </c>
      <c r="N32" s="22">
        <f t="shared" si="1"/>
        <v>0</v>
      </c>
      <c r="O32" s="22">
        <f t="shared" si="2"/>
        <v>0</v>
      </c>
      <c r="P32" s="22">
        <f t="shared" si="3"/>
        <v>240.17050495520999</v>
      </c>
      <c r="Q32" s="22">
        <f>IF(H32=1,I32*'Vehicle Specs'!#REF!,IF(H32=2,'Vehicle Specs'!#REF!*I32,IF(H32=3,'Vehicle Specs'!$G$25*I32,0)))</f>
        <v>0</v>
      </c>
      <c r="R32" s="22">
        <f t="shared" si="4"/>
        <v>240.17050495520999</v>
      </c>
      <c r="S32" s="22">
        <f t="shared" si="5"/>
        <v>240.17050495520999</v>
      </c>
      <c r="T32" s="22">
        <f>ABS((+P32+Q32)*(+E32))/1000</f>
        <v>3.2206864714493659</v>
      </c>
      <c r="U32" s="61"/>
      <c r="V32" s="61"/>
      <c r="W32" s="22">
        <v>308.00785775999998</v>
      </c>
      <c r="X32" s="22">
        <f t="shared" si="12"/>
        <v>2.0548445202331029E-2</v>
      </c>
      <c r="Y32" s="22">
        <f t="shared" si="6"/>
        <v>2.0548445202331029E-2</v>
      </c>
      <c r="Z32" s="22">
        <f t="shared" si="7"/>
        <v>6.349469567520287E-2</v>
      </c>
      <c r="AA32" s="22">
        <f>(0.5*'Vehicle Specs'!$G$20*'Drive Cycle'!E32^2)</f>
        <v>56540.652061500004</v>
      </c>
      <c r="AB32" s="22">
        <f t="shared" si="8"/>
        <v>240.17050495520999</v>
      </c>
      <c r="AC32" s="22">
        <f>SUM(AB$2:AB32)</f>
        <v>5854.0153108385721</v>
      </c>
      <c r="AD32" s="35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1:43" x14ac:dyDescent="0.3">
      <c r="A33" s="21">
        <v>1</v>
      </c>
      <c r="B33" s="22" t="s">
        <v>77</v>
      </c>
      <c r="C33" s="22">
        <f t="shared" si="9"/>
        <v>31</v>
      </c>
      <c r="D33" s="22">
        <f t="shared" si="0"/>
        <v>29.998170000000002</v>
      </c>
      <c r="E33" s="48">
        <v>13.41</v>
      </c>
      <c r="F33" s="48">
        <f t="shared" si="10"/>
        <v>4.5224156343283841</v>
      </c>
      <c r="G33" s="61"/>
      <c r="H33" s="61"/>
      <c r="I33" s="48">
        <f>E33-E32</f>
        <v>0</v>
      </c>
      <c r="J33" s="22">
        <f>(0.5*'Vehicle Specs'!$G$25*'Vehicle Specs'!$C$28*'Vehicle Specs'!$C$27*'Drive Cycle'!E33^2)</f>
        <v>159.97581505520998</v>
      </c>
      <c r="K33" s="22">
        <f>IF(A33=1,'Vehicle Specs'!$E$36,IF(A33=2,'Vehicle Specs'!$C$36,IF(A33=3,'Vehicle Specs'!$D$36,IF(A33=4,'Vehicle Specs'!$B$36,1))))</f>
        <v>80.194689900000014</v>
      </c>
      <c r="L33" s="22">
        <v>0</v>
      </c>
      <c r="M33" s="22">
        <f t="shared" si="11"/>
        <v>0</v>
      </c>
      <c r="N33" s="22">
        <f t="shared" si="1"/>
        <v>0</v>
      </c>
      <c r="O33" s="22">
        <f t="shared" si="2"/>
        <v>0</v>
      </c>
      <c r="P33" s="22">
        <f t="shared" si="3"/>
        <v>240.17050495520999</v>
      </c>
      <c r="Q33" s="22">
        <f>IF(H33=1,I33*'Vehicle Specs'!#REF!,IF(H33=2,'Vehicle Specs'!#REF!*I33,IF(H33=3,'Vehicle Specs'!$G$25*I33,0)))</f>
        <v>0</v>
      </c>
      <c r="R33" s="22">
        <f t="shared" si="4"/>
        <v>240.17050495520999</v>
      </c>
      <c r="S33" s="22">
        <f t="shared" si="5"/>
        <v>240.17050495520999</v>
      </c>
      <c r="T33" s="22">
        <f>ABS((+P33+Q33)*(+E33))/1000</f>
        <v>3.2206864714493659</v>
      </c>
      <c r="U33" s="61"/>
      <c r="V33" s="61"/>
      <c r="W33" s="22">
        <v>308.00785775999998</v>
      </c>
      <c r="X33" s="22">
        <f t="shared" si="12"/>
        <v>2.0548445202331029E-2</v>
      </c>
      <c r="Y33" s="22">
        <f t="shared" si="6"/>
        <v>2.0548445202331029E-2</v>
      </c>
      <c r="Z33" s="22">
        <f t="shared" si="7"/>
        <v>6.349469567520287E-2</v>
      </c>
      <c r="AA33" s="22">
        <f>(0.5*'Vehicle Specs'!$G$20*'Drive Cycle'!E33^2)</f>
        <v>56540.652061500004</v>
      </c>
      <c r="AB33" s="22">
        <f t="shared" si="8"/>
        <v>240.17050495520999</v>
      </c>
      <c r="AC33" s="22">
        <f>SUM(AB$2:AB33)</f>
        <v>6094.1858157937822</v>
      </c>
      <c r="AD33" s="35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 x14ac:dyDescent="0.3">
      <c r="A34" s="21">
        <v>1</v>
      </c>
      <c r="B34" s="22" t="s">
        <v>77</v>
      </c>
      <c r="C34" s="22">
        <f t="shared" si="9"/>
        <v>32</v>
      </c>
      <c r="D34" s="22">
        <f t="shared" si="0"/>
        <v>29.998170000000002</v>
      </c>
      <c r="E34" s="48">
        <v>13.41</v>
      </c>
      <c r="F34" s="48">
        <f t="shared" si="10"/>
        <v>4.5969868498391966</v>
      </c>
      <c r="G34" s="61"/>
      <c r="H34" s="61"/>
      <c r="I34" s="48">
        <f>E34-E33</f>
        <v>0</v>
      </c>
      <c r="J34" s="22">
        <f>(0.5*'Vehicle Specs'!$G$25*'Vehicle Specs'!$C$28*'Vehicle Specs'!$C$27*'Drive Cycle'!E34^2)</f>
        <v>159.97581505520998</v>
      </c>
      <c r="K34" s="22">
        <f>IF(A34=1,'Vehicle Specs'!$E$36,IF(A34=2,'Vehicle Specs'!$C$36,IF(A34=3,'Vehicle Specs'!$D$36,IF(A34=4,'Vehicle Specs'!$B$36,1))))</f>
        <v>80.194689900000014</v>
      </c>
      <c r="L34" s="22">
        <v>0</v>
      </c>
      <c r="M34" s="22">
        <f t="shared" si="11"/>
        <v>0</v>
      </c>
      <c r="N34" s="22">
        <f t="shared" si="1"/>
        <v>0</v>
      </c>
      <c r="O34" s="22">
        <f t="shared" si="2"/>
        <v>0</v>
      </c>
      <c r="P34" s="22">
        <f t="shared" si="3"/>
        <v>240.17050495520999</v>
      </c>
      <c r="Q34" s="22">
        <f>IF(H34=1,I34*'Vehicle Specs'!#REF!,IF(H34=2,'Vehicle Specs'!#REF!*I34,IF(H34=3,'Vehicle Specs'!$G$25*I34,0)))</f>
        <v>0</v>
      </c>
      <c r="R34" s="22">
        <f t="shared" si="4"/>
        <v>240.17050495520999</v>
      </c>
      <c r="S34" s="22">
        <f t="shared" si="5"/>
        <v>240.17050495520999</v>
      </c>
      <c r="T34" s="22">
        <f>ABS((+P34+Q34)*(+E34))/1000</f>
        <v>3.2206864714493659</v>
      </c>
      <c r="U34" s="61"/>
      <c r="V34" s="61"/>
      <c r="W34" s="22">
        <v>308.00785775999998</v>
      </c>
      <c r="X34" s="22">
        <f t="shared" si="12"/>
        <v>2.0548445202331029E-2</v>
      </c>
      <c r="Y34" s="22">
        <f t="shared" si="6"/>
        <v>2.0548445202331029E-2</v>
      </c>
      <c r="Z34" s="22">
        <f t="shared" si="7"/>
        <v>6.349469567520287E-2</v>
      </c>
      <c r="AA34" s="22">
        <f>(0.5*'Vehicle Specs'!$G$20*'Drive Cycle'!E34^2)</f>
        <v>56540.652061500004</v>
      </c>
      <c r="AB34" s="22">
        <f t="shared" si="8"/>
        <v>240.17050495520999</v>
      </c>
      <c r="AC34" s="22">
        <f>SUM(AB$2:AB34)</f>
        <v>6334.3563207489924</v>
      </c>
      <c r="AD34" s="35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 x14ac:dyDescent="0.3">
      <c r="A35" s="21">
        <v>1</v>
      </c>
      <c r="B35" s="22" t="s">
        <v>77</v>
      </c>
      <c r="C35" s="22">
        <f t="shared" si="9"/>
        <v>33</v>
      </c>
      <c r="D35" s="22">
        <f t="shared" si="0"/>
        <v>29.998170000000002</v>
      </c>
      <c r="E35" s="48">
        <v>13.41</v>
      </c>
      <c r="F35" s="48">
        <f t="shared" si="10"/>
        <v>4.6715580653500091</v>
      </c>
      <c r="G35" s="61"/>
      <c r="H35" s="61"/>
      <c r="I35" s="48">
        <f>E35-E34</f>
        <v>0</v>
      </c>
      <c r="J35" s="22">
        <f>(0.5*'Vehicle Specs'!$G$25*'Vehicle Specs'!$C$28*'Vehicle Specs'!$C$27*'Drive Cycle'!E35^2)</f>
        <v>159.97581505520998</v>
      </c>
      <c r="K35" s="22">
        <f>IF(A35=1,'Vehicle Specs'!$E$36,IF(A35=2,'Vehicle Specs'!$C$36,IF(A35=3,'Vehicle Specs'!$D$36,IF(A35=4,'Vehicle Specs'!$B$36,1))))</f>
        <v>80.194689900000014</v>
      </c>
      <c r="L35" s="22">
        <v>0</v>
      </c>
      <c r="M35" s="22">
        <f t="shared" si="11"/>
        <v>0</v>
      </c>
      <c r="N35" s="22">
        <f t="shared" si="1"/>
        <v>0</v>
      </c>
      <c r="O35" s="22">
        <f t="shared" si="2"/>
        <v>0</v>
      </c>
      <c r="P35" s="22">
        <f t="shared" si="3"/>
        <v>240.17050495520999</v>
      </c>
      <c r="Q35" s="22">
        <f>IF(H35=1,I35*'Vehicle Specs'!#REF!,IF(H35=2,'Vehicle Specs'!#REF!*I35,IF(H35=3,'Vehicle Specs'!$G$25*I35,0)))</f>
        <v>0</v>
      </c>
      <c r="R35" s="22">
        <f t="shared" si="4"/>
        <v>240.17050495520999</v>
      </c>
      <c r="S35" s="22">
        <f t="shared" si="5"/>
        <v>240.17050495520999</v>
      </c>
      <c r="T35" s="22">
        <f>ABS((+P35+Q35)*(+E35))/1000</f>
        <v>3.2206864714493659</v>
      </c>
      <c r="U35" s="61"/>
      <c r="V35" s="61"/>
      <c r="W35" s="22">
        <v>308.00785775999998</v>
      </c>
      <c r="X35" s="22">
        <f t="shared" si="12"/>
        <v>2.0548445202331029E-2</v>
      </c>
      <c r="Y35" s="22">
        <f t="shared" si="6"/>
        <v>2.0548445202331029E-2</v>
      </c>
      <c r="Z35" s="22">
        <f t="shared" si="7"/>
        <v>6.349469567520287E-2</v>
      </c>
      <c r="AA35" s="22">
        <f>(0.5*'Vehicle Specs'!$G$20*'Drive Cycle'!E35^2)</f>
        <v>56540.652061500004</v>
      </c>
      <c r="AB35" s="22">
        <f t="shared" si="8"/>
        <v>240.17050495520999</v>
      </c>
      <c r="AC35" s="22">
        <f>SUM(AB$2:AB35)</f>
        <v>6574.5268257042026</v>
      </c>
      <c r="AD35" s="35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 x14ac:dyDescent="0.3">
      <c r="A36" s="21">
        <v>1</v>
      </c>
      <c r="B36" s="22" t="s">
        <v>77</v>
      </c>
      <c r="C36" s="22">
        <f t="shared" si="9"/>
        <v>34</v>
      </c>
      <c r="D36" s="22">
        <f t="shared" si="0"/>
        <v>29.998170000000002</v>
      </c>
      <c r="E36" s="48">
        <v>13.41</v>
      </c>
      <c r="F36" s="48">
        <f t="shared" si="10"/>
        <v>4.7461292808608215</v>
      </c>
      <c r="G36" s="61"/>
      <c r="H36" s="61"/>
      <c r="I36" s="48">
        <f>E36-E35</f>
        <v>0</v>
      </c>
      <c r="J36" s="22">
        <f>(0.5*'Vehicle Specs'!$G$25*'Vehicle Specs'!$C$28*'Vehicle Specs'!$C$27*'Drive Cycle'!E36^2)</f>
        <v>159.97581505520998</v>
      </c>
      <c r="K36" s="22">
        <f>IF(A36=1,'Vehicle Specs'!$E$36,IF(A36=2,'Vehicle Specs'!$C$36,IF(A36=3,'Vehicle Specs'!$D$36,IF(A36=4,'Vehicle Specs'!$B$36,1))))</f>
        <v>80.194689900000014</v>
      </c>
      <c r="L36" s="22">
        <v>0</v>
      </c>
      <c r="M36" s="22">
        <f t="shared" si="11"/>
        <v>0</v>
      </c>
      <c r="N36" s="22">
        <f t="shared" si="1"/>
        <v>0</v>
      </c>
      <c r="O36" s="22">
        <f t="shared" si="2"/>
        <v>0</v>
      </c>
      <c r="P36" s="22">
        <f t="shared" si="3"/>
        <v>240.17050495520999</v>
      </c>
      <c r="Q36" s="22">
        <f>IF(H36=1,I36*'Vehicle Specs'!#REF!,IF(H36=2,'Vehicle Specs'!#REF!*I36,IF(H36=3,'Vehicle Specs'!$G$25*I36,0)))</f>
        <v>0</v>
      </c>
      <c r="R36" s="22">
        <f t="shared" si="4"/>
        <v>240.17050495520999</v>
      </c>
      <c r="S36" s="22">
        <f t="shared" si="5"/>
        <v>240.17050495520999</v>
      </c>
      <c r="T36" s="22">
        <f>ABS((+P36+Q36)*(+E36))/1000</f>
        <v>3.2206864714493659</v>
      </c>
      <c r="U36" s="61"/>
      <c r="V36" s="61"/>
      <c r="W36" s="22">
        <v>308.00785775999998</v>
      </c>
      <c r="X36" s="22">
        <f t="shared" si="12"/>
        <v>2.0548445202331029E-2</v>
      </c>
      <c r="Y36" s="22">
        <f t="shared" si="6"/>
        <v>2.0548445202331029E-2</v>
      </c>
      <c r="Z36" s="22">
        <f t="shared" si="7"/>
        <v>6.349469567520287E-2</v>
      </c>
      <c r="AA36" s="22">
        <f>(0.5*'Vehicle Specs'!$G$20*'Drive Cycle'!E36^2)</f>
        <v>56540.652061500004</v>
      </c>
      <c r="AB36" s="22">
        <f t="shared" si="8"/>
        <v>240.17050495520999</v>
      </c>
      <c r="AC36" s="22">
        <f>SUM(AB$2:AB36)</f>
        <v>6814.6973306594127</v>
      </c>
      <c r="AD36" s="35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 x14ac:dyDescent="0.3">
      <c r="A37" s="21">
        <v>1</v>
      </c>
      <c r="B37" s="22" t="s">
        <v>77</v>
      </c>
      <c r="C37" s="22">
        <f t="shared" si="9"/>
        <v>35</v>
      </c>
      <c r="D37" s="22">
        <f t="shared" si="0"/>
        <v>29.998170000000002</v>
      </c>
      <c r="E37" s="48">
        <v>13.41</v>
      </c>
      <c r="F37" s="48">
        <f t="shared" si="10"/>
        <v>4.820700496371634</v>
      </c>
      <c r="G37" s="61"/>
      <c r="H37" s="61"/>
      <c r="I37" s="48">
        <f>E37-E36</f>
        <v>0</v>
      </c>
      <c r="J37" s="22">
        <f>(0.5*'Vehicle Specs'!$G$25*'Vehicle Specs'!$C$28*'Vehicle Specs'!$C$27*'Drive Cycle'!E37^2)</f>
        <v>159.97581505520998</v>
      </c>
      <c r="K37" s="22">
        <f>IF(A37=1,'Vehicle Specs'!$E$36,IF(A37=2,'Vehicle Specs'!$C$36,IF(A37=3,'Vehicle Specs'!$D$36,IF(A37=4,'Vehicle Specs'!$B$36,1))))</f>
        <v>80.194689900000014</v>
      </c>
      <c r="L37" s="22">
        <v>0</v>
      </c>
      <c r="M37" s="22">
        <f t="shared" si="11"/>
        <v>0</v>
      </c>
      <c r="N37" s="22">
        <f t="shared" si="1"/>
        <v>0</v>
      </c>
      <c r="O37" s="22">
        <f t="shared" si="2"/>
        <v>0</v>
      </c>
      <c r="P37" s="22">
        <f t="shared" si="3"/>
        <v>240.17050495520999</v>
      </c>
      <c r="Q37" s="22">
        <f>IF(H37=1,I37*'Vehicle Specs'!#REF!,IF(H37=2,'Vehicle Specs'!#REF!*I37,IF(H37=3,'Vehicle Specs'!$G$25*I37,0)))</f>
        <v>0</v>
      </c>
      <c r="R37" s="22">
        <f t="shared" si="4"/>
        <v>240.17050495520999</v>
      </c>
      <c r="S37" s="22">
        <f t="shared" si="5"/>
        <v>240.17050495520999</v>
      </c>
      <c r="T37" s="22">
        <f>ABS((+P37+Q37)*(+E37))/1000</f>
        <v>3.2206864714493659</v>
      </c>
      <c r="U37" s="61"/>
      <c r="V37" s="61"/>
      <c r="W37" s="22">
        <v>308.00785775999998</v>
      </c>
      <c r="X37" s="22">
        <f t="shared" si="12"/>
        <v>2.0548445202331029E-2</v>
      </c>
      <c r="Y37" s="22">
        <f t="shared" si="6"/>
        <v>2.0548445202331029E-2</v>
      </c>
      <c r="Z37" s="22">
        <f t="shared" si="7"/>
        <v>6.349469567520287E-2</v>
      </c>
      <c r="AA37" s="22">
        <f>(0.5*'Vehicle Specs'!$G$20*'Drive Cycle'!E37^2)</f>
        <v>56540.652061500004</v>
      </c>
      <c r="AB37" s="22">
        <f t="shared" si="8"/>
        <v>240.17050495520999</v>
      </c>
      <c r="AC37" s="22">
        <f>SUM(AB$2:AB37)</f>
        <v>7054.8678356146229</v>
      </c>
      <c r="AD37" s="35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 x14ac:dyDescent="0.3">
      <c r="A38" s="21">
        <v>1</v>
      </c>
      <c r="B38" s="22" t="s">
        <v>77</v>
      </c>
      <c r="C38" s="22">
        <f t="shared" si="9"/>
        <v>36</v>
      </c>
      <c r="D38" s="22">
        <f t="shared" si="0"/>
        <v>29.998170000000002</v>
      </c>
      <c r="E38" s="48">
        <v>13.41</v>
      </c>
      <c r="F38" s="48">
        <f t="shared" si="10"/>
        <v>4.8952717118824465</v>
      </c>
      <c r="G38" s="61"/>
      <c r="H38" s="61"/>
      <c r="I38" s="48">
        <f>E38-E37</f>
        <v>0</v>
      </c>
      <c r="J38" s="22">
        <f>(0.5*'Vehicle Specs'!$G$25*'Vehicle Specs'!$C$28*'Vehicle Specs'!$C$27*'Drive Cycle'!E38^2)</f>
        <v>159.97581505520998</v>
      </c>
      <c r="K38" s="22">
        <f>IF(A38=1,'Vehicle Specs'!$E$36,IF(A38=2,'Vehicle Specs'!$C$36,IF(A38=3,'Vehicle Specs'!$D$36,IF(A38=4,'Vehicle Specs'!$B$36,1))))</f>
        <v>80.194689900000014</v>
      </c>
      <c r="L38" s="22">
        <v>0</v>
      </c>
      <c r="M38" s="22">
        <f t="shared" si="11"/>
        <v>0</v>
      </c>
      <c r="N38" s="22">
        <f t="shared" si="1"/>
        <v>0</v>
      </c>
      <c r="O38" s="22">
        <f t="shared" si="2"/>
        <v>0</v>
      </c>
      <c r="P38" s="22">
        <f t="shared" si="3"/>
        <v>240.17050495520999</v>
      </c>
      <c r="Q38" s="22">
        <f>IF(H38=1,I38*'Vehicle Specs'!#REF!,IF(H38=2,'Vehicle Specs'!#REF!*I38,IF(H38=3,'Vehicle Specs'!$G$25*I38,0)))</f>
        <v>0</v>
      </c>
      <c r="R38" s="22">
        <f t="shared" si="4"/>
        <v>240.17050495520999</v>
      </c>
      <c r="S38" s="22">
        <f t="shared" si="5"/>
        <v>240.17050495520999</v>
      </c>
      <c r="T38" s="22">
        <f>ABS((+P38+Q38)*(+E38))/1000</f>
        <v>3.2206864714493659</v>
      </c>
      <c r="U38" s="61"/>
      <c r="V38" s="61"/>
      <c r="W38" s="22">
        <v>308.00785775999998</v>
      </c>
      <c r="X38" s="22">
        <f t="shared" si="12"/>
        <v>2.0548445202331029E-2</v>
      </c>
      <c r="Y38" s="22">
        <f t="shared" si="6"/>
        <v>2.0548445202331029E-2</v>
      </c>
      <c r="Z38" s="22">
        <f t="shared" si="7"/>
        <v>6.349469567520287E-2</v>
      </c>
      <c r="AA38" s="22">
        <f>(0.5*'Vehicle Specs'!$G$20*'Drive Cycle'!E38^2)</f>
        <v>56540.652061500004</v>
      </c>
      <c r="AB38" s="22">
        <f t="shared" si="8"/>
        <v>240.17050495520999</v>
      </c>
      <c r="AC38" s="22">
        <f>SUM(AB$2:AB38)</f>
        <v>7295.0383405698331</v>
      </c>
      <c r="AD38" s="35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 x14ac:dyDescent="0.3">
      <c r="A39" s="21">
        <v>1</v>
      </c>
      <c r="B39" s="22" t="s">
        <v>77</v>
      </c>
      <c r="C39" s="22">
        <f t="shared" si="9"/>
        <v>37</v>
      </c>
      <c r="D39" s="22">
        <f t="shared" si="0"/>
        <v>29.998170000000002</v>
      </c>
      <c r="E39" s="48">
        <v>13.41</v>
      </c>
      <c r="F39" s="48">
        <f t="shared" si="10"/>
        <v>4.9698429273932589</v>
      </c>
      <c r="G39" s="61"/>
      <c r="H39" s="61"/>
      <c r="I39" s="48">
        <f>E39-E38</f>
        <v>0</v>
      </c>
      <c r="J39" s="22">
        <f>(0.5*'Vehicle Specs'!$G$25*'Vehicle Specs'!$C$28*'Vehicle Specs'!$C$27*'Drive Cycle'!E39^2)</f>
        <v>159.97581505520998</v>
      </c>
      <c r="K39" s="22">
        <f>IF(A39=1,'Vehicle Specs'!$E$36,IF(A39=2,'Vehicle Specs'!$C$36,IF(A39=3,'Vehicle Specs'!$D$36,IF(A39=4,'Vehicle Specs'!$B$36,1))))</f>
        <v>80.194689900000014</v>
      </c>
      <c r="L39" s="22">
        <v>0</v>
      </c>
      <c r="M39" s="22">
        <f t="shared" si="11"/>
        <v>0</v>
      </c>
      <c r="N39" s="22">
        <f t="shared" si="1"/>
        <v>0</v>
      </c>
      <c r="O39" s="22">
        <f t="shared" si="2"/>
        <v>0</v>
      </c>
      <c r="P39" s="22">
        <f t="shared" si="3"/>
        <v>240.17050495520999</v>
      </c>
      <c r="Q39" s="22">
        <f>IF(H39=1,I39*'Vehicle Specs'!#REF!,IF(H39=2,'Vehicle Specs'!#REF!*I39,IF(H39=3,'Vehicle Specs'!$G$25*I39,0)))</f>
        <v>0</v>
      </c>
      <c r="R39" s="22">
        <f t="shared" si="4"/>
        <v>240.17050495520999</v>
      </c>
      <c r="S39" s="22">
        <f t="shared" si="5"/>
        <v>240.17050495520999</v>
      </c>
      <c r="T39" s="22">
        <f>ABS((+P39+Q39)*(+E39))/1000</f>
        <v>3.2206864714493659</v>
      </c>
      <c r="U39" s="61"/>
      <c r="V39" s="61"/>
      <c r="W39" s="22">
        <v>308.00785775999998</v>
      </c>
      <c r="X39" s="22">
        <f t="shared" si="12"/>
        <v>2.0548445202331029E-2</v>
      </c>
      <c r="Y39" s="22">
        <f t="shared" si="6"/>
        <v>2.0548445202331029E-2</v>
      </c>
      <c r="Z39" s="22">
        <f t="shared" si="7"/>
        <v>6.349469567520287E-2</v>
      </c>
      <c r="AA39" s="22">
        <f>(0.5*'Vehicle Specs'!$G$20*'Drive Cycle'!E39^2)</f>
        <v>56540.652061500004</v>
      </c>
      <c r="AB39" s="22">
        <f t="shared" si="8"/>
        <v>240.17050495520999</v>
      </c>
      <c r="AC39" s="22">
        <f>SUM(AB$2:AB39)</f>
        <v>7535.2088455250432</v>
      </c>
      <c r="AD39" s="35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 x14ac:dyDescent="0.3">
      <c r="A40" s="21">
        <v>1</v>
      </c>
      <c r="B40" s="22" t="s">
        <v>77</v>
      </c>
      <c r="C40" s="22">
        <f t="shared" si="9"/>
        <v>38</v>
      </c>
      <c r="D40" s="22">
        <f t="shared" si="0"/>
        <v>29.998170000000002</v>
      </c>
      <c r="E40" s="48">
        <v>13.41</v>
      </c>
      <c r="F40" s="48">
        <f t="shared" si="10"/>
        <v>5.0444141429040714</v>
      </c>
      <c r="G40" s="61"/>
      <c r="H40" s="61"/>
      <c r="I40" s="48">
        <f>E40-E39</f>
        <v>0</v>
      </c>
      <c r="J40" s="22">
        <f>(0.5*'Vehicle Specs'!$G$25*'Vehicle Specs'!$C$28*'Vehicle Specs'!$C$27*'Drive Cycle'!E40^2)</f>
        <v>159.97581505520998</v>
      </c>
      <c r="K40" s="22">
        <f>IF(A40=1,'Vehicle Specs'!$E$36,IF(A40=2,'Vehicle Specs'!$C$36,IF(A40=3,'Vehicle Specs'!$D$36,IF(A40=4,'Vehicle Specs'!$B$36,1))))</f>
        <v>80.194689900000014</v>
      </c>
      <c r="L40" s="22">
        <v>0</v>
      </c>
      <c r="M40" s="22">
        <f t="shared" si="11"/>
        <v>0</v>
      </c>
      <c r="N40" s="22">
        <f t="shared" si="1"/>
        <v>0</v>
      </c>
      <c r="O40" s="22">
        <f t="shared" si="2"/>
        <v>0</v>
      </c>
      <c r="P40" s="22">
        <f t="shared" si="3"/>
        <v>240.17050495520999</v>
      </c>
      <c r="Q40" s="22">
        <f>IF(H40=1,I40*'Vehicle Specs'!#REF!,IF(H40=2,'Vehicle Specs'!#REF!*I40,IF(H40=3,'Vehicle Specs'!$G$25*I40,0)))</f>
        <v>0</v>
      </c>
      <c r="R40" s="22">
        <f t="shared" si="4"/>
        <v>240.17050495520999</v>
      </c>
      <c r="S40" s="22">
        <f t="shared" si="5"/>
        <v>240.17050495520999</v>
      </c>
      <c r="T40" s="22">
        <f>ABS((+P40+Q40)*(+E40))/1000</f>
        <v>3.2206864714493659</v>
      </c>
      <c r="U40" s="61"/>
      <c r="V40" s="61"/>
      <c r="W40" s="22">
        <v>308.00785775999998</v>
      </c>
      <c r="X40" s="22">
        <f t="shared" si="12"/>
        <v>2.0548445202331029E-2</v>
      </c>
      <c r="Y40" s="22">
        <f t="shared" si="6"/>
        <v>2.0548445202331029E-2</v>
      </c>
      <c r="Z40" s="22">
        <f t="shared" si="7"/>
        <v>6.349469567520287E-2</v>
      </c>
      <c r="AA40" s="22">
        <f>(0.5*'Vehicle Specs'!$G$20*'Drive Cycle'!E40^2)</f>
        <v>56540.652061500004</v>
      </c>
      <c r="AB40" s="22">
        <f t="shared" si="8"/>
        <v>240.17050495520999</v>
      </c>
      <c r="AC40" s="22">
        <f>SUM(AB$2:AB40)</f>
        <v>7775.3793504802534</v>
      </c>
      <c r="AD40" s="35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1:43" x14ac:dyDescent="0.3">
      <c r="A41" s="21">
        <v>1</v>
      </c>
      <c r="B41" s="22" t="s">
        <v>77</v>
      </c>
      <c r="C41" s="22">
        <f t="shared" si="9"/>
        <v>39</v>
      </c>
      <c r="D41" s="22">
        <f t="shared" si="0"/>
        <v>29.998170000000002</v>
      </c>
      <c r="E41" s="48">
        <v>13.41</v>
      </c>
      <c r="F41" s="48">
        <f t="shared" si="10"/>
        <v>5.1189853584148839</v>
      </c>
      <c r="G41" s="61"/>
      <c r="H41" s="61"/>
      <c r="I41" s="48">
        <f>E41-E40</f>
        <v>0</v>
      </c>
      <c r="J41" s="22">
        <f>(0.5*'Vehicle Specs'!$G$25*'Vehicle Specs'!$C$28*'Vehicle Specs'!$C$27*'Drive Cycle'!E41^2)</f>
        <v>159.97581505520998</v>
      </c>
      <c r="K41" s="22">
        <f>IF(A41=1,'Vehicle Specs'!$E$36,IF(A41=2,'Vehicle Specs'!$C$36,IF(A41=3,'Vehicle Specs'!$D$36,IF(A41=4,'Vehicle Specs'!$B$36,1))))</f>
        <v>80.194689900000014</v>
      </c>
      <c r="L41" s="22">
        <v>0</v>
      </c>
      <c r="M41" s="22">
        <f t="shared" si="11"/>
        <v>0</v>
      </c>
      <c r="N41" s="22">
        <f t="shared" si="1"/>
        <v>0</v>
      </c>
      <c r="O41" s="22">
        <f t="shared" si="2"/>
        <v>0</v>
      </c>
      <c r="P41" s="22">
        <f t="shared" si="3"/>
        <v>240.17050495520999</v>
      </c>
      <c r="Q41" s="22">
        <f>IF(H41=1,I41*'Vehicle Specs'!#REF!,IF(H41=2,'Vehicle Specs'!#REF!*I41,IF(H41=3,'Vehicle Specs'!$G$25*I41,0)))</f>
        <v>0</v>
      </c>
      <c r="R41" s="22">
        <f t="shared" si="4"/>
        <v>240.17050495520999</v>
      </c>
      <c r="S41" s="22">
        <f t="shared" si="5"/>
        <v>240.17050495520999</v>
      </c>
      <c r="T41" s="22">
        <f>ABS((+P41+Q41)*(+E41))/1000</f>
        <v>3.2206864714493659</v>
      </c>
      <c r="U41" s="61"/>
      <c r="V41" s="61"/>
      <c r="W41" s="22">
        <v>308.00785775999998</v>
      </c>
      <c r="X41" s="22">
        <f t="shared" si="12"/>
        <v>2.0548445202331029E-2</v>
      </c>
      <c r="Y41" s="22">
        <f t="shared" si="6"/>
        <v>2.0548445202331029E-2</v>
      </c>
      <c r="Z41" s="22">
        <f t="shared" si="7"/>
        <v>6.349469567520287E-2</v>
      </c>
      <c r="AA41" s="22">
        <f>(0.5*'Vehicle Specs'!$G$20*'Drive Cycle'!E41^2)</f>
        <v>56540.652061500004</v>
      </c>
      <c r="AB41" s="22">
        <f t="shared" si="8"/>
        <v>240.17050495520999</v>
      </c>
      <c r="AC41" s="22">
        <f>SUM(AB$2:AB41)</f>
        <v>8015.5498554354635</v>
      </c>
      <c r="AD41" s="35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1:43" x14ac:dyDescent="0.3">
      <c r="A42" s="21">
        <v>1</v>
      </c>
      <c r="B42" s="22" t="s">
        <v>77</v>
      </c>
      <c r="C42" s="22">
        <f t="shared" si="9"/>
        <v>40</v>
      </c>
      <c r="D42" s="22">
        <f t="shared" si="0"/>
        <v>29.998170000000002</v>
      </c>
      <c r="E42" s="48">
        <v>13.41</v>
      </c>
      <c r="F42" s="48">
        <f t="shared" si="10"/>
        <v>5.1935565739256964</v>
      </c>
      <c r="G42" s="61"/>
      <c r="H42" s="61"/>
      <c r="I42" s="48">
        <f>E42-E41</f>
        <v>0</v>
      </c>
      <c r="J42" s="22">
        <f>(0.5*'Vehicle Specs'!$G$25*'Vehicle Specs'!$C$28*'Vehicle Specs'!$C$27*'Drive Cycle'!E42^2)</f>
        <v>159.97581505520998</v>
      </c>
      <c r="K42" s="22">
        <f>IF(A42=1,'Vehicle Specs'!$E$36,IF(A42=2,'Vehicle Specs'!$C$36,IF(A42=3,'Vehicle Specs'!$D$36,IF(A42=4,'Vehicle Specs'!$B$36,1))))</f>
        <v>80.194689900000014</v>
      </c>
      <c r="L42" s="22">
        <v>0</v>
      </c>
      <c r="M42" s="22">
        <f t="shared" si="11"/>
        <v>0</v>
      </c>
      <c r="N42" s="22">
        <f t="shared" si="1"/>
        <v>0</v>
      </c>
      <c r="O42" s="22">
        <f t="shared" si="2"/>
        <v>0</v>
      </c>
      <c r="P42" s="22">
        <f t="shared" si="3"/>
        <v>240.17050495520999</v>
      </c>
      <c r="Q42" s="22">
        <f>IF(H42=1,I42*'Vehicle Specs'!#REF!,IF(H42=2,'Vehicle Specs'!#REF!*I42,IF(H42=3,'Vehicle Specs'!$G$25*I42,0)))</f>
        <v>0</v>
      </c>
      <c r="R42" s="22">
        <f t="shared" si="4"/>
        <v>240.17050495520999</v>
      </c>
      <c r="S42" s="22">
        <f t="shared" si="5"/>
        <v>240.17050495520999</v>
      </c>
      <c r="T42" s="22">
        <f>ABS((+P42+Q42)*(+E42))/1000</f>
        <v>3.2206864714493659</v>
      </c>
      <c r="U42" s="61"/>
      <c r="V42" s="61"/>
      <c r="W42" s="22">
        <v>308.00785775999998</v>
      </c>
      <c r="X42" s="22">
        <f t="shared" si="12"/>
        <v>2.0548445202331029E-2</v>
      </c>
      <c r="Y42" s="22">
        <f t="shared" si="6"/>
        <v>2.0548445202331029E-2</v>
      </c>
      <c r="Z42" s="22">
        <f t="shared" si="7"/>
        <v>6.349469567520287E-2</v>
      </c>
      <c r="AA42" s="22">
        <f>(0.5*'Vehicle Specs'!$G$20*'Drive Cycle'!E42^2)</f>
        <v>56540.652061500004</v>
      </c>
      <c r="AB42" s="22">
        <f t="shared" si="8"/>
        <v>240.17050495520999</v>
      </c>
      <c r="AC42" s="22">
        <f>SUM(AB$2:AB42)</f>
        <v>8255.7203603906728</v>
      </c>
      <c r="AD42" s="35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1:43" x14ac:dyDescent="0.3">
      <c r="A43" s="21">
        <v>1</v>
      </c>
      <c r="B43" s="22" t="s">
        <v>77</v>
      </c>
      <c r="C43" s="22">
        <f t="shared" si="9"/>
        <v>41</v>
      </c>
      <c r="D43" s="22">
        <f t="shared" si="0"/>
        <v>29.998170000000002</v>
      </c>
      <c r="E43" s="48">
        <v>13.41</v>
      </c>
      <c r="F43" s="48">
        <f t="shared" si="10"/>
        <v>5.2681277894365088</v>
      </c>
      <c r="G43" s="61"/>
      <c r="H43" s="61"/>
      <c r="I43" s="48">
        <f>E43-E42</f>
        <v>0</v>
      </c>
      <c r="J43" s="22">
        <f>(0.5*'Vehicle Specs'!$G$25*'Vehicle Specs'!$C$28*'Vehicle Specs'!$C$27*'Drive Cycle'!E43^2)</f>
        <v>159.97581505520998</v>
      </c>
      <c r="K43" s="22">
        <f>IF(A43=1,'Vehicle Specs'!$E$36,IF(A43=2,'Vehicle Specs'!$C$36,IF(A43=3,'Vehicle Specs'!$D$36,IF(A43=4,'Vehicle Specs'!$B$36,1))))</f>
        <v>80.194689900000014</v>
      </c>
      <c r="L43" s="22">
        <v>0</v>
      </c>
      <c r="M43" s="22">
        <f t="shared" si="11"/>
        <v>0</v>
      </c>
      <c r="N43" s="22">
        <f t="shared" si="1"/>
        <v>0</v>
      </c>
      <c r="O43" s="22">
        <f t="shared" si="2"/>
        <v>0</v>
      </c>
      <c r="P43" s="22">
        <f t="shared" si="3"/>
        <v>240.17050495520999</v>
      </c>
      <c r="Q43" s="22">
        <f>IF(H43=1,I43*'Vehicle Specs'!#REF!,IF(H43=2,'Vehicle Specs'!#REF!*I43,IF(H43=3,'Vehicle Specs'!$G$25*I43,0)))</f>
        <v>0</v>
      </c>
      <c r="R43" s="22">
        <f t="shared" si="4"/>
        <v>240.17050495520999</v>
      </c>
      <c r="S43" s="22">
        <f t="shared" si="5"/>
        <v>240.17050495520999</v>
      </c>
      <c r="T43" s="22">
        <f>ABS((+P43+Q43)*(+E43))/1000</f>
        <v>3.2206864714493659</v>
      </c>
      <c r="U43" s="61"/>
      <c r="V43" s="61"/>
      <c r="W43" s="22">
        <v>308.00785775999998</v>
      </c>
      <c r="X43" s="22">
        <f t="shared" si="12"/>
        <v>2.0548445202331029E-2</v>
      </c>
      <c r="Y43" s="22">
        <f t="shared" si="6"/>
        <v>2.0548445202331029E-2</v>
      </c>
      <c r="Z43" s="22">
        <f t="shared" si="7"/>
        <v>6.349469567520287E-2</v>
      </c>
      <c r="AA43" s="22">
        <f>(0.5*'Vehicle Specs'!$G$20*'Drive Cycle'!E43^2)</f>
        <v>56540.652061500004</v>
      </c>
      <c r="AB43" s="22">
        <f t="shared" si="8"/>
        <v>240.17050495520999</v>
      </c>
      <c r="AC43" s="22">
        <f>SUM(AB$2:AB43)</f>
        <v>8495.890865345882</v>
      </c>
      <c r="AD43" s="35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1:43" x14ac:dyDescent="0.3">
      <c r="A44" s="21">
        <v>1</v>
      </c>
      <c r="B44" s="22" t="s">
        <v>77</v>
      </c>
      <c r="C44" s="22">
        <f t="shared" si="9"/>
        <v>42</v>
      </c>
      <c r="D44" s="22">
        <f t="shared" si="0"/>
        <v>29.998170000000002</v>
      </c>
      <c r="E44" s="48">
        <v>13.41</v>
      </c>
      <c r="F44" s="48">
        <f t="shared" si="10"/>
        <v>5.3426990049473213</v>
      </c>
      <c r="G44" s="61"/>
      <c r="H44" s="61"/>
      <c r="I44" s="48">
        <f>E44-E43</f>
        <v>0</v>
      </c>
      <c r="J44" s="22">
        <f>(0.5*'Vehicle Specs'!$G$25*'Vehicle Specs'!$C$28*'Vehicle Specs'!$C$27*'Drive Cycle'!E44^2)</f>
        <v>159.97581505520998</v>
      </c>
      <c r="K44" s="22">
        <f>IF(A44=1,'Vehicle Specs'!$E$36,IF(A44=2,'Vehicle Specs'!$C$36,IF(A44=3,'Vehicle Specs'!$D$36,IF(A44=4,'Vehicle Specs'!$B$36,1))))</f>
        <v>80.194689900000014</v>
      </c>
      <c r="L44" s="22">
        <v>0</v>
      </c>
      <c r="M44" s="22">
        <f t="shared" si="11"/>
        <v>0</v>
      </c>
      <c r="N44" s="22">
        <f t="shared" si="1"/>
        <v>0</v>
      </c>
      <c r="O44" s="22">
        <f t="shared" si="2"/>
        <v>0</v>
      </c>
      <c r="P44" s="22">
        <f t="shared" si="3"/>
        <v>240.17050495520999</v>
      </c>
      <c r="Q44" s="22">
        <f>IF(H44=1,I44*'Vehicle Specs'!#REF!,IF(H44=2,'Vehicle Specs'!#REF!*I44,IF(H44=3,'Vehicle Specs'!$G$25*I44,0)))</f>
        <v>0</v>
      </c>
      <c r="R44" s="22">
        <f t="shared" si="4"/>
        <v>240.17050495520999</v>
      </c>
      <c r="S44" s="22">
        <f t="shared" si="5"/>
        <v>240.17050495520999</v>
      </c>
      <c r="T44" s="22">
        <f>ABS((+P44+Q44)*(+E44))/1000</f>
        <v>3.2206864714493659</v>
      </c>
      <c r="U44" s="61"/>
      <c r="V44" s="61"/>
      <c r="W44" s="22">
        <v>308.00785775999998</v>
      </c>
      <c r="X44" s="22">
        <f t="shared" si="12"/>
        <v>2.0548445202331029E-2</v>
      </c>
      <c r="Y44" s="22">
        <f t="shared" si="6"/>
        <v>2.0548445202331029E-2</v>
      </c>
      <c r="Z44" s="22">
        <f t="shared" si="7"/>
        <v>6.349469567520287E-2</v>
      </c>
      <c r="AA44" s="22">
        <f>(0.5*'Vehicle Specs'!$G$20*'Drive Cycle'!E44^2)</f>
        <v>56540.652061500004</v>
      </c>
      <c r="AB44" s="22">
        <f t="shared" si="8"/>
        <v>240.17050495520999</v>
      </c>
      <c r="AC44" s="22">
        <f>SUM(AB$2:AB44)</f>
        <v>8736.0613703010913</v>
      </c>
      <c r="AD44" s="35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1:43" x14ac:dyDescent="0.3">
      <c r="A45" s="21">
        <v>1</v>
      </c>
      <c r="B45" s="22" t="s">
        <v>77</v>
      </c>
      <c r="C45" s="22">
        <f t="shared" si="9"/>
        <v>43</v>
      </c>
      <c r="D45" s="22">
        <f t="shared" si="0"/>
        <v>29.998170000000002</v>
      </c>
      <c r="E45" s="48">
        <v>13.41</v>
      </c>
      <c r="F45" s="48">
        <f t="shared" si="10"/>
        <v>5.4172702204581338</v>
      </c>
      <c r="G45" s="61"/>
      <c r="H45" s="61"/>
      <c r="I45" s="48">
        <f>E45-E44</f>
        <v>0</v>
      </c>
      <c r="J45" s="22">
        <f>(0.5*'Vehicle Specs'!$G$25*'Vehicle Specs'!$C$28*'Vehicle Specs'!$C$27*'Drive Cycle'!E45^2)</f>
        <v>159.97581505520998</v>
      </c>
      <c r="K45" s="22">
        <f>IF(A45=1,'Vehicle Specs'!$E$36,IF(A45=2,'Vehicle Specs'!$C$36,IF(A45=3,'Vehicle Specs'!$D$36,IF(A45=4,'Vehicle Specs'!$B$36,1))))</f>
        <v>80.194689900000014</v>
      </c>
      <c r="L45" s="22">
        <v>0</v>
      </c>
      <c r="M45" s="22">
        <f t="shared" si="11"/>
        <v>0</v>
      </c>
      <c r="N45" s="22">
        <f t="shared" si="1"/>
        <v>0</v>
      </c>
      <c r="O45" s="22">
        <f t="shared" si="2"/>
        <v>0</v>
      </c>
      <c r="P45" s="22">
        <f t="shared" si="3"/>
        <v>240.17050495520999</v>
      </c>
      <c r="Q45" s="22">
        <f>IF(H45=1,I45*'Vehicle Specs'!#REF!,IF(H45=2,'Vehicle Specs'!#REF!*I45,IF(H45=3,'Vehicle Specs'!$G$25*I45,0)))</f>
        <v>0</v>
      </c>
      <c r="R45" s="22">
        <f t="shared" si="4"/>
        <v>240.17050495520999</v>
      </c>
      <c r="S45" s="22">
        <f t="shared" si="5"/>
        <v>240.17050495520999</v>
      </c>
      <c r="T45" s="22">
        <f>ABS((+P45+Q45)*(+E45))/1000</f>
        <v>3.2206864714493659</v>
      </c>
      <c r="U45" s="61"/>
      <c r="V45" s="61"/>
      <c r="W45" s="22">
        <v>308.00785775999998</v>
      </c>
      <c r="X45" s="22">
        <f t="shared" si="12"/>
        <v>2.0548445202331029E-2</v>
      </c>
      <c r="Y45" s="22">
        <f t="shared" si="6"/>
        <v>2.0548445202331029E-2</v>
      </c>
      <c r="Z45" s="22">
        <f t="shared" si="7"/>
        <v>6.349469567520287E-2</v>
      </c>
      <c r="AA45" s="22">
        <f>(0.5*'Vehicle Specs'!$G$20*'Drive Cycle'!E45^2)</f>
        <v>56540.652061500004</v>
      </c>
      <c r="AB45" s="22">
        <f t="shared" si="8"/>
        <v>240.17050495520999</v>
      </c>
      <c r="AC45" s="22">
        <f>SUM(AB$2:AB45)</f>
        <v>8976.2318752563006</v>
      </c>
      <c r="AD45" s="35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1:43" x14ac:dyDescent="0.3">
      <c r="A46" s="21">
        <v>1</v>
      </c>
      <c r="B46" s="22" t="s">
        <v>77</v>
      </c>
      <c r="C46" s="22">
        <f t="shared" si="9"/>
        <v>44</v>
      </c>
      <c r="D46" s="22">
        <f t="shared" si="0"/>
        <v>29.998170000000002</v>
      </c>
      <c r="E46" s="48">
        <v>13.41</v>
      </c>
      <c r="F46" s="48">
        <f t="shared" si="10"/>
        <v>5.4918414359689463</v>
      </c>
      <c r="G46" s="61"/>
      <c r="H46" s="61"/>
      <c r="I46" s="48">
        <f>E46-E45</f>
        <v>0</v>
      </c>
      <c r="J46" s="22">
        <f>(0.5*'Vehicle Specs'!$G$25*'Vehicle Specs'!$C$28*'Vehicle Specs'!$C$27*'Drive Cycle'!E46^2)</f>
        <v>159.97581505520998</v>
      </c>
      <c r="K46" s="22">
        <f>IF(A46=1,'Vehicle Specs'!$E$36,IF(A46=2,'Vehicle Specs'!$C$36,IF(A46=3,'Vehicle Specs'!$D$36,IF(A46=4,'Vehicle Specs'!$B$36,1))))</f>
        <v>80.194689900000014</v>
      </c>
      <c r="L46" s="22">
        <v>0</v>
      </c>
      <c r="M46" s="22">
        <f t="shared" si="11"/>
        <v>0</v>
      </c>
      <c r="N46" s="22">
        <f t="shared" si="1"/>
        <v>0</v>
      </c>
      <c r="O46" s="22">
        <f t="shared" si="2"/>
        <v>0</v>
      </c>
      <c r="P46" s="22">
        <f t="shared" si="3"/>
        <v>240.17050495520999</v>
      </c>
      <c r="Q46" s="22">
        <f>IF(H46=1,I46*'Vehicle Specs'!#REF!,IF(H46=2,'Vehicle Specs'!#REF!*I46,IF(H46=3,'Vehicle Specs'!$G$25*I46,0)))</f>
        <v>0</v>
      </c>
      <c r="R46" s="22">
        <f t="shared" si="4"/>
        <v>240.17050495520999</v>
      </c>
      <c r="S46" s="22">
        <f t="shared" si="5"/>
        <v>240.17050495520999</v>
      </c>
      <c r="T46" s="22">
        <f>ABS((+P46+Q46)*(+E46))/1000</f>
        <v>3.2206864714493659</v>
      </c>
      <c r="U46" s="61"/>
      <c r="V46" s="61"/>
      <c r="W46" s="22">
        <v>308.00785775999998</v>
      </c>
      <c r="X46" s="22">
        <f t="shared" si="12"/>
        <v>2.0548445202331029E-2</v>
      </c>
      <c r="Y46" s="22">
        <f t="shared" si="6"/>
        <v>2.0548445202331029E-2</v>
      </c>
      <c r="Z46" s="22">
        <f t="shared" si="7"/>
        <v>6.349469567520287E-2</v>
      </c>
      <c r="AA46" s="22">
        <f>(0.5*'Vehicle Specs'!$G$20*'Drive Cycle'!E46^2)</f>
        <v>56540.652061500004</v>
      </c>
      <c r="AB46" s="22">
        <f t="shared" si="8"/>
        <v>240.17050495520999</v>
      </c>
      <c r="AC46" s="22">
        <f>SUM(AB$2:AB46)</f>
        <v>9216.4023802115098</v>
      </c>
      <c r="AD46" s="35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1:43" x14ac:dyDescent="0.3">
      <c r="A47" s="21">
        <v>1</v>
      </c>
      <c r="B47" s="22" t="s">
        <v>77</v>
      </c>
      <c r="C47" s="22">
        <f t="shared" si="9"/>
        <v>45</v>
      </c>
      <c r="D47" s="22">
        <f t="shared" si="0"/>
        <v>29.998170000000002</v>
      </c>
      <c r="E47" s="48">
        <v>13.41</v>
      </c>
      <c r="F47" s="48">
        <f t="shared" si="10"/>
        <v>5.5664126514797587</v>
      </c>
      <c r="G47" s="61"/>
      <c r="H47" s="61"/>
      <c r="I47" s="48">
        <f>E47-E46</f>
        <v>0</v>
      </c>
      <c r="J47" s="22">
        <f>(0.5*'Vehicle Specs'!$G$25*'Vehicle Specs'!$C$28*'Vehicle Specs'!$C$27*'Drive Cycle'!E47^2)</f>
        <v>159.97581505520998</v>
      </c>
      <c r="K47" s="22">
        <f>IF(A47=1,'Vehicle Specs'!$E$36,IF(A47=2,'Vehicle Specs'!$C$36,IF(A47=3,'Vehicle Specs'!$D$36,IF(A47=4,'Vehicle Specs'!$B$36,1))))</f>
        <v>80.194689900000014</v>
      </c>
      <c r="L47" s="22">
        <v>0</v>
      </c>
      <c r="M47" s="22">
        <f t="shared" si="11"/>
        <v>0</v>
      </c>
      <c r="N47" s="22">
        <f t="shared" si="1"/>
        <v>0</v>
      </c>
      <c r="O47" s="22">
        <f t="shared" si="2"/>
        <v>0</v>
      </c>
      <c r="P47" s="22">
        <f t="shared" si="3"/>
        <v>240.17050495520999</v>
      </c>
      <c r="Q47" s="22">
        <f>IF(H47=1,I47*'Vehicle Specs'!#REF!,IF(H47=2,'Vehicle Specs'!#REF!*I47,IF(H47=3,'Vehicle Specs'!$G$25*I47,0)))</f>
        <v>0</v>
      </c>
      <c r="R47" s="22">
        <f t="shared" si="4"/>
        <v>240.17050495520999</v>
      </c>
      <c r="S47" s="22">
        <f t="shared" si="5"/>
        <v>240.17050495520999</v>
      </c>
      <c r="T47" s="22">
        <f>ABS((+P47+Q47)*(+E47))/1000</f>
        <v>3.2206864714493659</v>
      </c>
      <c r="U47" s="61"/>
      <c r="V47" s="61"/>
      <c r="W47" s="22">
        <v>308.00785775999998</v>
      </c>
      <c r="X47" s="22">
        <f t="shared" si="12"/>
        <v>2.0548445202331029E-2</v>
      </c>
      <c r="Y47" s="22">
        <f t="shared" si="6"/>
        <v>2.0548445202331029E-2</v>
      </c>
      <c r="Z47" s="22">
        <f t="shared" si="7"/>
        <v>6.349469567520287E-2</v>
      </c>
      <c r="AA47" s="22">
        <f>(0.5*'Vehicle Specs'!$G$20*'Drive Cycle'!E47^2)</f>
        <v>56540.652061500004</v>
      </c>
      <c r="AB47" s="22">
        <f t="shared" si="8"/>
        <v>240.17050495520999</v>
      </c>
      <c r="AC47" s="22">
        <f>SUM(AB$2:AB47)</f>
        <v>9456.5728851667191</v>
      </c>
      <c r="AD47" s="35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1:43" x14ac:dyDescent="0.3">
      <c r="A48" s="21">
        <v>1</v>
      </c>
      <c r="B48" s="22" t="s">
        <v>77</v>
      </c>
      <c r="C48" s="22">
        <f t="shared" si="9"/>
        <v>46</v>
      </c>
      <c r="D48" s="22">
        <f t="shared" si="0"/>
        <v>29.998170000000002</v>
      </c>
      <c r="E48" s="48">
        <v>13.41</v>
      </c>
      <c r="F48" s="48">
        <f t="shared" si="10"/>
        <v>5.6409838669905712</v>
      </c>
      <c r="G48" s="61"/>
      <c r="H48" s="61"/>
      <c r="I48" s="48">
        <f>E48-E47</f>
        <v>0</v>
      </c>
      <c r="J48" s="22">
        <f>(0.5*'Vehicle Specs'!$G$25*'Vehicle Specs'!$C$28*'Vehicle Specs'!$C$27*'Drive Cycle'!E48^2)</f>
        <v>159.97581505520998</v>
      </c>
      <c r="K48" s="22">
        <f>IF(A48=1,'Vehicle Specs'!$E$36,IF(A48=2,'Vehicle Specs'!$C$36,IF(A48=3,'Vehicle Specs'!$D$36,IF(A48=4,'Vehicle Specs'!$B$36,1))))</f>
        <v>80.194689900000014</v>
      </c>
      <c r="L48" s="22">
        <v>0</v>
      </c>
      <c r="M48" s="22">
        <f t="shared" si="11"/>
        <v>0</v>
      </c>
      <c r="N48" s="22">
        <f t="shared" si="1"/>
        <v>0</v>
      </c>
      <c r="O48" s="22">
        <f t="shared" si="2"/>
        <v>0</v>
      </c>
      <c r="P48" s="22">
        <f t="shared" si="3"/>
        <v>240.17050495520999</v>
      </c>
      <c r="Q48" s="22">
        <f>IF(H48=1,I48*'Vehicle Specs'!#REF!,IF(H48=2,'Vehicle Specs'!#REF!*I48,IF(H48=3,'Vehicle Specs'!$G$25*I48,0)))</f>
        <v>0</v>
      </c>
      <c r="R48" s="22">
        <f t="shared" si="4"/>
        <v>240.17050495520999</v>
      </c>
      <c r="S48" s="22">
        <f t="shared" si="5"/>
        <v>240.17050495520999</v>
      </c>
      <c r="T48" s="22">
        <f>ABS((+P48+Q48)*(+E48))/1000</f>
        <v>3.2206864714493659</v>
      </c>
      <c r="U48" s="61"/>
      <c r="V48" s="61"/>
      <c r="W48" s="22">
        <v>308.00785775999998</v>
      </c>
      <c r="X48" s="22">
        <f t="shared" si="12"/>
        <v>2.0548445202331029E-2</v>
      </c>
      <c r="Y48" s="22">
        <f t="shared" si="6"/>
        <v>2.0548445202331029E-2</v>
      </c>
      <c r="Z48" s="22">
        <f t="shared" si="7"/>
        <v>6.349469567520287E-2</v>
      </c>
      <c r="AA48" s="22">
        <f>(0.5*'Vehicle Specs'!$G$20*'Drive Cycle'!E48^2)</f>
        <v>56540.652061500004</v>
      </c>
      <c r="AB48" s="22">
        <f t="shared" si="8"/>
        <v>240.17050495520999</v>
      </c>
      <c r="AC48" s="22">
        <f>SUM(AB$2:AB48)</f>
        <v>9696.7433901219283</v>
      </c>
      <c r="AD48" s="35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1:43" x14ac:dyDescent="0.3">
      <c r="A49" s="21">
        <v>1</v>
      </c>
      <c r="B49" s="22" t="s">
        <v>77</v>
      </c>
      <c r="C49" s="22">
        <f t="shared" si="9"/>
        <v>47</v>
      </c>
      <c r="D49" s="22">
        <f t="shared" si="0"/>
        <v>29.998170000000002</v>
      </c>
      <c r="E49" s="48">
        <v>13.41</v>
      </c>
      <c r="F49" s="48">
        <f t="shared" si="10"/>
        <v>5.7155550825013837</v>
      </c>
      <c r="G49" s="61"/>
      <c r="H49" s="61"/>
      <c r="I49" s="48">
        <f>E49-E48</f>
        <v>0</v>
      </c>
      <c r="J49" s="22">
        <f>(0.5*'Vehicle Specs'!$G$25*'Vehicle Specs'!$C$28*'Vehicle Specs'!$C$27*'Drive Cycle'!E49^2)</f>
        <v>159.97581505520998</v>
      </c>
      <c r="K49" s="22">
        <f>IF(A49=1,'Vehicle Specs'!$E$36,IF(A49=2,'Vehicle Specs'!$C$36,IF(A49=3,'Vehicle Specs'!$D$36,IF(A49=4,'Vehicle Specs'!$B$36,1))))</f>
        <v>80.194689900000014</v>
      </c>
      <c r="L49" s="22">
        <v>0</v>
      </c>
      <c r="M49" s="22">
        <f t="shared" si="11"/>
        <v>0</v>
      </c>
      <c r="N49" s="22">
        <f t="shared" si="1"/>
        <v>0</v>
      </c>
      <c r="O49" s="22">
        <f t="shared" si="2"/>
        <v>0</v>
      </c>
      <c r="P49" s="22">
        <f t="shared" si="3"/>
        <v>240.17050495520999</v>
      </c>
      <c r="Q49" s="22">
        <f>IF(H49=1,I49*'Vehicle Specs'!#REF!,IF(H49=2,'Vehicle Specs'!#REF!*I49,IF(H49=3,'Vehicle Specs'!$G$25*I49,0)))</f>
        <v>0</v>
      </c>
      <c r="R49" s="22">
        <f t="shared" si="4"/>
        <v>240.17050495520999</v>
      </c>
      <c r="S49" s="22">
        <f t="shared" si="5"/>
        <v>240.17050495520999</v>
      </c>
      <c r="T49" s="22">
        <f>ABS((+P49+Q49)*(+E49))/1000</f>
        <v>3.2206864714493659</v>
      </c>
      <c r="U49" s="61"/>
      <c r="V49" s="61"/>
      <c r="W49" s="22">
        <v>308.00785775999998</v>
      </c>
      <c r="X49" s="22">
        <f t="shared" si="12"/>
        <v>2.0548445202331029E-2</v>
      </c>
      <c r="Y49" s="22">
        <f t="shared" si="6"/>
        <v>2.0548445202331029E-2</v>
      </c>
      <c r="Z49" s="22">
        <f t="shared" si="7"/>
        <v>6.349469567520287E-2</v>
      </c>
      <c r="AA49" s="22">
        <f>(0.5*'Vehicle Specs'!$G$20*'Drive Cycle'!E49^2)</f>
        <v>56540.652061500004</v>
      </c>
      <c r="AB49" s="22">
        <f t="shared" si="8"/>
        <v>240.17050495520999</v>
      </c>
      <c r="AC49" s="22">
        <f>SUM(AB$2:AB49)</f>
        <v>9936.9138950771376</v>
      </c>
      <c r="AD49" s="35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1:43" x14ac:dyDescent="0.3">
      <c r="A50" s="21">
        <v>1</v>
      </c>
      <c r="B50" s="22" t="s">
        <v>77</v>
      </c>
      <c r="C50" s="22">
        <f t="shared" si="9"/>
        <v>48</v>
      </c>
      <c r="D50" s="22">
        <f t="shared" si="0"/>
        <v>29.998170000000002</v>
      </c>
      <c r="E50" s="48">
        <v>13.41</v>
      </c>
      <c r="F50" s="48">
        <f t="shared" si="10"/>
        <v>5.7901262980121961</v>
      </c>
      <c r="G50" s="61"/>
      <c r="H50" s="61"/>
      <c r="I50" s="48">
        <f>E50-E49</f>
        <v>0</v>
      </c>
      <c r="J50" s="22">
        <f>(0.5*'Vehicle Specs'!$G$25*'Vehicle Specs'!$C$28*'Vehicle Specs'!$C$27*'Drive Cycle'!E50^2)</f>
        <v>159.97581505520998</v>
      </c>
      <c r="K50" s="22">
        <f>IF(A50=1,'Vehicle Specs'!$E$36,IF(A50=2,'Vehicle Specs'!$C$36,IF(A50=3,'Vehicle Specs'!$D$36,IF(A50=4,'Vehicle Specs'!$B$36,1))))</f>
        <v>80.194689900000014</v>
      </c>
      <c r="L50" s="22">
        <v>0</v>
      </c>
      <c r="M50" s="22">
        <f t="shared" si="11"/>
        <v>0</v>
      </c>
      <c r="N50" s="22">
        <f t="shared" si="1"/>
        <v>0</v>
      </c>
      <c r="O50" s="22">
        <f t="shared" si="2"/>
        <v>0</v>
      </c>
      <c r="P50" s="22">
        <f t="shared" si="3"/>
        <v>240.17050495520999</v>
      </c>
      <c r="Q50" s="22">
        <f>IF(H50=1,I50*'Vehicle Specs'!#REF!,IF(H50=2,'Vehicle Specs'!#REF!*I50,IF(H50=3,'Vehicle Specs'!$G$25*I50,0)))</f>
        <v>0</v>
      </c>
      <c r="R50" s="22">
        <f t="shared" si="4"/>
        <v>240.17050495520999</v>
      </c>
      <c r="S50" s="22">
        <f t="shared" si="5"/>
        <v>240.17050495520999</v>
      </c>
      <c r="T50" s="22">
        <f>ABS((+P50+Q50)*(+E50))/1000</f>
        <v>3.2206864714493659</v>
      </c>
      <c r="U50" s="61"/>
      <c r="V50" s="61"/>
      <c r="W50" s="22">
        <v>308.00785775999998</v>
      </c>
      <c r="X50" s="22">
        <f t="shared" si="12"/>
        <v>2.0548445202331029E-2</v>
      </c>
      <c r="Y50" s="22">
        <f t="shared" si="6"/>
        <v>2.0548445202331029E-2</v>
      </c>
      <c r="Z50" s="22">
        <f t="shared" si="7"/>
        <v>6.349469567520287E-2</v>
      </c>
      <c r="AA50" s="22">
        <f>(0.5*'Vehicle Specs'!$G$20*'Drive Cycle'!E50^2)</f>
        <v>56540.652061500004</v>
      </c>
      <c r="AB50" s="22">
        <f t="shared" si="8"/>
        <v>240.17050495520999</v>
      </c>
      <c r="AC50" s="22">
        <f>SUM(AB$2:AB50)</f>
        <v>10177.084400032347</v>
      </c>
      <c r="AD50" s="35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1:43" x14ac:dyDescent="0.3">
      <c r="A51" s="21">
        <v>1</v>
      </c>
      <c r="B51" s="22" t="s">
        <v>77</v>
      </c>
      <c r="C51" s="22">
        <f t="shared" si="9"/>
        <v>49</v>
      </c>
      <c r="D51" s="22">
        <f t="shared" si="0"/>
        <v>29.998170000000002</v>
      </c>
      <c r="E51" s="48">
        <v>13.41</v>
      </c>
      <c r="F51" s="48">
        <f t="shared" si="10"/>
        <v>5.8646975135230086</v>
      </c>
      <c r="G51" s="61"/>
      <c r="H51" s="61"/>
      <c r="I51" s="48">
        <f>E51-E50</f>
        <v>0</v>
      </c>
      <c r="J51" s="22">
        <f>(0.5*'Vehicle Specs'!$G$25*'Vehicle Specs'!$C$28*'Vehicle Specs'!$C$27*'Drive Cycle'!E51^2)</f>
        <v>159.97581505520998</v>
      </c>
      <c r="K51" s="22">
        <f>IF(A51=1,'Vehicle Specs'!$E$36,IF(A51=2,'Vehicle Specs'!$C$36,IF(A51=3,'Vehicle Specs'!$D$36,IF(A51=4,'Vehicle Specs'!$B$36,1))))</f>
        <v>80.194689900000014</v>
      </c>
      <c r="L51" s="22">
        <v>0</v>
      </c>
      <c r="M51" s="22">
        <f t="shared" si="11"/>
        <v>0</v>
      </c>
      <c r="N51" s="22">
        <f t="shared" si="1"/>
        <v>0</v>
      </c>
      <c r="O51" s="22">
        <f t="shared" si="2"/>
        <v>0</v>
      </c>
      <c r="P51" s="22">
        <f t="shared" si="3"/>
        <v>240.17050495520999</v>
      </c>
      <c r="Q51" s="22">
        <f>IF(H51=1,I51*'Vehicle Specs'!#REF!,IF(H51=2,'Vehicle Specs'!#REF!*I51,IF(H51=3,'Vehicle Specs'!$G$25*I51,0)))</f>
        <v>0</v>
      </c>
      <c r="R51" s="22">
        <f t="shared" si="4"/>
        <v>240.17050495520999</v>
      </c>
      <c r="S51" s="22">
        <f t="shared" si="5"/>
        <v>240.17050495520999</v>
      </c>
      <c r="T51" s="22">
        <f>ABS((+P51+Q51)*(+E51))/1000</f>
        <v>3.2206864714493659</v>
      </c>
      <c r="U51" s="61"/>
      <c r="V51" s="61"/>
      <c r="W51" s="22">
        <v>308.00785775999998</v>
      </c>
      <c r="X51" s="22">
        <f t="shared" si="12"/>
        <v>2.0548445202331029E-2</v>
      </c>
      <c r="Y51" s="22">
        <f t="shared" si="6"/>
        <v>2.0548445202331029E-2</v>
      </c>
      <c r="Z51" s="22">
        <f t="shared" si="7"/>
        <v>6.349469567520287E-2</v>
      </c>
      <c r="AA51" s="22">
        <f>(0.5*'Vehicle Specs'!$G$20*'Drive Cycle'!E51^2)</f>
        <v>56540.652061500004</v>
      </c>
      <c r="AB51" s="22">
        <f t="shared" si="8"/>
        <v>240.17050495520999</v>
      </c>
      <c r="AC51" s="22">
        <f>SUM(AB$2:AB51)</f>
        <v>10417.254904987556</v>
      </c>
      <c r="AD51" s="35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1:43" x14ac:dyDescent="0.3">
      <c r="A52" s="21">
        <v>1</v>
      </c>
      <c r="B52" s="22" t="s">
        <v>77</v>
      </c>
      <c r="C52" s="22">
        <f t="shared" si="9"/>
        <v>50</v>
      </c>
      <c r="D52" s="22">
        <f t="shared" si="0"/>
        <v>29.998170000000002</v>
      </c>
      <c r="E52" s="48">
        <v>13.41</v>
      </c>
      <c r="F52" s="48">
        <f t="shared" si="10"/>
        <v>5.9392687290338211</v>
      </c>
      <c r="G52" s="61"/>
      <c r="H52" s="61"/>
      <c r="I52" s="48">
        <f>E52-E51</f>
        <v>0</v>
      </c>
      <c r="J52" s="22">
        <f>(0.5*'Vehicle Specs'!$G$25*'Vehicle Specs'!$C$28*'Vehicle Specs'!$C$27*'Drive Cycle'!E52^2)</f>
        <v>159.97581505520998</v>
      </c>
      <c r="K52" s="22">
        <f>IF(A52=1,'Vehicle Specs'!$E$36,IF(A52=2,'Vehicle Specs'!$C$36,IF(A52=3,'Vehicle Specs'!$D$36,IF(A52=4,'Vehicle Specs'!$B$36,1))))</f>
        <v>80.194689900000014</v>
      </c>
      <c r="L52" s="22">
        <v>0</v>
      </c>
      <c r="M52" s="22">
        <f t="shared" si="11"/>
        <v>0</v>
      </c>
      <c r="N52" s="22">
        <f t="shared" si="1"/>
        <v>0</v>
      </c>
      <c r="O52" s="22">
        <f t="shared" si="2"/>
        <v>0</v>
      </c>
      <c r="P52" s="22">
        <f t="shared" si="3"/>
        <v>240.17050495520999</v>
      </c>
      <c r="Q52" s="22">
        <f>IF(H52=1,I52*'Vehicle Specs'!#REF!,IF(H52=2,'Vehicle Specs'!#REF!*I52,IF(H52=3,'Vehicle Specs'!$G$25*I52,0)))</f>
        <v>0</v>
      </c>
      <c r="R52" s="22">
        <f t="shared" si="4"/>
        <v>240.17050495520999</v>
      </c>
      <c r="S52" s="22">
        <f t="shared" si="5"/>
        <v>240.17050495520999</v>
      </c>
      <c r="T52" s="22">
        <f>ABS((+P52+Q52)*(+E52))/1000</f>
        <v>3.2206864714493659</v>
      </c>
      <c r="U52" s="61"/>
      <c r="V52" s="61"/>
      <c r="W52" s="22">
        <v>308.00785775999998</v>
      </c>
      <c r="X52" s="22">
        <f t="shared" si="12"/>
        <v>2.0548445202331029E-2</v>
      </c>
      <c r="Y52" s="22">
        <f t="shared" si="6"/>
        <v>2.0548445202331029E-2</v>
      </c>
      <c r="Z52" s="22">
        <f t="shared" si="7"/>
        <v>6.349469567520287E-2</v>
      </c>
      <c r="AA52" s="22">
        <f>(0.5*'Vehicle Specs'!$G$20*'Drive Cycle'!E52^2)</f>
        <v>56540.652061500004</v>
      </c>
      <c r="AB52" s="22">
        <f t="shared" si="8"/>
        <v>240.17050495520999</v>
      </c>
      <c r="AC52" s="22">
        <f>SUM(AB$2:AB52)</f>
        <v>10657.425409942765</v>
      </c>
      <c r="AD52" s="35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43" x14ac:dyDescent="0.3">
      <c r="A53" s="21">
        <v>1</v>
      </c>
      <c r="B53" s="22" t="s">
        <v>77</v>
      </c>
      <c r="C53" s="22">
        <f t="shared" si="9"/>
        <v>51</v>
      </c>
      <c r="D53" s="22">
        <f t="shared" si="0"/>
        <v>29.998170000000002</v>
      </c>
      <c r="E53" s="48">
        <v>13.41</v>
      </c>
      <c r="F53" s="48">
        <f t="shared" si="10"/>
        <v>6.0138399445446336</v>
      </c>
      <c r="G53" s="61"/>
      <c r="H53" s="61"/>
      <c r="I53" s="48">
        <f>E53-E52</f>
        <v>0</v>
      </c>
      <c r="J53" s="22">
        <f>(0.5*'Vehicle Specs'!$G$25*'Vehicle Specs'!$C$28*'Vehicle Specs'!$C$27*'Drive Cycle'!E53^2)</f>
        <v>159.97581505520998</v>
      </c>
      <c r="K53" s="22">
        <f>IF(A53=1,'Vehicle Specs'!$E$36,IF(A53=2,'Vehicle Specs'!$C$36,IF(A53=3,'Vehicle Specs'!$D$36,IF(A53=4,'Vehicle Specs'!$B$36,1))))</f>
        <v>80.194689900000014</v>
      </c>
      <c r="L53" s="22">
        <v>0</v>
      </c>
      <c r="M53" s="22">
        <f t="shared" si="11"/>
        <v>0</v>
      </c>
      <c r="N53" s="22">
        <f t="shared" si="1"/>
        <v>0</v>
      </c>
      <c r="O53" s="22">
        <f t="shared" si="2"/>
        <v>0</v>
      </c>
      <c r="P53" s="22">
        <f t="shared" si="3"/>
        <v>240.17050495520999</v>
      </c>
      <c r="Q53" s="22">
        <f>IF(H53=1,I53*'Vehicle Specs'!#REF!,IF(H53=2,'Vehicle Specs'!#REF!*I53,IF(H53=3,'Vehicle Specs'!$G$25*I53,0)))</f>
        <v>0</v>
      </c>
      <c r="R53" s="22">
        <f t="shared" si="4"/>
        <v>240.17050495520999</v>
      </c>
      <c r="S53" s="22">
        <f t="shared" si="5"/>
        <v>240.17050495520999</v>
      </c>
      <c r="T53" s="22">
        <f>ABS((+P53+Q53)*(+E53))/1000</f>
        <v>3.2206864714493659</v>
      </c>
      <c r="U53" s="61"/>
      <c r="V53" s="61"/>
      <c r="W53" s="22">
        <v>308.00785775999998</v>
      </c>
      <c r="X53" s="22">
        <f t="shared" si="12"/>
        <v>2.0548445202331029E-2</v>
      </c>
      <c r="Y53" s="22">
        <f t="shared" si="6"/>
        <v>2.0548445202331029E-2</v>
      </c>
      <c r="Z53" s="22">
        <f t="shared" si="7"/>
        <v>6.349469567520287E-2</v>
      </c>
      <c r="AA53" s="22">
        <f>(0.5*'Vehicle Specs'!$G$20*'Drive Cycle'!E53^2)</f>
        <v>56540.652061500004</v>
      </c>
      <c r="AB53" s="22">
        <f t="shared" si="8"/>
        <v>240.17050495520999</v>
      </c>
      <c r="AC53" s="22">
        <f>SUM(AB$2:AB53)</f>
        <v>10897.595914897975</v>
      </c>
      <c r="AD53" s="35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1:43" x14ac:dyDescent="0.3">
      <c r="A54" s="21">
        <v>1</v>
      </c>
      <c r="B54" s="22" t="s">
        <v>77</v>
      </c>
      <c r="C54" s="22">
        <f t="shared" si="9"/>
        <v>52</v>
      </c>
      <c r="D54" s="22">
        <f t="shared" si="0"/>
        <v>29.998170000000002</v>
      </c>
      <c r="E54" s="48">
        <v>13.41</v>
      </c>
      <c r="F54" s="48">
        <f t="shared" si="10"/>
        <v>6.088411160055446</v>
      </c>
      <c r="G54" s="61"/>
      <c r="H54" s="61"/>
      <c r="I54" s="48">
        <f>E54-E53</f>
        <v>0</v>
      </c>
      <c r="J54" s="22">
        <f>(0.5*'Vehicle Specs'!$G$25*'Vehicle Specs'!$C$28*'Vehicle Specs'!$C$27*'Drive Cycle'!E54^2)</f>
        <v>159.97581505520998</v>
      </c>
      <c r="K54" s="22">
        <f>IF(A54=1,'Vehicle Specs'!$E$36,IF(A54=2,'Vehicle Specs'!$C$36,IF(A54=3,'Vehicle Specs'!$D$36,IF(A54=4,'Vehicle Specs'!$B$36,1))))</f>
        <v>80.194689900000014</v>
      </c>
      <c r="L54" s="22">
        <v>0</v>
      </c>
      <c r="M54" s="22">
        <f t="shared" si="11"/>
        <v>0</v>
      </c>
      <c r="N54" s="22">
        <f t="shared" si="1"/>
        <v>0</v>
      </c>
      <c r="O54" s="22">
        <f t="shared" si="2"/>
        <v>0</v>
      </c>
      <c r="P54" s="22">
        <f t="shared" si="3"/>
        <v>240.17050495520999</v>
      </c>
      <c r="Q54" s="22">
        <f>IF(H54=1,I54*'Vehicle Specs'!#REF!,IF(H54=2,'Vehicle Specs'!#REF!*I54,IF(H54=3,'Vehicle Specs'!$G$25*I54,0)))</f>
        <v>0</v>
      </c>
      <c r="R54" s="22">
        <f t="shared" si="4"/>
        <v>240.17050495520999</v>
      </c>
      <c r="S54" s="22">
        <f t="shared" si="5"/>
        <v>240.17050495520999</v>
      </c>
      <c r="T54" s="22">
        <f>ABS((+P54+Q54)*(+E54))/1000</f>
        <v>3.2206864714493659</v>
      </c>
      <c r="U54" s="61"/>
      <c r="V54" s="61"/>
      <c r="W54" s="22">
        <v>308.00785775999998</v>
      </c>
      <c r="X54" s="22">
        <f t="shared" si="12"/>
        <v>2.0548445202331029E-2</v>
      </c>
      <c r="Y54" s="22">
        <f t="shared" si="6"/>
        <v>2.0548445202331029E-2</v>
      </c>
      <c r="Z54" s="22">
        <f t="shared" si="7"/>
        <v>6.349469567520287E-2</v>
      </c>
      <c r="AA54" s="22">
        <f>(0.5*'Vehicle Specs'!$G$20*'Drive Cycle'!E54^2)</f>
        <v>56540.652061500004</v>
      </c>
      <c r="AB54" s="22">
        <f t="shared" si="8"/>
        <v>240.17050495520999</v>
      </c>
      <c r="AC54" s="22">
        <f>SUM(AB$2:AB54)</f>
        <v>11137.766419853184</v>
      </c>
      <c r="AD54" s="35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</row>
    <row r="55" spans="1:43" x14ac:dyDescent="0.3">
      <c r="A55" s="21">
        <v>1</v>
      </c>
      <c r="B55" s="22" t="s">
        <v>77</v>
      </c>
      <c r="C55" s="22">
        <f t="shared" si="9"/>
        <v>53</v>
      </c>
      <c r="D55" s="22">
        <f t="shared" si="0"/>
        <v>29.998170000000002</v>
      </c>
      <c r="E55" s="48">
        <v>13.41</v>
      </c>
      <c r="F55" s="48">
        <f t="shared" si="10"/>
        <v>6.1629823755662585</v>
      </c>
      <c r="G55" s="61"/>
      <c r="H55" s="61"/>
      <c r="I55" s="48">
        <f>E55-E54</f>
        <v>0</v>
      </c>
      <c r="J55" s="22">
        <f>(0.5*'Vehicle Specs'!$G$25*'Vehicle Specs'!$C$28*'Vehicle Specs'!$C$27*'Drive Cycle'!E55^2)</f>
        <v>159.97581505520998</v>
      </c>
      <c r="K55" s="22">
        <f>IF(A55=1,'Vehicle Specs'!$E$36,IF(A55=2,'Vehicle Specs'!$C$36,IF(A55=3,'Vehicle Specs'!$D$36,IF(A55=4,'Vehicle Specs'!$B$36,1))))</f>
        <v>80.194689900000014</v>
      </c>
      <c r="L55" s="22">
        <v>0</v>
      </c>
      <c r="M55" s="22">
        <f t="shared" si="11"/>
        <v>0</v>
      </c>
      <c r="N55" s="22">
        <f t="shared" si="1"/>
        <v>0</v>
      </c>
      <c r="O55" s="22">
        <f t="shared" si="2"/>
        <v>0</v>
      </c>
      <c r="P55" s="22">
        <f t="shared" si="3"/>
        <v>240.17050495520999</v>
      </c>
      <c r="Q55" s="22">
        <f>IF(H55=1,I55*'Vehicle Specs'!#REF!,IF(H55=2,'Vehicle Specs'!#REF!*I55,IF(H55=3,'Vehicle Specs'!$G$25*I55,0)))</f>
        <v>0</v>
      </c>
      <c r="R55" s="22">
        <f t="shared" si="4"/>
        <v>240.17050495520999</v>
      </c>
      <c r="S55" s="22">
        <f t="shared" si="5"/>
        <v>240.17050495520999</v>
      </c>
      <c r="T55" s="22">
        <f>ABS((+P55+Q55)*(+E55))/1000</f>
        <v>3.2206864714493659</v>
      </c>
      <c r="U55" s="61"/>
      <c r="V55" s="61"/>
      <c r="W55" s="22">
        <v>308.00785775999998</v>
      </c>
      <c r="X55" s="22">
        <f t="shared" si="12"/>
        <v>2.0548445202331029E-2</v>
      </c>
      <c r="Y55" s="22">
        <f t="shared" si="6"/>
        <v>2.0548445202331029E-2</v>
      </c>
      <c r="Z55" s="22">
        <f t="shared" si="7"/>
        <v>6.349469567520287E-2</v>
      </c>
      <c r="AA55" s="22">
        <f>(0.5*'Vehicle Specs'!$G$20*'Drive Cycle'!E55^2)</f>
        <v>56540.652061500004</v>
      </c>
      <c r="AB55" s="22">
        <f t="shared" si="8"/>
        <v>240.17050495520999</v>
      </c>
      <c r="AC55" s="22">
        <f>SUM(AB$2:AB55)</f>
        <v>11377.936924808393</v>
      </c>
      <c r="AD55" s="35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spans="1:43" x14ac:dyDescent="0.3">
      <c r="A56" s="21">
        <v>1</v>
      </c>
      <c r="B56" s="22" t="s">
        <v>77</v>
      </c>
      <c r="C56" s="22">
        <f t="shared" si="9"/>
        <v>54</v>
      </c>
      <c r="D56" s="22">
        <f t="shared" si="0"/>
        <v>29.998170000000002</v>
      </c>
      <c r="E56" s="48">
        <v>13.41</v>
      </c>
      <c r="F56" s="48">
        <f t="shared" si="10"/>
        <v>6.237553591077071</v>
      </c>
      <c r="G56" s="61"/>
      <c r="H56" s="61"/>
      <c r="I56" s="48">
        <f>E56-E55</f>
        <v>0</v>
      </c>
      <c r="J56" s="22">
        <f>(0.5*'Vehicle Specs'!$G$25*'Vehicle Specs'!$C$28*'Vehicle Specs'!$C$27*'Drive Cycle'!E56^2)</f>
        <v>159.97581505520998</v>
      </c>
      <c r="K56" s="22">
        <f>IF(A56=1,'Vehicle Specs'!$E$36,IF(A56=2,'Vehicle Specs'!$C$36,IF(A56=3,'Vehicle Specs'!$D$36,IF(A56=4,'Vehicle Specs'!$B$36,1))))</f>
        <v>80.194689900000014</v>
      </c>
      <c r="L56" s="22">
        <v>0</v>
      </c>
      <c r="M56" s="22">
        <f t="shared" si="11"/>
        <v>0</v>
      </c>
      <c r="N56" s="22">
        <f t="shared" si="1"/>
        <v>0</v>
      </c>
      <c r="O56" s="22">
        <f t="shared" si="2"/>
        <v>0</v>
      </c>
      <c r="P56" s="22">
        <f t="shared" si="3"/>
        <v>240.17050495520999</v>
      </c>
      <c r="Q56" s="22">
        <f>IF(H56=1,I56*'Vehicle Specs'!#REF!,IF(H56=2,'Vehicle Specs'!#REF!*I56,IF(H56=3,'Vehicle Specs'!$G$25*I56,0)))</f>
        <v>0</v>
      </c>
      <c r="R56" s="22">
        <f t="shared" si="4"/>
        <v>240.17050495520999</v>
      </c>
      <c r="S56" s="22">
        <f t="shared" si="5"/>
        <v>240.17050495520999</v>
      </c>
      <c r="T56" s="22">
        <f>ABS((+P56+Q56)*(+E56))/1000</f>
        <v>3.2206864714493659</v>
      </c>
      <c r="U56" s="61"/>
      <c r="V56" s="61"/>
      <c r="W56" s="22">
        <v>308.00785775999998</v>
      </c>
      <c r="X56" s="22">
        <f t="shared" si="12"/>
        <v>2.0548445202331029E-2</v>
      </c>
      <c r="Y56" s="22">
        <f t="shared" si="6"/>
        <v>2.0548445202331029E-2</v>
      </c>
      <c r="Z56" s="22">
        <f t="shared" si="7"/>
        <v>6.349469567520287E-2</v>
      </c>
      <c r="AA56" s="22">
        <f>(0.5*'Vehicle Specs'!$G$20*'Drive Cycle'!E56^2)</f>
        <v>56540.652061500004</v>
      </c>
      <c r="AB56" s="22">
        <f t="shared" si="8"/>
        <v>240.17050495520999</v>
      </c>
      <c r="AC56" s="22">
        <f>SUM(AB$2:AB56)</f>
        <v>11618.107429763602</v>
      </c>
      <c r="AD56" s="35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</row>
    <row r="57" spans="1:43" x14ac:dyDescent="0.3">
      <c r="A57" s="21">
        <v>1</v>
      </c>
      <c r="B57" s="22" t="s">
        <v>77</v>
      </c>
      <c r="C57" s="22">
        <f t="shared" si="9"/>
        <v>55</v>
      </c>
      <c r="D57" s="22">
        <f t="shared" si="0"/>
        <v>29.998170000000002</v>
      </c>
      <c r="E57" s="48">
        <v>13.41</v>
      </c>
      <c r="F57" s="48">
        <f t="shared" si="10"/>
        <v>6.3121248065878834</v>
      </c>
      <c r="G57" s="61"/>
      <c r="H57" s="61"/>
      <c r="I57" s="48">
        <f>E57-E56</f>
        <v>0</v>
      </c>
      <c r="J57" s="22">
        <f>(0.5*'Vehicle Specs'!$G$25*'Vehicle Specs'!$C$28*'Vehicle Specs'!$C$27*'Drive Cycle'!E57^2)</f>
        <v>159.97581505520998</v>
      </c>
      <c r="K57" s="22">
        <f>IF(A57=1,'Vehicle Specs'!$E$36,IF(A57=2,'Vehicle Specs'!$C$36,IF(A57=3,'Vehicle Specs'!$D$36,IF(A57=4,'Vehicle Specs'!$B$36,1))))</f>
        <v>80.194689900000014</v>
      </c>
      <c r="L57" s="22">
        <v>0</v>
      </c>
      <c r="M57" s="22">
        <f t="shared" si="11"/>
        <v>0</v>
      </c>
      <c r="N57" s="22">
        <f t="shared" si="1"/>
        <v>0</v>
      </c>
      <c r="O57" s="22">
        <f t="shared" si="2"/>
        <v>0</v>
      </c>
      <c r="P57" s="22">
        <f t="shared" si="3"/>
        <v>240.17050495520999</v>
      </c>
      <c r="Q57" s="22">
        <f>IF(H57=1,I57*'Vehicle Specs'!#REF!,IF(H57=2,'Vehicle Specs'!#REF!*I57,IF(H57=3,'Vehicle Specs'!$G$25*I57,0)))</f>
        <v>0</v>
      </c>
      <c r="R57" s="22">
        <f t="shared" si="4"/>
        <v>240.17050495520999</v>
      </c>
      <c r="S57" s="22">
        <f t="shared" si="5"/>
        <v>240.17050495520999</v>
      </c>
      <c r="T57" s="22">
        <f>ABS((+P57+Q57)*(+E57))/1000</f>
        <v>3.2206864714493659</v>
      </c>
      <c r="U57" s="61"/>
      <c r="V57" s="61"/>
      <c r="W57" s="22">
        <v>308.00785775999998</v>
      </c>
      <c r="X57" s="22">
        <f t="shared" si="12"/>
        <v>2.0548445202331029E-2</v>
      </c>
      <c r="Y57" s="22">
        <f t="shared" si="6"/>
        <v>2.0548445202331029E-2</v>
      </c>
      <c r="Z57" s="22">
        <f t="shared" si="7"/>
        <v>6.349469567520287E-2</v>
      </c>
      <c r="AA57" s="22">
        <f>(0.5*'Vehicle Specs'!$G$20*'Drive Cycle'!E57^2)</f>
        <v>56540.652061500004</v>
      </c>
      <c r="AB57" s="22">
        <f t="shared" si="8"/>
        <v>240.17050495520999</v>
      </c>
      <c r="AC57" s="22">
        <f>SUM(AB$2:AB57)</f>
        <v>11858.277934718812</v>
      </c>
      <c r="AD57" s="35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spans="1:43" x14ac:dyDescent="0.3">
      <c r="A58" s="21">
        <v>1</v>
      </c>
      <c r="B58" s="22" t="s">
        <v>77</v>
      </c>
      <c r="C58" s="22">
        <f t="shared" si="9"/>
        <v>56</v>
      </c>
      <c r="D58" s="22">
        <f t="shared" si="0"/>
        <v>29.998170000000002</v>
      </c>
      <c r="E58" s="48">
        <v>13.41</v>
      </c>
      <c r="F58" s="48">
        <f t="shared" si="10"/>
        <v>6.3866960220986959</v>
      </c>
      <c r="G58" s="61"/>
      <c r="H58" s="61"/>
      <c r="I58" s="48">
        <f>E58-E57</f>
        <v>0</v>
      </c>
      <c r="J58" s="22">
        <f>(0.5*'Vehicle Specs'!$G$25*'Vehicle Specs'!$C$28*'Vehicle Specs'!$C$27*'Drive Cycle'!E58^2)</f>
        <v>159.97581505520998</v>
      </c>
      <c r="K58" s="22">
        <f>IF(A58=1,'Vehicle Specs'!$E$36,IF(A58=2,'Vehicle Specs'!$C$36,IF(A58=3,'Vehicle Specs'!$D$36,IF(A58=4,'Vehicle Specs'!$B$36,1))))</f>
        <v>80.194689900000014</v>
      </c>
      <c r="L58" s="22">
        <v>0</v>
      </c>
      <c r="M58" s="22">
        <f t="shared" si="11"/>
        <v>0</v>
      </c>
      <c r="N58" s="22">
        <f t="shared" si="1"/>
        <v>0</v>
      </c>
      <c r="O58" s="22">
        <f t="shared" si="2"/>
        <v>0</v>
      </c>
      <c r="P58" s="22">
        <f t="shared" si="3"/>
        <v>240.17050495520999</v>
      </c>
      <c r="Q58" s="22">
        <f>IF(H58=1,I58*'Vehicle Specs'!#REF!,IF(H58=2,'Vehicle Specs'!#REF!*I58,IF(H58=3,'Vehicle Specs'!$G$25*I58,0)))</f>
        <v>0</v>
      </c>
      <c r="R58" s="22">
        <f t="shared" si="4"/>
        <v>240.17050495520999</v>
      </c>
      <c r="S58" s="22">
        <f t="shared" si="5"/>
        <v>240.17050495520999</v>
      </c>
      <c r="T58" s="22">
        <f>ABS((+P58+Q58)*(+E58))/1000</f>
        <v>3.2206864714493659</v>
      </c>
      <c r="U58" s="61"/>
      <c r="V58" s="61"/>
      <c r="W58" s="22">
        <v>308.00785775999998</v>
      </c>
      <c r="X58" s="22">
        <f t="shared" si="12"/>
        <v>2.0548445202331029E-2</v>
      </c>
      <c r="Y58" s="22">
        <f t="shared" si="6"/>
        <v>2.0548445202331029E-2</v>
      </c>
      <c r="Z58" s="22">
        <f t="shared" si="7"/>
        <v>6.349469567520287E-2</v>
      </c>
      <c r="AA58" s="22">
        <f>(0.5*'Vehicle Specs'!$G$20*'Drive Cycle'!E58^2)</f>
        <v>56540.652061500004</v>
      </c>
      <c r="AB58" s="22">
        <f t="shared" si="8"/>
        <v>240.17050495520999</v>
      </c>
      <c r="AC58" s="22">
        <f>SUM(AB$2:AB58)</f>
        <v>12098.448439674021</v>
      </c>
      <c r="AD58" s="35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</row>
    <row r="59" spans="1:43" x14ac:dyDescent="0.3">
      <c r="A59" s="21">
        <v>1</v>
      </c>
      <c r="B59" s="22" t="s">
        <v>77</v>
      </c>
      <c r="C59" s="22">
        <f t="shared" si="9"/>
        <v>57</v>
      </c>
      <c r="D59" s="22">
        <f t="shared" si="0"/>
        <v>29.998170000000002</v>
      </c>
      <c r="E59" s="48">
        <v>13.41</v>
      </c>
      <c r="F59" s="48">
        <f t="shared" si="10"/>
        <v>6.4612672376095084</v>
      </c>
      <c r="G59" s="61"/>
      <c r="H59" s="61"/>
      <c r="I59" s="48">
        <f>E59-E58</f>
        <v>0</v>
      </c>
      <c r="J59" s="22">
        <f>(0.5*'Vehicle Specs'!$G$25*'Vehicle Specs'!$C$28*'Vehicle Specs'!$C$27*'Drive Cycle'!E59^2)</f>
        <v>159.97581505520998</v>
      </c>
      <c r="K59" s="22">
        <f>IF(A59=1,'Vehicle Specs'!$E$36,IF(A59=2,'Vehicle Specs'!$C$36,IF(A59=3,'Vehicle Specs'!$D$36,IF(A59=4,'Vehicle Specs'!$B$36,1))))</f>
        <v>80.194689900000014</v>
      </c>
      <c r="L59" s="22">
        <v>0</v>
      </c>
      <c r="M59" s="22">
        <f t="shared" si="11"/>
        <v>0</v>
      </c>
      <c r="N59" s="22">
        <f t="shared" si="1"/>
        <v>0</v>
      </c>
      <c r="O59" s="22">
        <f t="shared" si="2"/>
        <v>0</v>
      </c>
      <c r="P59" s="22">
        <f t="shared" si="3"/>
        <v>240.17050495520999</v>
      </c>
      <c r="Q59" s="22">
        <f>IF(H59=1,I59*'Vehicle Specs'!#REF!,IF(H59=2,'Vehicle Specs'!#REF!*I59,IF(H59=3,'Vehicle Specs'!$G$25*I59,0)))</f>
        <v>0</v>
      </c>
      <c r="R59" s="22">
        <f t="shared" si="4"/>
        <v>240.17050495520999</v>
      </c>
      <c r="S59" s="22">
        <f t="shared" si="5"/>
        <v>240.17050495520999</v>
      </c>
      <c r="T59" s="22">
        <f>ABS((+P59+Q59)*(+E59))/1000</f>
        <v>3.2206864714493659</v>
      </c>
      <c r="U59" s="61"/>
      <c r="V59" s="61"/>
      <c r="W59" s="22">
        <v>308.00785775999998</v>
      </c>
      <c r="X59" s="22">
        <f t="shared" si="12"/>
        <v>2.0548445202331029E-2</v>
      </c>
      <c r="Y59" s="22">
        <f t="shared" si="6"/>
        <v>2.0548445202331029E-2</v>
      </c>
      <c r="Z59" s="22">
        <f t="shared" si="7"/>
        <v>6.349469567520287E-2</v>
      </c>
      <c r="AA59" s="22">
        <f>(0.5*'Vehicle Specs'!$G$20*'Drive Cycle'!E59^2)</f>
        <v>56540.652061500004</v>
      </c>
      <c r="AB59" s="22">
        <f t="shared" si="8"/>
        <v>240.17050495520999</v>
      </c>
      <c r="AC59" s="22">
        <f>SUM(AB$2:AB59)</f>
        <v>12338.61894462923</v>
      </c>
      <c r="AD59" s="35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spans="1:43" x14ac:dyDescent="0.3">
      <c r="A60" s="21">
        <v>1</v>
      </c>
      <c r="B60" s="22" t="s">
        <v>77</v>
      </c>
      <c r="C60" s="22">
        <f t="shared" si="9"/>
        <v>58</v>
      </c>
      <c r="D60" s="22">
        <f t="shared" si="0"/>
        <v>29.998170000000002</v>
      </c>
      <c r="E60" s="48">
        <v>13.41</v>
      </c>
      <c r="F60" s="48">
        <f t="shared" si="10"/>
        <v>6.5358384531203209</v>
      </c>
      <c r="G60" s="61"/>
      <c r="H60" s="61"/>
      <c r="I60" s="48">
        <f>E60-E59</f>
        <v>0</v>
      </c>
      <c r="J60" s="22">
        <f>(0.5*'Vehicle Specs'!$G$25*'Vehicle Specs'!$C$28*'Vehicle Specs'!$C$27*'Drive Cycle'!E60^2)</f>
        <v>159.97581505520998</v>
      </c>
      <c r="K60" s="22">
        <f>IF(A60=1,'Vehicle Specs'!$E$36,IF(A60=2,'Vehicle Specs'!$C$36,IF(A60=3,'Vehicle Specs'!$D$36,IF(A60=4,'Vehicle Specs'!$B$36,1))))</f>
        <v>80.194689900000014</v>
      </c>
      <c r="L60" s="22">
        <v>0</v>
      </c>
      <c r="M60" s="22">
        <f t="shared" si="11"/>
        <v>0</v>
      </c>
      <c r="N60" s="22">
        <f t="shared" si="1"/>
        <v>0</v>
      </c>
      <c r="O60" s="22">
        <f t="shared" si="2"/>
        <v>0</v>
      </c>
      <c r="P60" s="22">
        <f t="shared" si="3"/>
        <v>240.17050495520999</v>
      </c>
      <c r="Q60" s="22">
        <f>IF(H60=1,I60*'Vehicle Specs'!#REF!,IF(H60=2,'Vehicle Specs'!#REF!*I60,IF(H60=3,'Vehicle Specs'!$G$25*I60,0)))</f>
        <v>0</v>
      </c>
      <c r="R60" s="22">
        <f t="shared" si="4"/>
        <v>240.17050495520999</v>
      </c>
      <c r="S60" s="22">
        <f t="shared" si="5"/>
        <v>240.17050495520999</v>
      </c>
      <c r="T60" s="22">
        <f>ABS((+P60+Q60)*(+E60))/1000</f>
        <v>3.2206864714493659</v>
      </c>
      <c r="U60" s="61"/>
      <c r="V60" s="61"/>
      <c r="W60" s="22">
        <v>308.00785775999998</v>
      </c>
      <c r="X60" s="22">
        <f t="shared" si="12"/>
        <v>2.0548445202331029E-2</v>
      </c>
      <c r="Y60" s="22">
        <f t="shared" si="6"/>
        <v>2.0548445202331029E-2</v>
      </c>
      <c r="Z60" s="22">
        <f t="shared" si="7"/>
        <v>6.349469567520287E-2</v>
      </c>
      <c r="AA60" s="22">
        <f>(0.5*'Vehicle Specs'!$G$20*'Drive Cycle'!E60^2)</f>
        <v>56540.652061500004</v>
      </c>
      <c r="AB60" s="22">
        <f t="shared" si="8"/>
        <v>240.17050495520999</v>
      </c>
      <c r="AC60" s="22">
        <f>SUM(AB$2:AB60)</f>
        <v>12578.789449584439</v>
      </c>
      <c r="AD60" s="35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</row>
    <row r="61" spans="1:43" x14ac:dyDescent="0.3">
      <c r="A61" s="21">
        <v>1</v>
      </c>
      <c r="B61" s="22" t="s">
        <v>77</v>
      </c>
      <c r="C61" s="22">
        <f t="shared" si="9"/>
        <v>59</v>
      </c>
      <c r="D61" s="22">
        <f t="shared" si="0"/>
        <v>29.998170000000002</v>
      </c>
      <c r="E61" s="48">
        <v>13.41</v>
      </c>
      <c r="F61" s="48">
        <f t="shared" si="10"/>
        <v>6.6104096686311333</v>
      </c>
      <c r="G61" s="61"/>
      <c r="H61" s="61"/>
      <c r="I61" s="48">
        <f>E61-E60</f>
        <v>0</v>
      </c>
      <c r="J61" s="22">
        <f>(0.5*'Vehicle Specs'!$G$25*'Vehicle Specs'!$C$28*'Vehicle Specs'!$C$27*'Drive Cycle'!E61^2)</f>
        <v>159.97581505520998</v>
      </c>
      <c r="K61" s="22">
        <f>IF(A61=1,'Vehicle Specs'!$E$36,IF(A61=2,'Vehicle Specs'!$C$36,IF(A61=3,'Vehicle Specs'!$D$36,IF(A61=4,'Vehicle Specs'!$B$36,1))))</f>
        <v>80.194689900000014</v>
      </c>
      <c r="L61" s="22">
        <v>0</v>
      </c>
      <c r="M61" s="22">
        <f t="shared" si="11"/>
        <v>0</v>
      </c>
      <c r="N61" s="22">
        <f t="shared" si="1"/>
        <v>0</v>
      </c>
      <c r="O61" s="22">
        <f t="shared" si="2"/>
        <v>0</v>
      </c>
      <c r="P61" s="22">
        <f t="shared" si="3"/>
        <v>240.17050495520999</v>
      </c>
      <c r="Q61" s="22">
        <f>IF(H61=1,I61*'Vehicle Specs'!#REF!,IF(H61=2,'Vehicle Specs'!#REF!*I61,IF(H61=3,'Vehicle Specs'!$G$25*I61,0)))</f>
        <v>0</v>
      </c>
      <c r="R61" s="22">
        <f t="shared" si="4"/>
        <v>240.17050495520999</v>
      </c>
      <c r="S61" s="22">
        <f t="shared" si="5"/>
        <v>240.17050495520999</v>
      </c>
      <c r="T61" s="22">
        <f>ABS((+P61+Q61)*(+E61))/1000</f>
        <v>3.2206864714493659</v>
      </c>
      <c r="U61" s="61"/>
      <c r="V61" s="61"/>
      <c r="W61" s="22">
        <v>308.00785775999998</v>
      </c>
      <c r="X61" s="22">
        <f t="shared" si="12"/>
        <v>2.0548445202331029E-2</v>
      </c>
      <c r="Y61" s="22">
        <f t="shared" si="6"/>
        <v>2.0548445202331029E-2</v>
      </c>
      <c r="Z61" s="22">
        <f t="shared" si="7"/>
        <v>6.349469567520287E-2</v>
      </c>
      <c r="AA61" s="22">
        <f>(0.5*'Vehicle Specs'!$G$20*'Drive Cycle'!E61^2)</f>
        <v>56540.652061500004</v>
      </c>
      <c r="AB61" s="22">
        <f t="shared" si="8"/>
        <v>240.17050495520999</v>
      </c>
      <c r="AC61" s="22">
        <f>SUM(AB$2:AB61)</f>
        <v>12818.959954539649</v>
      </c>
      <c r="AD61" s="35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</row>
    <row r="62" spans="1:43" x14ac:dyDescent="0.3">
      <c r="A62" s="21">
        <v>1</v>
      </c>
      <c r="B62" s="22" t="s">
        <v>77</v>
      </c>
      <c r="C62" s="22">
        <f t="shared" si="9"/>
        <v>60</v>
      </c>
      <c r="D62" s="22">
        <f t="shared" si="0"/>
        <v>29.998170000000002</v>
      </c>
      <c r="E62" s="48">
        <v>13.41</v>
      </c>
      <c r="F62" s="48">
        <f t="shared" si="10"/>
        <v>6.6849808841419458</v>
      </c>
      <c r="G62" s="61"/>
      <c r="H62" s="61"/>
      <c r="I62" s="48">
        <f>E62-E61</f>
        <v>0</v>
      </c>
      <c r="J62" s="22">
        <f>(0.5*'Vehicle Specs'!$G$25*'Vehicle Specs'!$C$28*'Vehicle Specs'!$C$27*'Drive Cycle'!E62^2)</f>
        <v>159.97581505520998</v>
      </c>
      <c r="K62" s="22">
        <f>IF(A62=1,'Vehicle Specs'!$E$36,IF(A62=2,'Vehicle Specs'!$C$36,IF(A62=3,'Vehicle Specs'!$D$36,IF(A62=4,'Vehicle Specs'!$B$36,1))))</f>
        <v>80.194689900000014</v>
      </c>
      <c r="L62" s="22">
        <v>0</v>
      </c>
      <c r="M62" s="22">
        <f t="shared" si="11"/>
        <v>0</v>
      </c>
      <c r="N62" s="22">
        <f t="shared" si="1"/>
        <v>0</v>
      </c>
      <c r="O62" s="22">
        <f t="shared" si="2"/>
        <v>0</v>
      </c>
      <c r="P62" s="22">
        <f t="shared" si="3"/>
        <v>240.17050495520999</v>
      </c>
      <c r="Q62" s="22">
        <f>IF(H62=1,I62*'Vehicle Specs'!#REF!,IF(H62=2,'Vehicle Specs'!#REF!*I62,IF(H62=3,'Vehicle Specs'!$G$25*I62,0)))</f>
        <v>0</v>
      </c>
      <c r="R62" s="22">
        <f t="shared" si="4"/>
        <v>240.17050495520999</v>
      </c>
      <c r="S62" s="22">
        <f t="shared" si="5"/>
        <v>240.17050495520999</v>
      </c>
      <c r="T62" s="22">
        <f>ABS((+P62+Q62)*(+E62))/1000</f>
        <v>3.2206864714493659</v>
      </c>
      <c r="U62" s="61"/>
      <c r="V62" s="61"/>
      <c r="W62" s="22">
        <v>308.00785775999998</v>
      </c>
      <c r="X62" s="22">
        <f t="shared" si="12"/>
        <v>2.0548445202331029E-2</v>
      </c>
      <c r="Y62" s="22">
        <f t="shared" si="6"/>
        <v>2.0548445202331029E-2</v>
      </c>
      <c r="Z62" s="22">
        <f t="shared" si="7"/>
        <v>6.349469567520287E-2</v>
      </c>
      <c r="AA62" s="22">
        <f>(0.5*'Vehicle Specs'!$G$20*'Drive Cycle'!E62^2)</f>
        <v>56540.652061500004</v>
      </c>
      <c r="AB62" s="22">
        <f t="shared" si="8"/>
        <v>240.17050495520999</v>
      </c>
      <c r="AC62" s="22">
        <f>SUM(AB$2:AB62)</f>
        <v>13059.130459494858</v>
      </c>
      <c r="AD62" s="35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</row>
    <row r="63" spans="1:43" x14ac:dyDescent="0.3">
      <c r="A63" s="21">
        <v>1</v>
      </c>
      <c r="B63" s="22" t="s">
        <v>77</v>
      </c>
      <c r="C63" s="22">
        <f t="shared" si="9"/>
        <v>61</v>
      </c>
      <c r="D63" s="22">
        <f t="shared" si="0"/>
        <v>29.998170000000002</v>
      </c>
      <c r="E63" s="48">
        <v>13.41</v>
      </c>
      <c r="F63" s="48">
        <f t="shared" si="10"/>
        <v>6.7595520996527583</v>
      </c>
      <c r="G63" s="61"/>
      <c r="H63" s="61"/>
      <c r="I63" s="48">
        <f>E63-E62</f>
        <v>0</v>
      </c>
      <c r="J63" s="22">
        <f>(0.5*'Vehicle Specs'!$G$25*'Vehicle Specs'!$C$28*'Vehicle Specs'!$C$27*'Drive Cycle'!E63^2)</f>
        <v>159.97581505520998</v>
      </c>
      <c r="K63" s="22">
        <f>IF(A63=1,'Vehicle Specs'!$E$36,IF(A63=2,'Vehicle Specs'!$C$36,IF(A63=3,'Vehicle Specs'!$D$36,IF(A63=4,'Vehicle Specs'!$B$36,1))))</f>
        <v>80.194689900000014</v>
      </c>
      <c r="L63" s="22">
        <v>0</v>
      </c>
      <c r="M63" s="22">
        <f t="shared" si="11"/>
        <v>0</v>
      </c>
      <c r="N63" s="22">
        <f t="shared" si="1"/>
        <v>0</v>
      </c>
      <c r="O63" s="22">
        <f t="shared" si="2"/>
        <v>0</v>
      </c>
      <c r="P63" s="22">
        <f t="shared" si="3"/>
        <v>240.17050495520999</v>
      </c>
      <c r="Q63" s="22">
        <f>IF(H63=1,I63*'Vehicle Specs'!#REF!,IF(H63=2,'Vehicle Specs'!#REF!*I63,IF(H63=3,'Vehicle Specs'!$G$25*I63,0)))</f>
        <v>0</v>
      </c>
      <c r="R63" s="22">
        <f t="shared" si="4"/>
        <v>240.17050495520999</v>
      </c>
      <c r="S63" s="22">
        <f t="shared" si="5"/>
        <v>240.17050495520999</v>
      </c>
      <c r="T63" s="22">
        <f>ABS((+P63+Q63)*(+E63))/1000</f>
        <v>3.2206864714493659</v>
      </c>
      <c r="U63" s="61"/>
      <c r="V63" s="61"/>
      <c r="W63" s="22">
        <v>308.00785775999998</v>
      </c>
      <c r="X63" s="22">
        <f t="shared" si="12"/>
        <v>2.0548445202331029E-2</v>
      </c>
      <c r="Y63" s="22">
        <f t="shared" si="6"/>
        <v>2.0548445202331029E-2</v>
      </c>
      <c r="Z63" s="22">
        <f t="shared" si="7"/>
        <v>6.349469567520287E-2</v>
      </c>
      <c r="AA63" s="22">
        <f>(0.5*'Vehicle Specs'!$G$20*'Drive Cycle'!E63^2)</f>
        <v>56540.652061500004</v>
      </c>
      <c r="AB63" s="22">
        <f t="shared" si="8"/>
        <v>240.17050495520999</v>
      </c>
      <c r="AC63" s="22">
        <f>SUM(AB$2:AB63)</f>
        <v>13299.300964450067</v>
      </c>
      <c r="AD63" s="35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</row>
    <row r="64" spans="1:43" x14ac:dyDescent="0.3">
      <c r="A64" s="21">
        <v>1</v>
      </c>
      <c r="B64" s="22" t="s">
        <v>77</v>
      </c>
      <c r="C64" s="22">
        <f t="shared" si="9"/>
        <v>62</v>
      </c>
      <c r="D64" s="22">
        <f t="shared" si="0"/>
        <v>29.998170000000002</v>
      </c>
      <c r="E64" s="48">
        <v>13.41</v>
      </c>
      <c r="F64" s="48">
        <f t="shared" si="10"/>
        <v>6.8341233151635707</v>
      </c>
      <c r="G64" s="61"/>
      <c r="H64" s="61"/>
      <c r="I64" s="48">
        <f>E64-E63</f>
        <v>0</v>
      </c>
      <c r="J64" s="22">
        <f>(0.5*'Vehicle Specs'!$G$25*'Vehicle Specs'!$C$28*'Vehicle Specs'!$C$27*'Drive Cycle'!E64^2)</f>
        <v>159.97581505520998</v>
      </c>
      <c r="K64" s="22">
        <f>IF(A64=1,'Vehicle Specs'!$E$36,IF(A64=2,'Vehicle Specs'!$C$36,IF(A64=3,'Vehicle Specs'!$D$36,IF(A64=4,'Vehicle Specs'!$B$36,1))))</f>
        <v>80.194689900000014</v>
      </c>
      <c r="L64" s="22">
        <v>0</v>
      </c>
      <c r="M64" s="22">
        <f t="shared" si="11"/>
        <v>0</v>
      </c>
      <c r="N64" s="22">
        <f t="shared" si="1"/>
        <v>0</v>
      </c>
      <c r="O64" s="22">
        <f t="shared" si="2"/>
        <v>0</v>
      </c>
      <c r="P64" s="22">
        <f t="shared" si="3"/>
        <v>240.17050495520999</v>
      </c>
      <c r="Q64" s="22">
        <f>IF(H64=1,I64*'Vehicle Specs'!#REF!,IF(H64=2,'Vehicle Specs'!#REF!*I64,IF(H64=3,'Vehicle Specs'!$G$25*I64,0)))</f>
        <v>0</v>
      </c>
      <c r="R64" s="22">
        <f t="shared" si="4"/>
        <v>240.17050495520999</v>
      </c>
      <c r="S64" s="22">
        <f t="shared" si="5"/>
        <v>240.17050495520999</v>
      </c>
      <c r="T64" s="22">
        <f>ABS((+P64+Q64)*(+E64))/1000</f>
        <v>3.2206864714493659</v>
      </c>
      <c r="U64" s="61"/>
      <c r="V64" s="61"/>
      <c r="W64" s="22">
        <v>308.00785775999998</v>
      </c>
      <c r="X64" s="22">
        <f t="shared" si="12"/>
        <v>2.0548445202331029E-2</v>
      </c>
      <c r="Y64" s="22">
        <f t="shared" si="6"/>
        <v>2.0548445202331029E-2</v>
      </c>
      <c r="Z64" s="22">
        <f t="shared" si="7"/>
        <v>6.349469567520287E-2</v>
      </c>
      <c r="AA64" s="22">
        <f>(0.5*'Vehicle Specs'!$G$20*'Drive Cycle'!E64^2)</f>
        <v>56540.652061500004</v>
      </c>
      <c r="AB64" s="22">
        <f t="shared" si="8"/>
        <v>240.17050495520999</v>
      </c>
      <c r="AC64" s="22">
        <f>SUM(AB$2:AB64)</f>
        <v>13539.471469405276</v>
      </c>
      <c r="AD64" s="35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3" x14ac:dyDescent="0.3">
      <c r="A65" s="21">
        <v>1</v>
      </c>
      <c r="B65" s="22" t="s">
        <v>77</v>
      </c>
      <c r="C65" s="22">
        <f t="shared" si="9"/>
        <v>63</v>
      </c>
      <c r="D65" s="22">
        <f t="shared" si="0"/>
        <v>29.998170000000002</v>
      </c>
      <c r="E65" s="48">
        <v>13.41</v>
      </c>
      <c r="F65" s="48">
        <f t="shared" si="10"/>
        <v>6.9086945306743832</v>
      </c>
      <c r="G65" s="61"/>
      <c r="H65" s="61"/>
      <c r="I65" s="48">
        <f>E65-E64</f>
        <v>0</v>
      </c>
      <c r="J65" s="22">
        <f>(0.5*'Vehicle Specs'!$G$25*'Vehicle Specs'!$C$28*'Vehicle Specs'!$C$27*'Drive Cycle'!E65^2)</f>
        <v>159.97581505520998</v>
      </c>
      <c r="K65" s="22">
        <f>IF(A65=1,'Vehicle Specs'!$E$36,IF(A65=2,'Vehicle Specs'!$C$36,IF(A65=3,'Vehicle Specs'!$D$36,IF(A65=4,'Vehicle Specs'!$B$36,1))))</f>
        <v>80.194689900000014</v>
      </c>
      <c r="L65" s="22">
        <v>0</v>
      </c>
      <c r="M65" s="22">
        <f t="shared" si="11"/>
        <v>0</v>
      </c>
      <c r="N65" s="22">
        <f t="shared" si="1"/>
        <v>0</v>
      </c>
      <c r="O65" s="22">
        <f t="shared" si="2"/>
        <v>0</v>
      </c>
      <c r="P65" s="22">
        <f t="shared" si="3"/>
        <v>240.17050495520999</v>
      </c>
      <c r="Q65" s="22">
        <f>IF(H65=1,I65*'Vehicle Specs'!#REF!,IF(H65=2,'Vehicle Specs'!#REF!*I65,IF(H65=3,'Vehicle Specs'!$G$25*I65,0)))</f>
        <v>0</v>
      </c>
      <c r="R65" s="22">
        <f t="shared" si="4"/>
        <v>240.17050495520999</v>
      </c>
      <c r="S65" s="22">
        <f t="shared" si="5"/>
        <v>240.17050495520999</v>
      </c>
      <c r="T65" s="22">
        <f>ABS((+P65+Q65)*(+E65))/1000</f>
        <v>3.2206864714493659</v>
      </c>
      <c r="U65" s="61"/>
      <c r="V65" s="61"/>
      <c r="W65" s="22">
        <v>308.00785775999998</v>
      </c>
      <c r="X65" s="22">
        <f t="shared" si="12"/>
        <v>2.0548445202331029E-2</v>
      </c>
      <c r="Y65" s="22">
        <f t="shared" si="6"/>
        <v>2.0548445202331029E-2</v>
      </c>
      <c r="Z65" s="22">
        <f t="shared" si="7"/>
        <v>6.349469567520287E-2</v>
      </c>
      <c r="AA65" s="22">
        <f>(0.5*'Vehicle Specs'!$G$20*'Drive Cycle'!E65^2)</f>
        <v>56540.652061500004</v>
      </c>
      <c r="AB65" s="22">
        <f t="shared" si="8"/>
        <v>240.17050495520999</v>
      </c>
      <c r="AC65" s="22">
        <f>SUM(AB$2:AB65)</f>
        <v>13779.641974360486</v>
      </c>
      <c r="AD65" s="35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</row>
    <row r="66" spans="1:43" x14ac:dyDescent="0.3">
      <c r="A66" s="21">
        <v>1</v>
      </c>
      <c r="B66" s="22" t="s">
        <v>77</v>
      </c>
      <c r="C66" s="22">
        <f t="shared" si="9"/>
        <v>64</v>
      </c>
      <c r="D66" s="22">
        <f t="shared" si="0"/>
        <v>29.998170000000002</v>
      </c>
      <c r="E66" s="48">
        <v>13.41</v>
      </c>
      <c r="F66" s="48">
        <f t="shared" si="10"/>
        <v>6.9832657461851957</v>
      </c>
      <c r="G66" s="61"/>
      <c r="H66" s="61"/>
      <c r="I66" s="48">
        <f>E66-E65</f>
        <v>0</v>
      </c>
      <c r="J66" s="22">
        <f>(0.5*'Vehicle Specs'!$G$25*'Vehicle Specs'!$C$28*'Vehicle Specs'!$C$27*'Drive Cycle'!E66^2)</f>
        <v>159.97581505520998</v>
      </c>
      <c r="K66" s="22">
        <f>IF(A66=1,'Vehicle Specs'!$E$36,IF(A66=2,'Vehicle Specs'!$C$36,IF(A66=3,'Vehicle Specs'!$D$36,IF(A66=4,'Vehicle Specs'!$B$36,1))))</f>
        <v>80.194689900000014</v>
      </c>
      <c r="L66" s="22">
        <v>0</v>
      </c>
      <c r="M66" s="22">
        <f t="shared" si="11"/>
        <v>0</v>
      </c>
      <c r="N66" s="22">
        <f t="shared" si="1"/>
        <v>0</v>
      </c>
      <c r="O66" s="22">
        <f t="shared" si="2"/>
        <v>0</v>
      </c>
      <c r="P66" s="22">
        <f t="shared" si="3"/>
        <v>240.17050495520999</v>
      </c>
      <c r="Q66" s="22">
        <f>IF(H66=1,I66*'Vehicle Specs'!#REF!,IF(H66=2,'Vehicle Specs'!#REF!*I66,IF(H66=3,'Vehicle Specs'!$G$25*I66,0)))</f>
        <v>0</v>
      </c>
      <c r="R66" s="22">
        <f t="shared" ref="R66:R129" si="13">(J66+K66+O66+Q66)</f>
        <v>240.17050495520999</v>
      </c>
      <c r="S66" s="22">
        <f t="shared" si="5"/>
        <v>240.17050495520999</v>
      </c>
      <c r="T66" s="22">
        <f>ABS((+P66+Q66)*(+E66))/1000</f>
        <v>3.2206864714493659</v>
      </c>
      <c r="U66" s="61"/>
      <c r="V66" s="61"/>
      <c r="W66" s="22">
        <v>308.00785775999998</v>
      </c>
      <c r="X66" s="22">
        <f t="shared" si="12"/>
        <v>2.0548445202331029E-2</v>
      </c>
      <c r="Y66" s="22">
        <f t="shared" si="6"/>
        <v>2.0548445202331029E-2</v>
      </c>
      <c r="Z66" s="22">
        <f t="shared" si="7"/>
        <v>6.349469567520287E-2</v>
      </c>
      <c r="AA66" s="22">
        <f>(0.5*'Vehicle Specs'!$G$20*'Drive Cycle'!E66^2)</f>
        <v>56540.652061500004</v>
      </c>
      <c r="AB66" s="22">
        <f t="shared" si="8"/>
        <v>240.17050495520999</v>
      </c>
      <c r="AC66" s="22">
        <f>SUM(AB$2:AB66)</f>
        <v>14019.812479315695</v>
      </c>
      <c r="AD66" s="35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</row>
    <row r="67" spans="1:43" x14ac:dyDescent="0.3">
      <c r="A67" s="21">
        <v>1</v>
      </c>
      <c r="B67" s="22" t="s">
        <v>77</v>
      </c>
      <c r="C67" s="22">
        <f t="shared" si="9"/>
        <v>65</v>
      </c>
      <c r="D67" s="22">
        <f t="shared" ref="D67:D130" si="14">E67*2.237</f>
        <v>29.998170000000002</v>
      </c>
      <c r="E67" s="48">
        <v>13.41</v>
      </c>
      <c r="F67" s="48">
        <f t="shared" si="10"/>
        <v>7.0578369616960082</v>
      </c>
      <c r="G67" s="61"/>
      <c r="H67" s="61"/>
      <c r="I67" s="48">
        <f>E67-E66</f>
        <v>0</v>
      </c>
      <c r="J67" s="22">
        <f>(0.5*'Vehicle Specs'!$G$25*'Vehicle Specs'!$C$28*'Vehicle Specs'!$C$27*'Drive Cycle'!E67^2)</f>
        <v>159.97581505520998</v>
      </c>
      <c r="K67" s="22">
        <f>IF(A67=1,'Vehicle Specs'!$E$36,IF(A67=2,'Vehicle Specs'!$C$36,IF(A67=3,'Vehicle Specs'!$D$36,IF(A67=4,'Vehicle Specs'!$B$36,1))))</f>
        <v>80.194689900000014</v>
      </c>
      <c r="L67" s="22">
        <v>0</v>
      </c>
      <c r="M67" s="22">
        <f t="shared" si="11"/>
        <v>0</v>
      </c>
      <c r="N67" s="22">
        <f t="shared" ref="N67:N130" si="15">DEGREES(ATAN(M67/$C$3))</f>
        <v>0</v>
      </c>
      <c r="O67" s="22">
        <f t="shared" ref="O67:O130" si="16">9.81*SIN(RADIANS(N67))*($C$46)</f>
        <v>0</v>
      </c>
      <c r="P67" s="22">
        <f t="shared" ref="P67:P130" si="17">J67+K67+O67</f>
        <v>240.17050495520999</v>
      </c>
      <c r="Q67" s="22">
        <f>IF(H67=1,I67*'Vehicle Specs'!#REF!,IF(H67=2,'Vehicle Specs'!#REF!*I67,IF(H67=3,'Vehicle Specs'!$G$25*I67,0)))</f>
        <v>0</v>
      </c>
      <c r="R67" s="22">
        <f t="shared" si="13"/>
        <v>240.17050495520999</v>
      </c>
      <c r="S67" s="22">
        <f t="shared" ref="S67:S130" si="18">ABS(R67)</f>
        <v>240.17050495520999</v>
      </c>
      <c r="T67" s="22">
        <f>ABS((+P67+Q67)*(+E67))/1000</f>
        <v>3.2206864714493659</v>
      </c>
      <c r="U67" s="61"/>
      <c r="V67" s="61"/>
      <c r="W67" s="22">
        <v>308.00785775999998</v>
      </c>
      <c r="X67" s="22">
        <f t="shared" si="12"/>
        <v>2.0548445202331029E-2</v>
      </c>
      <c r="Y67" s="22">
        <f t="shared" ref="Y67:Y130" si="19">ABS(X67)</f>
        <v>2.0548445202331029E-2</v>
      </c>
      <c r="Z67" s="22">
        <f t="shared" ref="Z67:Z130" si="20">X67*3.09</f>
        <v>6.349469567520287E-2</v>
      </c>
      <c r="AA67" s="22">
        <f>(0.5*'Vehicle Specs'!$G$20*'Drive Cycle'!E67^2)</f>
        <v>56540.652061500004</v>
      </c>
      <c r="AB67" s="22">
        <f t="shared" ref="AB67:AB130" si="21">P67+Q67</f>
        <v>240.17050495520999</v>
      </c>
      <c r="AC67" s="22">
        <f>SUM(AB$2:AB67)</f>
        <v>14259.982984270904</v>
      </c>
      <c r="AD67" s="35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</row>
    <row r="68" spans="1:43" x14ac:dyDescent="0.3">
      <c r="A68" s="21">
        <v>1</v>
      </c>
      <c r="B68" s="22" t="s">
        <v>77</v>
      </c>
      <c r="C68" s="22">
        <f t="shared" ref="C68:C131" si="22">C67+1</f>
        <v>66</v>
      </c>
      <c r="D68" s="22">
        <f t="shared" si="14"/>
        <v>29.998170000000002</v>
      </c>
      <c r="E68" s="48">
        <v>13.41</v>
      </c>
      <c r="F68" s="48">
        <f t="shared" ref="F68:F131" si="23">($C$3/E68)+F67</f>
        <v>7.1324081772068206</v>
      </c>
      <c r="G68" s="61"/>
      <c r="H68" s="61"/>
      <c r="I68" s="48">
        <f>E68-E67</f>
        <v>0</v>
      </c>
      <c r="J68" s="22">
        <f>(0.5*'Vehicle Specs'!$G$25*'Vehicle Specs'!$C$28*'Vehicle Specs'!$C$27*'Drive Cycle'!E68^2)</f>
        <v>159.97581505520998</v>
      </c>
      <c r="K68" s="22">
        <f>IF(A68=1,'Vehicle Specs'!$E$36,IF(A68=2,'Vehicle Specs'!$C$36,IF(A68=3,'Vehicle Specs'!$D$36,IF(A68=4,'Vehicle Specs'!$B$36,1))))</f>
        <v>80.194689900000014</v>
      </c>
      <c r="L68" s="22">
        <v>0</v>
      </c>
      <c r="M68" s="22">
        <f t="shared" ref="M68:M131" si="24">L68-L67</f>
        <v>0</v>
      </c>
      <c r="N68" s="22">
        <f t="shared" si="15"/>
        <v>0</v>
      </c>
      <c r="O68" s="22">
        <f t="shared" si="16"/>
        <v>0</v>
      </c>
      <c r="P68" s="22">
        <f t="shared" si="17"/>
        <v>240.17050495520999</v>
      </c>
      <c r="Q68" s="22">
        <f>IF(H68=1,I68*'Vehicle Specs'!#REF!,IF(H68=2,'Vehicle Specs'!#REF!*I68,IF(H68=3,'Vehicle Specs'!$G$25*I68,0)))</f>
        <v>0</v>
      </c>
      <c r="R68" s="22">
        <f t="shared" si="13"/>
        <v>240.17050495520999</v>
      </c>
      <c r="S68" s="22">
        <f t="shared" si="18"/>
        <v>240.17050495520999</v>
      </c>
      <c r="T68" s="22">
        <f>ABS((+P68+Q68)*(+E68))/1000</f>
        <v>3.2206864714493659</v>
      </c>
      <c r="U68" s="61"/>
      <c r="V68" s="61"/>
      <c r="W68" s="22">
        <v>308.00785775999998</v>
      </c>
      <c r="X68" s="22">
        <f t="shared" ref="X68:X131" si="25">(R68*W68/3600)/1000</f>
        <v>2.0548445202331029E-2</v>
      </c>
      <c r="Y68" s="22">
        <f t="shared" si="19"/>
        <v>2.0548445202331029E-2</v>
      </c>
      <c r="Z68" s="22">
        <f t="shared" si="20"/>
        <v>6.349469567520287E-2</v>
      </c>
      <c r="AA68" s="22">
        <f>(0.5*'Vehicle Specs'!$G$20*'Drive Cycle'!E68^2)</f>
        <v>56540.652061500004</v>
      </c>
      <c r="AB68" s="22">
        <f t="shared" si="21"/>
        <v>240.17050495520999</v>
      </c>
      <c r="AC68" s="22">
        <f>SUM(AB$2:AB68)</f>
        <v>14500.153489226113</v>
      </c>
      <c r="AD68" s="35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</row>
    <row r="69" spans="1:43" x14ac:dyDescent="0.3">
      <c r="A69" s="21">
        <v>1</v>
      </c>
      <c r="B69" s="22" t="s">
        <v>77</v>
      </c>
      <c r="C69" s="22">
        <f t="shared" si="22"/>
        <v>67</v>
      </c>
      <c r="D69" s="22">
        <f t="shared" si="14"/>
        <v>29.998170000000002</v>
      </c>
      <c r="E69" s="48">
        <v>13.41</v>
      </c>
      <c r="F69" s="48">
        <f t="shared" si="23"/>
        <v>7.2069793927176331</v>
      </c>
      <c r="G69" s="61"/>
      <c r="H69" s="61"/>
      <c r="I69" s="48">
        <f>E69-E68</f>
        <v>0</v>
      </c>
      <c r="J69" s="22">
        <f>(0.5*'Vehicle Specs'!$G$25*'Vehicle Specs'!$C$28*'Vehicle Specs'!$C$27*'Drive Cycle'!E69^2)</f>
        <v>159.97581505520998</v>
      </c>
      <c r="K69" s="22">
        <f>IF(A69=1,'Vehicle Specs'!$E$36,IF(A69=2,'Vehicle Specs'!$C$36,IF(A69=3,'Vehicle Specs'!$D$36,IF(A69=4,'Vehicle Specs'!$B$36,1))))</f>
        <v>80.194689900000014</v>
      </c>
      <c r="L69" s="22">
        <v>0</v>
      </c>
      <c r="M69" s="22">
        <f t="shared" si="24"/>
        <v>0</v>
      </c>
      <c r="N69" s="22">
        <f t="shared" si="15"/>
        <v>0</v>
      </c>
      <c r="O69" s="22">
        <f t="shared" si="16"/>
        <v>0</v>
      </c>
      <c r="P69" s="22">
        <f t="shared" si="17"/>
        <v>240.17050495520999</v>
      </c>
      <c r="Q69" s="22">
        <f>IF(H69=1,I69*'Vehicle Specs'!#REF!,IF(H69=2,'Vehicle Specs'!#REF!*I69,IF(H69=3,'Vehicle Specs'!$G$25*I69,0)))</f>
        <v>0</v>
      </c>
      <c r="R69" s="22">
        <f t="shared" si="13"/>
        <v>240.17050495520999</v>
      </c>
      <c r="S69" s="22">
        <f t="shared" si="18"/>
        <v>240.17050495520999</v>
      </c>
      <c r="T69" s="22">
        <f>ABS((+P69+Q69)*(+E69))/1000</f>
        <v>3.2206864714493659</v>
      </c>
      <c r="U69" s="61"/>
      <c r="V69" s="61"/>
      <c r="W69" s="22">
        <v>308.00785775999998</v>
      </c>
      <c r="X69" s="22">
        <f t="shared" si="25"/>
        <v>2.0548445202331029E-2</v>
      </c>
      <c r="Y69" s="22">
        <f t="shared" si="19"/>
        <v>2.0548445202331029E-2</v>
      </c>
      <c r="Z69" s="22">
        <f t="shared" si="20"/>
        <v>6.349469567520287E-2</v>
      </c>
      <c r="AA69" s="22">
        <f>(0.5*'Vehicle Specs'!$G$20*'Drive Cycle'!E69^2)</f>
        <v>56540.652061500004</v>
      </c>
      <c r="AB69" s="22">
        <f t="shared" si="21"/>
        <v>240.17050495520999</v>
      </c>
      <c r="AC69" s="22">
        <f>SUM(AB$2:AB69)</f>
        <v>14740.323994181323</v>
      </c>
      <c r="AD69" s="35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</row>
    <row r="70" spans="1:43" x14ac:dyDescent="0.3">
      <c r="A70" s="21">
        <v>1</v>
      </c>
      <c r="B70" s="22" t="s">
        <v>77</v>
      </c>
      <c r="C70" s="22">
        <f t="shared" si="22"/>
        <v>68</v>
      </c>
      <c r="D70" s="22">
        <f t="shared" si="14"/>
        <v>29.998170000000002</v>
      </c>
      <c r="E70" s="48">
        <v>13.41</v>
      </c>
      <c r="F70" s="48">
        <f t="shared" si="23"/>
        <v>7.2815506082284456</v>
      </c>
      <c r="G70" s="61"/>
      <c r="H70" s="61"/>
      <c r="I70" s="48">
        <f>E70-E69</f>
        <v>0</v>
      </c>
      <c r="J70" s="22">
        <f>(0.5*'Vehicle Specs'!$G$25*'Vehicle Specs'!$C$28*'Vehicle Specs'!$C$27*'Drive Cycle'!E70^2)</f>
        <v>159.97581505520998</v>
      </c>
      <c r="K70" s="22">
        <f>IF(A70=1,'Vehicle Specs'!$E$36,IF(A70=2,'Vehicle Specs'!$C$36,IF(A70=3,'Vehicle Specs'!$D$36,IF(A70=4,'Vehicle Specs'!$B$36,1))))</f>
        <v>80.194689900000014</v>
      </c>
      <c r="L70" s="22">
        <v>0</v>
      </c>
      <c r="M70" s="22">
        <f t="shared" si="24"/>
        <v>0</v>
      </c>
      <c r="N70" s="22">
        <f t="shared" si="15"/>
        <v>0</v>
      </c>
      <c r="O70" s="22">
        <f t="shared" si="16"/>
        <v>0</v>
      </c>
      <c r="P70" s="22">
        <f t="shared" si="17"/>
        <v>240.17050495520999</v>
      </c>
      <c r="Q70" s="22">
        <f>IF(H70=1,I70*'Vehicle Specs'!#REF!,IF(H70=2,'Vehicle Specs'!#REF!*I70,IF(H70=3,'Vehicle Specs'!$G$25*I70,0)))</f>
        <v>0</v>
      </c>
      <c r="R70" s="22">
        <f t="shared" si="13"/>
        <v>240.17050495520999</v>
      </c>
      <c r="S70" s="22">
        <f t="shared" si="18"/>
        <v>240.17050495520999</v>
      </c>
      <c r="T70" s="22">
        <f>ABS((+P70+Q70)*(+E70))/1000</f>
        <v>3.2206864714493659</v>
      </c>
      <c r="U70" s="61"/>
      <c r="V70" s="61"/>
      <c r="W70" s="22">
        <v>308.00785775999998</v>
      </c>
      <c r="X70" s="22">
        <f t="shared" si="25"/>
        <v>2.0548445202331029E-2</v>
      </c>
      <c r="Y70" s="22">
        <f t="shared" si="19"/>
        <v>2.0548445202331029E-2</v>
      </c>
      <c r="Z70" s="22">
        <f t="shared" si="20"/>
        <v>6.349469567520287E-2</v>
      </c>
      <c r="AA70" s="22">
        <f>(0.5*'Vehicle Specs'!$G$20*'Drive Cycle'!E70^2)</f>
        <v>56540.652061500004</v>
      </c>
      <c r="AB70" s="22">
        <f t="shared" si="21"/>
        <v>240.17050495520999</v>
      </c>
      <c r="AC70" s="22">
        <f>SUM(AB$2:AB70)</f>
        <v>14980.494499136532</v>
      </c>
      <c r="AD70" s="35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</row>
    <row r="71" spans="1:43" x14ac:dyDescent="0.3">
      <c r="A71" s="21">
        <v>1</v>
      </c>
      <c r="B71" s="22" t="s">
        <v>77</v>
      </c>
      <c r="C71" s="22">
        <f t="shared" si="22"/>
        <v>69</v>
      </c>
      <c r="D71" s="22">
        <f t="shared" si="14"/>
        <v>29.998170000000002</v>
      </c>
      <c r="E71" s="48">
        <v>13.41</v>
      </c>
      <c r="F71" s="48">
        <f t="shared" si="23"/>
        <v>7.356121823739258</v>
      </c>
      <c r="G71" s="61"/>
      <c r="H71" s="61"/>
      <c r="I71" s="48">
        <f>E71-E70</f>
        <v>0</v>
      </c>
      <c r="J71" s="22">
        <f>(0.5*'Vehicle Specs'!$G$25*'Vehicle Specs'!$C$28*'Vehicle Specs'!$C$27*'Drive Cycle'!E71^2)</f>
        <v>159.97581505520998</v>
      </c>
      <c r="K71" s="22">
        <f>IF(A71=1,'Vehicle Specs'!$E$36,IF(A71=2,'Vehicle Specs'!$C$36,IF(A71=3,'Vehicle Specs'!$D$36,IF(A71=4,'Vehicle Specs'!$B$36,1))))</f>
        <v>80.194689900000014</v>
      </c>
      <c r="L71" s="22">
        <v>0</v>
      </c>
      <c r="M71" s="22">
        <f t="shared" si="24"/>
        <v>0</v>
      </c>
      <c r="N71" s="22">
        <f t="shared" si="15"/>
        <v>0</v>
      </c>
      <c r="O71" s="22">
        <f t="shared" si="16"/>
        <v>0</v>
      </c>
      <c r="P71" s="22">
        <f t="shared" si="17"/>
        <v>240.17050495520999</v>
      </c>
      <c r="Q71" s="22">
        <f>IF(H71=1,I71*'Vehicle Specs'!#REF!,IF(H71=2,'Vehicle Specs'!#REF!*I71,IF(H71=3,'Vehicle Specs'!$G$25*I71,0)))</f>
        <v>0</v>
      </c>
      <c r="R71" s="22">
        <f t="shared" si="13"/>
        <v>240.17050495520999</v>
      </c>
      <c r="S71" s="22">
        <f t="shared" si="18"/>
        <v>240.17050495520999</v>
      </c>
      <c r="T71" s="22">
        <f>ABS((+P71+Q71)*(+E71))/1000</f>
        <v>3.2206864714493659</v>
      </c>
      <c r="U71" s="61"/>
      <c r="V71" s="61"/>
      <c r="W71" s="22">
        <v>308.00785775999998</v>
      </c>
      <c r="X71" s="22">
        <f t="shared" si="25"/>
        <v>2.0548445202331029E-2</v>
      </c>
      <c r="Y71" s="22">
        <f t="shared" si="19"/>
        <v>2.0548445202331029E-2</v>
      </c>
      <c r="Z71" s="22">
        <f t="shared" si="20"/>
        <v>6.349469567520287E-2</v>
      </c>
      <c r="AA71" s="22">
        <f>(0.5*'Vehicle Specs'!$G$20*'Drive Cycle'!E71^2)</f>
        <v>56540.652061500004</v>
      </c>
      <c r="AB71" s="22">
        <f t="shared" si="21"/>
        <v>240.17050495520999</v>
      </c>
      <c r="AC71" s="22">
        <f>SUM(AB$2:AB71)</f>
        <v>15220.665004091741</v>
      </c>
      <c r="AD71" s="35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</row>
    <row r="72" spans="1:43" x14ac:dyDescent="0.3">
      <c r="A72" s="21">
        <v>1</v>
      </c>
      <c r="B72" s="22" t="s">
        <v>77</v>
      </c>
      <c r="C72" s="22">
        <f t="shared" si="22"/>
        <v>70</v>
      </c>
      <c r="D72" s="22">
        <f t="shared" si="14"/>
        <v>29.998170000000002</v>
      </c>
      <c r="E72" s="48">
        <v>13.41</v>
      </c>
      <c r="F72" s="48">
        <f t="shared" si="23"/>
        <v>7.4306930392500705</v>
      </c>
      <c r="G72" s="61"/>
      <c r="H72" s="61"/>
      <c r="I72" s="48">
        <f>E72-E71</f>
        <v>0</v>
      </c>
      <c r="J72" s="22">
        <f>(0.5*'Vehicle Specs'!$G$25*'Vehicle Specs'!$C$28*'Vehicle Specs'!$C$27*'Drive Cycle'!E72^2)</f>
        <v>159.97581505520998</v>
      </c>
      <c r="K72" s="22">
        <f>IF(A72=1,'Vehicle Specs'!$E$36,IF(A72=2,'Vehicle Specs'!$C$36,IF(A72=3,'Vehicle Specs'!$D$36,IF(A72=4,'Vehicle Specs'!$B$36,1))))</f>
        <v>80.194689900000014</v>
      </c>
      <c r="L72" s="22">
        <v>0</v>
      </c>
      <c r="M72" s="22">
        <f t="shared" si="24"/>
        <v>0</v>
      </c>
      <c r="N72" s="22">
        <f t="shared" si="15"/>
        <v>0</v>
      </c>
      <c r="O72" s="22">
        <f t="shared" si="16"/>
        <v>0</v>
      </c>
      <c r="P72" s="22">
        <f t="shared" si="17"/>
        <v>240.17050495520999</v>
      </c>
      <c r="Q72" s="22">
        <f>IF(H72=1,I72*'Vehicle Specs'!#REF!,IF(H72=2,'Vehicle Specs'!#REF!*I72,IF(H72=3,'Vehicle Specs'!$G$25*I72,0)))</f>
        <v>0</v>
      </c>
      <c r="R72" s="22">
        <f t="shared" si="13"/>
        <v>240.17050495520999</v>
      </c>
      <c r="S72" s="22">
        <f t="shared" si="18"/>
        <v>240.17050495520999</v>
      </c>
      <c r="T72" s="22">
        <f>ABS((+P72+Q72)*(+E72))/1000</f>
        <v>3.2206864714493659</v>
      </c>
      <c r="U72" s="61"/>
      <c r="V72" s="61"/>
      <c r="W72" s="22">
        <v>308.00785775999998</v>
      </c>
      <c r="X72" s="22">
        <f t="shared" si="25"/>
        <v>2.0548445202331029E-2</v>
      </c>
      <c r="Y72" s="22">
        <f t="shared" si="19"/>
        <v>2.0548445202331029E-2</v>
      </c>
      <c r="Z72" s="22">
        <f t="shared" si="20"/>
        <v>6.349469567520287E-2</v>
      </c>
      <c r="AA72" s="22">
        <f>(0.5*'Vehicle Specs'!$G$20*'Drive Cycle'!E72^2)</f>
        <v>56540.652061500004</v>
      </c>
      <c r="AB72" s="22">
        <f t="shared" si="21"/>
        <v>240.17050495520999</v>
      </c>
      <c r="AC72" s="22">
        <f>SUM(AB$2:AB72)</f>
        <v>15460.83550904695</v>
      </c>
      <c r="AD72" s="35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</row>
    <row r="73" spans="1:43" x14ac:dyDescent="0.3">
      <c r="A73" s="21">
        <v>1</v>
      </c>
      <c r="B73" s="22" t="s">
        <v>77</v>
      </c>
      <c r="C73" s="22">
        <f t="shared" si="22"/>
        <v>71</v>
      </c>
      <c r="D73" s="22">
        <f t="shared" si="14"/>
        <v>29.998170000000002</v>
      </c>
      <c r="E73" s="48">
        <v>13.41</v>
      </c>
      <c r="F73" s="48">
        <f t="shared" si="23"/>
        <v>7.505264254760883</v>
      </c>
      <c r="G73" s="61"/>
      <c r="H73" s="61"/>
      <c r="I73" s="48">
        <f>E73-E72</f>
        <v>0</v>
      </c>
      <c r="J73" s="22">
        <f>(0.5*'Vehicle Specs'!$G$25*'Vehicle Specs'!$C$28*'Vehicle Specs'!$C$27*'Drive Cycle'!E73^2)</f>
        <v>159.97581505520998</v>
      </c>
      <c r="K73" s="22">
        <f>IF(A73=1,'Vehicle Specs'!$E$36,IF(A73=2,'Vehicle Specs'!$C$36,IF(A73=3,'Vehicle Specs'!$D$36,IF(A73=4,'Vehicle Specs'!$B$36,1))))</f>
        <v>80.194689900000014</v>
      </c>
      <c r="L73" s="22">
        <v>0</v>
      </c>
      <c r="M73" s="22">
        <f t="shared" si="24"/>
        <v>0</v>
      </c>
      <c r="N73" s="22">
        <f t="shared" si="15"/>
        <v>0</v>
      </c>
      <c r="O73" s="22">
        <f t="shared" si="16"/>
        <v>0</v>
      </c>
      <c r="P73" s="22">
        <f t="shared" si="17"/>
        <v>240.17050495520999</v>
      </c>
      <c r="Q73" s="22">
        <f>IF(H73=1,I73*'Vehicle Specs'!#REF!,IF(H73=2,'Vehicle Specs'!#REF!*I73,IF(H73=3,'Vehicle Specs'!$G$25*I73,0)))</f>
        <v>0</v>
      </c>
      <c r="R73" s="22">
        <f t="shared" si="13"/>
        <v>240.17050495520999</v>
      </c>
      <c r="S73" s="22">
        <f t="shared" si="18"/>
        <v>240.17050495520999</v>
      </c>
      <c r="T73" s="22">
        <f>ABS((+P73+Q73)*(+E73))/1000</f>
        <v>3.2206864714493659</v>
      </c>
      <c r="U73" s="61"/>
      <c r="V73" s="61"/>
      <c r="W73" s="22">
        <v>308.00785775999998</v>
      </c>
      <c r="X73" s="22">
        <f t="shared" si="25"/>
        <v>2.0548445202331029E-2</v>
      </c>
      <c r="Y73" s="22">
        <f t="shared" si="19"/>
        <v>2.0548445202331029E-2</v>
      </c>
      <c r="Z73" s="22">
        <f t="shared" si="20"/>
        <v>6.349469567520287E-2</v>
      </c>
      <c r="AA73" s="22">
        <f>(0.5*'Vehicle Specs'!$G$20*'Drive Cycle'!E73^2)</f>
        <v>56540.652061500004</v>
      </c>
      <c r="AB73" s="22">
        <f t="shared" si="21"/>
        <v>240.17050495520999</v>
      </c>
      <c r="AC73" s="22">
        <f>SUM(AB$2:AB73)</f>
        <v>15701.00601400216</v>
      </c>
      <c r="AD73" s="35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</row>
    <row r="74" spans="1:43" x14ac:dyDescent="0.3">
      <c r="A74" s="21">
        <v>1</v>
      </c>
      <c r="B74" s="22" t="s">
        <v>77</v>
      </c>
      <c r="C74" s="22">
        <f t="shared" si="22"/>
        <v>72</v>
      </c>
      <c r="D74" s="22">
        <f t="shared" si="14"/>
        <v>29.998170000000002</v>
      </c>
      <c r="E74" s="48">
        <v>13.41</v>
      </c>
      <c r="F74" s="48">
        <f t="shared" si="23"/>
        <v>7.5798354702716955</v>
      </c>
      <c r="G74" s="61"/>
      <c r="H74" s="61"/>
      <c r="I74" s="48">
        <f>E74-E73</f>
        <v>0</v>
      </c>
      <c r="J74" s="22">
        <f>(0.5*'Vehicle Specs'!$G$25*'Vehicle Specs'!$C$28*'Vehicle Specs'!$C$27*'Drive Cycle'!E74^2)</f>
        <v>159.97581505520998</v>
      </c>
      <c r="K74" s="22">
        <f>IF(A74=1,'Vehicle Specs'!$E$36,IF(A74=2,'Vehicle Specs'!$C$36,IF(A74=3,'Vehicle Specs'!$D$36,IF(A74=4,'Vehicle Specs'!$B$36,1))))</f>
        <v>80.194689900000014</v>
      </c>
      <c r="L74" s="22">
        <v>0</v>
      </c>
      <c r="M74" s="22">
        <f t="shared" si="24"/>
        <v>0</v>
      </c>
      <c r="N74" s="22">
        <f t="shared" si="15"/>
        <v>0</v>
      </c>
      <c r="O74" s="22">
        <f t="shared" si="16"/>
        <v>0</v>
      </c>
      <c r="P74" s="22">
        <f t="shared" si="17"/>
        <v>240.17050495520999</v>
      </c>
      <c r="Q74" s="22">
        <f>IF(H74=1,I74*'Vehicle Specs'!#REF!,IF(H74=2,'Vehicle Specs'!#REF!*I74,IF(H74=3,'Vehicle Specs'!$G$25*I74,0)))</f>
        <v>0</v>
      </c>
      <c r="R74" s="22">
        <f t="shared" si="13"/>
        <v>240.17050495520999</v>
      </c>
      <c r="S74" s="22">
        <f t="shared" si="18"/>
        <v>240.17050495520999</v>
      </c>
      <c r="T74" s="22">
        <f>ABS((+P74+Q74)*(+E74))/1000</f>
        <v>3.2206864714493659</v>
      </c>
      <c r="U74" s="61"/>
      <c r="V74" s="61"/>
      <c r="W74" s="22">
        <v>308.00785775999998</v>
      </c>
      <c r="X74" s="22">
        <f t="shared" si="25"/>
        <v>2.0548445202331029E-2</v>
      </c>
      <c r="Y74" s="22">
        <f t="shared" si="19"/>
        <v>2.0548445202331029E-2</v>
      </c>
      <c r="Z74" s="22">
        <f t="shared" si="20"/>
        <v>6.349469567520287E-2</v>
      </c>
      <c r="AA74" s="22">
        <f>(0.5*'Vehicle Specs'!$G$20*'Drive Cycle'!E74^2)</f>
        <v>56540.652061500004</v>
      </c>
      <c r="AB74" s="22">
        <f t="shared" si="21"/>
        <v>240.17050495520999</v>
      </c>
      <c r="AC74" s="22">
        <f>SUM(AB$2:AB74)</f>
        <v>15941.176518957369</v>
      </c>
      <c r="AD74" s="35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</row>
    <row r="75" spans="1:43" x14ac:dyDescent="0.3">
      <c r="A75" s="21">
        <v>1</v>
      </c>
      <c r="B75" s="22" t="s">
        <v>77</v>
      </c>
      <c r="C75" s="22">
        <f t="shared" si="22"/>
        <v>73</v>
      </c>
      <c r="D75" s="22">
        <f t="shared" si="14"/>
        <v>29.998170000000002</v>
      </c>
      <c r="E75" s="48">
        <v>13.41</v>
      </c>
      <c r="F75" s="48">
        <f t="shared" si="23"/>
        <v>7.6544066857825079</v>
      </c>
      <c r="G75" s="61"/>
      <c r="H75" s="61"/>
      <c r="I75" s="48">
        <f>E75-E74</f>
        <v>0</v>
      </c>
      <c r="J75" s="22">
        <f>(0.5*'Vehicle Specs'!$G$25*'Vehicle Specs'!$C$28*'Vehicle Specs'!$C$27*'Drive Cycle'!E75^2)</f>
        <v>159.97581505520998</v>
      </c>
      <c r="K75" s="22">
        <f>IF(A75=1,'Vehicle Specs'!$E$36,IF(A75=2,'Vehicle Specs'!$C$36,IF(A75=3,'Vehicle Specs'!$D$36,IF(A75=4,'Vehicle Specs'!$B$36,1))))</f>
        <v>80.194689900000014</v>
      </c>
      <c r="L75" s="22">
        <v>0</v>
      </c>
      <c r="M75" s="22">
        <f t="shared" si="24"/>
        <v>0</v>
      </c>
      <c r="N75" s="22">
        <f t="shared" si="15"/>
        <v>0</v>
      </c>
      <c r="O75" s="22">
        <f t="shared" si="16"/>
        <v>0</v>
      </c>
      <c r="P75" s="22">
        <f t="shared" si="17"/>
        <v>240.17050495520999</v>
      </c>
      <c r="Q75" s="22">
        <f>IF(H75=1,I75*'Vehicle Specs'!#REF!,IF(H75=2,'Vehicle Specs'!#REF!*I75,IF(H75=3,'Vehicle Specs'!$G$25*I75,0)))</f>
        <v>0</v>
      </c>
      <c r="R75" s="22">
        <f t="shared" si="13"/>
        <v>240.17050495520999</v>
      </c>
      <c r="S75" s="22">
        <f t="shared" si="18"/>
        <v>240.17050495520999</v>
      </c>
      <c r="T75" s="22">
        <f>ABS((+P75+Q75)*(+E75))/1000</f>
        <v>3.2206864714493659</v>
      </c>
      <c r="U75" s="61"/>
      <c r="V75" s="61"/>
      <c r="W75" s="22">
        <v>308.00785775999998</v>
      </c>
      <c r="X75" s="22">
        <f t="shared" si="25"/>
        <v>2.0548445202331029E-2</v>
      </c>
      <c r="Y75" s="22">
        <f t="shared" si="19"/>
        <v>2.0548445202331029E-2</v>
      </c>
      <c r="Z75" s="22">
        <f t="shared" si="20"/>
        <v>6.349469567520287E-2</v>
      </c>
      <c r="AA75" s="22">
        <f>(0.5*'Vehicle Specs'!$G$20*'Drive Cycle'!E75^2)</f>
        <v>56540.652061500004</v>
      </c>
      <c r="AB75" s="22">
        <f t="shared" si="21"/>
        <v>240.17050495520999</v>
      </c>
      <c r="AC75" s="22">
        <f>SUM(AB$2:AB75)</f>
        <v>16181.347023912578</v>
      </c>
      <c r="AD75" s="35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</row>
    <row r="76" spans="1:43" x14ac:dyDescent="0.3">
      <c r="A76" s="21">
        <v>1</v>
      </c>
      <c r="B76" s="22" t="s">
        <v>77</v>
      </c>
      <c r="C76" s="22">
        <f t="shared" si="22"/>
        <v>74</v>
      </c>
      <c r="D76" s="22">
        <f t="shared" si="14"/>
        <v>29.998170000000002</v>
      </c>
      <c r="E76" s="48">
        <v>13.41</v>
      </c>
      <c r="F76" s="48">
        <f t="shared" si="23"/>
        <v>7.7289779012933204</v>
      </c>
      <c r="G76" s="61"/>
      <c r="H76" s="61"/>
      <c r="I76" s="48">
        <f>E76-E75</f>
        <v>0</v>
      </c>
      <c r="J76" s="22">
        <f>(0.5*'Vehicle Specs'!$G$25*'Vehicle Specs'!$C$28*'Vehicle Specs'!$C$27*'Drive Cycle'!E76^2)</f>
        <v>159.97581505520998</v>
      </c>
      <c r="K76" s="22">
        <f>IF(A76=1,'Vehicle Specs'!$E$36,IF(A76=2,'Vehicle Specs'!$C$36,IF(A76=3,'Vehicle Specs'!$D$36,IF(A76=4,'Vehicle Specs'!$B$36,1))))</f>
        <v>80.194689900000014</v>
      </c>
      <c r="L76" s="22">
        <v>0</v>
      </c>
      <c r="M76" s="22">
        <f t="shared" si="24"/>
        <v>0</v>
      </c>
      <c r="N76" s="22">
        <f t="shared" si="15"/>
        <v>0</v>
      </c>
      <c r="O76" s="22">
        <f t="shared" si="16"/>
        <v>0</v>
      </c>
      <c r="P76" s="22">
        <f t="shared" si="17"/>
        <v>240.17050495520999</v>
      </c>
      <c r="Q76" s="22">
        <f>IF(H76=1,I76*'Vehicle Specs'!#REF!,IF(H76=2,'Vehicle Specs'!#REF!*I76,IF(H76=3,'Vehicle Specs'!$G$25*I76,0)))</f>
        <v>0</v>
      </c>
      <c r="R76" s="22">
        <f t="shared" si="13"/>
        <v>240.17050495520999</v>
      </c>
      <c r="S76" s="22">
        <f t="shared" si="18"/>
        <v>240.17050495520999</v>
      </c>
      <c r="T76" s="22">
        <f>ABS((+P76+Q76)*(+E76))/1000</f>
        <v>3.2206864714493659</v>
      </c>
      <c r="U76" s="61"/>
      <c r="V76" s="61"/>
      <c r="W76" s="22">
        <v>308.00785775999998</v>
      </c>
      <c r="X76" s="22">
        <f t="shared" si="25"/>
        <v>2.0548445202331029E-2</v>
      </c>
      <c r="Y76" s="22">
        <f t="shared" si="19"/>
        <v>2.0548445202331029E-2</v>
      </c>
      <c r="Z76" s="22">
        <f t="shared" si="20"/>
        <v>6.349469567520287E-2</v>
      </c>
      <c r="AA76" s="22">
        <f>(0.5*'Vehicle Specs'!$G$20*'Drive Cycle'!E76^2)</f>
        <v>56540.652061500004</v>
      </c>
      <c r="AB76" s="22">
        <f t="shared" si="21"/>
        <v>240.17050495520999</v>
      </c>
      <c r="AC76" s="22">
        <f>SUM(AB$2:AB76)</f>
        <v>16421.517528867789</v>
      </c>
      <c r="AD76" s="35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</row>
    <row r="77" spans="1:43" x14ac:dyDescent="0.3">
      <c r="A77" s="21">
        <v>1</v>
      </c>
      <c r="B77" s="22" t="s">
        <v>77</v>
      </c>
      <c r="C77" s="22">
        <f t="shared" si="22"/>
        <v>75</v>
      </c>
      <c r="D77" s="22">
        <f t="shared" si="14"/>
        <v>29.998170000000002</v>
      </c>
      <c r="E77" s="48">
        <v>13.41</v>
      </c>
      <c r="F77" s="48">
        <f t="shared" si="23"/>
        <v>7.8035491168041329</v>
      </c>
      <c r="G77" s="61"/>
      <c r="H77" s="61"/>
      <c r="I77" s="48">
        <f>E77-E76</f>
        <v>0</v>
      </c>
      <c r="J77" s="22">
        <f>(0.5*'Vehicle Specs'!$G$25*'Vehicle Specs'!$C$28*'Vehicle Specs'!$C$27*'Drive Cycle'!E77^2)</f>
        <v>159.97581505520998</v>
      </c>
      <c r="K77" s="22">
        <f>IF(A77=1,'Vehicle Specs'!$E$36,IF(A77=2,'Vehicle Specs'!$C$36,IF(A77=3,'Vehicle Specs'!$D$36,IF(A77=4,'Vehicle Specs'!$B$36,1))))</f>
        <v>80.194689900000014</v>
      </c>
      <c r="L77" s="22">
        <v>0</v>
      </c>
      <c r="M77" s="22">
        <f t="shared" si="24"/>
        <v>0</v>
      </c>
      <c r="N77" s="22">
        <f t="shared" si="15"/>
        <v>0</v>
      </c>
      <c r="O77" s="22">
        <f t="shared" si="16"/>
        <v>0</v>
      </c>
      <c r="P77" s="22">
        <f t="shared" si="17"/>
        <v>240.17050495520999</v>
      </c>
      <c r="Q77" s="22">
        <f>IF(H77=1,I77*'Vehicle Specs'!#REF!,IF(H77=2,'Vehicle Specs'!#REF!*I77,IF(H77=3,'Vehicle Specs'!$G$25*I77,0)))</f>
        <v>0</v>
      </c>
      <c r="R77" s="22">
        <f t="shared" si="13"/>
        <v>240.17050495520999</v>
      </c>
      <c r="S77" s="22">
        <f t="shared" si="18"/>
        <v>240.17050495520999</v>
      </c>
      <c r="T77" s="22">
        <f>ABS((+P77+Q77)*(+E77))/1000</f>
        <v>3.2206864714493659</v>
      </c>
      <c r="U77" s="61"/>
      <c r="V77" s="61"/>
      <c r="W77" s="22">
        <v>308.00785775999998</v>
      </c>
      <c r="X77" s="22">
        <f t="shared" si="25"/>
        <v>2.0548445202331029E-2</v>
      </c>
      <c r="Y77" s="22">
        <f t="shared" si="19"/>
        <v>2.0548445202331029E-2</v>
      </c>
      <c r="Z77" s="22">
        <f t="shared" si="20"/>
        <v>6.349469567520287E-2</v>
      </c>
      <c r="AA77" s="22">
        <f>(0.5*'Vehicle Specs'!$G$20*'Drive Cycle'!E77^2)</f>
        <v>56540.652061500004</v>
      </c>
      <c r="AB77" s="22">
        <f t="shared" si="21"/>
        <v>240.17050495520999</v>
      </c>
      <c r="AC77" s="22">
        <f>SUM(AB$2:AB77)</f>
        <v>16661.688033823</v>
      </c>
      <c r="AD77" s="35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</row>
    <row r="78" spans="1:43" x14ac:dyDescent="0.3">
      <c r="A78" s="21">
        <v>1</v>
      </c>
      <c r="B78" s="22" t="s">
        <v>77</v>
      </c>
      <c r="C78" s="22">
        <f t="shared" si="22"/>
        <v>76</v>
      </c>
      <c r="D78" s="22">
        <f t="shared" si="14"/>
        <v>29.998170000000002</v>
      </c>
      <c r="E78" s="48">
        <v>13.41</v>
      </c>
      <c r="F78" s="48">
        <f t="shared" si="23"/>
        <v>7.8781203323149454</v>
      </c>
      <c r="G78" s="61"/>
      <c r="H78" s="61"/>
      <c r="I78" s="48">
        <f>E78-E77</f>
        <v>0</v>
      </c>
      <c r="J78" s="22">
        <f>(0.5*'Vehicle Specs'!$G$25*'Vehicle Specs'!$C$28*'Vehicle Specs'!$C$27*'Drive Cycle'!E78^2)</f>
        <v>159.97581505520998</v>
      </c>
      <c r="K78" s="22">
        <f>IF(A78=1,'Vehicle Specs'!$E$36,IF(A78=2,'Vehicle Specs'!$C$36,IF(A78=3,'Vehicle Specs'!$D$36,IF(A78=4,'Vehicle Specs'!$B$36,1))))</f>
        <v>80.194689900000014</v>
      </c>
      <c r="L78" s="22">
        <v>0</v>
      </c>
      <c r="M78" s="22">
        <f t="shared" si="24"/>
        <v>0</v>
      </c>
      <c r="N78" s="22">
        <f t="shared" si="15"/>
        <v>0</v>
      </c>
      <c r="O78" s="22">
        <f t="shared" si="16"/>
        <v>0</v>
      </c>
      <c r="P78" s="22">
        <f t="shared" si="17"/>
        <v>240.17050495520999</v>
      </c>
      <c r="Q78" s="22">
        <f>IF(H78=1,I78*'Vehicle Specs'!#REF!,IF(H78=2,'Vehicle Specs'!#REF!*I78,IF(H78=3,'Vehicle Specs'!$G$25*I78,0)))</f>
        <v>0</v>
      </c>
      <c r="R78" s="22">
        <f t="shared" si="13"/>
        <v>240.17050495520999</v>
      </c>
      <c r="S78" s="22">
        <f t="shared" si="18"/>
        <v>240.17050495520999</v>
      </c>
      <c r="T78" s="22">
        <f>ABS((+P78+Q78)*(+E78))/1000</f>
        <v>3.2206864714493659</v>
      </c>
      <c r="U78" s="61"/>
      <c r="V78" s="61"/>
      <c r="W78" s="22">
        <v>308.00785775999998</v>
      </c>
      <c r="X78" s="22">
        <f t="shared" si="25"/>
        <v>2.0548445202331029E-2</v>
      </c>
      <c r="Y78" s="22">
        <f t="shared" si="19"/>
        <v>2.0548445202331029E-2</v>
      </c>
      <c r="Z78" s="22">
        <f t="shared" si="20"/>
        <v>6.349469567520287E-2</v>
      </c>
      <c r="AA78" s="22">
        <f>(0.5*'Vehicle Specs'!$G$20*'Drive Cycle'!E78^2)</f>
        <v>56540.652061500004</v>
      </c>
      <c r="AB78" s="22">
        <f t="shared" si="21"/>
        <v>240.17050495520999</v>
      </c>
      <c r="AC78" s="22">
        <f>SUM(AB$2:AB78)</f>
        <v>16901.858538778211</v>
      </c>
      <c r="AD78" s="35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</row>
    <row r="79" spans="1:43" x14ac:dyDescent="0.3">
      <c r="A79" s="21">
        <v>1</v>
      </c>
      <c r="B79" s="22" t="s">
        <v>77</v>
      </c>
      <c r="C79" s="22">
        <f t="shared" si="22"/>
        <v>77</v>
      </c>
      <c r="D79" s="22">
        <f t="shared" si="14"/>
        <v>29.998170000000002</v>
      </c>
      <c r="E79" s="48">
        <v>13.41</v>
      </c>
      <c r="F79" s="48">
        <f t="shared" si="23"/>
        <v>7.9526915478257578</v>
      </c>
      <c r="G79" s="61"/>
      <c r="H79" s="61"/>
      <c r="I79" s="48">
        <f>E79-E78</f>
        <v>0</v>
      </c>
      <c r="J79" s="22">
        <f>(0.5*'Vehicle Specs'!$G$25*'Vehicle Specs'!$C$28*'Vehicle Specs'!$C$27*'Drive Cycle'!E79^2)</f>
        <v>159.97581505520998</v>
      </c>
      <c r="K79" s="22">
        <f>IF(A79=1,'Vehicle Specs'!$E$36,IF(A79=2,'Vehicle Specs'!$C$36,IF(A79=3,'Vehicle Specs'!$D$36,IF(A79=4,'Vehicle Specs'!$B$36,1))))</f>
        <v>80.194689900000014</v>
      </c>
      <c r="L79" s="22">
        <v>0</v>
      </c>
      <c r="M79" s="22">
        <f t="shared" si="24"/>
        <v>0</v>
      </c>
      <c r="N79" s="22">
        <f t="shared" si="15"/>
        <v>0</v>
      </c>
      <c r="O79" s="22">
        <f t="shared" si="16"/>
        <v>0</v>
      </c>
      <c r="P79" s="22">
        <f t="shared" si="17"/>
        <v>240.17050495520999</v>
      </c>
      <c r="Q79" s="22">
        <f>IF(H79=1,I79*'Vehicle Specs'!#REF!,IF(H79=2,'Vehicle Specs'!#REF!*I79,IF(H79=3,'Vehicle Specs'!$G$25*I79,0)))</f>
        <v>0</v>
      </c>
      <c r="R79" s="22">
        <f t="shared" si="13"/>
        <v>240.17050495520999</v>
      </c>
      <c r="S79" s="22">
        <f t="shared" si="18"/>
        <v>240.17050495520999</v>
      </c>
      <c r="T79" s="22">
        <f>ABS((+P79+Q79)*(+E79))/1000</f>
        <v>3.2206864714493659</v>
      </c>
      <c r="U79" s="61"/>
      <c r="V79" s="61"/>
      <c r="W79" s="22">
        <v>308.00785775999998</v>
      </c>
      <c r="X79" s="22">
        <f t="shared" si="25"/>
        <v>2.0548445202331029E-2</v>
      </c>
      <c r="Y79" s="22">
        <f t="shared" si="19"/>
        <v>2.0548445202331029E-2</v>
      </c>
      <c r="Z79" s="22">
        <f t="shared" si="20"/>
        <v>6.349469567520287E-2</v>
      </c>
      <c r="AA79" s="22">
        <f>(0.5*'Vehicle Specs'!$G$20*'Drive Cycle'!E79^2)</f>
        <v>56540.652061500004</v>
      </c>
      <c r="AB79" s="22">
        <f t="shared" si="21"/>
        <v>240.17050495520999</v>
      </c>
      <c r="AC79" s="22">
        <f>SUM(AB$2:AB79)</f>
        <v>17142.029043733422</v>
      </c>
      <c r="AD79" s="35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</row>
    <row r="80" spans="1:43" x14ac:dyDescent="0.3">
      <c r="A80" s="21">
        <v>1</v>
      </c>
      <c r="B80" s="22" t="s">
        <v>77</v>
      </c>
      <c r="C80" s="22">
        <f t="shared" si="22"/>
        <v>78</v>
      </c>
      <c r="D80" s="22">
        <f t="shared" si="14"/>
        <v>29.998170000000002</v>
      </c>
      <c r="E80" s="48">
        <v>13.41</v>
      </c>
      <c r="F80" s="48">
        <f t="shared" si="23"/>
        <v>8.0272627633365712</v>
      </c>
      <c r="G80" s="61"/>
      <c r="H80" s="61"/>
      <c r="I80" s="48">
        <f>E80-E79</f>
        <v>0</v>
      </c>
      <c r="J80" s="22">
        <f>(0.5*'Vehicle Specs'!$G$25*'Vehicle Specs'!$C$28*'Vehicle Specs'!$C$27*'Drive Cycle'!E80^2)</f>
        <v>159.97581505520998</v>
      </c>
      <c r="K80" s="22">
        <f>IF(A80=1,'Vehicle Specs'!$E$36,IF(A80=2,'Vehicle Specs'!$C$36,IF(A80=3,'Vehicle Specs'!$D$36,IF(A80=4,'Vehicle Specs'!$B$36,1))))</f>
        <v>80.194689900000014</v>
      </c>
      <c r="L80" s="22">
        <v>0</v>
      </c>
      <c r="M80" s="22">
        <f t="shared" si="24"/>
        <v>0</v>
      </c>
      <c r="N80" s="22">
        <f t="shared" si="15"/>
        <v>0</v>
      </c>
      <c r="O80" s="22">
        <f t="shared" si="16"/>
        <v>0</v>
      </c>
      <c r="P80" s="22">
        <f t="shared" si="17"/>
        <v>240.17050495520999</v>
      </c>
      <c r="Q80" s="22">
        <f>IF(H80=1,I80*'Vehicle Specs'!#REF!,IF(H80=2,'Vehicle Specs'!#REF!*I80,IF(H80=3,'Vehicle Specs'!$G$25*I80,0)))</f>
        <v>0</v>
      </c>
      <c r="R80" s="22">
        <f t="shared" si="13"/>
        <v>240.17050495520999</v>
      </c>
      <c r="S80" s="22">
        <f t="shared" si="18"/>
        <v>240.17050495520999</v>
      </c>
      <c r="T80" s="22">
        <f>ABS((+P80+Q80)*(+E80))/1000</f>
        <v>3.2206864714493659</v>
      </c>
      <c r="U80" s="61"/>
      <c r="V80" s="61"/>
      <c r="W80" s="22">
        <v>308.00785775999998</v>
      </c>
      <c r="X80" s="22">
        <f t="shared" si="25"/>
        <v>2.0548445202331029E-2</v>
      </c>
      <c r="Y80" s="22">
        <f t="shared" si="19"/>
        <v>2.0548445202331029E-2</v>
      </c>
      <c r="Z80" s="22">
        <f t="shared" si="20"/>
        <v>6.349469567520287E-2</v>
      </c>
      <c r="AA80" s="22">
        <f>(0.5*'Vehicle Specs'!$G$20*'Drive Cycle'!E80^2)</f>
        <v>56540.652061500004</v>
      </c>
      <c r="AB80" s="22">
        <f t="shared" si="21"/>
        <v>240.17050495520999</v>
      </c>
      <c r="AC80" s="22">
        <f>SUM(AB$2:AB80)</f>
        <v>17382.199548688634</v>
      </c>
      <c r="AD80" s="35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</row>
    <row r="81" spans="1:43" x14ac:dyDescent="0.3">
      <c r="A81" s="21">
        <v>1</v>
      </c>
      <c r="B81" s="22" t="s">
        <v>77</v>
      </c>
      <c r="C81" s="22">
        <f t="shared" si="22"/>
        <v>79</v>
      </c>
      <c r="D81" s="22">
        <f t="shared" si="14"/>
        <v>29.998170000000002</v>
      </c>
      <c r="E81" s="48">
        <v>13.41</v>
      </c>
      <c r="F81" s="48">
        <f t="shared" si="23"/>
        <v>8.1018339788473845</v>
      </c>
      <c r="G81" s="61"/>
      <c r="H81" s="61"/>
      <c r="I81" s="48">
        <f>E81-E80</f>
        <v>0</v>
      </c>
      <c r="J81" s="22">
        <f>(0.5*'Vehicle Specs'!$G$25*'Vehicle Specs'!$C$28*'Vehicle Specs'!$C$27*'Drive Cycle'!E81^2)</f>
        <v>159.97581505520998</v>
      </c>
      <c r="K81" s="22">
        <f>IF(A81=1,'Vehicle Specs'!$E$36,IF(A81=2,'Vehicle Specs'!$C$36,IF(A81=3,'Vehicle Specs'!$D$36,IF(A81=4,'Vehicle Specs'!$B$36,1))))</f>
        <v>80.194689900000014</v>
      </c>
      <c r="L81" s="22">
        <v>0</v>
      </c>
      <c r="M81" s="22">
        <f t="shared" si="24"/>
        <v>0</v>
      </c>
      <c r="N81" s="22">
        <f t="shared" si="15"/>
        <v>0</v>
      </c>
      <c r="O81" s="22">
        <f t="shared" si="16"/>
        <v>0</v>
      </c>
      <c r="P81" s="22">
        <f t="shared" si="17"/>
        <v>240.17050495520999</v>
      </c>
      <c r="Q81" s="22">
        <f>IF(H81=1,I81*'Vehicle Specs'!#REF!,IF(H81=2,'Vehicle Specs'!#REF!*I81,IF(H81=3,'Vehicle Specs'!$G$25*I81,0)))</f>
        <v>0</v>
      </c>
      <c r="R81" s="22">
        <f t="shared" si="13"/>
        <v>240.17050495520999</v>
      </c>
      <c r="S81" s="22">
        <f t="shared" si="18"/>
        <v>240.17050495520999</v>
      </c>
      <c r="T81" s="22">
        <f>ABS((+P81+Q81)*(+E81))/1000</f>
        <v>3.2206864714493659</v>
      </c>
      <c r="U81" s="61"/>
      <c r="V81" s="61"/>
      <c r="W81" s="22">
        <v>308.00785775999998</v>
      </c>
      <c r="X81" s="22">
        <f t="shared" si="25"/>
        <v>2.0548445202331029E-2</v>
      </c>
      <c r="Y81" s="22">
        <f t="shared" si="19"/>
        <v>2.0548445202331029E-2</v>
      </c>
      <c r="Z81" s="22">
        <f t="shared" si="20"/>
        <v>6.349469567520287E-2</v>
      </c>
      <c r="AA81" s="22">
        <f>(0.5*'Vehicle Specs'!$G$20*'Drive Cycle'!E81^2)</f>
        <v>56540.652061500004</v>
      </c>
      <c r="AB81" s="22">
        <f t="shared" si="21"/>
        <v>240.17050495520999</v>
      </c>
      <c r="AC81" s="22">
        <f>SUM(AB$2:AB81)</f>
        <v>17622.370053643845</v>
      </c>
      <c r="AD81" s="35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</row>
    <row r="82" spans="1:43" x14ac:dyDescent="0.3">
      <c r="A82" s="21">
        <v>1</v>
      </c>
      <c r="B82" s="22" t="s">
        <v>77</v>
      </c>
      <c r="C82" s="22">
        <f t="shared" si="22"/>
        <v>80</v>
      </c>
      <c r="D82" s="22">
        <f t="shared" si="14"/>
        <v>29.998170000000002</v>
      </c>
      <c r="E82" s="48">
        <v>13.41</v>
      </c>
      <c r="F82" s="48">
        <f t="shared" si="23"/>
        <v>8.1764051943581979</v>
      </c>
      <c r="G82" s="61"/>
      <c r="H82" s="61"/>
      <c r="I82" s="48">
        <f>E82-E81</f>
        <v>0</v>
      </c>
      <c r="J82" s="22">
        <f>(0.5*'Vehicle Specs'!$G$25*'Vehicle Specs'!$C$28*'Vehicle Specs'!$C$27*'Drive Cycle'!E82^2)</f>
        <v>159.97581505520998</v>
      </c>
      <c r="K82" s="22">
        <f>IF(A82=1,'Vehicle Specs'!$E$36,IF(A82=2,'Vehicle Specs'!$C$36,IF(A82=3,'Vehicle Specs'!$D$36,IF(A82=4,'Vehicle Specs'!$B$36,1))))</f>
        <v>80.194689900000014</v>
      </c>
      <c r="L82" s="22">
        <v>0</v>
      </c>
      <c r="M82" s="22">
        <f t="shared" si="24"/>
        <v>0</v>
      </c>
      <c r="N82" s="22">
        <f t="shared" si="15"/>
        <v>0</v>
      </c>
      <c r="O82" s="22">
        <f t="shared" si="16"/>
        <v>0</v>
      </c>
      <c r="P82" s="22">
        <f t="shared" si="17"/>
        <v>240.17050495520999</v>
      </c>
      <c r="Q82" s="22">
        <f>IF(H82=1,I82*'Vehicle Specs'!#REF!,IF(H82=2,'Vehicle Specs'!#REF!*I82,IF(H82=3,'Vehicle Specs'!$G$25*I82,0)))</f>
        <v>0</v>
      </c>
      <c r="R82" s="22">
        <f t="shared" si="13"/>
        <v>240.17050495520999</v>
      </c>
      <c r="S82" s="22">
        <f t="shared" si="18"/>
        <v>240.17050495520999</v>
      </c>
      <c r="T82" s="22">
        <f>ABS((+P82+Q82)*(+E82))/1000</f>
        <v>3.2206864714493659</v>
      </c>
      <c r="U82" s="61"/>
      <c r="V82" s="61"/>
      <c r="W82" s="22">
        <v>308.00785775999998</v>
      </c>
      <c r="X82" s="22">
        <f t="shared" si="25"/>
        <v>2.0548445202331029E-2</v>
      </c>
      <c r="Y82" s="22">
        <f t="shared" si="19"/>
        <v>2.0548445202331029E-2</v>
      </c>
      <c r="Z82" s="22">
        <f t="shared" si="20"/>
        <v>6.349469567520287E-2</v>
      </c>
      <c r="AA82" s="22">
        <f>(0.5*'Vehicle Specs'!$G$20*'Drive Cycle'!E82^2)</f>
        <v>56540.652061500004</v>
      </c>
      <c r="AB82" s="22">
        <f t="shared" si="21"/>
        <v>240.17050495520999</v>
      </c>
      <c r="AC82" s="22">
        <f>SUM(AB$2:AB82)</f>
        <v>17862.540558599056</v>
      </c>
      <c r="AD82" s="35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</row>
    <row r="83" spans="1:43" x14ac:dyDescent="0.3">
      <c r="A83" s="21">
        <v>1</v>
      </c>
      <c r="B83" s="22" t="s">
        <v>77</v>
      </c>
      <c r="C83" s="22">
        <f t="shared" si="22"/>
        <v>81</v>
      </c>
      <c r="D83" s="22">
        <f t="shared" si="14"/>
        <v>29.998170000000002</v>
      </c>
      <c r="E83" s="48">
        <v>13.41</v>
      </c>
      <c r="F83" s="48">
        <f t="shared" si="23"/>
        <v>8.2509764098690113</v>
      </c>
      <c r="G83" s="61"/>
      <c r="H83" s="61"/>
      <c r="I83" s="48">
        <f>E83-E82</f>
        <v>0</v>
      </c>
      <c r="J83" s="22">
        <f>(0.5*'Vehicle Specs'!$G$25*'Vehicle Specs'!$C$28*'Vehicle Specs'!$C$27*'Drive Cycle'!E83^2)</f>
        <v>159.97581505520998</v>
      </c>
      <c r="K83" s="22">
        <f>IF(A83=1,'Vehicle Specs'!$E$36,IF(A83=2,'Vehicle Specs'!$C$36,IF(A83=3,'Vehicle Specs'!$D$36,IF(A83=4,'Vehicle Specs'!$B$36,1))))</f>
        <v>80.194689900000014</v>
      </c>
      <c r="L83" s="22">
        <v>0</v>
      </c>
      <c r="M83" s="22">
        <f t="shared" si="24"/>
        <v>0</v>
      </c>
      <c r="N83" s="22">
        <f t="shared" si="15"/>
        <v>0</v>
      </c>
      <c r="O83" s="22">
        <f t="shared" si="16"/>
        <v>0</v>
      </c>
      <c r="P83" s="22">
        <f t="shared" si="17"/>
        <v>240.17050495520999</v>
      </c>
      <c r="Q83" s="22">
        <f>IF(H83=1,I83*'Vehicle Specs'!#REF!,IF(H83=2,'Vehicle Specs'!#REF!*I83,IF(H83=3,'Vehicle Specs'!$G$25*I83,0)))</f>
        <v>0</v>
      </c>
      <c r="R83" s="22">
        <f t="shared" si="13"/>
        <v>240.17050495520999</v>
      </c>
      <c r="S83" s="22">
        <f t="shared" si="18"/>
        <v>240.17050495520999</v>
      </c>
      <c r="T83" s="22">
        <f>ABS((+P83+Q83)*(+E83))/1000</f>
        <v>3.2206864714493659</v>
      </c>
      <c r="U83" s="61"/>
      <c r="V83" s="61"/>
      <c r="W83" s="22">
        <v>308.00785775999998</v>
      </c>
      <c r="X83" s="22">
        <f t="shared" si="25"/>
        <v>2.0548445202331029E-2</v>
      </c>
      <c r="Y83" s="22">
        <f t="shared" si="19"/>
        <v>2.0548445202331029E-2</v>
      </c>
      <c r="Z83" s="22">
        <f t="shared" si="20"/>
        <v>6.349469567520287E-2</v>
      </c>
      <c r="AA83" s="22">
        <f>(0.5*'Vehicle Specs'!$G$20*'Drive Cycle'!E83^2)</f>
        <v>56540.652061500004</v>
      </c>
      <c r="AB83" s="22">
        <f t="shared" si="21"/>
        <v>240.17050495520999</v>
      </c>
      <c r="AC83" s="22">
        <f>SUM(AB$2:AB83)</f>
        <v>18102.711063554267</v>
      </c>
      <c r="AD83" s="35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</row>
    <row r="84" spans="1:43" x14ac:dyDescent="0.3">
      <c r="A84" s="21">
        <v>1</v>
      </c>
      <c r="B84" s="22" t="s">
        <v>77</v>
      </c>
      <c r="C84" s="22">
        <f t="shared" si="22"/>
        <v>82</v>
      </c>
      <c r="D84" s="22">
        <f t="shared" si="14"/>
        <v>29.998170000000002</v>
      </c>
      <c r="E84" s="48">
        <v>13.41</v>
      </c>
      <c r="F84" s="48">
        <f t="shared" si="23"/>
        <v>8.3255476253798246</v>
      </c>
      <c r="G84" s="61"/>
      <c r="H84" s="61"/>
      <c r="I84" s="48">
        <f>E84-E83</f>
        <v>0</v>
      </c>
      <c r="J84" s="22">
        <f>(0.5*'Vehicle Specs'!$G$25*'Vehicle Specs'!$C$28*'Vehicle Specs'!$C$27*'Drive Cycle'!E84^2)</f>
        <v>159.97581505520998</v>
      </c>
      <c r="K84" s="22">
        <f>IF(A84=1,'Vehicle Specs'!$E$36,IF(A84=2,'Vehicle Specs'!$C$36,IF(A84=3,'Vehicle Specs'!$D$36,IF(A84=4,'Vehicle Specs'!$B$36,1))))</f>
        <v>80.194689900000014</v>
      </c>
      <c r="L84" s="22">
        <v>0</v>
      </c>
      <c r="M84" s="22">
        <f t="shared" si="24"/>
        <v>0</v>
      </c>
      <c r="N84" s="22">
        <f t="shared" si="15"/>
        <v>0</v>
      </c>
      <c r="O84" s="22">
        <f t="shared" si="16"/>
        <v>0</v>
      </c>
      <c r="P84" s="22">
        <f t="shared" si="17"/>
        <v>240.17050495520999</v>
      </c>
      <c r="Q84" s="22">
        <f>IF(H84=1,I84*'Vehicle Specs'!#REF!,IF(H84=2,'Vehicle Specs'!#REF!*I84,IF(H84=3,'Vehicle Specs'!$G$25*I84,0)))</f>
        <v>0</v>
      </c>
      <c r="R84" s="22">
        <f t="shared" si="13"/>
        <v>240.17050495520999</v>
      </c>
      <c r="S84" s="22">
        <f t="shared" si="18"/>
        <v>240.17050495520999</v>
      </c>
      <c r="T84" s="22">
        <f>ABS((+P84+Q84)*(+E84))/1000</f>
        <v>3.2206864714493659</v>
      </c>
      <c r="U84" s="61"/>
      <c r="V84" s="61"/>
      <c r="W84" s="22">
        <v>308.00785775999998</v>
      </c>
      <c r="X84" s="22">
        <f t="shared" si="25"/>
        <v>2.0548445202331029E-2</v>
      </c>
      <c r="Y84" s="22">
        <f t="shared" si="19"/>
        <v>2.0548445202331029E-2</v>
      </c>
      <c r="Z84" s="22">
        <f t="shared" si="20"/>
        <v>6.349469567520287E-2</v>
      </c>
      <c r="AA84" s="22">
        <f>(0.5*'Vehicle Specs'!$G$20*'Drive Cycle'!E84^2)</f>
        <v>56540.652061500004</v>
      </c>
      <c r="AB84" s="22">
        <f t="shared" si="21"/>
        <v>240.17050495520999</v>
      </c>
      <c r="AC84" s="22">
        <f>SUM(AB$2:AB84)</f>
        <v>18342.881568509478</v>
      </c>
      <c r="AD84" s="35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</row>
    <row r="85" spans="1:43" x14ac:dyDescent="0.3">
      <c r="A85" s="21">
        <v>1</v>
      </c>
      <c r="B85" s="22" t="s">
        <v>77</v>
      </c>
      <c r="C85" s="22">
        <f t="shared" si="22"/>
        <v>83</v>
      </c>
      <c r="D85" s="22">
        <f t="shared" si="14"/>
        <v>29.998170000000002</v>
      </c>
      <c r="E85" s="48">
        <v>13.41</v>
      </c>
      <c r="F85" s="48">
        <f t="shared" si="23"/>
        <v>8.400118840890638</v>
      </c>
      <c r="G85" s="61"/>
      <c r="H85" s="61"/>
      <c r="I85" s="48">
        <f>E85-E84</f>
        <v>0</v>
      </c>
      <c r="J85" s="22">
        <f>(0.5*'Vehicle Specs'!$G$25*'Vehicle Specs'!$C$28*'Vehicle Specs'!$C$27*'Drive Cycle'!E85^2)</f>
        <v>159.97581505520998</v>
      </c>
      <c r="K85" s="22">
        <f>IF(A85=1,'Vehicle Specs'!$E$36,IF(A85=2,'Vehicle Specs'!$C$36,IF(A85=3,'Vehicle Specs'!$D$36,IF(A85=4,'Vehicle Specs'!$B$36,1))))</f>
        <v>80.194689900000014</v>
      </c>
      <c r="L85" s="22">
        <v>0</v>
      </c>
      <c r="M85" s="22">
        <f t="shared" si="24"/>
        <v>0</v>
      </c>
      <c r="N85" s="22">
        <f t="shared" si="15"/>
        <v>0</v>
      </c>
      <c r="O85" s="22">
        <f t="shared" si="16"/>
        <v>0</v>
      </c>
      <c r="P85" s="22">
        <f t="shared" si="17"/>
        <v>240.17050495520999</v>
      </c>
      <c r="Q85" s="22">
        <f>IF(H85=1,I85*'Vehicle Specs'!#REF!,IF(H85=2,'Vehicle Specs'!#REF!*I85,IF(H85=3,'Vehicle Specs'!$G$25*I85,0)))</f>
        <v>0</v>
      </c>
      <c r="R85" s="22">
        <f t="shared" si="13"/>
        <v>240.17050495520999</v>
      </c>
      <c r="S85" s="22">
        <f t="shared" si="18"/>
        <v>240.17050495520999</v>
      </c>
      <c r="T85" s="22">
        <f>ABS((+P85+Q85)*(+E85))/1000</f>
        <v>3.2206864714493659</v>
      </c>
      <c r="U85" s="61"/>
      <c r="V85" s="61"/>
      <c r="W85" s="22">
        <v>308.00785775999998</v>
      </c>
      <c r="X85" s="22">
        <f t="shared" si="25"/>
        <v>2.0548445202331029E-2</v>
      </c>
      <c r="Y85" s="22">
        <f t="shared" si="19"/>
        <v>2.0548445202331029E-2</v>
      </c>
      <c r="Z85" s="22">
        <f t="shared" si="20"/>
        <v>6.349469567520287E-2</v>
      </c>
      <c r="AA85" s="22">
        <f>(0.5*'Vehicle Specs'!$G$20*'Drive Cycle'!E85^2)</f>
        <v>56540.652061500004</v>
      </c>
      <c r="AB85" s="22">
        <f t="shared" si="21"/>
        <v>240.17050495520999</v>
      </c>
      <c r="AC85" s="22">
        <f>SUM(AB$2:AB85)</f>
        <v>18583.052073464689</v>
      </c>
      <c r="AD85" s="35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</row>
    <row r="86" spans="1:43" x14ac:dyDescent="0.3">
      <c r="A86" s="21">
        <v>1</v>
      </c>
      <c r="B86" s="22" t="s">
        <v>77</v>
      </c>
      <c r="C86" s="22">
        <f t="shared" si="22"/>
        <v>84</v>
      </c>
      <c r="D86" s="22">
        <f t="shared" si="14"/>
        <v>29.998170000000002</v>
      </c>
      <c r="E86" s="48">
        <v>13.41</v>
      </c>
      <c r="F86" s="48">
        <f t="shared" si="23"/>
        <v>8.4746900564014513</v>
      </c>
      <c r="G86" s="61"/>
      <c r="H86" s="61"/>
      <c r="I86" s="48">
        <f>E86-E85</f>
        <v>0</v>
      </c>
      <c r="J86" s="22">
        <f>(0.5*'Vehicle Specs'!$G$25*'Vehicle Specs'!$C$28*'Vehicle Specs'!$C$27*'Drive Cycle'!E86^2)</f>
        <v>159.97581505520998</v>
      </c>
      <c r="K86" s="22">
        <f>IF(A86=1,'Vehicle Specs'!$E$36,IF(A86=2,'Vehicle Specs'!$C$36,IF(A86=3,'Vehicle Specs'!$D$36,IF(A86=4,'Vehicle Specs'!$B$36,1))))</f>
        <v>80.194689900000014</v>
      </c>
      <c r="L86" s="22">
        <v>0</v>
      </c>
      <c r="M86" s="22">
        <f t="shared" si="24"/>
        <v>0</v>
      </c>
      <c r="N86" s="22">
        <f t="shared" si="15"/>
        <v>0</v>
      </c>
      <c r="O86" s="22">
        <f t="shared" si="16"/>
        <v>0</v>
      </c>
      <c r="P86" s="22">
        <f t="shared" si="17"/>
        <v>240.17050495520999</v>
      </c>
      <c r="Q86" s="22">
        <f>IF(H86=1,I86*'Vehicle Specs'!#REF!,IF(H86=2,'Vehicle Specs'!#REF!*I86,IF(H86=3,'Vehicle Specs'!$G$25*I86,0)))</f>
        <v>0</v>
      </c>
      <c r="R86" s="22">
        <f t="shared" si="13"/>
        <v>240.17050495520999</v>
      </c>
      <c r="S86" s="22">
        <f t="shared" si="18"/>
        <v>240.17050495520999</v>
      </c>
      <c r="T86" s="22">
        <f>ABS((+P86+Q86)*(+E86))/1000</f>
        <v>3.2206864714493659</v>
      </c>
      <c r="U86" s="61"/>
      <c r="V86" s="61"/>
      <c r="W86" s="22">
        <v>308.00785775999998</v>
      </c>
      <c r="X86" s="22">
        <f t="shared" si="25"/>
        <v>2.0548445202331029E-2</v>
      </c>
      <c r="Y86" s="22">
        <f t="shared" si="19"/>
        <v>2.0548445202331029E-2</v>
      </c>
      <c r="Z86" s="22">
        <f t="shared" si="20"/>
        <v>6.349469567520287E-2</v>
      </c>
      <c r="AA86" s="22">
        <f>(0.5*'Vehicle Specs'!$G$20*'Drive Cycle'!E86^2)</f>
        <v>56540.652061500004</v>
      </c>
      <c r="AB86" s="22">
        <f t="shared" si="21"/>
        <v>240.17050495520999</v>
      </c>
      <c r="AC86" s="22">
        <f>SUM(AB$2:AB86)</f>
        <v>18823.2225784199</v>
      </c>
      <c r="AD86" s="35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</row>
    <row r="87" spans="1:43" x14ac:dyDescent="0.3">
      <c r="A87" s="21">
        <v>1</v>
      </c>
      <c r="B87" s="22" t="s">
        <v>77</v>
      </c>
      <c r="C87" s="22">
        <f t="shared" si="22"/>
        <v>85</v>
      </c>
      <c r="D87" s="22">
        <f t="shared" si="14"/>
        <v>29.998170000000002</v>
      </c>
      <c r="E87" s="48">
        <v>13.41</v>
      </c>
      <c r="F87" s="48">
        <f t="shared" si="23"/>
        <v>8.5492612719122647</v>
      </c>
      <c r="G87" s="61"/>
      <c r="H87" s="61"/>
      <c r="I87" s="48">
        <f>E87-E86</f>
        <v>0</v>
      </c>
      <c r="J87" s="22">
        <f>(0.5*'Vehicle Specs'!$G$25*'Vehicle Specs'!$C$28*'Vehicle Specs'!$C$27*'Drive Cycle'!E87^2)</f>
        <v>159.97581505520998</v>
      </c>
      <c r="K87" s="22">
        <f>IF(A87=1,'Vehicle Specs'!$E$36,IF(A87=2,'Vehicle Specs'!$C$36,IF(A87=3,'Vehicle Specs'!$D$36,IF(A87=4,'Vehicle Specs'!$B$36,1))))</f>
        <v>80.194689900000014</v>
      </c>
      <c r="L87" s="22">
        <v>0</v>
      </c>
      <c r="M87" s="22">
        <f t="shared" si="24"/>
        <v>0</v>
      </c>
      <c r="N87" s="22">
        <f t="shared" si="15"/>
        <v>0</v>
      </c>
      <c r="O87" s="22">
        <f t="shared" si="16"/>
        <v>0</v>
      </c>
      <c r="P87" s="22">
        <f t="shared" si="17"/>
        <v>240.17050495520999</v>
      </c>
      <c r="Q87" s="22">
        <f>IF(H87=1,I87*'Vehicle Specs'!#REF!,IF(H87=2,'Vehicle Specs'!#REF!*I87,IF(H87=3,'Vehicle Specs'!$G$25*I87,0)))</f>
        <v>0</v>
      </c>
      <c r="R87" s="22">
        <f t="shared" si="13"/>
        <v>240.17050495520999</v>
      </c>
      <c r="S87" s="22">
        <f t="shared" si="18"/>
        <v>240.17050495520999</v>
      </c>
      <c r="T87" s="22">
        <f>ABS((+P87+Q87)*(+E87))/1000</f>
        <v>3.2206864714493659</v>
      </c>
      <c r="U87" s="61"/>
      <c r="V87" s="61"/>
      <c r="W87" s="22">
        <v>308.00785775999998</v>
      </c>
      <c r="X87" s="22">
        <f t="shared" si="25"/>
        <v>2.0548445202331029E-2</v>
      </c>
      <c r="Y87" s="22">
        <f t="shared" si="19"/>
        <v>2.0548445202331029E-2</v>
      </c>
      <c r="Z87" s="22">
        <f t="shared" si="20"/>
        <v>6.349469567520287E-2</v>
      </c>
      <c r="AA87" s="22">
        <f>(0.5*'Vehicle Specs'!$G$20*'Drive Cycle'!E87^2)</f>
        <v>56540.652061500004</v>
      </c>
      <c r="AB87" s="22">
        <f t="shared" si="21"/>
        <v>240.17050495520999</v>
      </c>
      <c r="AC87" s="22">
        <f>SUM(AB$2:AB87)</f>
        <v>19063.393083375111</v>
      </c>
      <c r="AD87" s="35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</row>
    <row r="88" spans="1:43" x14ac:dyDescent="0.3">
      <c r="A88" s="21">
        <v>1</v>
      </c>
      <c r="B88" s="22" t="s">
        <v>77</v>
      </c>
      <c r="C88" s="22">
        <f t="shared" si="22"/>
        <v>86</v>
      </c>
      <c r="D88" s="22">
        <f t="shared" si="14"/>
        <v>29.998170000000002</v>
      </c>
      <c r="E88" s="48">
        <v>13.41</v>
      </c>
      <c r="F88" s="48">
        <f t="shared" si="23"/>
        <v>8.6238324874230781</v>
      </c>
      <c r="G88" s="61"/>
      <c r="H88" s="61"/>
      <c r="I88" s="48">
        <f>E88-E87</f>
        <v>0</v>
      </c>
      <c r="J88" s="22">
        <f>(0.5*'Vehicle Specs'!$G$25*'Vehicle Specs'!$C$28*'Vehicle Specs'!$C$27*'Drive Cycle'!E88^2)</f>
        <v>159.97581505520998</v>
      </c>
      <c r="K88" s="22">
        <f>IF(A88=1,'Vehicle Specs'!$E$36,IF(A88=2,'Vehicle Specs'!$C$36,IF(A88=3,'Vehicle Specs'!$D$36,IF(A88=4,'Vehicle Specs'!$B$36,1))))</f>
        <v>80.194689900000014</v>
      </c>
      <c r="L88" s="22">
        <v>0</v>
      </c>
      <c r="M88" s="22">
        <f t="shared" si="24"/>
        <v>0</v>
      </c>
      <c r="N88" s="22">
        <f t="shared" si="15"/>
        <v>0</v>
      </c>
      <c r="O88" s="22">
        <f t="shared" si="16"/>
        <v>0</v>
      </c>
      <c r="P88" s="22">
        <f t="shared" si="17"/>
        <v>240.17050495520999</v>
      </c>
      <c r="Q88" s="22">
        <f>IF(H88=1,I88*'Vehicle Specs'!#REF!,IF(H88=2,'Vehicle Specs'!#REF!*I88,IF(H88=3,'Vehicle Specs'!$G$25*I88,0)))</f>
        <v>0</v>
      </c>
      <c r="R88" s="22">
        <f t="shared" si="13"/>
        <v>240.17050495520999</v>
      </c>
      <c r="S88" s="22">
        <f t="shared" si="18"/>
        <v>240.17050495520999</v>
      </c>
      <c r="T88" s="22">
        <f>ABS((+P88+Q88)*(+E88))/1000</f>
        <v>3.2206864714493659</v>
      </c>
      <c r="U88" s="61"/>
      <c r="V88" s="61"/>
      <c r="W88" s="22">
        <v>308.00785775999998</v>
      </c>
      <c r="X88" s="22">
        <f t="shared" si="25"/>
        <v>2.0548445202331029E-2</v>
      </c>
      <c r="Y88" s="22">
        <f t="shared" si="19"/>
        <v>2.0548445202331029E-2</v>
      </c>
      <c r="Z88" s="22">
        <f t="shared" si="20"/>
        <v>6.349469567520287E-2</v>
      </c>
      <c r="AA88" s="22">
        <f>(0.5*'Vehicle Specs'!$G$20*'Drive Cycle'!E88^2)</f>
        <v>56540.652061500004</v>
      </c>
      <c r="AB88" s="22">
        <f t="shared" si="21"/>
        <v>240.17050495520999</v>
      </c>
      <c r="AC88" s="22">
        <f>SUM(AB$2:AB88)</f>
        <v>19303.563588330322</v>
      </c>
      <c r="AD88" s="35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</row>
    <row r="89" spans="1:43" x14ac:dyDescent="0.3">
      <c r="A89" s="21">
        <v>1</v>
      </c>
      <c r="B89" s="22" t="s">
        <v>77</v>
      </c>
      <c r="C89" s="22">
        <f t="shared" si="22"/>
        <v>87</v>
      </c>
      <c r="D89" s="22">
        <f t="shared" si="14"/>
        <v>29.998170000000002</v>
      </c>
      <c r="E89" s="48">
        <v>13.41</v>
      </c>
      <c r="F89" s="48">
        <f t="shared" si="23"/>
        <v>8.6984037029338914</v>
      </c>
      <c r="G89" s="61"/>
      <c r="H89" s="61"/>
      <c r="I89" s="48">
        <f>E89-E88</f>
        <v>0</v>
      </c>
      <c r="J89" s="22">
        <f>(0.5*'Vehicle Specs'!$G$25*'Vehicle Specs'!$C$28*'Vehicle Specs'!$C$27*'Drive Cycle'!E89^2)</f>
        <v>159.97581505520998</v>
      </c>
      <c r="K89" s="22">
        <f>IF(A89=1,'Vehicle Specs'!$E$36,IF(A89=2,'Vehicle Specs'!$C$36,IF(A89=3,'Vehicle Specs'!$D$36,IF(A89=4,'Vehicle Specs'!$B$36,1))))</f>
        <v>80.194689900000014</v>
      </c>
      <c r="L89" s="22">
        <v>0</v>
      </c>
      <c r="M89" s="22">
        <f t="shared" si="24"/>
        <v>0</v>
      </c>
      <c r="N89" s="22">
        <f t="shared" si="15"/>
        <v>0</v>
      </c>
      <c r="O89" s="22">
        <f t="shared" si="16"/>
        <v>0</v>
      </c>
      <c r="P89" s="22">
        <f t="shared" si="17"/>
        <v>240.17050495520999</v>
      </c>
      <c r="Q89" s="22">
        <f>IF(H89=1,I89*'Vehicle Specs'!#REF!,IF(H89=2,'Vehicle Specs'!#REF!*I89,IF(H89=3,'Vehicle Specs'!$G$25*I89,0)))</f>
        <v>0</v>
      </c>
      <c r="R89" s="22">
        <f t="shared" si="13"/>
        <v>240.17050495520999</v>
      </c>
      <c r="S89" s="22">
        <f t="shared" si="18"/>
        <v>240.17050495520999</v>
      </c>
      <c r="T89" s="22">
        <f>ABS((+P89+Q89)*(+E89))/1000</f>
        <v>3.2206864714493659</v>
      </c>
      <c r="U89" s="61"/>
      <c r="V89" s="61"/>
      <c r="W89" s="22">
        <v>308.00785775999998</v>
      </c>
      <c r="X89" s="22">
        <f t="shared" si="25"/>
        <v>2.0548445202331029E-2</v>
      </c>
      <c r="Y89" s="22">
        <f t="shared" si="19"/>
        <v>2.0548445202331029E-2</v>
      </c>
      <c r="Z89" s="22">
        <f t="shared" si="20"/>
        <v>6.349469567520287E-2</v>
      </c>
      <c r="AA89" s="22">
        <f>(0.5*'Vehicle Specs'!$G$20*'Drive Cycle'!E89^2)</f>
        <v>56540.652061500004</v>
      </c>
      <c r="AB89" s="22">
        <f t="shared" si="21"/>
        <v>240.17050495520999</v>
      </c>
      <c r="AC89" s="22">
        <f>SUM(AB$2:AB89)</f>
        <v>19543.734093285533</v>
      </c>
      <c r="AD89" s="35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</row>
    <row r="90" spans="1:43" x14ac:dyDescent="0.3">
      <c r="A90" s="21">
        <v>1</v>
      </c>
      <c r="B90" s="22" t="s">
        <v>77</v>
      </c>
      <c r="C90" s="22">
        <f t="shared" si="22"/>
        <v>88</v>
      </c>
      <c r="D90" s="22">
        <f t="shared" si="14"/>
        <v>29.998170000000002</v>
      </c>
      <c r="E90" s="48">
        <v>13.41</v>
      </c>
      <c r="F90" s="48">
        <f t="shared" si="23"/>
        <v>8.7729749184447048</v>
      </c>
      <c r="G90" s="61"/>
      <c r="H90" s="61"/>
      <c r="I90" s="48">
        <f>E90-E89</f>
        <v>0</v>
      </c>
      <c r="J90" s="22">
        <f>(0.5*'Vehicle Specs'!$G$25*'Vehicle Specs'!$C$28*'Vehicle Specs'!$C$27*'Drive Cycle'!E90^2)</f>
        <v>159.97581505520998</v>
      </c>
      <c r="K90" s="22">
        <f>IF(A90=1,'Vehicle Specs'!$E$36,IF(A90=2,'Vehicle Specs'!$C$36,IF(A90=3,'Vehicle Specs'!$D$36,IF(A90=4,'Vehicle Specs'!$B$36,1))))</f>
        <v>80.194689900000014</v>
      </c>
      <c r="L90" s="22">
        <v>0</v>
      </c>
      <c r="M90" s="22">
        <f t="shared" si="24"/>
        <v>0</v>
      </c>
      <c r="N90" s="22">
        <f t="shared" si="15"/>
        <v>0</v>
      </c>
      <c r="O90" s="22">
        <f t="shared" si="16"/>
        <v>0</v>
      </c>
      <c r="P90" s="22">
        <f t="shared" si="17"/>
        <v>240.17050495520999</v>
      </c>
      <c r="Q90" s="22">
        <f>IF(H90=1,I90*'Vehicle Specs'!#REF!,IF(H90=2,'Vehicle Specs'!#REF!*I90,IF(H90=3,'Vehicle Specs'!$G$25*I90,0)))</f>
        <v>0</v>
      </c>
      <c r="R90" s="22">
        <f t="shared" si="13"/>
        <v>240.17050495520999</v>
      </c>
      <c r="S90" s="22">
        <f t="shared" si="18"/>
        <v>240.17050495520999</v>
      </c>
      <c r="T90" s="22">
        <f>ABS((+P90+Q90)*(+E90))/1000</f>
        <v>3.2206864714493659</v>
      </c>
      <c r="U90" s="61"/>
      <c r="V90" s="61"/>
      <c r="W90" s="22">
        <v>308.00785775999998</v>
      </c>
      <c r="X90" s="22">
        <f t="shared" si="25"/>
        <v>2.0548445202331029E-2</v>
      </c>
      <c r="Y90" s="22">
        <f t="shared" si="19"/>
        <v>2.0548445202331029E-2</v>
      </c>
      <c r="Z90" s="22">
        <f t="shared" si="20"/>
        <v>6.349469567520287E-2</v>
      </c>
      <c r="AA90" s="22">
        <f>(0.5*'Vehicle Specs'!$G$20*'Drive Cycle'!E90^2)</f>
        <v>56540.652061500004</v>
      </c>
      <c r="AB90" s="22">
        <f t="shared" si="21"/>
        <v>240.17050495520999</v>
      </c>
      <c r="AC90" s="22">
        <f>SUM(AB$2:AB90)</f>
        <v>19783.904598240744</v>
      </c>
      <c r="AD90" s="35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</row>
    <row r="91" spans="1:43" x14ac:dyDescent="0.3">
      <c r="A91" s="21">
        <v>1</v>
      </c>
      <c r="B91" s="22" t="s">
        <v>77</v>
      </c>
      <c r="C91" s="22">
        <f t="shared" si="22"/>
        <v>89</v>
      </c>
      <c r="D91" s="22">
        <f t="shared" si="14"/>
        <v>29.998170000000002</v>
      </c>
      <c r="E91" s="48">
        <v>13.41</v>
      </c>
      <c r="F91" s="48">
        <f t="shared" si="23"/>
        <v>8.8475461339555181</v>
      </c>
      <c r="G91" s="61"/>
      <c r="H91" s="61"/>
      <c r="I91" s="48">
        <f>E91-E90</f>
        <v>0</v>
      </c>
      <c r="J91" s="22">
        <f>(0.5*'Vehicle Specs'!$G$25*'Vehicle Specs'!$C$28*'Vehicle Specs'!$C$27*'Drive Cycle'!E91^2)</f>
        <v>159.97581505520998</v>
      </c>
      <c r="K91" s="22">
        <f>IF(A91=1,'Vehicle Specs'!$E$36,IF(A91=2,'Vehicle Specs'!$C$36,IF(A91=3,'Vehicle Specs'!$D$36,IF(A91=4,'Vehicle Specs'!$B$36,1))))</f>
        <v>80.194689900000014</v>
      </c>
      <c r="L91" s="22">
        <v>0</v>
      </c>
      <c r="M91" s="22">
        <f t="shared" si="24"/>
        <v>0</v>
      </c>
      <c r="N91" s="22">
        <f t="shared" si="15"/>
        <v>0</v>
      </c>
      <c r="O91" s="22">
        <f t="shared" si="16"/>
        <v>0</v>
      </c>
      <c r="P91" s="22">
        <f t="shared" si="17"/>
        <v>240.17050495520999</v>
      </c>
      <c r="Q91" s="22">
        <f>IF(H91=1,I91*'Vehicle Specs'!#REF!,IF(H91=2,'Vehicle Specs'!#REF!*I91,IF(H91=3,'Vehicle Specs'!$G$25*I91,0)))</f>
        <v>0</v>
      </c>
      <c r="R91" s="22">
        <f t="shared" si="13"/>
        <v>240.17050495520999</v>
      </c>
      <c r="S91" s="22">
        <f t="shared" si="18"/>
        <v>240.17050495520999</v>
      </c>
      <c r="T91" s="22">
        <f>ABS((+P91+Q91)*(+E91))/1000</f>
        <v>3.2206864714493659</v>
      </c>
      <c r="U91" s="61"/>
      <c r="V91" s="61"/>
      <c r="W91" s="22">
        <v>308.00785775999998</v>
      </c>
      <c r="X91" s="22">
        <f t="shared" si="25"/>
        <v>2.0548445202331029E-2</v>
      </c>
      <c r="Y91" s="22">
        <f t="shared" si="19"/>
        <v>2.0548445202331029E-2</v>
      </c>
      <c r="Z91" s="22">
        <f t="shared" si="20"/>
        <v>6.349469567520287E-2</v>
      </c>
      <c r="AA91" s="22">
        <f>(0.5*'Vehicle Specs'!$G$20*'Drive Cycle'!E91^2)</f>
        <v>56540.652061500004</v>
      </c>
      <c r="AB91" s="22">
        <f t="shared" si="21"/>
        <v>240.17050495520999</v>
      </c>
      <c r="AC91" s="22">
        <f>SUM(AB$2:AB91)</f>
        <v>20024.075103195955</v>
      </c>
      <c r="AD91" s="35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</row>
    <row r="92" spans="1:43" x14ac:dyDescent="0.3">
      <c r="A92" s="21">
        <v>1</v>
      </c>
      <c r="B92" s="22" t="s">
        <v>77</v>
      </c>
      <c r="C92" s="22">
        <f t="shared" si="22"/>
        <v>90</v>
      </c>
      <c r="D92" s="22">
        <f t="shared" si="14"/>
        <v>29.998170000000002</v>
      </c>
      <c r="E92" s="48">
        <v>13.41</v>
      </c>
      <c r="F92" s="48">
        <f t="shared" si="23"/>
        <v>8.9221173494663315</v>
      </c>
      <c r="G92" s="61"/>
      <c r="H92" s="61"/>
      <c r="I92" s="48">
        <f>E92-E91</f>
        <v>0</v>
      </c>
      <c r="J92" s="22">
        <f>(0.5*'Vehicle Specs'!$G$25*'Vehicle Specs'!$C$28*'Vehicle Specs'!$C$27*'Drive Cycle'!E92^2)</f>
        <v>159.97581505520998</v>
      </c>
      <c r="K92" s="22">
        <f>IF(A92=1,'Vehicle Specs'!$E$36,IF(A92=2,'Vehicle Specs'!$C$36,IF(A92=3,'Vehicle Specs'!$D$36,IF(A92=4,'Vehicle Specs'!$B$36,1))))</f>
        <v>80.194689900000014</v>
      </c>
      <c r="L92" s="22">
        <v>0</v>
      </c>
      <c r="M92" s="22">
        <f t="shared" si="24"/>
        <v>0</v>
      </c>
      <c r="N92" s="22">
        <f t="shared" si="15"/>
        <v>0</v>
      </c>
      <c r="O92" s="22">
        <f t="shared" si="16"/>
        <v>0</v>
      </c>
      <c r="P92" s="22">
        <f t="shared" si="17"/>
        <v>240.17050495520999</v>
      </c>
      <c r="Q92" s="22">
        <f>IF(H92=1,I92*'Vehicle Specs'!#REF!,IF(H92=2,'Vehicle Specs'!#REF!*I92,IF(H92=3,'Vehicle Specs'!$G$25*I92,0)))</f>
        <v>0</v>
      </c>
      <c r="R92" s="22">
        <f t="shared" si="13"/>
        <v>240.17050495520999</v>
      </c>
      <c r="S92" s="22">
        <f t="shared" si="18"/>
        <v>240.17050495520999</v>
      </c>
      <c r="T92" s="22">
        <f>ABS((+P92+Q92)*(+E92))/1000</f>
        <v>3.2206864714493659</v>
      </c>
      <c r="U92" s="61"/>
      <c r="V92" s="61"/>
      <c r="W92" s="22">
        <v>308.00785775999998</v>
      </c>
      <c r="X92" s="22">
        <f t="shared" si="25"/>
        <v>2.0548445202331029E-2</v>
      </c>
      <c r="Y92" s="22">
        <f t="shared" si="19"/>
        <v>2.0548445202331029E-2</v>
      </c>
      <c r="Z92" s="22">
        <f t="shared" si="20"/>
        <v>6.349469567520287E-2</v>
      </c>
      <c r="AA92" s="22">
        <f>(0.5*'Vehicle Specs'!$G$20*'Drive Cycle'!E92^2)</f>
        <v>56540.652061500004</v>
      </c>
      <c r="AB92" s="22">
        <f t="shared" si="21"/>
        <v>240.17050495520999</v>
      </c>
      <c r="AC92" s="22">
        <f>SUM(AB$2:AB92)</f>
        <v>20264.245608151166</v>
      </c>
      <c r="AD92" s="35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</row>
    <row r="93" spans="1:43" x14ac:dyDescent="0.3">
      <c r="A93" s="21">
        <v>1</v>
      </c>
      <c r="B93" s="22" t="s">
        <v>77</v>
      </c>
      <c r="C93" s="22">
        <f t="shared" si="22"/>
        <v>91</v>
      </c>
      <c r="D93" s="22">
        <f t="shared" si="14"/>
        <v>29.998170000000002</v>
      </c>
      <c r="E93" s="48">
        <v>13.41</v>
      </c>
      <c r="F93" s="48">
        <f t="shared" si="23"/>
        <v>8.9966885649771449</v>
      </c>
      <c r="G93" s="61"/>
      <c r="H93" s="61"/>
      <c r="I93" s="48">
        <f>E93-E92</f>
        <v>0</v>
      </c>
      <c r="J93" s="22">
        <f>(0.5*'Vehicle Specs'!$G$25*'Vehicle Specs'!$C$28*'Vehicle Specs'!$C$27*'Drive Cycle'!E93^2)</f>
        <v>159.97581505520998</v>
      </c>
      <c r="K93" s="22">
        <f>IF(A93=1,'Vehicle Specs'!$E$36,IF(A93=2,'Vehicle Specs'!$C$36,IF(A93=3,'Vehicle Specs'!$D$36,IF(A93=4,'Vehicle Specs'!$B$36,1))))</f>
        <v>80.194689900000014</v>
      </c>
      <c r="L93" s="22">
        <v>0</v>
      </c>
      <c r="M93" s="22">
        <f t="shared" si="24"/>
        <v>0</v>
      </c>
      <c r="N93" s="22">
        <f t="shared" si="15"/>
        <v>0</v>
      </c>
      <c r="O93" s="22">
        <f t="shared" si="16"/>
        <v>0</v>
      </c>
      <c r="P93" s="22">
        <f t="shared" si="17"/>
        <v>240.17050495520999</v>
      </c>
      <c r="Q93" s="22">
        <f>IF(H93=1,I93*'Vehicle Specs'!#REF!,IF(H93=2,'Vehicle Specs'!#REF!*I93,IF(H93=3,'Vehicle Specs'!$G$25*I93,0)))</f>
        <v>0</v>
      </c>
      <c r="R93" s="22">
        <f t="shared" si="13"/>
        <v>240.17050495520999</v>
      </c>
      <c r="S93" s="22">
        <f t="shared" si="18"/>
        <v>240.17050495520999</v>
      </c>
      <c r="T93" s="22">
        <f>ABS((+P93+Q93)*(+E93))/1000</f>
        <v>3.2206864714493659</v>
      </c>
      <c r="U93" s="61"/>
      <c r="V93" s="61"/>
      <c r="W93" s="22">
        <v>308.00785775999998</v>
      </c>
      <c r="X93" s="22">
        <f t="shared" si="25"/>
        <v>2.0548445202331029E-2</v>
      </c>
      <c r="Y93" s="22">
        <f t="shared" si="19"/>
        <v>2.0548445202331029E-2</v>
      </c>
      <c r="Z93" s="22">
        <f t="shared" si="20"/>
        <v>6.349469567520287E-2</v>
      </c>
      <c r="AA93" s="22">
        <f>(0.5*'Vehicle Specs'!$G$20*'Drive Cycle'!E93^2)</f>
        <v>56540.652061500004</v>
      </c>
      <c r="AB93" s="22">
        <f t="shared" si="21"/>
        <v>240.17050495520999</v>
      </c>
      <c r="AC93" s="22">
        <f>SUM(AB$2:AB93)</f>
        <v>20504.416113106377</v>
      </c>
      <c r="AD93" s="35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</row>
    <row r="94" spans="1:43" x14ac:dyDescent="0.3">
      <c r="A94" s="21">
        <v>1</v>
      </c>
      <c r="B94" s="22" t="s">
        <v>77</v>
      </c>
      <c r="C94" s="22">
        <f t="shared" si="22"/>
        <v>92</v>
      </c>
      <c r="D94" s="22">
        <f t="shared" si="14"/>
        <v>29.998170000000002</v>
      </c>
      <c r="E94" s="48">
        <v>13.41</v>
      </c>
      <c r="F94" s="48">
        <f t="shared" si="23"/>
        <v>9.0712597804879582</v>
      </c>
      <c r="G94" s="61"/>
      <c r="H94" s="61"/>
      <c r="I94" s="48">
        <f>E94-E93</f>
        <v>0</v>
      </c>
      <c r="J94" s="22">
        <f>(0.5*'Vehicle Specs'!$G$25*'Vehicle Specs'!$C$28*'Vehicle Specs'!$C$27*'Drive Cycle'!E94^2)</f>
        <v>159.97581505520998</v>
      </c>
      <c r="K94" s="22">
        <f>IF(A94=1,'Vehicle Specs'!$E$36,IF(A94=2,'Vehicle Specs'!$C$36,IF(A94=3,'Vehicle Specs'!$D$36,IF(A94=4,'Vehicle Specs'!$B$36,1))))</f>
        <v>80.194689900000014</v>
      </c>
      <c r="L94" s="22">
        <v>0</v>
      </c>
      <c r="M94" s="22">
        <f t="shared" si="24"/>
        <v>0</v>
      </c>
      <c r="N94" s="22">
        <f t="shared" si="15"/>
        <v>0</v>
      </c>
      <c r="O94" s="22">
        <f t="shared" si="16"/>
        <v>0</v>
      </c>
      <c r="P94" s="22">
        <f t="shared" si="17"/>
        <v>240.17050495520999</v>
      </c>
      <c r="Q94" s="22">
        <f>IF(H94=1,I94*'Vehicle Specs'!#REF!,IF(H94=2,'Vehicle Specs'!#REF!*I94,IF(H94=3,'Vehicle Specs'!$G$25*I94,0)))</f>
        <v>0</v>
      </c>
      <c r="R94" s="22">
        <f t="shared" si="13"/>
        <v>240.17050495520999</v>
      </c>
      <c r="S94" s="22">
        <f t="shared" si="18"/>
        <v>240.17050495520999</v>
      </c>
      <c r="T94" s="22">
        <f>ABS((+P94+Q94)*(+E94))/1000</f>
        <v>3.2206864714493659</v>
      </c>
      <c r="U94" s="61"/>
      <c r="V94" s="61"/>
      <c r="W94" s="22">
        <v>308.00785775999998</v>
      </c>
      <c r="X94" s="22">
        <f t="shared" si="25"/>
        <v>2.0548445202331029E-2</v>
      </c>
      <c r="Y94" s="22">
        <f t="shared" si="19"/>
        <v>2.0548445202331029E-2</v>
      </c>
      <c r="Z94" s="22">
        <f t="shared" si="20"/>
        <v>6.349469567520287E-2</v>
      </c>
      <c r="AA94" s="22">
        <f>(0.5*'Vehicle Specs'!$G$20*'Drive Cycle'!E94^2)</f>
        <v>56540.652061500004</v>
      </c>
      <c r="AB94" s="22">
        <f t="shared" si="21"/>
        <v>240.17050495520999</v>
      </c>
      <c r="AC94" s="22">
        <f>SUM(AB$2:AB94)</f>
        <v>20744.586618061589</v>
      </c>
      <c r="AD94" s="35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</row>
    <row r="95" spans="1:43" x14ac:dyDescent="0.3">
      <c r="A95" s="21">
        <v>1</v>
      </c>
      <c r="B95" s="22" t="s">
        <v>77</v>
      </c>
      <c r="C95" s="22">
        <f t="shared" si="22"/>
        <v>93</v>
      </c>
      <c r="D95" s="22">
        <f t="shared" si="14"/>
        <v>29.081000000000003</v>
      </c>
      <c r="E95" s="48">
        <v>13</v>
      </c>
      <c r="F95" s="48">
        <f t="shared" si="23"/>
        <v>9.1481828574110349</v>
      </c>
      <c r="G95" s="61"/>
      <c r="H95" s="61"/>
      <c r="I95" s="48">
        <f>E95-E94</f>
        <v>-0.41000000000000014</v>
      </c>
      <c r="J95" s="22">
        <f>(0.5*'Vehicle Specs'!$G$25*'Vehicle Specs'!$C$28*'Vehicle Specs'!$C$27*'Drive Cycle'!E95^2)</f>
        <v>150.34309289999999</v>
      </c>
      <c r="K95" s="22">
        <f>IF(A95=1,'Vehicle Specs'!$E$36,IF(A95=2,'Vehicle Specs'!$C$36,IF(A95=3,'Vehicle Specs'!$D$36,IF(A95=4,'Vehicle Specs'!$B$36,1))))</f>
        <v>80.194689900000014</v>
      </c>
      <c r="L95" s="22">
        <f>L94+0.5</f>
        <v>0.5</v>
      </c>
      <c r="M95" s="22">
        <f t="shared" si="24"/>
        <v>0.5</v>
      </c>
      <c r="N95" s="22">
        <f t="shared" si="15"/>
        <v>26.56505117707799</v>
      </c>
      <c r="O95" s="22">
        <f t="shared" si="16"/>
        <v>193.03527636160186</v>
      </c>
      <c r="P95" s="22">
        <f t="shared" si="17"/>
        <v>423.57305916160186</v>
      </c>
      <c r="Q95" s="22">
        <f>IF(H95=1,I95*'Vehicle Specs'!#REF!,IF(H95=2,'Vehicle Specs'!#REF!*I95,IF(H95=3,'Vehicle Specs'!$G$25*I95,0)))</f>
        <v>0</v>
      </c>
      <c r="R95" s="22">
        <f t="shared" si="13"/>
        <v>423.57305916160186</v>
      </c>
      <c r="S95" s="22">
        <f t="shared" si="18"/>
        <v>423.57305916160186</v>
      </c>
      <c r="T95" s="22">
        <f>ABS((+P95+Q95)*(+E95))/1000</f>
        <v>5.5064497691008247</v>
      </c>
      <c r="U95" s="61"/>
      <c r="V95" s="61"/>
      <c r="W95" s="22">
        <v>308.00785775999998</v>
      </c>
      <c r="X95" s="22">
        <f t="shared" si="25"/>
        <v>3.6239952932559646E-2</v>
      </c>
      <c r="Y95" s="22">
        <f t="shared" si="19"/>
        <v>3.6239952932559646E-2</v>
      </c>
      <c r="Z95" s="22">
        <f t="shared" si="20"/>
        <v>0.11198145456160931</v>
      </c>
      <c r="AA95" s="22">
        <f>(0.5*'Vehicle Specs'!$G$20*'Drive Cycle'!E95^2)</f>
        <v>53136.135000000002</v>
      </c>
      <c r="AB95" s="22">
        <f t="shared" si="21"/>
        <v>423.57305916160186</v>
      </c>
      <c r="AC95" s="22">
        <f>SUM(AB$2:AB95)</f>
        <v>21168.15967722319</v>
      </c>
      <c r="AD95" s="35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</row>
    <row r="96" spans="1:43" x14ac:dyDescent="0.3">
      <c r="A96" s="21">
        <v>1</v>
      </c>
      <c r="B96" s="22" t="s">
        <v>77</v>
      </c>
      <c r="C96" s="22">
        <f t="shared" si="22"/>
        <v>94</v>
      </c>
      <c r="D96" s="22">
        <f t="shared" si="14"/>
        <v>27.962500000000002</v>
      </c>
      <c r="E96" s="48">
        <v>12.5</v>
      </c>
      <c r="F96" s="48">
        <f t="shared" si="23"/>
        <v>9.2281828574110349</v>
      </c>
      <c r="G96" s="61"/>
      <c r="H96" s="61"/>
      <c r="I96" s="48">
        <f>E96-E95</f>
        <v>-0.5</v>
      </c>
      <c r="J96" s="22">
        <f>(0.5*'Vehicle Specs'!$G$25*'Vehicle Specs'!$C$28*'Vehicle Specs'!$C$27*'Drive Cycle'!E96^2)</f>
        <v>139.00064062499999</v>
      </c>
      <c r="K96" s="22">
        <f>IF(A96=1,'Vehicle Specs'!$E$36,IF(A96=2,'Vehicle Specs'!$C$36,IF(A96=3,'Vehicle Specs'!$D$36,IF(A96=4,'Vehicle Specs'!$B$36,1))))</f>
        <v>80.194689900000014</v>
      </c>
      <c r="L96" s="22">
        <f t="shared" ref="L96:L111" si="26">L95+0.5</f>
        <v>1</v>
      </c>
      <c r="M96" s="22">
        <f t="shared" si="24"/>
        <v>0.5</v>
      </c>
      <c r="N96" s="22">
        <f t="shared" si="15"/>
        <v>26.56505117707799</v>
      </c>
      <c r="O96" s="22">
        <f t="shared" si="16"/>
        <v>193.03527636160186</v>
      </c>
      <c r="P96" s="22">
        <f t="shared" si="17"/>
        <v>412.23060688660189</v>
      </c>
      <c r="Q96" s="22">
        <f>IF(H96=1,I96*'Vehicle Specs'!#REF!,IF(H96=2,'Vehicle Specs'!#REF!*I96,IF(H96=3,'Vehicle Specs'!$G$25*I96,0)))</f>
        <v>0</v>
      </c>
      <c r="R96" s="22">
        <f t="shared" si="13"/>
        <v>412.23060688660189</v>
      </c>
      <c r="S96" s="22">
        <f t="shared" si="18"/>
        <v>412.23060688660189</v>
      </c>
      <c r="T96" s="22">
        <f>ABS((+P96+Q96)*(+E96))/1000</f>
        <v>5.1528825860825238</v>
      </c>
      <c r="U96" s="61"/>
      <c r="V96" s="61"/>
      <c r="W96" s="22">
        <v>308.00785775999998</v>
      </c>
      <c r="X96" s="22">
        <f t="shared" si="25"/>
        <v>3.5269518369513045E-2</v>
      </c>
      <c r="Y96" s="22">
        <f t="shared" si="19"/>
        <v>3.5269518369513045E-2</v>
      </c>
      <c r="Z96" s="22">
        <f t="shared" si="20"/>
        <v>0.10898281176179531</v>
      </c>
      <c r="AA96" s="22">
        <f>(0.5*'Vehicle Specs'!$G$20*'Drive Cycle'!E96^2)</f>
        <v>49127.34375</v>
      </c>
      <c r="AB96" s="22">
        <f t="shared" si="21"/>
        <v>412.23060688660189</v>
      </c>
      <c r="AC96" s="22">
        <f>SUM(AB$2:AB96)</f>
        <v>21580.390284109792</v>
      </c>
      <c r="AD96" s="35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</row>
    <row r="97" spans="1:43" x14ac:dyDescent="0.3">
      <c r="A97" s="21">
        <v>1</v>
      </c>
      <c r="B97" s="22" t="s">
        <v>77</v>
      </c>
      <c r="C97" s="22">
        <f t="shared" si="22"/>
        <v>95</v>
      </c>
      <c r="D97" s="22">
        <f t="shared" si="14"/>
        <v>26.844000000000001</v>
      </c>
      <c r="E97" s="48">
        <v>12</v>
      </c>
      <c r="F97" s="48">
        <f t="shared" si="23"/>
        <v>9.3115161907443689</v>
      </c>
      <c r="G97" s="61"/>
      <c r="H97" s="61"/>
      <c r="I97" s="48">
        <f>E97-E96</f>
        <v>-0.5</v>
      </c>
      <c r="J97" s="22">
        <f>(0.5*'Vehicle Specs'!$G$25*'Vehicle Specs'!$C$28*'Vehicle Specs'!$C$27*'Drive Cycle'!E97^2)</f>
        <v>128.10299039999998</v>
      </c>
      <c r="K97" s="22">
        <f>IF(A97=1,'Vehicle Specs'!$E$36,IF(A97=2,'Vehicle Specs'!$C$36,IF(A97=3,'Vehicle Specs'!$D$36,IF(A97=4,'Vehicle Specs'!$B$36,1))))</f>
        <v>80.194689900000014</v>
      </c>
      <c r="L97" s="22">
        <f t="shared" si="26"/>
        <v>1.5</v>
      </c>
      <c r="M97" s="22">
        <f t="shared" si="24"/>
        <v>0.5</v>
      </c>
      <c r="N97" s="22">
        <f t="shared" si="15"/>
        <v>26.56505117707799</v>
      </c>
      <c r="O97" s="22">
        <f t="shared" si="16"/>
        <v>193.03527636160186</v>
      </c>
      <c r="P97" s="22">
        <f t="shared" si="17"/>
        <v>401.33295666160188</v>
      </c>
      <c r="Q97" s="22">
        <f>IF(H97=1,I97*'Vehicle Specs'!#REF!,IF(H97=2,'Vehicle Specs'!#REF!*I97,IF(H97=3,'Vehicle Specs'!$G$25*I97,0)))</f>
        <v>0</v>
      </c>
      <c r="R97" s="22">
        <f t="shared" si="13"/>
        <v>401.33295666160188</v>
      </c>
      <c r="S97" s="22">
        <f t="shared" si="18"/>
        <v>401.33295666160188</v>
      </c>
      <c r="T97" s="22">
        <f>ABS((+P97+Q97)*(+E97))/1000</f>
        <v>4.8159954799392226</v>
      </c>
      <c r="U97" s="61"/>
      <c r="V97" s="61"/>
      <c r="W97" s="22">
        <v>308.00785775999998</v>
      </c>
      <c r="X97" s="22">
        <f t="shared" si="25"/>
        <v>3.4337140063840803E-2</v>
      </c>
      <c r="Y97" s="22">
        <f t="shared" si="19"/>
        <v>3.4337140063840803E-2</v>
      </c>
      <c r="Z97" s="22">
        <f t="shared" si="20"/>
        <v>0.10610176279726807</v>
      </c>
      <c r="AA97" s="22">
        <f>(0.5*'Vehicle Specs'!$G$20*'Drive Cycle'!E97^2)</f>
        <v>45275.76</v>
      </c>
      <c r="AB97" s="22">
        <f t="shared" si="21"/>
        <v>401.33295666160188</v>
      </c>
      <c r="AC97" s="22">
        <f>SUM(AB$2:AB97)</f>
        <v>21981.723240771393</v>
      </c>
      <c r="AD97" s="35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</row>
    <row r="98" spans="1:43" x14ac:dyDescent="0.3">
      <c r="A98" s="21">
        <v>1</v>
      </c>
      <c r="B98" s="22" t="s">
        <v>77</v>
      </c>
      <c r="C98" s="22">
        <f t="shared" si="22"/>
        <v>96</v>
      </c>
      <c r="D98" s="22">
        <f t="shared" si="14"/>
        <v>25.7255</v>
      </c>
      <c r="E98" s="48">
        <v>11.5</v>
      </c>
      <c r="F98" s="48">
        <f t="shared" si="23"/>
        <v>9.3984727124834997</v>
      </c>
      <c r="G98" s="61"/>
      <c r="H98" s="61"/>
      <c r="I98" s="48">
        <f>E98-E97</f>
        <v>-0.5</v>
      </c>
      <c r="J98" s="22">
        <f>(0.5*'Vehicle Specs'!$G$25*'Vehicle Specs'!$C$28*'Vehicle Specs'!$C$27*'Drive Cycle'!E98^2)</f>
        <v>117.65014222499998</v>
      </c>
      <c r="K98" s="22">
        <f>IF(A98=1,'Vehicle Specs'!$E$36,IF(A98=2,'Vehicle Specs'!$C$36,IF(A98=3,'Vehicle Specs'!$D$36,IF(A98=4,'Vehicle Specs'!$B$36,1))))</f>
        <v>80.194689900000014</v>
      </c>
      <c r="L98" s="22">
        <f t="shared" si="26"/>
        <v>2</v>
      </c>
      <c r="M98" s="22">
        <f t="shared" si="24"/>
        <v>0.5</v>
      </c>
      <c r="N98" s="22">
        <f t="shared" si="15"/>
        <v>26.56505117707799</v>
      </c>
      <c r="O98" s="22">
        <f t="shared" si="16"/>
        <v>193.03527636160186</v>
      </c>
      <c r="P98" s="22">
        <f t="shared" si="17"/>
        <v>390.88010848660184</v>
      </c>
      <c r="Q98" s="22">
        <f>IF(H98=1,I98*'Vehicle Specs'!#REF!,IF(H98=2,'Vehicle Specs'!#REF!*I98,IF(H98=3,'Vehicle Specs'!$G$25*I98,0)))</f>
        <v>0</v>
      </c>
      <c r="R98" s="22">
        <f t="shared" si="13"/>
        <v>390.88010848660184</v>
      </c>
      <c r="S98" s="22">
        <f t="shared" si="18"/>
        <v>390.88010848660184</v>
      </c>
      <c r="T98" s="22">
        <f>ABS((+P98+Q98)*(+E98))/1000</f>
        <v>4.4951212475959208</v>
      </c>
      <c r="U98" s="61"/>
      <c r="V98" s="61"/>
      <c r="W98" s="22">
        <v>308.00785775999998</v>
      </c>
      <c r="X98" s="22">
        <f t="shared" si="25"/>
        <v>3.3442818015542955E-2</v>
      </c>
      <c r="Y98" s="22">
        <f t="shared" si="19"/>
        <v>3.3442818015542955E-2</v>
      </c>
      <c r="Z98" s="22">
        <f t="shared" si="20"/>
        <v>0.10333830766802772</v>
      </c>
      <c r="AA98" s="22">
        <f>(0.5*'Vehicle Specs'!$G$20*'Drive Cycle'!E98^2)</f>
        <v>41581.383750000001</v>
      </c>
      <c r="AB98" s="22">
        <f t="shared" si="21"/>
        <v>390.88010848660184</v>
      </c>
      <c r="AC98" s="22">
        <f>SUM(AB$2:AB98)</f>
        <v>22372.603349257995</v>
      </c>
      <c r="AD98" s="35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</row>
    <row r="99" spans="1:43" x14ac:dyDescent="0.3">
      <c r="A99" s="21">
        <v>1</v>
      </c>
      <c r="B99" s="22" t="s">
        <v>77</v>
      </c>
      <c r="C99" s="22">
        <f t="shared" si="22"/>
        <v>97</v>
      </c>
      <c r="D99" s="22">
        <f t="shared" si="14"/>
        <v>24.606999999999999</v>
      </c>
      <c r="E99" s="48">
        <v>11</v>
      </c>
      <c r="F99" s="48">
        <f t="shared" si="23"/>
        <v>9.4893818033925914</v>
      </c>
      <c r="G99" s="61"/>
      <c r="H99" s="61"/>
      <c r="I99" s="48">
        <f>E99-E98</f>
        <v>-0.5</v>
      </c>
      <c r="J99" s="22">
        <f>(0.5*'Vehicle Specs'!$G$25*'Vehicle Specs'!$C$28*'Vehicle Specs'!$C$27*'Drive Cycle'!E99^2)</f>
        <v>107.64209609999999</v>
      </c>
      <c r="K99" s="22">
        <f>IF(A99=1,'Vehicle Specs'!$E$36,IF(A99=2,'Vehicle Specs'!$C$36,IF(A99=3,'Vehicle Specs'!$D$36,IF(A99=4,'Vehicle Specs'!$B$36,1))))</f>
        <v>80.194689900000014</v>
      </c>
      <c r="L99" s="22">
        <f t="shared" si="26"/>
        <v>2.5</v>
      </c>
      <c r="M99" s="22">
        <f t="shared" si="24"/>
        <v>0.5</v>
      </c>
      <c r="N99" s="22">
        <f t="shared" si="15"/>
        <v>26.56505117707799</v>
      </c>
      <c r="O99" s="22">
        <f t="shared" si="16"/>
        <v>193.03527636160186</v>
      </c>
      <c r="P99" s="22">
        <f t="shared" si="17"/>
        <v>380.87206236160188</v>
      </c>
      <c r="Q99" s="22">
        <f>IF(H99=1,I99*'Vehicle Specs'!#REF!,IF(H99=2,'Vehicle Specs'!#REF!*I99,IF(H99=3,'Vehicle Specs'!$G$25*I99,0)))</f>
        <v>0</v>
      </c>
      <c r="R99" s="22">
        <f t="shared" si="13"/>
        <v>380.87206236160188</v>
      </c>
      <c r="S99" s="22">
        <f t="shared" si="18"/>
        <v>380.87206236160188</v>
      </c>
      <c r="T99" s="22">
        <f>ABS((+P99+Q99)*(+E99))/1000</f>
        <v>4.1895926859776207</v>
      </c>
      <c r="U99" s="61"/>
      <c r="V99" s="61"/>
      <c r="W99" s="22">
        <v>308.00785775999998</v>
      </c>
      <c r="X99" s="22">
        <f t="shared" si="25"/>
        <v>3.2586552224619474E-2</v>
      </c>
      <c r="Y99" s="22">
        <f t="shared" si="19"/>
        <v>3.2586552224619474E-2</v>
      </c>
      <c r="Z99" s="22">
        <f t="shared" si="20"/>
        <v>0.10069244637407417</v>
      </c>
      <c r="AA99" s="22">
        <f>(0.5*'Vehicle Specs'!$G$20*'Drive Cycle'!E99^2)</f>
        <v>38044.215000000004</v>
      </c>
      <c r="AB99" s="22">
        <f t="shared" si="21"/>
        <v>380.87206236160188</v>
      </c>
      <c r="AC99" s="22">
        <f>SUM(AB$2:AB99)</f>
        <v>22753.475411619598</v>
      </c>
      <c r="AD99" s="35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</row>
    <row r="100" spans="1:43" x14ac:dyDescent="0.3">
      <c r="A100" s="21">
        <v>1</v>
      </c>
      <c r="B100" s="22" t="s">
        <v>77</v>
      </c>
      <c r="C100" s="22">
        <f t="shared" si="22"/>
        <v>98</v>
      </c>
      <c r="D100" s="22">
        <f t="shared" si="14"/>
        <v>24.606999999999999</v>
      </c>
      <c r="E100" s="48">
        <v>11</v>
      </c>
      <c r="F100" s="48">
        <f t="shared" si="23"/>
        <v>9.5802908943016831</v>
      </c>
      <c r="G100" s="61"/>
      <c r="H100" s="61"/>
      <c r="I100" s="48">
        <f>E100-E99</f>
        <v>0</v>
      </c>
      <c r="J100" s="22">
        <f>(0.5*'Vehicle Specs'!$G$25*'Vehicle Specs'!$C$28*'Vehicle Specs'!$C$27*'Drive Cycle'!E100^2)</f>
        <v>107.64209609999999</v>
      </c>
      <c r="K100" s="22">
        <f>IF(A100=1,'Vehicle Specs'!$E$36,IF(A100=2,'Vehicle Specs'!$C$36,IF(A100=3,'Vehicle Specs'!$D$36,IF(A100=4,'Vehicle Specs'!$B$36,1))))</f>
        <v>80.194689900000014</v>
      </c>
      <c r="L100" s="22">
        <f t="shared" si="26"/>
        <v>3</v>
      </c>
      <c r="M100" s="22">
        <f t="shared" si="24"/>
        <v>0.5</v>
      </c>
      <c r="N100" s="22">
        <f t="shared" si="15"/>
        <v>26.56505117707799</v>
      </c>
      <c r="O100" s="22">
        <f t="shared" si="16"/>
        <v>193.03527636160186</v>
      </c>
      <c r="P100" s="22">
        <f t="shared" si="17"/>
        <v>380.87206236160188</v>
      </c>
      <c r="Q100" s="22">
        <f>IF(H100=1,I100*'Vehicle Specs'!#REF!,IF(H100=2,'Vehicle Specs'!#REF!*I100,IF(H100=3,'Vehicle Specs'!$G$25*I100,0)))</f>
        <v>0</v>
      </c>
      <c r="R100" s="22">
        <f t="shared" si="13"/>
        <v>380.87206236160188</v>
      </c>
      <c r="S100" s="22">
        <f t="shared" si="18"/>
        <v>380.87206236160188</v>
      </c>
      <c r="T100" s="22">
        <f>ABS((+P100+Q100)*(+E100))/1000</f>
        <v>4.1895926859776207</v>
      </c>
      <c r="U100" s="61"/>
      <c r="V100" s="61"/>
      <c r="W100" s="22">
        <v>308.00785775999998</v>
      </c>
      <c r="X100" s="22">
        <f t="shared" si="25"/>
        <v>3.2586552224619474E-2</v>
      </c>
      <c r="Y100" s="22">
        <f t="shared" si="19"/>
        <v>3.2586552224619474E-2</v>
      </c>
      <c r="Z100" s="22">
        <f t="shared" si="20"/>
        <v>0.10069244637407417</v>
      </c>
      <c r="AA100" s="22">
        <f>(0.5*'Vehicle Specs'!$G$20*'Drive Cycle'!E100^2)</f>
        <v>38044.215000000004</v>
      </c>
      <c r="AB100" s="22">
        <f t="shared" si="21"/>
        <v>380.87206236160188</v>
      </c>
      <c r="AC100" s="22">
        <f>SUM(AB$2:AB100)</f>
        <v>23134.347473981201</v>
      </c>
      <c r="AD100" s="35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</row>
    <row r="101" spans="1:43" x14ac:dyDescent="0.3">
      <c r="A101" s="21">
        <v>1</v>
      </c>
      <c r="B101" s="22" t="s">
        <v>77</v>
      </c>
      <c r="C101" s="22">
        <f t="shared" si="22"/>
        <v>99</v>
      </c>
      <c r="D101" s="22">
        <f t="shared" si="14"/>
        <v>24.606999999999999</v>
      </c>
      <c r="E101" s="48">
        <v>11</v>
      </c>
      <c r="F101" s="48">
        <f t="shared" si="23"/>
        <v>9.6711999852107748</v>
      </c>
      <c r="G101" s="61"/>
      <c r="H101" s="61"/>
      <c r="I101" s="48">
        <f>E101-E100</f>
        <v>0</v>
      </c>
      <c r="J101" s="22">
        <f>(0.5*'Vehicle Specs'!$G$25*'Vehicle Specs'!$C$28*'Vehicle Specs'!$C$27*'Drive Cycle'!E101^2)</f>
        <v>107.64209609999999</v>
      </c>
      <c r="K101" s="22">
        <f>IF(A101=1,'Vehicle Specs'!$E$36,IF(A101=2,'Vehicle Specs'!$C$36,IF(A101=3,'Vehicle Specs'!$D$36,IF(A101=4,'Vehicle Specs'!$B$36,1))))</f>
        <v>80.194689900000014</v>
      </c>
      <c r="L101" s="22">
        <f t="shared" si="26"/>
        <v>3.5</v>
      </c>
      <c r="M101" s="22">
        <f t="shared" si="24"/>
        <v>0.5</v>
      </c>
      <c r="N101" s="22">
        <f t="shared" si="15"/>
        <v>26.56505117707799</v>
      </c>
      <c r="O101" s="22">
        <f t="shared" si="16"/>
        <v>193.03527636160186</v>
      </c>
      <c r="P101" s="22">
        <f t="shared" si="17"/>
        <v>380.87206236160188</v>
      </c>
      <c r="Q101" s="22">
        <f>IF(H101=1,I101*'Vehicle Specs'!#REF!,IF(H101=2,'Vehicle Specs'!#REF!*I101,IF(H101=3,'Vehicle Specs'!$G$25*I101,0)))</f>
        <v>0</v>
      </c>
      <c r="R101" s="22">
        <f t="shared" si="13"/>
        <v>380.87206236160188</v>
      </c>
      <c r="S101" s="22">
        <f t="shared" si="18"/>
        <v>380.87206236160188</v>
      </c>
      <c r="T101" s="22">
        <f>ABS((+P101+Q101)*(+E101))/1000</f>
        <v>4.1895926859776207</v>
      </c>
      <c r="U101" s="61"/>
      <c r="V101" s="61"/>
      <c r="W101" s="22">
        <v>308.00785775999998</v>
      </c>
      <c r="X101" s="22">
        <f t="shared" si="25"/>
        <v>3.2586552224619474E-2</v>
      </c>
      <c r="Y101" s="22">
        <f t="shared" si="19"/>
        <v>3.2586552224619474E-2</v>
      </c>
      <c r="Z101" s="22">
        <f t="shared" si="20"/>
        <v>0.10069244637407417</v>
      </c>
      <c r="AA101" s="22">
        <f>(0.5*'Vehicle Specs'!$G$20*'Drive Cycle'!E101^2)</f>
        <v>38044.215000000004</v>
      </c>
      <c r="AB101" s="22">
        <f t="shared" si="21"/>
        <v>380.87206236160188</v>
      </c>
      <c r="AC101" s="22">
        <f>SUM(AB$2:AB101)</f>
        <v>23515.219536342804</v>
      </c>
      <c r="AD101" s="35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</row>
    <row r="102" spans="1:43" x14ac:dyDescent="0.3">
      <c r="A102" s="21">
        <v>1</v>
      </c>
      <c r="B102" s="22" t="s">
        <v>77</v>
      </c>
      <c r="C102" s="22">
        <f t="shared" si="22"/>
        <v>100</v>
      </c>
      <c r="D102" s="22">
        <f t="shared" si="14"/>
        <v>24.606999999999999</v>
      </c>
      <c r="E102" s="48">
        <v>11</v>
      </c>
      <c r="F102" s="48">
        <f t="shared" si="23"/>
        <v>9.7621090761198666</v>
      </c>
      <c r="G102" s="61"/>
      <c r="H102" s="61"/>
      <c r="I102" s="48">
        <f>E102-E101</f>
        <v>0</v>
      </c>
      <c r="J102" s="22">
        <f>(0.5*'Vehicle Specs'!$G$25*'Vehicle Specs'!$C$28*'Vehicle Specs'!$C$27*'Drive Cycle'!E102^2)</f>
        <v>107.64209609999999</v>
      </c>
      <c r="K102" s="22">
        <f>IF(A102=1,'Vehicle Specs'!$E$36,IF(A102=2,'Vehicle Specs'!$C$36,IF(A102=3,'Vehicle Specs'!$D$36,IF(A102=4,'Vehicle Specs'!$B$36,1))))</f>
        <v>80.194689900000014</v>
      </c>
      <c r="L102" s="22">
        <f t="shared" si="26"/>
        <v>4</v>
      </c>
      <c r="M102" s="22">
        <f t="shared" si="24"/>
        <v>0.5</v>
      </c>
      <c r="N102" s="22">
        <f t="shared" si="15"/>
        <v>26.56505117707799</v>
      </c>
      <c r="O102" s="22">
        <f t="shared" si="16"/>
        <v>193.03527636160186</v>
      </c>
      <c r="P102" s="22">
        <f t="shared" si="17"/>
        <v>380.87206236160188</v>
      </c>
      <c r="Q102" s="22">
        <f>IF(H102=1,I102*'Vehicle Specs'!#REF!,IF(H102=2,'Vehicle Specs'!#REF!*I102,IF(H102=3,'Vehicle Specs'!$G$25*I102,0)))</f>
        <v>0</v>
      </c>
      <c r="R102" s="22">
        <f t="shared" si="13"/>
        <v>380.87206236160188</v>
      </c>
      <c r="S102" s="22">
        <f t="shared" si="18"/>
        <v>380.87206236160188</v>
      </c>
      <c r="T102" s="22">
        <f>ABS((+P102+Q102)*(+E102))/1000</f>
        <v>4.1895926859776207</v>
      </c>
      <c r="U102" s="61"/>
      <c r="V102" s="61"/>
      <c r="W102" s="22">
        <v>308.00785775999998</v>
      </c>
      <c r="X102" s="22">
        <f t="shared" si="25"/>
        <v>3.2586552224619474E-2</v>
      </c>
      <c r="Y102" s="22">
        <f t="shared" si="19"/>
        <v>3.2586552224619474E-2</v>
      </c>
      <c r="Z102" s="22">
        <f t="shared" si="20"/>
        <v>0.10069244637407417</v>
      </c>
      <c r="AA102" s="22">
        <f>(0.5*'Vehicle Specs'!$G$20*'Drive Cycle'!E102^2)</f>
        <v>38044.215000000004</v>
      </c>
      <c r="AB102" s="22">
        <f t="shared" si="21"/>
        <v>380.87206236160188</v>
      </c>
      <c r="AC102" s="22">
        <f>SUM(AB$2:AB102)</f>
        <v>23896.091598704406</v>
      </c>
      <c r="AD102" s="35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</row>
    <row r="103" spans="1:43" x14ac:dyDescent="0.3">
      <c r="A103" s="21">
        <v>1</v>
      </c>
      <c r="B103" s="22" t="s">
        <v>77</v>
      </c>
      <c r="C103" s="22">
        <f t="shared" si="22"/>
        <v>101</v>
      </c>
      <c r="D103" s="22">
        <f t="shared" si="14"/>
        <v>24.606999999999999</v>
      </c>
      <c r="E103" s="48">
        <v>11</v>
      </c>
      <c r="F103" s="48">
        <f t="shared" si="23"/>
        <v>9.8530181670289583</v>
      </c>
      <c r="G103" s="61"/>
      <c r="H103" s="61"/>
      <c r="I103" s="48">
        <f>E103-E102</f>
        <v>0</v>
      </c>
      <c r="J103" s="22">
        <f>(0.5*'Vehicle Specs'!$G$25*'Vehicle Specs'!$C$28*'Vehicle Specs'!$C$27*'Drive Cycle'!E103^2)</f>
        <v>107.64209609999999</v>
      </c>
      <c r="K103" s="22">
        <f>IF(A103=1,'Vehicle Specs'!$E$36,IF(A103=2,'Vehicle Specs'!$C$36,IF(A103=3,'Vehicle Specs'!$D$36,IF(A103=4,'Vehicle Specs'!$B$36,1))))</f>
        <v>80.194689900000014</v>
      </c>
      <c r="L103" s="22">
        <f t="shared" si="26"/>
        <v>4.5</v>
      </c>
      <c r="M103" s="22">
        <f t="shared" si="24"/>
        <v>0.5</v>
      </c>
      <c r="N103" s="22">
        <f t="shared" si="15"/>
        <v>26.56505117707799</v>
      </c>
      <c r="O103" s="22">
        <f t="shared" si="16"/>
        <v>193.03527636160186</v>
      </c>
      <c r="P103" s="22">
        <f t="shared" si="17"/>
        <v>380.87206236160188</v>
      </c>
      <c r="Q103" s="22">
        <f>IF(H103=1,I103*'Vehicle Specs'!#REF!,IF(H103=2,'Vehicle Specs'!#REF!*I103,IF(H103=3,'Vehicle Specs'!$G$25*I103,0)))</f>
        <v>0</v>
      </c>
      <c r="R103" s="22">
        <f t="shared" si="13"/>
        <v>380.87206236160188</v>
      </c>
      <c r="S103" s="22">
        <f t="shared" si="18"/>
        <v>380.87206236160188</v>
      </c>
      <c r="T103" s="22">
        <f>ABS((+P103+Q103)*(+E103))/1000</f>
        <v>4.1895926859776207</v>
      </c>
      <c r="U103" s="61"/>
      <c r="V103" s="61"/>
      <c r="W103" s="22">
        <v>308.00785775999998</v>
      </c>
      <c r="X103" s="22">
        <f t="shared" si="25"/>
        <v>3.2586552224619474E-2</v>
      </c>
      <c r="Y103" s="22">
        <f t="shared" si="19"/>
        <v>3.2586552224619474E-2</v>
      </c>
      <c r="Z103" s="22">
        <f t="shared" si="20"/>
        <v>0.10069244637407417</v>
      </c>
      <c r="AA103" s="22">
        <f>(0.5*'Vehicle Specs'!$G$20*'Drive Cycle'!E103^2)</f>
        <v>38044.215000000004</v>
      </c>
      <c r="AB103" s="22">
        <f t="shared" si="21"/>
        <v>380.87206236160188</v>
      </c>
      <c r="AC103" s="22">
        <f>SUM(AB$2:AB103)</f>
        <v>24276.963661066009</v>
      </c>
      <c r="AD103" s="35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</row>
    <row r="104" spans="1:43" x14ac:dyDescent="0.3">
      <c r="A104" s="21">
        <v>1</v>
      </c>
      <c r="B104" s="22" t="s">
        <v>77</v>
      </c>
      <c r="C104" s="22">
        <f t="shared" si="22"/>
        <v>102</v>
      </c>
      <c r="D104" s="22">
        <f t="shared" si="14"/>
        <v>24.606999999999999</v>
      </c>
      <c r="E104" s="48">
        <v>11</v>
      </c>
      <c r="F104" s="48">
        <f t="shared" si="23"/>
        <v>9.94392725793805</v>
      </c>
      <c r="G104" s="61"/>
      <c r="H104" s="61"/>
      <c r="I104" s="48">
        <f>E104-E103</f>
        <v>0</v>
      </c>
      <c r="J104" s="22">
        <f>(0.5*'Vehicle Specs'!$G$25*'Vehicle Specs'!$C$28*'Vehicle Specs'!$C$27*'Drive Cycle'!E104^2)</f>
        <v>107.64209609999999</v>
      </c>
      <c r="K104" s="22">
        <f>IF(A104=1,'Vehicle Specs'!$E$36,IF(A104=2,'Vehicle Specs'!$C$36,IF(A104=3,'Vehicle Specs'!$D$36,IF(A104=4,'Vehicle Specs'!$B$36,1))))</f>
        <v>80.194689900000014</v>
      </c>
      <c r="L104" s="22">
        <f t="shared" si="26"/>
        <v>5</v>
      </c>
      <c r="M104" s="22">
        <f t="shared" si="24"/>
        <v>0.5</v>
      </c>
      <c r="N104" s="22">
        <f t="shared" si="15"/>
        <v>26.56505117707799</v>
      </c>
      <c r="O104" s="22">
        <f t="shared" si="16"/>
        <v>193.03527636160186</v>
      </c>
      <c r="P104" s="22">
        <f t="shared" si="17"/>
        <v>380.87206236160188</v>
      </c>
      <c r="Q104" s="22">
        <f>IF(H104=1,I104*'Vehicle Specs'!#REF!,IF(H104=2,'Vehicle Specs'!#REF!*I104,IF(H104=3,'Vehicle Specs'!$G$25*I104,0)))</f>
        <v>0</v>
      </c>
      <c r="R104" s="22">
        <f t="shared" si="13"/>
        <v>380.87206236160188</v>
      </c>
      <c r="S104" s="22">
        <f t="shared" si="18"/>
        <v>380.87206236160188</v>
      </c>
      <c r="T104" s="22">
        <f>ABS((+P104+Q104)*(+E104))/1000</f>
        <v>4.1895926859776207</v>
      </c>
      <c r="U104" s="61"/>
      <c r="V104" s="61"/>
      <c r="W104" s="22">
        <v>308.00785775999998</v>
      </c>
      <c r="X104" s="22">
        <f t="shared" si="25"/>
        <v>3.2586552224619474E-2</v>
      </c>
      <c r="Y104" s="22">
        <f t="shared" si="19"/>
        <v>3.2586552224619474E-2</v>
      </c>
      <c r="Z104" s="22">
        <f t="shared" si="20"/>
        <v>0.10069244637407417</v>
      </c>
      <c r="AA104" s="22">
        <f>(0.5*'Vehicle Specs'!$G$20*'Drive Cycle'!E104^2)</f>
        <v>38044.215000000004</v>
      </c>
      <c r="AB104" s="22">
        <f t="shared" si="21"/>
        <v>380.87206236160188</v>
      </c>
      <c r="AC104" s="22">
        <f>SUM(AB$2:AB104)</f>
        <v>24657.835723427612</v>
      </c>
      <c r="AD104" s="35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</row>
    <row r="105" spans="1:43" x14ac:dyDescent="0.3">
      <c r="A105" s="21">
        <v>1</v>
      </c>
      <c r="B105" s="22" t="s">
        <v>77</v>
      </c>
      <c r="C105" s="22">
        <f t="shared" si="22"/>
        <v>103</v>
      </c>
      <c r="D105" s="22">
        <f t="shared" si="14"/>
        <v>24.606999999999999</v>
      </c>
      <c r="E105" s="48">
        <v>11</v>
      </c>
      <c r="F105" s="48">
        <f t="shared" si="23"/>
        <v>10.034836348847142</v>
      </c>
      <c r="G105" s="61"/>
      <c r="H105" s="61"/>
      <c r="I105" s="48">
        <f>E105-E104</f>
        <v>0</v>
      </c>
      <c r="J105" s="22">
        <f>(0.5*'Vehicle Specs'!$G$25*'Vehicle Specs'!$C$28*'Vehicle Specs'!$C$27*'Drive Cycle'!E105^2)</f>
        <v>107.64209609999999</v>
      </c>
      <c r="K105" s="22">
        <f>IF(A105=1,'Vehicle Specs'!$E$36,IF(A105=2,'Vehicle Specs'!$C$36,IF(A105=3,'Vehicle Specs'!$D$36,IF(A105=4,'Vehicle Specs'!$B$36,1))))</f>
        <v>80.194689900000014</v>
      </c>
      <c r="L105" s="22">
        <f>L104+0.5</f>
        <v>5.5</v>
      </c>
      <c r="M105" s="22">
        <f t="shared" si="24"/>
        <v>0.5</v>
      </c>
      <c r="N105" s="22">
        <f t="shared" si="15"/>
        <v>26.56505117707799</v>
      </c>
      <c r="O105" s="22">
        <f t="shared" si="16"/>
        <v>193.03527636160186</v>
      </c>
      <c r="P105" s="22">
        <f t="shared" si="17"/>
        <v>380.87206236160188</v>
      </c>
      <c r="Q105" s="22">
        <f>IF(H105=1,I105*'Vehicle Specs'!#REF!,IF(H105=2,'Vehicle Specs'!#REF!*I105,IF(H105=3,'Vehicle Specs'!$G$25*I105,0)))</f>
        <v>0</v>
      </c>
      <c r="R105" s="22">
        <f t="shared" si="13"/>
        <v>380.87206236160188</v>
      </c>
      <c r="S105" s="22">
        <f t="shared" si="18"/>
        <v>380.87206236160188</v>
      </c>
      <c r="T105" s="22">
        <f>ABS((+P105+Q105)*(+E105))/1000</f>
        <v>4.1895926859776207</v>
      </c>
      <c r="U105" s="61"/>
      <c r="V105" s="61"/>
      <c r="W105" s="22">
        <v>308.00785775999998</v>
      </c>
      <c r="X105" s="22">
        <f t="shared" si="25"/>
        <v>3.2586552224619474E-2</v>
      </c>
      <c r="Y105" s="22">
        <f t="shared" si="19"/>
        <v>3.2586552224619474E-2</v>
      </c>
      <c r="Z105" s="22">
        <f t="shared" si="20"/>
        <v>0.10069244637407417</v>
      </c>
      <c r="AA105" s="22">
        <f>(0.5*'Vehicle Specs'!$G$20*'Drive Cycle'!E105^2)</f>
        <v>38044.215000000004</v>
      </c>
      <c r="AB105" s="22">
        <f t="shared" si="21"/>
        <v>380.87206236160188</v>
      </c>
      <c r="AC105" s="22">
        <f>SUM(AB$2:AB105)</f>
        <v>25038.707785789215</v>
      </c>
      <c r="AD105" s="35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</row>
    <row r="106" spans="1:43" x14ac:dyDescent="0.3">
      <c r="A106" s="21">
        <v>1</v>
      </c>
      <c r="B106" s="22" t="s">
        <v>77</v>
      </c>
      <c r="C106" s="22">
        <f t="shared" si="22"/>
        <v>104</v>
      </c>
      <c r="D106" s="22">
        <f t="shared" si="14"/>
        <v>24.606999999999999</v>
      </c>
      <c r="E106" s="48">
        <v>11</v>
      </c>
      <c r="F106" s="48">
        <f t="shared" si="23"/>
        <v>10.125745439756233</v>
      </c>
      <c r="G106" s="61"/>
      <c r="H106" s="61"/>
      <c r="I106" s="48">
        <f>E106-E105</f>
        <v>0</v>
      </c>
      <c r="J106" s="22">
        <f>(0.5*'Vehicle Specs'!$G$25*'Vehicle Specs'!$C$28*'Vehicle Specs'!$C$27*'Drive Cycle'!E106^2)</f>
        <v>107.64209609999999</v>
      </c>
      <c r="K106" s="22">
        <f>IF(A106=1,'Vehicle Specs'!$E$36,IF(A106=2,'Vehicle Specs'!$C$36,IF(A106=3,'Vehicle Specs'!$D$36,IF(A106=4,'Vehicle Specs'!$B$36,1))))</f>
        <v>80.194689900000014</v>
      </c>
      <c r="L106" s="22">
        <f t="shared" si="26"/>
        <v>6</v>
      </c>
      <c r="M106" s="22">
        <f t="shared" si="24"/>
        <v>0.5</v>
      </c>
      <c r="N106" s="22">
        <f t="shared" si="15"/>
        <v>26.56505117707799</v>
      </c>
      <c r="O106" s="22">
        <f t="shared" si="16"/>
        <v>193.03527636160186</v>
      </c>
      <c r="P106" s="22">
        <f t="shared" si="17"/>
        <v>380.87206236160188</v>
      </c>
      <c r="Q106" s="22">
        <f>IF(H106=1,I106*'Vehicle Specs'!#REF!,IF(H106=2,'Vehicle Specs'!#REF!*I106,IF(H106=3,'Vehicle Specs'!$G$25*I106,0)))</f>
        <v>0</v>
      </c>
      <c r="R106" s="22">
        <f t="shared" si="13"/>
        <v>380.87206236160188</v>
      </c>
      <c r="S106" s="22">
        <f t="shared" si="18"/>
        <v>380.87206236160188</v>
      </c>
      <c r="T106" s="22">
        <f>ABS((+P106+Q106)*(+E106))/1000</f>
        <v>4.1895926859776207</v>
      </c>
      <c r="U106" s="61"/>
      <c r="V106" s="61"/>
      <c r="W106" s="22">
        <v>308.00785775999998</v>
      </c>
      <c r="X106" s="22">
        <f t="shared" si="25"/>
        <v>3.2586552224619474E-2</v>
      </c>
      <c r="Y106" s="22">
        <f t="shared" si="19"/>
        <v>3.2586552224619474E-2</v>
      </c>
      <c r="Z106" s="22">
        <f t="shared" si="20"/>
        <v>0.10069244637407417</v>
      </c>
      <c r="AA106" s="22">
        <f>(0.5*'Vehicle Specs'!$G$20*'Drive Cycle'!E106^2)</f>
        <v>38044.215000000004</v>
      </c>
      <c r="AB106" s="22">
        <f t="shared" si="21"/>
        <v>380.87206236160188</v>
      </c>
      <c r="AC106" s="22">
        <f>SUM(AB$2:AB106)</f>
        <v>25419.579848150817</v>
      </c>
      <c r="AD106" s="35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</row>
    <row r="107" spans="1:43" x14ac:dyDescent="0.3">
      <c r="A107" s="21">
        <v>1</v>
      </c>
      <c r="B107" s="22" t="s">
        <v>77</v>
      </c>
      <c r="C107" s="22">
        <f t="shared" si="22"/>
        <v>105</v>
      </c>
      <c r="D107" s="22">
        <f t="shared" si="14"/>
        <v>24.606999999999999</v>
      </c>
      <c r="E107" s="48">
        <v>11</v>
      </c>
      <c r="F107" s="48">
        <f t="shared" si="23"/>
        <v>10.216654530665325</v>
      </c>
      <c r="G107" s="61"/>
      <c r="H107" s="61"/>
      <c r="I107" s="48">
        <f>E107-E106</f>
        <v>0</v>
      </c>
      <c r="J107" s="22">
        <f>(0.5*'Vehicle Specs'!$G$25*'Vehicle Specs'!$C$28*'Vehicle Specs'!$C$27*'Drive Cycle'!E107^2)</f>
        <v>107.64209609999999</v>
      </c>
      <c r="K107" s="22">
        <f>IF(A107=1,'Vehicle Specs'!$E$36,IF(A107=2,'Vehicle Specs'!$C$36,IF(A107=3,'Vehicle Specs'!$D$36,IF(A107=4,'Vehicle Specs'!$B$36,1))))</f>
        <v>80.194689900000014</v>
      </c>
      <c r="L107" s="22">
        <f t="shared" si="26"/>
        <v>6.5</v>
      </c>
      <c r="M107" s="22">
        <f t="shared" si="24"/>
        <v>0.5</v>
      </c>
      <c r="N107" s="22">
        <f t="shared" si="15"/>
        <v>26.56505117707799</v>
      </c>
      <c r="O107" s="22">
        <f t="shared" si="16"/>
        <v>193.03527636160186</v>
      </c>
      <c r="P107" s="22">
        <f t="shared" si="17"/>
        <v>380.87206236160188</v>
      </c>
      <c r="Q107" s="22">
        <f>IF(H107=1,I107*'Vehicle Specs'!#REF!,IF(H107=2,'Vehicle Specs'!#REF!*I107,IF(H107=3,'Vehicle Specs'!$G$25*I107,0)))</f>
        <v>0</v>
      </c>
      <c r="R107" s="22">
        <f t="shared" si="13"/>
        <v>380.87206236160188</v>
      </c>
      <c r="S107" s="22">
        <f t="shared" si="18"/>
        <v>380.87206236160188</v>
      </c>
      <c r="T107" s="22">
        <f>ABS((+P107+Q107)*(+E107))/1000</f>
        <v>4.1895926859776207</v>
      </c>
      <c r="U107" s="61"/>
      <c r="V107" s="61"/>
      <c r="W107" s="22">
        <v>308.00785775999998</v>
      </c>
      <c r="X107" s="22">
        <f t="shared" si="25"/>
        <v>3.2586552224619474E-2</v>
      </c>
      <c r="Y107" s="22">
        <f t="shared" si="19"/>
        <v>3.2586552224619474E-2</v>
      </c>
      <c r="Z107" s="22">
        <f t="shared" si="20"/>
        <v>0.10069244637407417</v>
      </c>
      <c r="AA107" s="22">
        <f>(0.5*'Vehicle Specs'!$G$20*'Drive Cycle'!E107^2)</f>
        <v>38044.215000000004</v>
      </c>
      <c r="AB107" s="22">
        <f t="shared" si="21"/>
        <v>380.87206236160188</v>
      </c>
      <c r="AC107" s="22">
        <f>SUM(AB$2:AB107)</f>
        <v>25800.45191051242</v>
      </c>
      <c r="AD107" s="35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</row>
    <row r="108" spans="1:43" x14ac:dyDescent="0.3">
      <c r="A108" s="21">
        <v>1</v>
      </c>
      <c r="B108" s="22" t="s">
        <v>77</v>
      </c>
      <c r="C108" s="22">
        <f t="shared" si="22"/>
        <v>106</v>
      </c>
      <c r="D108" s="22">
        <f t="shared" si="14"/>
        <v>24.606999999999999</v>
      </c>
      <c r="E108" s="48">
        <v>11</v>
      </c>
      <c r="F108" s="48">
        <f t="shared" si="23"/>
        <v>10.307563621574417</v>
      </c>
      <c r="G108" s="61"/>
      <c r="H108" s="61"/>
      <c r="I108" s="48">
        <f>E108-E107</f>
        <v>0</v>
      </c>
      <c r="J108" s="22">
        <f>(0.5*'Vehicle Specs'!$G$25*'Vehicle Specs'!$C$28*'Vehicle Specs'!$C$27*'Drive Cycle'!E108^2)</f>
        <v>107.64209609999999</v>
      </c>
      <c r="K108" s="22">
        <f>IF(A108=1,'Vehicle Specs'!$E$36,IF(A108=2,'Vehicle Specs'!$C$36,IF(A108=3,'Vehicle Specs'!$D$36,IF(A108=4,'Vehicle Specs'!$B$36,1))))</f>
        <v>80.194689900000014</v>
      </c>
      <c r="L108" s="22">
        <f t="shared" si="26"/>
        <v>7</v>
      </c>
      <c r="M108" s="22">
        <f t="shared" si="24"/>
        <v>0.5</v>
      </c>
      <c r="N108" s="22">
        <f t="shared" si="15"/>
        <v>26.56505117707799</v>
      </c>
      <c r="O108" s="22">
        <f t="shared" si="16"/>
        <v>193.03527636160186</v>
      </c>
      <c r="P108" s="22">
        <f t="shared" si="17"/>
        <v>380.87206236160188</v>
      </c>
      <c r="Q108" s="22">
        <f>IF(H108=1,I108*'Vehicle Specs'!#REF!,IF(H108=2,'Vehicle Specs'!#REF!*I108,IF(H108=3,'Vehicle Specs'!$G$25*I108,0)))</f>
        <v>0</v>
      </c>
      <c r="R108" s="22">
        <f t="shared" si="13"/>
        <v>380.87206236160188</v>
      </c>
      <c r="S108" s="22">
        <f t="shared" si="18"/>
        <v>380.87206236160188</v>
      </c>
      <c r="T108" s="22">
        <f>ABS((+P108+Q108)*(+E108))/1000</f>
        <v>4.1895926859776207</v>
      </c>
      <c r="U108" s="61"/>
      <c r="V108" s="61"/>
      <c r="W108" s="22">
        <v>308.00785775999998</v>
      </c>
      <c r="X108" s="22">
        <f t="shared" si="25"/>
        <v>3.2586552224619474E-2</v>
      </c>
      <c r="Y108" s="22">
        <f t="shared" si="19"/>
        <v>3.2586552224619474E-2</v>
      </c>
      <c r="Z108" s="22">
        <f t="shared" si="20"/>
        <v>0.10069244637407417</v>
      </c>
      <c r="AA108" s="22">
        <f>(0.5*'Vehicle Specs'!$G$20*'Drive Cycle'!E108^2)</f>
        <v>38044.215000000004</v>
      </c>
      <c r="AB108" s="22">
        <f t="shared" si="21"/>
        <v>380.87206236160188</v>
      </c>
      <c r="AC108" s="22">
        <f>SUM(AB$2:AB108)</f>
        <v>26181.323972874023</v>
      </c>
      <c r="AD108" s="35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</row>
    <row r="109" spans="1:43" x14ac:dyDescent="0.3">
      <c r="A109" s="21">
        <v>1</v>
      </c>
      <c r="B109" s="22" t="s">
        <v>77</v>
      </c>
      <c r="C109" s="22">
        <f t="shared" si="22"/>
        <v>107</v>
      </c>
      <c r="D109" s="22">
        <f t="shared" si="14"/>
        <v>24.606999999999999</v>
      </c>
      <c r="E109" s="48">
        <v>11</v>
      </c>
      <c r="F109" s="48">
        <f t="shared" si="23"/>
        <v>10.398472712483509</v>
      </c>
      <c r="G109" s="61"/>
      <c r="H109" s="61"/>
      <c r="I109" s="48">
        <f>E109-E108</f>
        <v>0</v>
      </c>
      <c r="J109" s="22">
        <f>(0.5*'Vehicle Specs'!$G$25*'Vehicle Specs'!$C$28*'Vehicle Specs'!$C$27*'Drive Cycle'!E109^2)</f>
        <v>107.64209609999999</v>
      </c>
      <c r="K109" s="22">
        <f>IF(A109=1,'Vehicle Specs'!$E$36,IF(A109=2,'Vehicle Specs'!$C$36,IF(A109=3,'Vehicle Specs'!$D$36,IF(A109=4,'Vehicle Specs'!$B$36,1))))</f>
        <v>80.194689900000014</v>
      </c>
      <c r="L109" s="22">
        <f t="shared" si="26"/>
        <v>7.5</v>
      </c>
      <c r="M109" s="22">
        <f t="shared" si="24"/>
        <v>0.5</v>
      </c>
      <c r="N109" s="22">
        <f t="shared" si="15"/>
        <v>26.56505117707799</v>
      </c>
      <c r="O109" s="22">
        <f t="shared" si="16"/>
        <v>193.03527636160186</v>
      </c>
      <c r="P109" s="22">
        <f t="shared" si="17"/>
        <v>380.87206236160188</v>
      </c>
      <c r="Q109" s="22">
        <f>IF(H109=1,I109*'Vehicle Specs'!#REF!,IF(H109=2,'Vehicle Specs'!#REF!*I109,IF(H109=3,'Vehicle Specs'!$G$25*I109,0)))</f>
        <v>0</v>
      </c>
      <c r="R109" s="22">
        <f t="shared" si="13"/>
        <v>380.87206236160188</v>
      </c>
      <c r="S109" s="22">
        <f t="shared" si="18"/>
        <v>380.87206236160188</v>
      </c>
      <c r="T109" s="22">
        <f>ABS((+P109+Q109)*(+E109))/1000</f>
        <v>4.1895926859776207</v>
      </c>
      <c r="U109" s="61"/>
      <c r="V109" s="61"/>
      <c r="W109" s="22">
        <v>308.00785775999998</v>
      </c>
      <c r="X109" s="22">
        <f t="shared" si="25"/>
        <v>3.2586552224619474E-2</v>
      </c>
      <c r="Y109" s="22">
        <f t="shared" si="19"/>
        <v>3.2586552224619474E-2</v>
      </c>
      <c r="Z109" s="22">
        <f t="shared" si="20"/>
        <v>0.10069244637407417</v>
      </c>
      <c r="AA109" s="22">
        <f>(0.5*'Vehicle Specs'!$G$20*'Drive Cycle'!E109^2)</f>
        <v>38044.215000000004</v>
      </c>
      <c r="AB109" s="22">
        <f t="shared" si="21"/>
        <v>380.87206236160188</v>
      </c>
      <c r="AC109" s="22">
        <f>SUM(AB$2:AB109)</f>
        <v>26562.196035235625</v>
      </c>
      <c r="AD109" s="35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</row>
    <row r="110" spans="1:43" x14ac:dyDescent="0.3">
      <c r="A110" s="21">
        <v>1</v>
      </c>
      <c r="B110" s="22" t="s">
        <v>77</v>
      </c>
      <c r="C110" s="22">
        <f t="shared" si="22"/>
        <v>108</v>
      </c>
      <c r="D110" s="22">
        <f t="shared" si="14"/>
        <v>24.606999999999999</v>
      </c>
      <c r="E110" s="48">
        <v>11</v>
      </c>
      <c r="F110" s="48">
        <f t="shared" si="23"/>
        <v>10.4893818033926</v>
      </c>
      <c r="G110" s="61"/>
      <c r="H110" s="61"/>
      <c r="I110" s="48">
        <f>E110-E109</f>
        <v>0</v>
      </c>
      <c r="J110" s="22">
        <f>(0.5*'Vehicle Specs'!$G$25*'Vehicle Specs'!$C$28*'Vehicle Specs'!$C$27*'Drive Cycle'!E110^2)</f>
        <v>107.64209609999999</v>
      </c>
      <c r="K110" s="22">
        <f>IF(A110=1,'Vehicle Specs'!$E$36,IF(A110=2,'Vehicle Specs'!$C$36,IF(A110=3,'Vehicle Specs'!$D$36,IF(A110=4,'Vehicle Specs'!$B$36,1))))</f>
        <v>80.194689900000014</v>
      </c>
      <c r="L110" s="22">
        <f t="shared" si="26"/>
        <v>8</v>
      </c>
      <c r="M110" s="22">
        <f t="shared" si="24"/>
        <v>0.5</v>
      </c>
      <c r="N110" s="22">
        <f t="shared" si="15"/>
        <v>26.56505117707799</v>
      </c>
      <c r="O110" s="22">
        <f t="shared" si="16"/>
        <v>193.03527636160186</v>
      </c>
      <c r="P110" s="22">
        <f t="shared" si="17"/>
        <v>380.87206236160188</v>
      </c>
      <c r="Q110" s="22">
        <f>IF(H110=1,I110*'Vehicle Specs'!#REF!,IF(H110=2,'Vehicle Specs'!#REF!*I110,IF(H110=3,'Vehicle Specs'!$G$25*I110,0)))</f>
        <v>0</v>
      </c>
      <c r="R110" s="22">
        <f t="shared" si="13"/>
        <v>380.87206236160188</v>
      </c>
      <c r="S110" s="22">
        <f t="shared" si="18"/>
        <v>380.87206236160188</v>
      </c>
      <c r="T110" s="22">
        <f>ABS((+P110+Q110)*(+E110))/1000</f>
        <v>4.1895926859776207</v>
      </c>
      <c r="U110" s="61"/>
      <c r="V110" s="61"/>
      <c r="W110" s="22">
        <v>308.00785775999998</v>
      </c>
      <c r="X110" s="22">
        <f t="shared" si="25"/>
        <v>3.2586552224619474E-2</v>
      </c>
      <c r="Y110" s="22">
        <f t="shared" si="19"/>
        <v>3.2586552224619474E-2</v>
      </c>
      <c r="Z110" s="22">
        <f t="shared" si="20"/>
        <v>0.10069244637407417</v>
      </c>
      <c r="AA110" s="22">
        <f>(0.5*'Vehicle Specs'!$G$20*'Drive Cycle'!E110^2)</f>
        <v>38044.215000000004</v>
      </c>
      <c r="AB110" s="22">
        <f t="shared" si="21"/>
        <v>380.87206236160188</v>
      </c>
      <c r="AC110" s="22">
        <f>SUM(AB$2:AB110)</f>
        <v>26943.068097597228</v>
      </c>
      <c r="AD110" s="35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</row>
    <row r="111" spans="1:43" x14ac:dyDescent="0.3">
      <c r="A111" s="21">
        <v>1</v>
      </c>
      <c r="B111" s="22" t="s">
        <v>77</v>
      </c>
      <c r="C111" s="22">
        <f t="shared" si="22"/>
        <v>109</v>
      </c>
      <c r="D111" s="22">
        <f t="shared" si="14"/>
        <v>24.606999999999999</v>
      </c>
      <c r="E111" s="48">
        <v>11</v>
      </c>
      <c r="F111" s="48">
        <f t="shared" si="23"/>
        <v>10.580290894301692</v>
      </c>
      <c r="G111" s="61"/>
      <c r="H111" s="61"/>
      <c r="I111" s="48">
        <f>E111-E110</f>
        <v>0</v>
      </c>
      <c r="J111" s="22">
        <f>(0.5*'Vehicle Specs'!$G$25*'Vehicle Specs'!$C$28*'Vehicle Specs'!$C$27*'Drive Cycle'!E111^2)</f>
        <v>107.64209609999999</v>
      </c>
      <c r="K111" s="22">
        <f>IF(A111=1,'Vehicle Specs'!$E$36,IF(A111=2,'Vehicle Specs'!$C$36,IF(A111=3,'Vehicle Specs'!$D$36,IF(A111=4,'Vehicle Specs'!$B$36,1))))</f>
        <v>80.194689900000014</v>
      </c>
      <c r="L111" s="22">
        <f t="shared" si="26"/>
        <v>8.5</v>
      </c>
      <c r="M111" s="22">
        <f t="shared" si="24"/>
        <v>0.5</v>
      </c>
      <c r="N111" s="22">
        <f t="shared" si="15"/>
        <v>26.56505117707799</v>
      </c>
      <c r="O111" s="22">
        <f t="shared" si="16"/>
        <v>193.03527636160186</v>
      </c>
      <c r="P111" s="22">
        <f t="shared" si="17"/>
        <v>380.87206236160188</v>
      </c>
      <c r="Q111" s="22">
        <f>IF(H111=1,I111*'Vehicle Specs'!#REF!,IF(H111=2,'Vehicle Specs'!#REF!*I111,IF(H111=3,'Vehicle Specs'!$G$25*I111,0)))</f>
        <v>0</v>
      </c>
      <c r="R111" s="22">
        <f t="shared" si="13"/>
        <v>380.87206236160188</v>
      </c>
      <c r="S111" s="22">
        <f t="shared" si="18"/>
        <v>380.87206236160188</v>
      </c>
      <c r="T111" s="22">
        <f>ABS((+P111+Q111)*(+E111))/1000</f>
        <v>4.1895926859776207</v>
      </c>
      <c r="U111" s="61"/>
      <c r="V111" s="61"/>
      <c r="W111" s="22">
        <v>308.00785775999998</v>
      </c>
      <c r="X111" s="22">
        <f t="shared" si="25"/>
        <v>3.2586552224619474E-2</v>
      </c>
      <c r="Y111" s="22">
        <f t="shared" si="19"/>
        <v>3.2586552224619474E-2</v>
      </c>
      <c r="Z111" s="22">
        <f t="shared" si="20"/>
        <v>0.10069244637407417</v>
      </c>
      <c r="AA111" s="22">
        <f>(0.5*'Vehicle Specs'!$G$20*'Drive Cycle'!E111^2)</f>
        <v>38044.215000000004</v>
      </c>
      <c r="AB111" s="22">
        <f t="shared" si="21"/>
        <v>380.87206236160188</v>
      </c>
      <c r="AC111" s="22">
        <f>SUM(AB$2:AB111)</f>
        <v>27323.940159958831</v>
      </c>
      <c r="AD111" s="35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</row>
    <row r="112" spans="1:43" x14ac:dyDescent="0.3">
      <c r="A112" s="21">
        <v>1</v>
      </c>
      <c r="B112" s="22" t="s">
        <v>77</v>
      </c>
      <c r="C112" s="22">
        <f t="shared" si="22"/>
        <v>110</v>
      </c>
      <c r="D112" s="22">
        <f t="shared" si="14"/>
        <v>26.844000000000001</v>
      </c>
      <c r="E112" s="48">
        <v>12</v>
      </c>
      <c r="F112" s="48">
        <f t="shared" si="23"/>
        <v>10.663624227635026</v>
      </c>
      <c r="G112" s="61"/>
      <c r="H112" s="61"/>
      <c r="I112" s="48">
        <f>E112-E111</f>
        <v>1</v>
      </c>
      <c r="J112" s="22">
        <f>(0.5*'Vehicle Specs'!$G$25*'Vehicle Specs'!$C$28*'Vehicle Specs'!$C$27*'Drive Cycle'!E112^2)</f>
        <v>128.10299039999998</v>
      </c>
      <c r="K112" s="22">
        <f>IF(A112=1,'Vehicle Specs'!$E$36,IF(A112=2,'Vehicle Specs'!$C$36,IF(A112=3,'Vehicle Specs'!$D$36,IF(A112=4,'Vehicle Specs'!$B$36,1))))</f>
        <v>80.194689900000014</v>
      </c>
      <c r="L112" s="22">
        <f>L111</f>
        <v>8.5</v>
      </c>
      <c r="M112" s="22">
        <f t="shared" si="24"/>
        <v>0</v>
      </c>
      <c r="N112" s="22">
        <f t="shared" si="15"/>
        <v>0</v>
      </c>
      <c r="O112" s="22">
        <f t="shared" si="16"/>
        <v>0</v>
      </c>
      <c r="P112" s="22">
        <f t="shared" si="17"/>
        <v>208.2976803</v>
      </c>
      <c r="Q112" s="22">
        <f>IF(H112=1,I112*'Vehicle Specs'!#REF!,IF(H112=2,'Vehicle Specs'!#REF!*I112,IF(H112=3,'Vehicle Specs'!$G$25*I112,0)))</f>
        <v>0</v>
      </c>
      <c r="R112" s="22">
        <f t="shared" si="13"/>
        <v>208.2976803</v>
      </c>
      <c r="S112" s="22">
        <f t="shared" si="18"/>
        <v>208.2976803</v>
      </c>
      <c r="T112" s="22">
        <f>ABS((+P112+Q112)*(+E112))/1000</f>
        <v>2.4995721635999999</v>
      </c>
      <c r="U112" s="61"/>
      <c r="V112" s="61"/>
      <c r="W112" s="22">
        <v>308.00785775999998</v>
      </c>
      <c r="X112" s="22">
        <f t="shared" si="25"/>
        <v>1.7821478412661209E-2</v>
      </c>
      <c r="Y112" s="22">
        <f t="shared" si="19"/>
        <v>1.7821478412661209E-2</v>
      </c>
      <c r="Z112" s="22">
        <f t="shared" si="20"/>
        <v>5.5068368295123134E-2</v>
      </c>
      <c r="AA112" s="22">
        <f>(0.5*'Vehicle Specs'!$G$20*'Drive Cycle'!E112^2)</f>
        <v>45275.76</v>
      </c>
      <c r="AB112" s="22">
        <f t="shared" si="21"/>
        <v>208.2976803</v>
      </c>
      <c r="AC112" s="22">
        <f>SUM(AB$2:AB112)</f>
        <v>27532.237840258829</v>
      </c>
      <c r="AD112" s="35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</row>
    <row r="113" spans="1:43" x14ac:dyDescent="0.3">
      <c r="A113" s="21">
        <v>1</v>
      </c>
      <c r="B113" s="22" t="s">
        <v>77</v>
      </c>
      <c r="C113" s="22">
        <f t="shared" si="22"/>
        <v>111</v>
      </c>
      <c r="D113" s="22">
        <f t="shared" si="14"/>
        <v>29.081000000000003</v>
      </c>
      <c r="E113" s="48">
        <v>13</v>
      </c>
      <c r="F113" s="48">
        <f t="shared" si="23"/>
        <v>10.740547304558103</v>
      </c>
      <c r="G113" s="61"/>
      <c r="H113" s="61"/>
      <c r="I113" s="48">
        <f>E113-E112</f>
        <v>1</v>
      </c>
      <c r="J113" s="22">
        <f>(0.5*'Vehicle Specs'!$G$25*'Vehicle Specs'!$C$28*'Vehicle Specs'!$C$27*'Drive Cycle'!E113^2)</f>
        <v>150.34309289999999</v>
      </c>
      <c r="K113" s="22">
        <f>IF(A113=1,'Vehicle Specs'!$E$36,IF(A113=2,'Vehicle Specs'!$C$36,IF(A113=3,'Vehicle Specs'!$D$36,IF(A113=4,'Vehicle Specs'!$B$36,1))))</f>
        <v>80.194689900000014</v>
      </c>
      <c r="L113" s="22">
        <f t="shared" ref="L113:L121" si="27">L112</f>
        <v>8.5</v>
      </c>
      <c r="M113" s="22">
        <f t="shared" si="24"/>
        <v>0</v>
      </c>
      <c r="N113" s="22">
        <f t="shared" si="15"/>
        <v>0</v>
      </c>
      <c r="O113" s="22">
        <f t="shared" si="16"/>
        <v>0</v>
      </c>
      <c r="P113" s="22">
        <f t="shared" si="17"/>
        <v>230.5377828</v>
      </c>
      <c r="Q113" s="22">
        <f>IF(H113=1,I113*'Vehicle Specs'!#REF!,IF(H113=2,'Vehicle Specs'!#REF!*I113,IF(H113=3,'Vehicle Specs'!$G$25*I113,0)))</f>
        <v>0</v>
      </c>
      <c r="R113" s="22">
        <f t="shared" si="13"/>
        <v>230.5377828</v>
      </c>
      <c r="S113" s="22">
        <f t="shared" si="18"/>
        <v>230.5377828</v>
      </c>
      <c r="T113" s="22">
        <f>ABS((+P113+Q113)*(+E113))/1000</f>
        <v>2.9969911763999999</v>
      </c>
      <c r="U113" s="61"/>
      <c r="V113" s="61"/>
      <c r="W113" s="22">
        <v>308.00785775999998</v>
      </c>
      <c r="X113" s="22">
        <f t="shared" si="25"/>
        <v>1.9724291281380046E-2</v>
      </c>
      <c r="Y113" s="22">
        <f t="shared" si="19"/>
        <v>1.9724291281380046E-2</v>
      </c>
      <c r="Z113" s="22">
        <f t="shared" si="20"/>
        <v>6.0948060059464342E-2</v>
      </c>
      <c r="AA113" s="22">
        <f>(0.5*'Vehicle Specs'!$G$20*'Drive Cycle'!E113^2)</f>
        <v>53136.135000000002</v>
      </c>
      <c r="AB113" s="22">
        <f t="shared" si="21"/>
        <v>230.5377828</v>
      </c>
      <c r="AC113" s="22">
        <f>SUM(AB$2:AB113)</f>
        <v>27762.775623058827</v>
      </c>
      <c r="AD113" s="35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</row>
    <row r="114" spans="1:43" x14ac:dyDescent="0.3">
      <c r="A114" s="21">
        <v>1</v>
      </c>
      <c r="B114" s="22" t="s">
        <v>77</v>
      </c>
      <c r="C114" s="22">
        <f t="shared" si="22"/>
        <v>112</v>
      </c>
      <c r="D114" s="22">
        <f t="shared" si="14"/>
        <v>29.998170000000002</v>
      </c>
      <c r="E114" s="48">
        <v>13.41</v>
      </c>
      <c r="F114" s="48">
        <f t="shared" si="23"/>
        <v>10.815118520068916</v>
      </c>
      <c r="G114" s="61"/>
      <c r="H114" s="61"/>
      <c r="I114" s="48">
        <f>E114-E113</f>
        <v>0.41000000000000014</v>
      </c>
      <c r="J114" s="22">
        <f>(0.5*'Vehicle Specs'!$G$25*'Vehicle Specs'!$C$28*'Vehicle Specs'!$C$27*'Drive Cycle'!E114^2)</f>
        <v>159.97581505520998</v>
      </c>
      <c r="K114" s="22">
        <f>IF(A114=1,'Vehicle Specs'!$E$36,IF(A114=2,'Vehicle Specs'!$C$36,IF(A114=3,'Vehicle Specs'!$D$36,IF(A114=4,'Vehicle Specs'!$B$36,1))))</f>
        <v>80.194689900000014</v>
      </c>
      <c r="L114" s="22">
        <f t="shared" si="27"/>
        <v>8.5</v>
      </c>
      <c r="M114" s="22">
        <f t="shared" si="24"/>
        <v>0</v>
      </c>
      <c r="N114" s="22">
        <f t="shared" si="15"/>
        <v>0</v>
      </c>
      <c r="O114" s="22">
        <f t="shared" si="16"/>
        <v>0</v>
      </c>
      <c r="P114" s="22">
        <f t="shared" si="17"/>
        <v>240.17050495520999</v>
      </c>
      <c r="Q114" s="22">
        <f>IF(H114=1,I114*'Vehicle Specs'!#REF!,IF(H114=2,'Vehicle Specs'!#REF!*I114,IF(H114=3,'Vehicle Specs'!$G$25*I114,0)))</f>
        <v>0</v>
      </c>
      <c r="R114" s="22">
        <f t="shared" si="13"/>
        <v>240.17050495520999</v>
      </c>
      <c r="S114" s="22">
        <f t="shared" si="18"/>
        <v>240.17050495520999</v>
      </c>
      <c r="T114" s="22">
        <f>ABS((+P114+Q114)*(+E114))/1000</f>
        <v>3.2206864714493659</v>
      </c>
      <c r="U114" s="61"/>
      <c r="V114" s="61"/>
      <c r="W114" s="22">
        <v>308.00785775999998</v>
      </c>
      <c r="X114" s="22">
        <f t="shared" si="25"/>
        <v>2.0548445202331029E-2</v>
      </c>
      <c r="Y114" s="22">
        <f t="shared" si="19"/>
        <v>2.0548445202331029E-2</v>
      </c>
      <c r="Z114" s="22">
        <f t="shared" si="20"/>
        <v>6.349469567520287E-2</v>
      </c>
      <c r="AA114" s="22">
        <f>(0.5*'Vehicle Specs'!$G$20*'Drive Cycle'!E114^2)</f>
        <v>56540.652061500004</v>
      </c>
      <c r="AB114" s="22">
        <f t="shared" si="21"/>
        <v>240.17050495520999</v>
      </c>
      <c r="AC114" s="22">
        <f>SUM(AB$2:AB114)</f>
        <v>28002.946128014039</v>
      </c>
      <c r="AD114" s="35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</row>
    <row r="115" spans="1:43" x14ac:dyDescent="0.3">
      <c r="A115" s="21">
        <v>1</v>
      </c>
      <c r="B115" s="22" t="s">
        <v>77</v>
      </c>
      <c r="C115" s="22">
        <f t="shared" si="22"/>
        <v>113</v>
      </c>
      <c r="D115" s="22">
        <f t="shared" si="14"/>
        <v>29.998170000000002</v>
      </c>
      <c r="E115" s="48">
        <v>13.41</v>
      </c>
      <c r="F115" s="48">
        <f t="shared" si="23"/>
        <v>10.889689735579729</v>
      </c>
      <c r="G115" s="61"/>
      <c r="H115" s="61"/>
      <c r="I115" s="48">
        <f>E115-E114</f>
        <v>0</v>
      </c>
      <c r="J115" s="22">
        <f>(0.5*'Vehicle Specs'!$G$25*'Vehicle Specs'!$C$28*'Vehicle Specs'!$C$27*'Drive Cycle'!E115^2)</f>
        <v>159.97581505520998</v>
      </c>
      <c r="K115" s="22">
        <f>IF(A115=1,'Vehicle Specs'!$E$36,IF(A115=2,'Vehicle Specs'!$C$36,IF(A115=3,'Vehicle Specs'!$D$36,IF(A115=4,'Vehicle Specs'!$B$36,1))))</f>
        <v>80.194689900000014</v>
      </c>
      <c r="L115" s="22">
        <f t="shared" si="27"/>
        <v>8.5</v>
      </c>
      <c r="M115" s="22">
        <f t="shared" si="24"/>
        <v>0</v>
      </c>
      <c r="N115" s="22">
        <f t="shared" si="15"/>
        <v>0</v>
      </c>
      <c r="O115" s="22">
        <f t="shared" si="16"/>
        <v>0</v>
      </c>
      <c r="P115" s="22">
        <f t="shared" si="17"/>
        <v>240.17050495520999</v>
      </c>
      <c r="Q115" s="22">
        <f>IF(H115=1,I115*'Vehicle Specs'!#REF!,IF(H115=2,'Vehicle Specs'!#REF!*I115,IF(H115=3,'Vehicle Specs'!$G$25*I115,0)))</f>
        <v>0</v>
      </c>
      <c r="R115" s="22">
        <f t="shared" si="13"/>
        <v>240.17050495520999</v>
      </c>
      <c r="S115" s="22">
        <f t="shared" si="18"/>
        <v>240.17050495520999</v>
      </c>
      <c r="T115" s="22">
        <f>ABS((+P115+Q115)*(+E115))/1000</f>
        <v>3.2206864714493659</v>
      </c>
      <c r="U115" s="61"/>
      <c r="V115" s="61"/>
      <c r="W115" s="22">
        <v>308.00785775999998</v>
      </c>
      <c r="X115" s="22">
        <f t="shared" si="25"/>
        <v>2.0548445202331029E-2</v>
      </c>
      <c r="Y115" s="22">
        <f t="shared" si="19"/>
        <v>2.0548445202331029E-2</v>
      </c>
      <c r="Z115" s="22">
        <f t="shared" si="20"/>
        <v>6.349469567520287E-2</v>
      </c>
      <c r="AA115" s="22">
        <f>(0.5*'Vehicle Specs'!$G$20*'Drive Cycle'!E115^2)</f>
        <v>56540.652061500004</v>
      </c>
      <c r="AB115" s="22">
        <f t="shared" si="21"/>
        <v>240.17050495520999</v>
      </c>
      <c r="AC115" s="22">
        <f>SUM(AB$2:AB115)</f>
        <v>28243.11663296925</v>
      </c>
      <c r="AD115" s="35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</row>
    <row r="116" spans="1:43" x14ac:dyDescent="0.3">
      <c r="A116" s="21">
        <v>1</v>
      </c>
      <c r="B116" s="22" t="s">
        <v>77</v>
      </c>
      <c r="C116" s="22">
        <f t="shared" si="22"/>
        <v>114</v>
      </c>
      <c r="D116" s="22">
        <f t="shared" si="14"/>
        <v>29.998170000000002</v>
      </c>
      <c r="E116" s="48">
        <v>13.41</v>
      </c>
      <c r="F116" s="48">
        <f t="shared" si="23"/>
        <v>10.964260951090543</v>
      </c>
      <c r="G116" s="61"/>
      <c r="H116" s="61"/>
      <c r="I116" s="48">
        <f>E116-E115</f>
        <v>0</v>
      </c>
      <c r="J116" s="22">
        <f>(0.5*'Vehicle Specs'!$G$25*'Vehicle Specs'!$C$28*'Vehicle Specs'!$C$27*'Drive Cycle'!E116^2)</f>
        <v>159.97581505520998</v>
      </c>
      <c r="K116" s="22">
        <f>IF(A116=1,'Vehicle Specs'!$E$36,IF(A116=2,'Vehicle Specs'!$C$36,IF(A116=3,'Vehicle Specs'!$D$36,IF(A116=4,'Vehicle Specs'!$B$36,1))))</f>
        <v>80.194689900000014</v>
      </c>
      <c r="L116" s="22">
        <f t="shared" si="27"/>
        <v>8.5</v>
      </c>
      <c r="M116" s="22">
        <f t="shared" si="24"/>
        <v>0</v>
      </c>
      <c r="N116" s="22">
        <f t="shared" si="15"/>
        <v>0</v>
      </c>
      <c r="O116" s="22">
        <f t="shared" si="16"/>
        <v>0</v>
      </c>
      <c r="P116" s="22">
        <f t="shared" si="17"/>
        <v>240.17050495520999</v>
      </c>
      <c r="Q116" s="22">
        <f>IF(H116=1,I116*'Vehicle Specs'!#REF!,IF(H116=2,'Vehicle Specs'!#REF!*I116,IF(H116=3,'Vehicle Specs'!$G$25*I116,0)))</f>
        <v>0</v>
      </c>
      <c r="R116" s="22">
        <f t="shared" si="13"/>
        <v>240.17050495520999</v>
      </c>
      <c r="S116" s="22">
        <f t="shared" si="18"/>
        <v>240.17050495520999</v>
      </c>
      <c r="T116" s="22">
        <f>ABS((+P116+Q116)*(+E116))/1000</f>
        <v>3.2206864714493659</v>
      </c>
      <c r="U116" s="61"/>
      <c r="V116" s="61"/>
      <c r="W116" s="22">
        <v>308.00785775999998</v>
      </c>
      <c r="X116" s="22">
        <f t="shared" si="25"/>
        <v>2.0548445202331029E-2</v>
      </c>
      <c r="Y116" s="22">
        <f t="shared" si="19"/>
        <v>2.0548445202331029E-2</v>
      </c>
      <c r="Z116" s="22">
        <f t="shared" si="20"/>
        <v>6.349469567520287E-2</v>
      </c>
      <c r="AA116" s="22">
        <f>(0.5*'Vehicle Specs'!$G$20*'Drive Cycle'!E116^2)</f>
        <v>56540.652061500004</v>
      </c>
      <c r="AB116" s="22">
        <f t="shared" si="21"/>
        <v>240.17050495520999</v>
      </c>
      <c r="AC116" s="22">
        <f>SUM(AB$2:AB116)</f>
        <v>28483.287137924461</v>
      </c>
      <c r="AD116" s="35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</row>
    <row r="117" spans="1:43" x14ac:dyDescent="0.3">
      <c r="A117" s="21">
        <v>1</v>
      </c>
      <c r="B117" s="22" t="s">
        <v>77</v>
      </c>
      <c r="C117" s="22">
        <f t="shared" si="22"/>
        <v>115</v>
      </c>
      <c r="D117" s="22">
        <f t="shared" si="14"/>
        <v>29.998170000000002</v>
      </c>
      <c r="E117" s="48">
        <v>13.41</v>
      </c>
      <c r="F117" s="48">
        <f t="shared" si="23"/>
        <v>11.038832166601356</v>
      </c>
      <c r="G117" s="61"/>
      <c r="H117" s="61"/>
      <c r="I117" s="48">
        <f>E117-E116</f>
        <v>0</v>
      </c>
      <c r="J117" s="22">
        <f>(0.5*'Vehicle Specs'!$G$25*'Vehicle Specs'!$C$28*'Vehicle Specs'!$C$27*'Drive Cycle'!E117^2)</f>
        <v>159.97581505520998</v>
      </c>
      <c r="K117" s="22">
        <f>IF(A117=1,'Vehicle Specs'!$E$36,IF(A117=2,'Vehicle Specs'!$C$36,IF(A117=3,'Vehicle Specs'!$D$36,IF(A117=4,'Vehicle Specs'!$B$36,1))))</f>
        <v>80.194689900000014</v>
      </c>
      <c r="L117" s="22">
        <f t="shared" si="27"/>
        <v>8.5</v>
      </c>
      <c r="M117" s="22">
        <f t="shared" si="24"/>
        <v>0</v>
      </c>
      <c r="N117" s="22">
        <f t="shared" si="15"/>
        <v>0</v>
      </c>
      <c r="O117" s="22">
        <f t="shared" si="16"/>
        <v>0</v>
      </c>
      <c r="P117" s="22">
        <f t="shared" si="17"/>
        <v>240.17050495520999</v>
      </c>
      <c r="Q117" s="22">
        <f>IF(H117=1,I117*'Vehicle Specs'!#REF!,IF(H117=2,'Vehicle Specs'!#REF!*I117,IF(H117=3,'Vehicle Specs'!$G$25*I117,0)))</f>
        <v>0</v>
      </c>
      <c r="R117" s="22">
        <f t="shared" si="13"/>
        <v>240.17050495520999</v>
      </c>
      <c r="S117" s="22">
        <f t="shared" si="18"/>
        <v>240.17050495520999</v>
      </c>
      <c r="T117" s="22">
        <f>ABS((+P117+Q117)*(+E117))/1000</f>
        <v>3.2206864714493659</v>
      </c>
      <c r="U117" s="61"/>
      <c r="V117" s="61"/>
      <c r="W117" s="22">
        <v>308.00785775999998</v>
      </c>
      <c r="X117" s="22">
        <f t="shared" si="25"/>
        <v>2.0548445202331029E-2</v>
      </c>
      <c r="Y117" s="22">
        <f t="shared" si="19"/>
        <v>2.0548445202331029E-2</v>
      </c>
      <c r="Z117" s="22">
        <f t="shared" si="20"/>
        <v>6.349469567520287E-2</v>
      </c>
      <c r="AA117" s="22">
        <f>(0.5*'Vehicle Specs'!$G$20*'Drive Cycle'!E117^2)</f>
        <v>56540.652061500004</v>
      </c>
      <c r="AB117" s="22">
        <f t="shared" si="21"/>
        <v>240.17050495520999</v>
      </c>
      <c r="AC117" s="22">
        <f>SUM(AB$2:AB117)</f>
        <v>28723.457642879672</v>
      </c>
      <c r="AD117" s="35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</row>
    <row r="118" spans="1:43" x14ac:dyDescent="0.3">
      <c r="A118" s="21">
        <v>1</v>
      </c>
      <c r="B118" s="22" t="s">
        <v>77</v>
      </c>
      <c r="C118" s="22">
        <f t="shared" si="22"/>
        <v>116</v>
      </c>
      <c r="D118" s="22">
        <f t="shared" si="14"/>
        <v>22.37</v>
      </c>
      <c r="E118" s="48">
        <v>10</v>
      </c>
      <c r="F118" s="48">
        <f t="shared" si="23"/>
        <v>11.138832166601356</v>
      </c>
      <c r="G118" s="61"/>
      <c r="H118" s="61"/>
      <c r="I118" s="48">
        <f>E118-E117</f>
        <v>-3.41</v>
      </c>
      <c r="J118" s="22">
        <f>(0.5*'Vehicle Specs'!$G$25*'Vehicle Specs'!$C$28*'Vehicle Specs'!$C$27*'Drive Cycle'!E118^2)</f>
        <v>88.960409999999996</v>
      </c>
      <c r="K118" s="22">
        <f>IF(A118=1,'Vehicle Specs'!$E$36,IF(A118=2,'Vehicle Specs'!$C$36,IF(A118=3,'Vehicle Specs'!$D$36,IF(A118=4,'Vehicle Specs'!$B$36,1))))</f>
        <v>80.194689900000014</v>
      </c>
      <c r="L118" s="22">
        <f t="shared" si="27"/>
        <v>8.5</v>
      </c>
      <c r="M118" s="22">
        <f t="shared" si="24"/>
        <v>0</v>
      </c>
      <c r="N118" s="22">
        <f t="shared" si="15"/>
        <v>0</v>
      </c>
      <c r="O118" s="22">
        <f t="shared" si="16"/>
        <v>0</v>
      </c>
      <c r="P118" s="22">
        <f t="shared" si="17"/>
        <v>169.15509990000001</v>
      </c>
      <c r="Q118" s="22">
        <f>IF(H118=1,I118*'Vehicle Specs'!#REF!,IF(H118=2,'Vehicle Specs'!#REF!*I118,IF(H118=3,'Vehicle Specs'!$G$25*I118,0)))</f>
        <v>0</v>
      </c>
      <c r="R118" s="22">
        <f t="shared" si="13"/>
        <v>169.15509990000001</v>
      </c>
      <c r="S118" s="22">
        <f t="shared" si="18"/>
        <v>169.15509990000001</v>
      </c>
      <c r="T118" s="22">
        <f>ABS((+P118+Q118)*(+E118))/1000</f>
        <v>1.6915509989999999</v>
      </c>
      <c r="U118" s="61"/>
      <c r="V118" s="61"/>
      <c r="W118" s="22">
        <v>308.00785775999998</v>
      </c>
      <c r="X118" s="22">
        <f t="shared" si="25"/>
        <v>1.4472527763716053E-2</v>
      </c>
      <c r="Y118" s="22">
        <f t="shared" si="19"/>
        <v>1.4472527763716053E-2</v>
      </c>
      <c r="Z118" s="22">
        <f t="shared" si="20"/>
        <v>4.4720110789882604E-2</v>
      </c>
      <c r="AA118" s="22">
        <f>(0.5*'Vehicle Specs'!$G$20*'Drive Cycle'!E118^2)</f>
        <v>31441.500000000004</v>
      </c>
      <c r="AB118" s="22">
        <f t="shared" si="21"/>
        <v>169.15509990000001</v>
      </c>
      <c r="AC118" s="22">
        <f>SUM(AB$2:AB118)</f>
        <v>28892.612742779671</v>
      </c>
      <c r="AD118" s="35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</row>
    <row r="119" spans="1:43" x14ac:dyDescent="0.3">
      <c r="A119" s="21">
        <v>1</v>
      </c>
      <c r="B119" s="22" t="s">
        <v>77</v>
      </c>
      <c r="C119" s="22">
        <f t="shared" si="22"/>
        <v>117</v>
      </c>
      <c r="D119" s="22">
        <f t="shared" si="14"/>
        <v>22.37</v>
      </c>
      <c r="E119" s="48">
        <v>10</v>
      </c>
      <c r="F119" s="48">
        <f t="shared" si="23"/>
        <v>11.238832166601355</v>
      </c>
      <c r="G119" s="61"/>
      <c r="H119" s="61"/>
      <c r="I119" s="48">
        <f>E119-E118</f>
        <v>0</v>
      </c>
      <c r="J119" s="22">
        <f>(0.5*'Vehicle Specs'!$G$25*'Vehicle Specs'!$C$28*'Vehicle Specs'!$C$27*'Drive Cycle'!E119^2)</f>
        <v>88.960409999999996</v>
      </c>
      <c r="K119" s="22">
        <f>IF(A119=1,'Vehicle Specs'!$E$36,IF(A119=2,'Vehicle Specs'!$C$36,IF(A119=3,'Vehicle Specs'!$D$36,IF(A119=4,'Vehicle Specs'!$B$36,1))))</f>
        <v>80.194689900000014</v>
      </c>
      <c r="L119" s="22">
        <f t="shared" si="27"/>
        <v>8.5</v>
      </c>
      <c r="M119" s="22">
        <f t="shared" si="24"/>
        <v>0</v>
      </c>
      <c r="N119" s="22">
        <f t="shared" si="15"/>
        <v>0</v>
      </c>
      <c r="O119" s="22">
        <f t="shared" si="16"/>
        <v>0</v>
      </c>
      <c r="P119" s="22">
        <f t="shared" si="17"/>
        <v>169.15509990000001</v>
      </c>
      <c r="Q119" s="22">
        <f>IF(H119=1,I119*'Vehicle Specs'!#REF!,IF(H119=2,'Vehicle Specs'!#REF!*I119,IF(H119=3,'Vehicle Specs'!$G$25*I119,0)))</f>
        <v>0</v>
      </c>
      <c r="R119" s="22">
        <f t="shared" si="13"/>
        <v>169.15509990000001</v>
      </c>
      <c r="S119" s="22">
        <f t="shared" si="18"/>
        <v>169.15509990000001</v>
      </c>
      <c r="T119" s="22">
        <f>ABS((+P119+Q119)*(+E119))/1000</f>
        <v>1.6915509989999999</v>
      </c>
      <c r="U119" s="61"/>
      <c r="V119" s="61"/>
      <c r="W119" s="22">
        <v>308.00785775999998</v>
      </c>
      <c r="X119" s="22">
        <f t="shared" si="25"/>
        <v>1.4472527763716053E-2</v>
      </c>
      <c r="Y119" s="22">
        <f t="shared" si="19"/>
        <v>1.4472527763716053E-2</v>
      </c>
      <c r="Z119" s="22">
        <f t="shared" si="20"/>
        <v>4.4720110789882604E-2</v>
      </c>
      <c r="AA119" s="22">
        <f>(0.5*'Vehicle Specs'!$G$20*'Drive Cycle'!E119^2)</f>
        <v>31441.500000000004</v>
      </c>
      <c r="AB119" s="22">
        <f t="shared" si="21"/>
        <v>169.15509990000001</v>
      </c>
      <c r="AC119" s="22">
        <f>SUM(AB$2:AB119)</f>
        <v>29061.76784267967</v>
      </c>
      <c r="AD119" s="35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</row>
    <row r="120" spans="1:43" x14ac:dyDescent="0.3">
      <c r="A120" s="21">
        <v>1</v>
      </c>
      <c r="B120" s="22" t="s">
        <v>77</v>
      </c>
      <c r="C120" s="22">
        <f t="shared" si="22"/>
        <v>118</v>
      </c>
      <c r="D120" s="22">
        <f t="shared" si="14"/>
        <v>23.488500000000002</v>
      </c>
      <c r="E120" s="48">
        <v>10.5</v>
      </c>
      <c r="F120" s="48">
        <f t="shared" si="23"/>
        <v>11.33407026183945</v>
      </c>
      <c r="G120" s="61"/>
      <c r="H120" s="61"/>
      <c r="I120" s="48">
        <f>E120-E119</f>
        <v>0.5</v>
      </c>
      <c r="J120" s="22">
        <f>(0.5*'Vehicle Specs'!$G$25*'Vehicle Specs'!$C$28*'Vehicle Specs'!$C$27*'Drive Cycle'!E120^2)</f>
        <v>98.078852024999989</v>
      </c>
      <c r="K120" s="22">
        <f>IF(A120=1,'Vehicle Specs'!$E$36,IF(A120=2,'Vehicle Specs'!$C$36,IF(A120=3,'Vehicle Specs'!$D$36,IF(A120=4,'Vehicle Specs'!$B$36,1))))</f>
        <v>80.194689900000014</v>
      </c>
      <c r="L120" s="22">
        <f t="shared" si="27"/>
        <v>8.5</v>
      </c>
      <c r="M120" s="22">
        <f t="shared" si="24"/>
        <v>0</v>
      </c>
      <c r="N120" s="22">
        <f t="shared" si="15"/>
        <v>0</v>
      </c>
      <c r="O120" s="22">
        <f t="shared" si="16"/>
        <v>0</v>
      </c>
      <c r="P120" s="22">
        <f t="shared" si="17"/>
        <v>178.27354192500002</v>
      </c>
      <c r="Q120" s="22">
        <f>IF(H120=1,I120*'Vehicle Specs'!#REF!,IF(H120=2,'Vehicle Specs'!#REF!*I120,IF(H120=3,'Vehicle Specs'!$G$25*I120,0)))</f>
        <v>0</v>
      </c>
      <c r="R120" s="22">
        <f t="shared" si="13"/>
        <v>178.27354192500002</v>
      </c>
      <c r="S120" s="22">
        <f t="shared" si="18"/>
        <v>178.27354192500002</v>
      </c>
      <c r="T120" s="22">
        <f>ABS((+P120+Q120)*(+E120))/1000</f>
        <v>1.8718721902125004</v>
      </c>
      <c r="U120" s="61"/>
      <c r="V120" s="61"/>
      <c r="W120" s="22">
        <v>308.00785775999998</v>
      </c>
      <c r="X120" s="22">
        <f t="shared" si="25"/>
        <v>1.5252681039890775E-2</v>
      </c>
      <c r="Y120" s="22">
        <f t="shared" si="19"/>
        <v>1.5252681039890775E-2</v>
      </c>
      <c r="Z120" s="22">
        <f t="shared" si="20"/>
        <v>4.7130784413262496E-2</v>
      </c>
      <c r="AA120" s="22">
        <f>(0.5*'Vehicle Specs'!$G$20*'Drive Cycle'!E120^2)</f>
        <v>34664.253750000003</v>
      </c>
      <c r="AB120" s="22">
        <f t="shared" si="21"/>
        <v>178.27354192500002</v>
      </c>
      <c r="AC120" s="22">
        <f>SUM(AB$2:AB120)</f>
        <v>29240.041384604669</v>
      </c>
      <c r="AD120" s="35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</row>
    <row r="121" spans="1:43" x14ac:dyDescent="0.3">
      <c r="A121" s="21">
        <v>1</v>
      </c>
      <c r="B121" s="22" t="s">
        <v>77</v>
      </c>
      <c r="C121" s="22">
        <f t="shared" si="22"/>
        <v>119</v>
      </c>
      <c r="D121" s="22">
        <f t="shared" si="14"/>
        <v>23.488500000000002</v>
      </c>
      <c r="E121" s="48">
        <v>10.5</v>
      </c>
      <c r="F121" s="48">
        <f t="shared" si="23"/>
        <v>11.429308357077545</v>
      </c>
      <c r="G121" s="61"/>
      <c r="H121" s="61"/>
      <c r="I121" s="48">
        <f>E121-E120</f>
        <v>0</v>
      </c>
      <c r="J121" s="22">
        <f>(0.5*'Vehicle Specs'!$G$25*'Vehicle Specs'!$C$28*'Vehicle Specs'!$C$27*'Drive Cycle'!E121^2)</f>
        <v>98.078852024999989</v>
      </c>
      <c r="K121" s="22">
        <f>IF(A121=1,'Vehicle Specs'!$E$36,IF(A121=2,'Vehicle Specs'!$C$36,IF(A121=3,'Vehicle Specs'!$D$36,IF(A121=4,'Vehicle Specs'!$B$36,1))))</f>
        <v>80.194689900000014</v>
      </c>
      <c r="L121" s="22">
        <f t="shared" si="27"/>
        <v>8.5</v>
      </c>
      <c r="M121" s="22">
        <f t="shared" si="24"/>
        <v>0</v>
      </c>
      <c r="N121" s="22">
        <f t="shared" si="15"/>
        <v>0</v>
      </c>
      <c r="O121" s="22">
        <f t="shared" si="16"/>
        <v>0</v>
      </c>
      <c r="P121" s="22">
        <f t="shared" si="17"/>
        <v>178.27354192500002</v>
      </c>
      <c r="Q121" s="22">
        <f>IF(H121=1,I121*'Vehicle Specs'!#REF!,IF(H121=2,'Vehicle Specs'!#REF!*I121,IF(H121=3,'Vehicle Specs'!$G$25*I121,0)))</f>
        <v>0</v>
      </c>
      <c r="R121" s="22">
        <f t="shared" si="13"/>
        <v>178.27354192500002</v>
      </c>
      <c r="S121" s="22">
        <f t="shared" si="18"/>
        <v>178.27354192500002</v>
      </c>
      <c r="T121" s="22">
        <f>ABS((+P121+Q121)*(+E121))/1000</f>
        <v>1.8718721902125004</v>
      </c>
      <c r="U121" s="61"/>
      <c r="V121" s="61"/>
      <c r="W121" s="22">
        <v>308.00785775999998</v>
      </c>
      <c r="X121" s="22">
        <f t="shared" si="25"/>
        <v>1.5252681039890775E-2</v>
      </c>
      <c r="Y121" s="22">
        <f t="shared" si="19"/>
        <v>1.5252681039890775E-2</v>
      </c>
      <c r="Z121" s="22">
        <f t="shared" si="20"/>
        <v>4.7130784413262496E-2</v>
      </c>
      <c r="AA121" s="22">
        <f>(0.5*'Vehicle Specs'!$G$20*'Drive Cycle'!E121^2)</f>
        <v>34664.253750000003</v>
      </c>
      <c r="AB121" s="22">
        <f t="shared" si="21"/>
        <v>178.27354192500002</v>
      </c>
      <c r="AC121" s="22">
        <f>SUM(AB$2:AB121)</f>
        <v>29418.314926529667</v>
      </c>
      <c r="AD121" s="35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</row>
    <row r="122" spans="1:43" x14ac:dyDescent="0.3">
      <c r="A122" s="21">
        <v>1</v>
      </c>
      <c r="B122" s="22" t="s">
        <v>77</v>
      </c>
      <c r="C122" s="22">
        <f t="shared" si="22"/>
        <v>120</v>
      </c>
      <c r="D122" s="22">
        <f t="shared" si="14"/>
        <v>25.7255</v>
      </c>
      <c r="E122" s="48">
        <v>11.5</v>
      </c>
      <c r="F122" s="48">
        <f t="shared" si="23"/>
        <v>11.516264878816676</v>
      </c>
      <c r="G122" s="61"/>
      <c r="H122" s="61"/>
      <c r="I122" s="48">
        <f>E122-E121</f>
        <v>1</v>
      </c>
      <c r="J122" s="22">
        <f>(0.5*'Vehicle Specs'!$G$25*'Vehicle Specs'!$C$28*'Vehicle Specs'!$C$27*'Drive Cycle'!E122^2)</f>
        <v>117.65014222499998</v>
      </c>
      <c r="K122" s="22">
        <f>IF(A122=1,'Vehicle Specs'!$E$36,IF(A122=2,'Vehicle Specs'!$C$36,IF(A122=3,'Vehicle Specs'!$D$36,IF(A122=4,'Vehicle Specs'!$B$36,1))))</f>
        <v>80.194689900000014</v>
      </c>
      <c r="L122" s="22">
        <v>8.5</v>
      </c>
      <c r="M122" s="22">
        <f t="shared" si="24"/>
        <v>0</v>
      </c>
      <c r="N122" s="22">
        <f t="shared" si="15"/>
        <v>0</v>
      </c>
      <c r="O122" s="22">
        <f t="shared" si="16"/>
        <v>0</v>
      </c>
      <c r="P122" s="22">
        <f t="shared" si="17"/>
        <v>197.84483212499998</v>
      </c>
      <c r="Q122" s="22">
        <f>IF(H122=1,I122*'Vehicle Specs'!#REF!,IF(H122=2,'Vehicle Specs'!#REF!*I122,IF(H122=3,'Vehicle Specs'!$G$25*I122,0)))</f>
        <v>0</v>
      </c>
      <c r="R122" s="22">
        <f t="shared" si="13"/>
        <v>197.84483212499998</v>
      </c>
      <c r="S122" s="22">
        <f t="shared" si="18"/>
        <v>197.84483212499998</v>
      </c>
      <c r="T122" s="22">
        <f>ABS((+P122+Q122)*(+E122))/1000</f>
        <v>2.2752155694374996</v>
      </c>
      <c r="U122" s="61"/>
      <c r="V122" s="61"/>
      <c r="W122" s="22">
        <v>308.00785775999998</v>
      </c>
      <c r="X122" s="22">
        <f t="shared" si="25"/>
        <v>1.6927156364363351E-2</v>
      </c>
      <c r="Y122" s="22">
        <f t="shared" si="19"/>
        <v>1.6927156364363351E-2</v>
      </c>
      <c r="Z122" s="22">
        <f t="shared" si="20"/>
        <v>5.2304913165882753E-2</v>
      </c>
      <c r="AA122" s="22">
        <f>(0.5*'Vehicle Specs'!$G$20*'Drive Cycle'!E122^2)</f>
        <v>41581.383750000001</v>
      </c>
      <c r="AB122" s="22">
        <f t="shared" si="21"/>
        <v>197.84483212499998</v>
      </c>
      <c r="AC122" s="22">
        <f>SUM(AB$2:AB122)</f>
        <v>29616.159758654667</v>
      </c>
      <c r="AD122" s="35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</row>
    <row r="123" spans="1:43" x14ac:dyDescent="0.3">
      <c r="A123" s="21">
        <v>1</v>
      </c>
      <c r="B123" s="22" t="s">
        <v>77</v>
      </c>
      <c r="C123" s="22">
        <f t="shared" si="22"/>
        <v>121</v>
      </c>
      <c r="D123" s="22">
        <f t="shared" si="14"/>
        <v>27.962500000000002</v>
      </c>
      <c r="E123" s="48">
        <v>12.5</v>
      </c>
      <c r="F123" s="48">
        <f t="shared" si="23"/>
        <v>11.596264878816676</v>
      </c>
      <c r="G123" s="61"/>
      <c r="H123" s="61"/>
      <c r="I123" s="48">
        <f>E123-E122</f>
        <v>1</v>
      </c>
      <c r="J123" s="22">
        <f>(0.5*'Vehicle Specs'!$G$25*'Vehicle Specs'!$C$28*'Vehicle Specs'!$C$27*'Drive Cycle'!E123^2)</f>
        <v>139.00064062499999</v>
      </c>
      <c r="K123" s="22">
        <f>IF(A123=1,'Vehicle Specs'!$E$36,IF(A123=2,'Vehicle Specs'!$C$36,IF(A123=3,'Vehicle Specs'!$D$36,IF(A123=4,'Vehicle Specs'!$B$36,1))))</f>
        <v>80.194689900000014</v>
      </c>
      <c r="L123" s="22">
        <f>L122-0.35</f>
        <v>8.15</v>
      </c>
      <c r="M123" s="22">
        <f t="shared" si="24"/>
        <v>-0.34999999999999964</v>
      </c>
      <c r="N123" s="22">
        <f t="shared" si="15"/>
        <v>-19.290046219188717</v>
      </c>
      <c r="O123" s="22">
        <f t="shared" si="16"/>
        <v>-142.59245732963961</v>
      </c>
      <c r="P123" s="22">
        <f t="shared" si="17"/>
        <v>76.602873195360388</v>
      </c>
      <c r="Q123" s="22">
        <f>IF(H123=1,I123*'Vehicle Specs'!#REF!,IF(H123=2,'Vehicle Specs'!#REF!*I123,IF(H123=3,'Vehicle Specs'!$G$25*I123,0)))</f>
        <v>0</v>
      </c>
      <c r="R123" s="22">
        <f t="shared" si="13"/>
        <v>76.602873195360388</v>
      </c>
      <c r="S123" s="22">
        <f t="shared" si="18"/>
        <v>76.602873195360388</v>
      </c>
      <c r="T123" s="22">
        <f>ABS((+P123+Q123)*(+E123))/1000</f>
        <v>0.95753591494200485</v>
      </c>
      <c r="U123" s="61"/>
      <c r="V123" s="61"/>
      <c r="W123" s="22">
        <v>308.00785775999998</v>
      </c>
      <c r="X123" s="22">
        <f t="shared" si="25"/>
        <v>6.5539685753232997E-3</v>
      </c>
      <c r="Y123" s="22">
        <f t="shared" si="19"/>
        <v>6.5539685753232997E-3</v>
      </c>
      <c r="Z123" s="22">
        <f t="shared" si="20"/>
        <v>2.0251762897748996E-2</v>
      </c>
      <c r="AA123" s="22">
        <f>(0.5*'Vehicle Specs'!$G$20*'Drive Cycle'!E123^2)</f>
        <v>49127.34375</v>
      </c>
      <c r="AB123" s="22">
        <f t="shared" si="21"/>
        <v>76.602873195360388</v>
      </c>
      <c r="AC123" s="22">
        <f>SUM(AB$2:AB123)</f>
        <v>29692.762631850026</v>
      </c>
      <c r="AD123" s="35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</row>
    <row r="124" spans="1:43" x14ac:dyDescent="0.3">
      <c r="A124" s="21">
        <v>1</v>
      </c>
      <c r="B124" s="22" t="s">
        <v>77</v>
      </c>
      <c r="C124" s="22">
        <f t="shared" si="22"/>
        <v>122</v>
      </c>
      <c r="D124" s="22">
        <f t="shared" si="14"/>
        <v>29.998170000000002</v>
      </c>
      <c r="E124" s="48">
        <v>13.41</v>
      </c>
      <c r="F124" s="48">
        <f t="shared" si="23"/>
        <v>11.670836094327489</v>
      </c>
      <c r="G124" s="61"/>
      <c r="H124" s="61"/>
      <c r="I124" s="48">
        <f>E124-E123</f>
        <v>0.91000000000000014</v>
      </c>
      <c r="J124" s="22">
        <f>(0.5*'Vehicle Specs'!$G$25*'Vehicle Specs'!$C$28*'Vehicle Specs'!$C$27*'Drive Cycle'!E124^2)</f>
        <v>159.97581505520998</v>
      </c>
      <c r="K124" s="22">
        <f>IF(A124=1,'Vehicle Specs'!$E$36,IF(A124=2,'Vehicle Specs'!$C$36,IF(A124=3,'Vehicle Specs'!$D$36,IF(A124=4,'Vehicle Specs'!$B$36,1))))</f>
        <v>80.194689900000014</v>
      </c>
      <c r="L124" s="22">
        <f t="shared" ref="L124:L145" si="28">L123-0.35</f>
        <v>7.8000000000000007</v>
      </c>
      <c r="M124" s="22">
        <f t="shared" si="24"/>
        <v>-0.34999999999999964</v>
      </c>
      <c r="N124" s="22">
        <f t="shared" si="15"/>
        <v>-19.290046219188717</v>
      </c>
      <c r="O124" s="22">
        <f t="shared" si="16"/>
        <v>-142.59245732963961</v>
      </c>
      <c r="P124" s="22">
        <f t="shared" si="17"/>
        <v>97.578047625570377</v>
      </c>
      <c r="Q124" s="22">
        <f>IF(H124=1,I124*'Vehicle Specs'!#REF!,IF(H124=2,'Vehicle Specs'!#REF!*I124,IF(H124=3,'Vehicle Specs'!$G$25*I124,0)))</f>
        <v>0</v>
      </c>
      <c r="R124" s="22">
        <f t="shared" si="13"/>
        <v>97.578047625570377</v>
      </c>
      <c r="S124" s="22">
        <f t="shared" si="18"/>
        <v>97.578047625570377</v>
      </c>
      <c r="T124" s="22">
        <f>ABS((+P124+Q124)*(+E124))/1000</f>
        <v>1.3085216186588988</v>
      </c>
      <c r="U124" s="61"/>
      <c r="V124" s="61"/>
      <c r="W124" s="22">
        <v>308.00785775999998</v>
      </c>
      <c r="X124" s="22">
        <f t="shared" si="25"/>
        <v>8.3485570593208845E-3</v>
      </c>
      <c r="Y124" s="22">
        <f t="shared" si="19"/>
        <v>8.3485570593208845E-3</v>
      </c>
      <c r="Z124" s="22">
        <f t="shared" si="20"/>
        <v>2.579704131330153E-2</v>
      </c>
      <c r="AA124" s="22">
        <f>(0.5*'Vehicle Specs'!$G$20*'Drive Cycle'!E124^2)</f>
        <v>56540.652061500004</v>
      </c>
      <c r="AB124" s="22">
        <f t="shared" si="21"/>
        <v>97.578047625570377</v>
      </c>
      <c r="AC124" s="22">
        <f>SUM(AB$2:AB124)</f>
        <v>29790.340679475597</v>
      </c>
      <c r="AD124" s="35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</row>
    <row r="125" spans="1:43" x14ac:dyDescent="0.3">
      <c r="A125" s="21">
        <v>1</v>
      </c>
      <c r="B125" s="22" t="s">
        <v>77</v>
      </c>
      <c r="C125" s="22">
        <f t="shared" si="22"/>
        <v>123</v>
      </c>
      <c r="D125" s="22">
        <f t="shared" si="14"/>
        <v>29.998170000000002</v>
      </c>
      <c r="E125" s="48">
        <v>13.41</v>
      </c>
      <c r="F125" s="48">
        <f t="shared" si="23"/>
        <v>11.745407309838303</v>
      </c>
      <c r="G125" s="61"/>
      <c r="H125" s="61"/>
      <c r="I125" s="48">
        <f>E125-E124</f>
        <v>0</v>
      </c>
      <c r="J125" s="22">
        <f>(0.5*'Vehicle Specs'!$G$25*'Vehicle Specs'!$C$28*'Vehicle Specs'!$C$27*'Drive Cycle'!E125^2)</f>
        <v>159.97581505520998</v>
      </c>
      <c r="K125" s="22">
        <f>IF(A125=1,'Vehicle Specs'!$E$36,IF(A125=2,'Vehicle Specs'!$C$36,IF(A125=3,'Vehicle Specs'!$D$36,IF(A125=4,'Vehicle Specs'!$B$36,1))))</f>
        <v>80.194689900000014</v>
      </c>
      <c r="L125" s="22">
        <f t="shared" si="28"/>
        <v>7.4500000000000011</v>
      </c>
      <c r="M125" s="22">
        <f t="shared" si="24"/>
        <v>-0.34999999999999964</v>
      </c>
      <c r="N125" s="22">
        <f t="shared" si="15"/>
        <v>-19.290046219188717</v>
      </c>
      <c r="O125" s="22">
        <f t="shared" si="16"/>
        <v>-142.59245732963961</v>
      </c>
      <c r="P125" s="22">
        <f t="shared" si="17"/>
        <v>97.578047625570377</v>
      </c>
      <c r="Q125" s="22">
        <f>IF(H125=1,I125*'Vehicle Specs'!#REF!,IF(H125=2,'Vehicle Specs'!#REF!*I125,IF(H125=3,'Vehicle Specs'!$G$25*I125,0)))</f>
        <v>0</v>
      </c>
      <c r="R125" s="22">
        <f t="shared" si="13"/>
        <v>97.578047625570377</v>
      </c>
      <c r="S125" s="22">
        <f t="shared" si="18"/>
        <v>97.578047625570377</v>
      </c>
      <c r="T125" s="22">
        <f>ABS((+P125+Q125)*(+E125))/1000</f>
        <v>1.3085216186588988</v>
      </c>
      <c r="U125" s="61"/>
      <c r="V125" s="61"/>
      <c r="W125" s="22">
        <v>308.00785775999998</v>
      </c>
      <c r="X125" s="22">
        <f t="shared" si="25"/>
        <v>8.3485570593208845E-3</v>
      </c>
      <c r="Y125" s="22">
        <f t="shared" si="19"/>
        <v>8.3485570593208845E-3</v>
      </c>
      <c r="Z125" s="22">
        <f t="shared" si="20"/>
        <v>2.579704131330153E-2</v>
      </c>
      <c r="AA125" s="22">
        <f>(0.5*'Vehicle Specs'!$G$20*'Drive Cycle'!E125^2)</f>
        <v>56540.652061500004</v>
      </c>
      <c r="AB125" s="22">
        <f t="shared" si="21"/>
        <v>97.578047625570377</v>
      </c>
      <c r="AC125" s="22">
        <f>SUM(AB$2:AB125)</f>
        <v>29887.918727101169</v>
      </c>
      <c r="AD125" s="35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</row>
    <row r="126" spans="1:43" x14ac:dyDescent="0.3">
      <c r="A126" s="21">
        <v>1</v>
      </c>
      <c r="B126" s="22" t="s">
        <v>77</v>
      </c>
      <c r="C126" s="22">
        <f t="shared" si="22"/>
        <v>124</v>
      </c>
      <c r="D126" s="22">
        <f t="shared" si="14"/>
        <v>29.998170000000002</v>
      </c>
      <c r="E126" s="48">
        <v>13.41</v>
      </c>
      <c r="F126" s="48">
        <f t="shared" si="23"/>
        <v>11.819978525349116</v>
      </c>
      <c r="G126" s="61"/>
      <c r="H126" s="61"/>
      <c r="I126" s="48">
        <f>E126-E125</f>
        <v>0</v>
      </c>
      <c r="J126" s="22">
        <f>(0.5*'Vehicle Specs'!$G$25*'Vehicle Specs'!$C$28*'Vehicle Specs'!$C$27*'Drive Cycle'!E126^2)</f>
        <v>159.97581505520998</v>
      </c>
      <c r="K126" s="22">
        <f>IF(A126=1,'Vehicle Specs'!$E$36,IF(A126=2,'Vehicle Specs'!$C$36,IF(A126=3,'Vehicle Specs'!$D$36,IF(A126=4,'Vehicle Specs'!$B$36,1))))</f>
        <v>80.194689900000014</v>
      </c>
      <c r="L126" s="22">
        <f t="shared" si="28"/>
        <v>7.1000000000000014</v>
      </c>
      <c r="M126" s="22">
        <f t="shared" si="24"/>
        <v>-0.34999999999999964</v>
      </c>
      <c r="N126" s="22">
        <f t="shared" si="15"/>
        <v>-19.290046219188717</v>
      </c>
      <c r="O126" s="22">
        <f t="shared" si="16"/>
        <v>-142.59245732963961</v>
      </c>
      <c r="P126" s="22">
        <f t="shared" si="17"/>
        <v>97.578047625570377</v>
      </c>
      <c r="Q126" s="22">
        <f>IF(H126=1,I126*'Vehicle Specs'!#REF!,IF(H126=2,'Vehicle Specs'!#REF!*I126,IF(H126=3,'Vehicle Specs'!$G$25*I126,0)))</f>
        <v>0</v>
      </c>
      <c r="R126" s="22">
        <f t="shared" si="13"/>
        <v>97.578047625570377</v>
      </c>
      <c r="S126" s="22">
        <f t="shared" si="18"/>
        <v>97.578047625570377</v>
      </c>
      <c r="T126" s="22">
        <f>ABS((+P126+Q126)*(+E126))/1000</f>
        <v>1.3085216186588988</v>
      </c>
      <c r="U126" s="61"/>
      <c r="V126" s="61"/>
      <c r="W126" s="22">
        <v>308.00785775999998</v>
      </c>
      <c r="X126" s="22">
        <f t="shared" si="25"/>
        <v>8.3485570593208845E-3</v>
      </c>
      <c r="Y126" s="22">
        <f t="shared" si="19"/>
        <v>8.3485570593208845E-3</v>
      </c>
      <c r="Z126" s="22">
        <f t="shared" si="20"/>
        <v>2.579704131330153E-2</v>
      </c>
      <c r="AA126" s="22">
        <f>(0.5*'Vehicle Specs'!$G$20*'Drive Cycle'!E126^2)</f>
        <v>56540.652061500004</v>
      </c>
      <c r="AB126" s="22">
        <f t="shared" si="21"/>
        <v>97.578047625570377</v>
      </c>
      <c r="AC126" s="22">
        <f>SUM(AB$2:AB126)</f>
        <v>29985.49677472674</v>
      </c>
      <c r="AD126" s="35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</row>
    <row r="127" spans="1:43" x14ac:dyDescent="0.3">
      <c r="A127" s="21">
        <v>1</v>
      </c>
      <c r="B127" s="22" t="s">
        <v>77</v>
      </c>
      <c r="C127" s="22">
        <f t="shared" si="22"/>
        <v>125</v>
      </c>
      <c r="D127" s="22">
        <f t="shared" si="14"/>
        <v>29.998170000000002</v>
      </c>
      <c r="E127" s="48">
        <v>13.41</v>
      </c>
      <c r="F127" s="48">
        <f t="shared" si="23"/>
        <v>11.894549740859929</v>
      </c>
      <c r="G127" s="61"/>
      <c r="H127" s="61"/>
      <c r="I127" s="48">
        <f>E127-E126</f>
        <v>0</v>
      </c>
      <c r="J127" s="22">
        <f>(0.5*'Vehicle Specs'!$G$25*'Vehicle Specs'!$C$28*'Vehicle Specs'!$C$27*'Drive Cycle'!E127^2)</f>
        <v>159.97581505520998</v>
      </c>
      <c r="K127" s="22">
        <f>IF(A127=1,'Vehicle Specs'!$E$36,IF(A127=2,'Vehicle Specs'!$C$36,IF(A127=3,'Vehicle Specs'!$D$36,IF(A127=4,'Vehicle Specs'!$B$36,1))))</f>
        <v>80.194689900000014</v>
      </c>
      <c r="L127" s="22">
        <f t="shared" si="28"/>
        <v>6.7500000000000018</v>
      </c>
      <c r="M127" s="22">
        <f t="shared" si="24"/>
        <v>-0.34999999999999964</v>
      </c>
      <c r="N127" s="22">
        <f t="shared" si="15"/>
        <v>-19.290046219188717</v>
      </c>
      <c r="O127" s="22">
        <f t="shared" si="16"/>
        <v>-142.59245732963961</v>
      </c>
      <c r="P127" s="22">
        <f t="shared" si="17"/>
        <v>97.578047625570377</v>
      </c>
      <c r="Q127" s="22">
        <f>IF(H127=1,I127*'Vehicle Specs'!#REF!,IF(H127=2,'Vehicle Specs'!#REF!*I127,IF(H127=3,'Vehicle Specs'!$G$25*I127,0)))</f>
        <v>0</v>
      </c>
      <c r="R127" s="22">
        <f t="shared" si="13"/>
        <v>97.578047625570377</v>
      </c>
      <c r="S127" s="22">
        <f t="shared" si="18"/>
        <v>97.578047625570377</v>
      </c>
      <c r="T127" s="22">
        <f>ABS((+P127+Q127)*(+E127))/1000</f>
        <v>1.3085216186588988</v>
      </c>
      <c r="U127" s="61"/>
      <c r="V127" s="61"/>
      <c r="W127" s="22">
        <v>308.00785775999998</v>
      </c>
      <c r="X127" s="22">
        <f t="shared" si="25"/>
        <v>8.3485570593208845E-3</v>
      </c>
      <c r="Y127" s="22">
        <f t="shared" si="19"/>
        <v>8.3485570593208845E-3</v>
      </c>
      <c r="Z127" s="22">
        <f t="shared" si="20"/>
        <v>2.579704131330153E-2</v>
      </c>
      <c r="AA127" s="22">
        <f>(0.5*'Vehicle Specs'!$G$20*'Drive Cycle'!E127^2)</f>
        <v>56540.652061500004</v>
      </c>
      <c r="AB127" s="22">
        <f t="shared" si="21"/>
        <v>97.578047625570377</v>
      </c>
      <c r="AC127" s="22">
        <f>SUM(AB$2:AB127)</f>
        <v>30083.074822352311</v>
      </c>
      <c r="AD127" s="35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</row>
    <row r="128" spans="1:43" x14ac:dyDescent="0.3">
      <c r="A128" s="21">
        <v>1</v>
      </c>
      <c r="B128" s="22" t="s">
        <v>77</v>
      </c>
      <c r="C128" s="22">
        <f t="shared" si="22"/>
        <v>126</v>
      </c>
      <c r="D128" s="22">
        <f t="shared" si="14"/>
        <v>29.998170000000002</v>
      </c>
      <c r="E128" s="48">
        <v>13.41</v>
      </c>
      <c r="F128" s="48">
        <f t="shared" si="23"/>
        <v>11.969120956370743</v>
      </c>
      <c r="G128" s="61"/>
      <c r="H128" s="61"/>
      <c r="I128" s="48">
        <f>E128-E127</f>
        <v>0</v>
      </c>
      <c r="J128" s="22">
        <f>(0.5*'Vehicle Specs'!$G$25*'Vehicle Specs'!$C$28*'Vehicle Specs'!$C$27*'Drive Cycle'!E128^2)</f>
        <v>159.97581505520998</v>
      </c>
      <c r="K128" s="22">
        <f>IF(A128=1,'Vehicle Specs'!$E$36,IF(A128=2,'Vehicle Specs'!$C$36,IF(A128=3,'Vehicle Specs'!$D$36,IF(A128=4,'Vehicle Specs'!$B$36,1))))</f>
        <v>80.194689900000014</v>
      </c>
      <c r="L128" s="22">
        <f t="shared" si="28"/>
        <v>6.4000000000000021</v>
      </c>
      <c r="M128" s="22">
        <f t="shared" si="24"/>
        <v>-0.34999999999999964</v>
      </c>
      <c r="N128" s="22">
        <f t="shared" si="15"/>
        <v>-19.290046219188717</v>
      </c>
      <c r="O128" s="22">
        <f t="shared" si="16"/>
        <v>-142.59245732963961</v>
      </c>
      <c r="P128" s="22">
        <f t="shared" si="17"/>
        <v>97.578047625570377</v>
      </c>
      <c r="Q128" s="22">
        <f>IF(H128=1,I128*'Vehicle Specs'!#REF!,IF(H128=2,'Vehicle Specs'!#REF!*I128,IF(H128=3,'Vehicle Specs'!$G$25*I128,0)))</f>
        <v>0</v>
      </c>
      <c r="R128" s="22">
        <f t="shared" si="13"/>
        <v>97.578047625570377</v>
      </c>
      <c r="S128" s="22">
        <f t="shared" si="18"/>
        <v>97.578047625570377</v>
      </c>
      <c r="T128" s="22">
        <f>ABS((+P128+Q128)*(+E128))/1000</f>
        <v>1.3085216186588988</v>
      </c>
      <c r="U128" s="61"/>
      <c r="V128" s="61"/>
      <c r="W128" s="22">
        <v>308.00785775999998</v>
      </c>
      <c r="X128" s="22">
        <f t="shared" si="25"/>
        <v>8.3485570593208845E-3</v>
      </c>
      <c r="Y128" s="22">
        <f t="shared" si="19"/>
        <v>8.3485570593208845E-3</v>
      </c>
      <c r="Z128" s="22">
        <f t="shared" si="20"/>
        <v>2.579704131330153E-2</v>
      </c>
      <c r="AA128" s="22">
        <f>(0.5*'Vehicle Specs'!$G$20*'Drive Cycle'!E128^2)</f>
        <v>56540.652061500004</v>
      </c>
      <c r="AB128" s="22">
        <f t="shared" si="21"/>
        <v>97.578047625570377</v>
      </c>
      <c r="AC128" s="22">
        <f>SUM(AB$2:AB128)</f>
        <v>30180.652869977883</v>
      </c>
      <c r="AD128" s="35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</row>
    <row r="129" spans="1:43" x14ac:dyDescent="0.3">
      <c r="A129" s="21">
        <v>1</v>
      </c>
      <c r="B129" s="22" t="s">
        <v>77</v>
      </c>
      <c r="C129" s="22">
        <f t="shared" si="22"/>
        <v>127</v>
      </c>
      <c r="D129" s="22">
        <f t="shared" si="14"/>
        <v>29.998170000000002</v>
      </c>
      <c r="E129" s="48">
        <v>13.41</v>
      </c>
      <c r="F129" s="48">
        <f t="shared" si="23"/>
        <v>12.043692171881556</v>
      </c>
      <c r="G129" s="61"/>
      <c r="H129" s="61"/>
      <c r="I129" s="48">
        <f>E129-E128</f>
        <v>0</v>
      </c>
      <c r="J129" s="22">
        <f>(0.5*'Vehicle Specs'!$G$25*'Vehicle Specs'!$C$28*'Vehicle Specs'!$C$27*'Drive Cycle'!E129^2)</f>
        <v>159.97581505520998</v>
      </c>
      <c r="K129" s="22">
        <f>IF(A129=1,'Vehicle Specs'!$E$36,IF(A129=2,'Vehicle Specs'!$C$36,IF(A129=3,'Vehicle Specs'!$D$36,IF(A129=4,'Vehicle Specs'!$B$36,1))))</f>
        <v>80.194689900000014</v>
      </c>
      <c r="L129" s="22">
        <f t="shared" si="28"/>
        <v>6.0500000000000025</v>
      </c>
      <c r="M129" s="22">
        <f t="shared" si="24"/>
        <v>-0.34999999999999964</v>
      </c>
      <c r="N129" s="22">
        <f t="shared" si="15"/>
        <v>-19.290046219188717</v>
      </c>
      <c r="O129" s="22">
        <f t="shared" si="16"/>
        <v>-142.59245732963961</v>
      </c>
      <c r="P129" s="22">
        <f t="shared" si="17"/>
        <v>97.578047625570377</v>
      </c>
      <c r="Q129" s="22">
        <f>IF(H129=1,I129*'Vehicle Specs'!#REF!,IF(H129=2,'Vehicle Specs'!#REF!*I129,IF(H129=3,'Vehicle Specs'!$G$25*I129,0)))</f>
        <v>0</v>
      </c>
      <c r="R129" s="22">
        <f t="shared" si="13"/>
        <v>97.578047625570377</v>
      </c>
      <c r="S129" s="22">
        <f t="shared" si="18"/>
        <v>97.578047625570377</v>
      </c>
      <c r="T129" s="22">
        <f>ABS((+P129+Q129)*(+E129))/1000</f>
        <v>1.3085216186588988</v>
      </c>
      <c r="U129" s="61"/>
      <c r="V129" s="61"/>
      <c r="W129" s="22">
        <v>308.00785775999998</v>
      </c>
      <c r="X129" s="22">
        <f t="shared" si="25"/>
        <v>8.3485570593208845E-3</v>
      </c>
      <c r="Y129" s="22">
        <f t="shared" si="19"/>
        <v>8.3485570593208845E-3</v>
      </c>
      <c r="Z129" s="22">
        <f t="shared" si="20"/>
        <v>2.579704131330153E-2</v>
      </c>
      <c r="AA129" s="22">
        <f>(0.5*'Vehicle Specs'!$G$20*'Drive Cycle'!E129^2)</f>
        <v>56540.652061500004</v>
      </c>
      <c r="AB129" s="22">
        <f t="shared" si="21"/>
        <v>97.578047625570377</v>
      </c>
      <c r="AC129" s="22">
        <f>SUM(AB$2:AB129)</f>
        <v>30278.230917603454</v>
      </c>
      <c r="AD129" s="35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</row>
    <row r="130" spans="1:43" x14ac:dyDescent="0.3">
      <c r="A130" s="21">
        <v>1</v>
      </c>
      <c r="B130" s="22" t="s">
        <v>77</v>
      </c>
      <c r="C130" s="22">
        <f t="shared" si="22"/>
        <v>128</v>
      </c>
      <c r="D130" s="22">
        <f t="shared" si="14"/>
        <v>29.998170000000002</v>
      </c>
      <c r="E130" s="48">
        <v>13.41</v>
      </c>
      <c r="F130" s="48">
        <f t="shared" si="23"/>
        <v>12.11826338739237</v>
      </c>
      <c r="G130" s="61"/>
      <c r="H130" s="61"/>
      <c r="I130" s="48">
        <f>E130-E129</f>
        <v>0</v>
      </c>
      <c r="J130" s="22">
        <f>(0.5*'Vehicle Specs'!$G$25*'Vehicle Specs'!$C$28*'Vehicle Specs'!$C$27*'Drive Cycle'!E130^2)</f>
        <v>159.97581505520998</v>
      </c>
      <c r="K130" s="22">
        <f>IF(A130=1,'Vehicle Specs'!$E$36,IF(A130=2,'Vehicle Specs'!$C$36,IF(A130=3,'Vehicle Specs'!$D$36,IF(A130=4,'Vehicle Specs'!$B$36,1))))</f>
        <v>80.194689900000014</v>
      </c>
      <c r="L130" s="22">
        <f t="shared" si="28"/>
        <v>5.7000000000000028</v>
      </c>
      <c r="M130" s="22">
        <f t="shared" si="24"/>
        <v>-0.34999999999999964</v>
      </c>
      <c r="N130" s="22">
        <f t="shared" si="15"/>
        <v>-19.290046219188717</v>
      </c>
      <c r="O130" s="22">
        <f t="shared" si="16"/>
        <v>-142.59245732963961</v>
      </c>
      <c r="P130" s="22">
        <f t="shared" si="17"/>
        <v>97.578047625570377</v>
      </c>
      <c r="Q130" s="22">
        <f>IF(H130=1,I130*'Vehicle Specs'!#REF!,IF(H130=2,'Vehicle Specs'!#REF!*I130,IF(H130=3,'Vehicle Specs'!$G$25*I130,0)))</f>
        <v>0</v>
      </c>
      <c r="R130" s="22">
        <f t="shared" ref="R130:R193" si="29">(J130+K130+O130+Q130)</f>
        <v>97.578047625570377</v>
      </c>
      <c r="S130" s="22">
        <f t="shared" si="18"/>
        <v>97.578047625570377</v>
      </c>
      <c r="T130" s="22">
        <f>ABS((+P130+Q130)*(+E130))/1000</f>
        <v>1.3085216186588988</v>
      </c>
      <c r="U130" s="61"/>
      <c r="V130" s="61"/>
      <c r="W130" s="22">
        <v>308.00785775999998</v>
      </c>
      <c r="X130" s="22">
        <f t="shared" si="25"/>
        <v>8.3485570593208845E-3</v>
      </c>
      <c r="Y130" s="22">
        <f t="shared" si="19"/>
        <v>8.3485570593208845E-3</v>
      </c>
      <c r="Z130" s="22">
        <f t="shared" si="20"/>
        <v>2.579704131330153E-2</v>
      </c>
      <c r="AA130" s="22">
        <f>(0.5*'Vehicle Specs'!$G$20*'Drive Cycle'!E130^2)</f>
        <v>56540.652061500004</v>
      </c>
      <c r="AB130" s="22">
        <f t="shared" si="21"/>
        <v>97.578047625570377</v>
      </c>
      <c r="AC130" s="22">
        <f>SUM(AB$2:AB130)</f>
        <v>30375.808965229025</v>
      </c>
      <c r="AD130" s="35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</row>
    <row r="131" spans="1:43" x14ac:dyDescent="0.3">
      <c r="A131" s="21">
        <v>1</v>
      </c>
      <c r="B131" s="22" t="s">
        <v>77</v>
      </c>
      <c r="C131" s="22">
        <f t="shared" si="22"/>
        <v>129</v>
      </c>
      <c r="D131" s="22">
        <f t="shared" ref="D131:D194" si="30">E131*2.237</f>
        <v>29.998170000000002</v>
      </c>
      <c r="E131" s="48">
        <v>13.41</v>
      </c>
      <c r="F131" s="48">
        <f t="shared" si="23"/>
        <v>12.192834602903183</v>
      </c>
      <c r="G131" s="61"/>
      <c r="H131" s="61"/>
      <c r="I131" s="48">
        <f>E131-E130</f>
        <v>0</v>
      </c>
      <c r="J131" s="22">
        <f>(0.5*'Vehicle Specs'!$G$25*'Vehicle Specs'!$C$28*'Vehicle Specs'!$C$27*'Drive Cycle'!E131^2)</f>
        <v>159.97581505520998</v>
      </c>
      <c r="K131" s="22">
        <f>IF(A131=1,'Vehicle Specs'!$E$36,IF(A131=2,'Vehicle Specs'!$C$36,IF(A131=3,'Vehicle Specs'!$D$36,IF(A131=4,'Vehicle Specs'!$B$36,1))))</f>
        <v>80.194689900000014</v>
      </c>
      <c r="L131" s="22">
        <f t="shared" si="28"/>
        <v>5.3500000000000032</v>
      </c>
      <c r="M131" s="22">
        <f t="shared" si="24"/>
        <v>-0.34999999999999964</v>
      </c>
      <c r="N131" s="22">
        <f t="shared" ref="N131:N194" si="31">DEGREES(ATAN(M131/$C$3))</f>
        <v>-19.290046219188717</v>
      </c>
      <c r="O131" s="22">
        <f t="shared" ref="O131:O194" si="32">9.81*SIN(RADIANS(N131))*($C$46)</f>
        <v>-142.59245732963961</v>
      </c>
      <c r="P131" s="22">
        <f t="shared" ref="P131:P194" si="33">J131+K131+O131</f>
        <v>97.578047625570377</v>
      </c>
      <c r="Q131" s="22">
        <f>IF(H131=1,I131*'Vehicle Specs'!#REF!,IF(H131=2,'Vehicle Specs'!#REF!*I131,IF(H131=3,'Vehicle Specs'!$G$25*I131,0)))</f>
        <v>0</v>
      </c>
      <c r="R131" s="22">
        <f t="shared" si="29"/>
        <v>97.578047625570377</v>
      </c>
      <c r="S131" s="22">
        <f t="shared" ref="S131:S194" si="34">ABS(R131)</f>
        <v>97.578047625570377</v>
      </c>
      <c r="T131" s="22">
        <f>ABS((+P131+Q131)*(+E131))/1000</f>
        <v>1.3085216186588988</v>
      </c>
      <c r="U131" s="61"/>
      <c r="V131" s="61"/>
      <c r="W131" s="22">
        <v>308.00785775999998</v>
      </c>
      <c r="X131" s="22">
        <f t="shared" si="25"/>
        <v>8.3485570593208845E-3</v>
      </c>
      <c r="Y131" s="22">
        <f t="shared" ref="Y131:Y194" si="35">ABS(X131)</f>
        <v>8.3485570593208845E-3</v>
      </c>
      <c r="Z131" s="22">
        <f t="shared" ref="Z131:Z194" si="36">X131*3.09</f>
        <v>2.579704131330153E-2</v>
      </c>
      <c r="AA131" s="22">
        <f>(0.5*'Vehicle Specs'!$G$20*'Drive Cycle'!E131^2)</f>
        <v>56540.652061500004</v>
      </c>
      <c r="AB131" s="22">
        <f t="shared" ref="AB131:AB194" si="37">P131+Q131</f>
        <v>97.578047625570377</v>
      </c>
      <c r="AC131" s="22">
        <f>SUM(AB$2:AB131)</f>
        <v>30473.387012854597</v>
      </c>
      <c r="AD131" s="35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</row>
    <row r="132" spans="1:43" x14ac:dyDescent="0.3">
      <c r="A132" s="21">
        <v>1</v>
      </c>
      <c r="B132" s="22" t="s">
        <v>77</v>
      </c>
      <c r="C132" s="22">
        <f t="shared" ref="C132:C165" si="38">C131+1</f>
        <v>130</v>
      </c>
      <c r="D132" s="22">
        <f t="shared" si="30"/>
        <v>29.998170000000002</v>
      </c>
      <c r="E132" s="48">
        <v>13.41</v>
      </c>
      <c r="F132" s="48">
        <f t="shared" ref="F132:F195" si="39">($C$3/E132)+F131</f>
        <v>12.267405818413996</v>
      </c>
      <c r="G132" s="61"/>
      <c r="H132" s="61"/>
      <c r="I132" s="48">
        <f>E132-E131</f>
        <v>0</v>
      </c>
      <c r="J132" s="22">
        <f>(0.5*'Vehicle Specs'!$G$25*'Vehicle Specs'!$C$28*'Vehicle Specs'!$C$27*'Drive Cycle'!E132^2)</f>
        <v>159.97581505520998</v>
      </c>
      <c r="K132" s="22">
        <f>IF(A132=1,'Vehicle Specs'!$E$36,IF(A132=2,'Vehicle Specs'!$C$36,IF(A132=3,'Vehicle Specs'!$D$36,IF(A132=4,'Vehicle Specs'!$B$36,1))))</f>
        <v>80.194689900000014</v>
      </c>
      <c r="L132" s="22">
        <f t="shared" si="28"/>
        <v>5.0000000000000036</v>
      </c>
      <c r="M132" s="22">
        <f t="shared" ref="M132:M195" si="40">L132-L131</f>
        <v>-0.34999999999999964</v>
      </c>
      <c r="N132" s="22">
        <f t="shared" si="31"/>
        <v>-19.290046219188717</v>
      </c>
      <c r="O132" s="22">
        <f t="shared" si="32"/>
        <v>-142.59245732963961</v>
      </c>
      <c r="P132" s="22">
        <f t="shared" si="33"/>
        <v>97.578047625570377</v>
      </c>
      <c r="Q132" s="22">
        <f>IF(H132=1,I132*'Vehicle Specs'!#REF!,IF(H132=2,'Vehicle Specs'!#REF!*I132,IF(H132=3,'Vehicle Specs'!$G$25*I132,0)))</f>
        <v>0</v>
      </c>
      <c r="R132" s="22">
        <f t="shared" si="29"/>
        <v>97.578047625570377</v>
      </c>
      <c r="S132" s="22">
        <f t="shared" si="34"/>
        <v>97.578047625570377</v>
      </c>
      <c r="T132" s="22">
        <f>ABS((+P132+Q132)*(+E132))/1000</f>
        <v>1.3085216186588988</v>
      </c>
      <c r="U132" s="61"/>
      <c r="V132" s="61"/>
      <c r="W132" s="22">
        <v>308.00785775999998</v>
      </c>
      <c r="X132" s="22">
        <f t="shared" ref="X132:X195" si="41">(R132*W132/3600)/1000</f>
        <v>8.3485570593208845E-3</v>
      </c>
      <c r="Y132" s="22">
        <f t="shared" si="35"/>
        <v>8.3485570593208845E-3</v>
      </c>
      <c r="Z132" s="22">
        <f t="shared" si="36"/>
        <v>2.579704131330153E-2</v>
      </c>
      <c r="AA132" s="22">
        <f>(0.5*'Vehicle Specs'!$G$20*'Drive Cycle'!E132^2)</f>
        <v>56540.652061500004</v>
      </c>
      <c r="AB132" s="22">
        <f t="shared" si="37"/>
        <v>97.578047625570377</v>
      </c>
      <c r="AC132" s="22">
        <f>SUM(AB$2:AB132)</f>
        <v>30570.965060480168</v>
      </c>
      <c r="AD132" s="35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</row>
    <row r="133" spans="1:43" x14ac:dyDescent="0.3">
      <c r="A133" s="21">
        <v>1</v>
      </c>
      <c r="B133" s="22" t="s">
        <v>77</v>
      </c>
      <c r="C133" s="22">
        <f t="shared" si="38"/>
        <v>131</v>
      </c>
      <c r="D133" s="22">
        <f t="shared" si="30"/>
        <v>29.998170000000002</v>
      </c>
      <c r="E133" s="48">
        <v>13.41</v>
      </c>
      <c r="F133" s="48">
        <f t="shared" si="39"/>
        <v>12.34197703392481</v>
      </c>
      <c r="G133" s="61"/>
      <c r="H133" s="61"/>
      <c r="I133" s="48">
        <f>E133-E132</f>
        <v>0</v>
      </c>
      <c r="J133" s="22">
        <f>(0.5*'Vehicle Specs'!$G$25*'Vehicle Specs'!$C$28*'Vehicle Specs'!$C$27*'Drive Cycle'!E133^2)</f>
        <v>159.97581505520998</v>
      </c>
      <c r="K133" s="22">
        <f>IF(A133=1,'Vehicle Specs'!$E$36,IF(A133=2,'Vehicle Specs'!$C$36,IF(A133=3,'Vehicle Specs'!$D$36,IF(A133=4,'Vehicle Specs'!$B$36,1))))</f>
        <v>80.194689900000014</v>
      </c>
      <c r="L133" s="22">
        <f t="shared" si="28"/>
        <v>4.6500000000000039</v>
      </c>
      <c r="M133" s="22">
        <f t="shared" si="40"/>
        <v>-0.34999999999999964</v>
      </c>
      <c r="N133" s="22">
        <f t="shared" si="31"/>
        <v>-19.290046219188717</v>
      </c>
      <c r="O133" s="22">
        <f t="shared" si="32"/>
        <v>-142.59245732963961</v>
      </c>
      <c r="P133" s="22">
        <f t="shared" si="33"/>
        <v>97.578047625570377</v>
      </c>
      <c r="Q133" s="22">
        <f>IF(H133=1,I133*'Vehicle Specs'!#REF!,IF(H133=2,'Vehicle Specs'!#REF!*I133,IF(H133=3,'Vehicle Specs'!$G$25*I133,0)))</f>
        <v>0</v>
      </c>
      <c r="R133" s="22">
        <f t="shared" si="29"/>
        <v>97.578047625570377</v>
      </c>
      <c r="S133" s="22">
        <f t="shared" si="34"/>
        <v>97.578047625570377</v>
      </c>
      <c r="T133" s="22">
        <f>ABS((+P133+Q133)*(+E133))/1000</f>
        <v>1.3085216186588988</v>
      </c>
      <c r="U133" s="61"/>
      <c r="V133" s="61"/>
      <c r="W133" s="22">
        <v>308.00785775999998</v>
      </c>
      <c r="X133" s="22">
        <f t="shared" si="41"/>
        <v>8.3485570593208845E-3</v>
      </c>
      <c r="Y133" s="22">
        <f t="shared" si="35"/>
        <v>8.3485570593208845E-3</v>
      </c>
      <c r="Z133" s="22">
        <f t="shared" si="36"/>
        <v>2.579704131330153E-2</v>
      </c>
      <c r="AA133" s="22">
        <f>(0.5*'Vehicle Specs'!$G$20*'Drive Cycle'!E133^2)</f>
        <v>56540.652061500004</v>
      </c>
      <c r="AB133" s="22">
        <f t="shared" si="37"/>
        <v>97.578047625570377</v>
      </c>
      <c r="AC133" s="22">
        <f>SUM(AB$2:AB133)</f>
        <v>30668.54310810574</v>
      </c>
      <c r="AD133" s="35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</row>
    <row r="134" spans="1:43" x14ac:dyDescent="0.3">
      <c r="A134" s="21">
        <v>1</v>
      </c>
      <c r="B134" s="22" t="s">
        <v>77</v>
      </c>
      <c r="C134" s="22">
        <f t="shared" si="38"/>
        <v>132</v>
      </c>
      <c r="D134" s="22">
        <f t="shared" si="30"/>
        <v>29.998170000000002</v>
      </c>
      <c r="E134" s="48">
        <v>13.41</v>
      </c>
      <c r="F134" s="48">
        <f t="shared" si="39"/>
        <v>12.416548249435623</v>
      </c>
      <c r="G134" s="61"/>
      <c r="H134" s="61"/>
      <c r="I134" s="48">
        <f>E134-E133</f>
        <v>0</v>
      </c>
      <c r="J134" s="22">
        <f>(0.5*'Vehicle Specs'!$G$25*'Vehicle Specs'!$C$28*'Vehicle Specs'!$C$27*'Drive Cycle'!E134^2)</f>
        <v>159.97581505520998</v>
      </c>
      <c r="K134" s="22">
        <f>IF(A134=1,'Vehicle Specs'!$E$36,IF(A134=2,'Vehicle Specs'!$C$36,IF(A134=3,'Vehicle Specs'!$D$36,IF(A134=4,'Vehicle Specs'!$B$36,1))))</f>
        <v>80.194689900000014</v>
      </c>
      <c r="L134" s="22">
        <f t="shared" si="28"/>
        <v>4.3000000000000043</v>
      </c>
      <c r="M134" s="22">
        <f t="shared" si="40"/>
        <v>-0.34999999999999964</v>
      </c>
      <c r="N134" s="22">
        <f t="shared" si="31"/>
        <v>-19.290046219188717</v>
      </c>
      <c r="O134" s="22">
        <f t="shared" si="32"/>
        <v>-142.59245732963961</v>
      </c>
      <c r="P134" s="22">
        <f t="shared" si="33"/>
        <v>97.578047625570377</v>
      </c>
      <c r="Q134" s="22">
        <f>IF(H134=1,I134*'Vehicle Specs'!#REF!,IF(H134=2,'Vehicle Specs'!#REF!*I134,IF(H134=3,'Vehicle Specs'!$G$25*I134,0)))</f>
        <v>0</v>
      </c>
      <c r="R134" s="22">
        <f t="shared" si="29"/>
        <v>97.578047625570377</v>
      </c>
      <c r="S134" s="22">
        <f t="shared" si="34"/>
        <v>97.578047625570377</v>
      </c>
      <c r="T134" s="22">
        <f>ABS((+P134+Q134)*(+E134))/1000</f>
        <v>1.3085216186588988</v>
      </c>
      <c r="U134" s="61"/>
      <c r="V134" s="61"/>
      <c r="W134" s="22">
        <v>308.00785775999998</v>
      </c>
      <c r="X134" s="22">
        <f t="shared" si="41"/>
        <v>8.3485570593208845E-3</v>
      </c>
      <c r="Y134" s="22">
        <f t="shared" si="35"/>
        <v>8.3485570593208845E-3</v>
      </c>
      <c r="Z134" s="22">
        <f t="shared" si="36"/>
        <v>2.579704131330153E-2</v>
      </c>
      <c r="AA134" s="22">
        <f>(0.5*'Vehicle Specs'!$G$20*'Drive Cycle'!E134^2)</f>
        <v>56540.652061500004</v>
      </c>
      <c r="AB134" s="22">
        <f t="shared" si="37"/>
        <v>97.578047625570377</v>
      </c>
      <c r="AC134" s="22">
        <f>SUM(AB$2:AB134)</f>
        <v>30766.121155731311</v>
      </c>
      <c r="AD134" s="35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</row>
    <row r="135" spans="1:43" x14ac:dyDescent="0.3">
      <c r="A135" s="21">
        <v>1</v>
      </c>
      <c r="B135" s="22" t="s">
        <v>77</v>
      </c>
      <c r="C135" s="22">
        <f t="shared" si="38"/>
        <v>133</v>
      </c>
      <c r="D135" s="22">
        <f t="shared" si="30"/>
        <v>29.998170000000002</v>
      </c>
      <c r="E135" s="48">
        <v>13.41</v>
      </c>
      <c r="F135" s="48">
        <f t="shared" si="39"/>
        <v>12.491119464946436</v>
      </c>
      <c r="G135" s="61"/>
      <c r="H135" s="61"/>
      <c r="I135" s="48">
        <f>E135-E134</f>
        <v>0</v>
      </c>
      <c r="J135" s="22">
        <f>(0.5*'Vehicle Specs'!$G$25*'Vehicle Specs'!$C$28*'Vehicle Specs'!$C$27*'Drive Cycle'!E135^2)</f>
        <v>159.97581505520998</v>
      </c>
      <c r="K135" s="22">
        <f>IF(A135=1,'Vehicle Specs'!$E$36,IF(A135=2,'Vehicle Specs'!$C$36,IF(A135=3,'Vehicle Specs'!$D$36,IF(A135=4,'Vehicle Specs'!$B$36,1))))</f>
        <v>80.194689900000014</v>
      </c>
      <c r="L135" s="22">
        <f t="shared" si="28"/>
        <v>3.9500000000000042</v>
      </c>
      <c r="M135" s="22">
        <f t="shared" si="40"/>
        <v>-0.35000000000000009</v>
      </c>
      <c r="N135" s="22">
        <f t="shared" si="31"/>
        <v>-19.290046219188739</v>
      </c>
      <c r="O135" s="22">
        <f t="shared" si="32"/>
        <v>-142.59245732963976</v>
      </c>
      <c r="P135" s="22">
        <f t="shared" si="33"/>
        <v>97.578047625570235</v>
      </c>
      <c r="Q135" s="22">
        <f>IF(H135=1,I135*'Vehicle Specs'!#REF!,IF(H135=2,'Vehicle Specs'!#REF!*I135,IF(H135=3,'Vehicle Specs'!$G$25*I135,0)))</f>
        <v>0</v>
      </c>
      <c r="R135" s="22">
        <f t="shared" si="29"/>
        <v>97.578047625570235</v>
      </c>
      <c r="S135" s="22">
        <f t="shared" si="34"/>
        <v>97.578047625570235</v>
      </c>
      <c r="T135" s="22">
        <f>ABS((+P135+Q135)*(+E135))/1000</f>
        <v>1.3085216186588968</v>
      </c>
      <c r="U135" s="61"/>
      <c r="V135" s="61"/>
      <c r="W135" s="22">
        <v>308.00785775999998</v>
      </c>
      <c r="X135" s="22">
        <f t="shared" si="41"/>
        <v>8.3485570593208706E-3</v>
      </c>
      <c r="Y135" s="22">
        <f t="shared" si="35"/>
        <v>8.3485570593208706E-3</v>
      </c>
      <c r="Z135" s="22">
        <f t="shared" si="36"/>
        <v>2.5797041313301489E-2</v>
      </c>
      <c r="AA135" s="22">
        <f>(0.5*'Vehicle Specs'!$G$20*'Drive Cycle'!E135^2)</f>
        <v>56540.652061500004</v>
      </c>
      <c r="AB135" s="22">
        <f t="shared" si="37"/>
        <v>97.578047625570235</v>
      </c>
      <c r="AC135" s="22">
        <f>SUM(AB$2:AB135)</f>
        <v>30863.699203356882</v>
      </c>
      <c r="AD135" s="35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</row>
    <row r="136" spans="1:43" x14ac:dyDescent="0.3">
      <c r="A136" s="21">
        <v>1</v>
      </c>
      <c r="B136" s="22" t="s">
        <v>77</v>
      </c>
      <c r="C136" s="22">
        <f t="shared" si="38"/>
        <v>134</v>
      </c>
      <c r="D136" s="22">
        <f t="shared" si="30"/>
        <v>29.998170000000002</v>
      </c>
      <c r="E136" s="48">
        <v>13.41</v>
      </c>
      <c r="F136" s="48">
        <f t="shared" si="39"/>
        <v>12.56569068045725</v>
      </c>
      <c r="G136" s="61"/>
      <c r="H136" s="61"/>
      <c r="I136" s="48">
        <f>E136-E135</f>
        <v>0</v>
      </c>
      <c r="J136" s="22">
        <f>(0.5*'Vehicle Specs'!$G$25*'Vehicle Specs'!$C$28*'Vehicle Specs'!$C$27*'Drive Cycle'!E136^2)</f>
        <v>159.97581505520998</v>
      </c>
      <c r="K136" s="22">
        <f>IF(A136=1,'Vehicle Specs'!$E$36,IF(A136=2,'Vehicle Specs'!$C$36,IF(A136=3,'Vehicle Specs'!$D$36,IF(A136=4,'Vehicle Specs'!$B$36,1))))</f>
        <v>80.194689900000014</v>
      </c>
      <c r="L136" s="22">
        <f t="shared" si="28"/>
        <v>3.6000000000000041</v>
      </c>
      <c r="M136" s="22">
        <f t="shared" si="40"/>
        <v>-0.35000000000000009</v>
      </c>
      <c r="N136" s="22">
        <f t="shared" si="31"/>
        <v>-19.290046219188739</v>
      </c>
      <c r="O136" s="22">
        <f t="shared" si="32"/>
        <v>-142.59245732963976</v>
      </c>
      <c r="P136" s="22">
        <f t="shared" si="33"/>
        <v>97.578047625570235</v>
      </c>
      <c r="Q136" s="22">
        <f>IF(H136=1,I136*'Vehicle Specs'!#REF!,IF(H136=2,'Vehicle Specs'!#REF!*I136,IF(H136=3,'Vehicle Specs'!$G$25*I136,0)))</f>
        <v>0</v>
      </c>
      <c r="R136" s="22">
        <f t="shared" si="29"/>
        <v>97.578047625570235</v>
      </c>
      <c r="S136" s="22">
        <f t="shared" si="34"/>
        <v>97.578047625570235</v>
      </c>
      <c r="T136" s="22">
        <f>ABS((+P136+Q136)*(+E136))/1000</f>
        <v>1.3085216186588968</v>
      </c>
      <c r="U136" s="61"/>
      <c r="V136" s="61"/>
      <c r="W136" s="22">
        <v>308.00785775999998</v>
      </c>
      <c r="X136" s="22">
        <f t="shared" si="41"/>
        <v>8.3485570593208706E-3</v>
      </c>
      <c r="Y136" s="22">
        <f t="shared" si="35"/>
        <v>8.3485570593208706E-3</v>
      </c>
      <c r="Z136" s="22">
        <f t="shared" si="36"/>
        <v>2.5797041313301489E-2</v>
      </c>
      <c r="AA136" s="22">
        <f>(0.5*'Vehicle Specs'!$G$20*'Drive Cycle'!E136^2)</f>
        <v>56540.652061500004</v>
      </c>
      <c r="AB136" s="22">
        <f t="shared" si="37"/>
        <v>97.578047625570235</v>
      </c>
      <c r="AC136" s="22">
        <f>SUM(AB$2:AB136)</f>
        <v>30961.277250982454</v>
      </c>
      <c r="AD136" s="35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</row>
    <row r="137" spans="1:43" x14ac:dyDescent="0.3">
      <c r="A137" s="21">
        <v>1</v>
      </c>
      <c r="B137" s="22" t="s">
        <v>77</v>
      </c>
      <c r="C137" s="22">
        <f t="shared" si="38"/>
        <v>135</v>
      </c>
      <c r="D137" s="22">
        <f t="shared" si="30"/>
        <v>29.998170000000002</v>
      </c>
      <c r="E137" s="48">
        <v>13.41</v>
      </c>
      <c r="F137" s="48">
        <f t="shared" si="39"/>
        <v>12.640261895968063</v>
      </c>
      <c r="G137" s="61"/>
      <c r="H137" s="61"/>
      <c r="I137" s="48">
        <f>E137-E136</f>
        <v>0</v>
      </c>
      <c r="J137" s="22">
        <f>(0.5*'Vehicle Specs'!$G$25*'Vehicle Specs'!$C$28*'Vehicle Specs'!$C$27*'Drive Cycle'!E137^2)</f>
        <v>159.97581505520998</v>
      </c>
      <c r="K137" s="22">
        <f>IF(A137=1,'Vehicle Specs'!$E$36,IF(A137=2,'Vehicle Specs'!$C$36,IF(A137=3,'Vehicle Specs'!$D$36,IF(A137=4,'Vehicle Specs'!$B$36,1))))</f>
        <v>80.194689900000014</v>
      </c>
      <c r="L137" s="22">
        <f t="shared" si="28"/>
        <v>3.250000000000004</v>
      </c>
      <c r="M137" s="22">
        <f t="shared" si="40"/>
        <v>-0.35000000000000009</v>
      </c>
      <c r="N137" s="22">
        <f t="shared" si="31"/>
        <v>-19.290046219188739</v>
      </c>
      <c r="O137" s="22">
        <f t="shared" si="32"/>
        <v>-142.59245732963976</v>
      </c>
      <c r="P137" s="22">
        <f t="shared" si="33"/>
        <v>97.578047625570235</v>
      </c>
      <c r="Q137" s="22">
        <f>IF(H137=1,I137*'Vehicle Specs'!#REF!,IF(H137=2,'Vehicle Specs'!#REF!*I137,IF(H137=3,'Vehicle Specs'!$G$25*I137,0)))</f>
        <v>0</v>
      </c>
      <c r="R137" s="22">
        <f t="shared" si="29"/>
        <v>97.578047625570235</v>
      </c>
      <c r="S137" s="22">
        <f t="shared" si="34"/>
        <v>97.578047625570235</v>
      </c>
      <c r="T137" s="22">
        <f>ABS((+P137+Q137)*(+E137))/1000</f>
        <v>1.3085216186588968</v>
      </c>
      <c r="U137" s="61"/>
      <c r="V137" s="61"/>
      <c r="W137" s="22">
        <v>308.00785775999998</v>
      </c>
      <c r="X137" s="22">
        <f t="shared" si="41"/>
        <v>8.3485570593208706E-3</v>
      </c>
      <c r="Y137" s="22">
        <f t="shared" si="35"/>
        <v>8.3485570593208706E-3</v>
      </c>
      <c r="Z137" s="22">
        <f t="shared" si="36"/>
        <v>2.5797041313301489E-2</v>
      </c>
      <c r="AA137" s="22">
        <f>(0.5*'Vehicle Specs'!$G$20*'Drive Cycle'!E137^2)</f>
        <v>56540.652061500004</v>
      </c>
      <c r="AB137" s="22">
        <f t="shared" si="37"/>
        <v>97.578047625570235</v>
      </c>
      <c r="AC137" s="22">
        <f>SUM(AB$2:AB137)</f>
        <v>31058.855298608025</v>
      </c>
      <c r="AD137" s="35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</row>
    <row r="138" spans="1:43" x14ac:dyDescent="0.3">
      <c r="A138" s="21">
        <v>1</v>
      </c>
      <c r="B138" s="22" t="s">
        <v>77</v>
      </c>
      <c r="C138" s="22">
        <f t="shared" si="38"/>
        <v>136</v>
      </c>
      <c r="D138" s="22">
        <f t="shared" si="30"/>
        <v>29.998170000000002</v>
      </c>
      <c r="E138" s="48">
        <v>13.41</v>
      </c>
      <c r="F138" s="48">
        <f t="shared" si="39"/>
        <v>12.714833111478876</v>
      </c>
      <c r="G138" s="61"/>
      <c r="H138" s="61"/>
      <c r="I138" s="48">
        <f>E138-E137</f>
        <v>0</v>
      </c>
      <c r="J138" s="22">
        <f>(0.5*'Vehicle Specs'!$G$25*'Vehicle Specs'!$C$28*'Vehicle Specs'!$C$27*'Drive Cycle'!E138^2)</f>
        <v>159.97581505520998</v>
      </c>
      <c r="K138" s="22">
        <f>IF(A138=1,'Vehicle Specs'!$E$36,IF(A138=2,'Vehicle Specs'!$C$36,IF(A138=3,'Vehicle Specs'!$D$36,IF(A138=4,'Vehicle Specs'!$B$36,1))))</f>
        <v>80.194689900000014</v>
      </c>
      <c r="L138" s="22">
        <f>L137-0.35</f>
        <v>2.9000000000000039</v>
      </c>
      <c r="M138" s="22">
        <f t="shared" si="40"/>
        <v>-0.35000000000000009</v>
      </c>
      <c r="N138" s="22">
        <f t="shared" si="31"/>
        <v>-19.290046219188739</v>
      </c>
      <c r="O138" s="22">
        <f t="shared" si="32"/>
        <v>-142.59245732963976</v>
      </c>
      <c r="P138" s="22">
        <f t="shared" si="33"/>
        <v>97.578047625570235</v>
      </c>
      <c r="Q138" s="22">
        <f>IF(H138=1,I138*'Vehicle Specs'!#REF!,IF(H138=2,'Vehicle Specs'!#REF!*I138,IF(H138=3,'Vehicle Specs'!$G$25*I138,0)))</f>
        <v>0</v>
      </c>
      <c r="R138" s="22">
        <f t="shared" si="29"/>
        <v>97.578047625570235</v>
      </c>
      <c r="S138" s="22">
        <f t="shared" si="34"/>
        <v>97.578047625570235</v>
      </c>
      <c r="T138" s="22">
        <f>ABS((+P138+Q138)*(+E138))/1000</f>
        <v>1.3085216186588968</v>
      </c>
      <c r="U138" s="61"/>
      <c r="V138" s="61"/>
      <c r="W138" s="22">
        <v>308.00785775999998</v>
      </c>
      <c r="X138" s="22">
        <f t="shared" si="41"/>
        <v>8.3485570593208706E-3</v>
      </c>
      <c r="Y138" s="22">
        <f t="shared" si="35"/>
        <v>8.3485570593208706E-3</v>
      </c>
      <c r="Z138" s="22">
        <f t="shared" si="36"/>
        <v>2.5797041313301489E-2</v>
      </c>
      <c r="AA138" s="22">
        <f>(0.5*'Vehicle Specs'!$G$20*'Drive Cycle'!E138^2)</f>
        <v>56540.652061500004</v>
      </c>
      <c r="AB138" s="22">
        <f t="shared" si="37"/>
        <v>97.578047625570235</v>
      </c>
      <c r="AC138" s="22">
        <f>SUM(AB$2:AB138)</f>
        <v>31156.433346233596</v>
      </c>
      <c r="AD138" s="35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</row>
    <row r="139" spans="1:43" x14ac:dyDescent="0.3">
      <c r="A139" s="21">
        <v>1</v>
      </c>
      <c r="B139" s="22" t="s">
        <v>77</v>
      </c>
      <c r="C139" s="22">
        <f t="shared" si="38"/>
        <v>137</v>
      </c>
      <c r="D139" s="22">
        <f t="shared" si="30"/>
        <v>29.998170000000002</v>
      </c>
      <c r="E139" s="48">
        <v>13.41</v>
      </c>
      <c r="F139" s="48">
        <f t="shared" si="39"/>
        <v>12.78940432698969</v>
      </c>
      <c r="G139" s="61"/>
      <c r="H139" s="61"/>
      <c r="I139" s="48">
        <f>E139-E138</f>
        <v>0</v>
      </c>
      <c r="J139" s="22">
        <f>(0.5*'Vehicle Specs'!$G$25*'Vehicle Specs'!$C$28*'Vehicle Specs'!$C$27*'Drive Cycle'!E139^2)</f>
        <v>159.97581505520998</v>
      </c>
      <c r="K139" s="22">
        <f>IF(A139=1,'Vehicle Specs'!$E$36,IF(A139=2,'Vehicle Specs'!$C$36,IF(A139=3,'Vehicle Specs'!$D$36,IF(A139=4,'Vehicle Specs'!$B$36,1))))</f>
        <v>80.194689900000014</v>
      </c>
      <c r="L139" s="22">
        <f t="shared" si="28"/>
        <v>2.5500000000000038</v>
      </c>
      <c r="M139" s="22">
        <f t="shared" si="40"/>
        <v>-0.35000000000000009</v>
      </c>
      <c r="N139" s="22">
        <f t="shared" si="31"/>
        <v>-19.290046219188739</v>
      </c>
      <c r="O139" s="22">
        <f t="shared" si="32"/>
        <v>-142.59245732963976</v>
      </c>
      <c r="P139" s="22">
        <f t="shared" si="33"/>
        <v>97.578047625570235</v>
      </c>
      <c r="Q139" s="22">
        <f>IF(H139=1,I139*'Vehicle Specs'!#REF!,IF(H139=2,'Vehicle Specs'!#REF!*I139,IF(H139=3,'Vehicle Specs'!$G$25*I139,0)))</f>
        <v>0</v>
      </c>
      <c r="R139" s="22">
        <f t="shared" si="29"/>
        <v>97.578047625570235</v>
      </c>
      <c r="S139" s="22">
        <f t="shared" si="34"/>
        <v>97.578047625570235</v>
      </c>
      <c r="T139" s="22">
        <f>ABS((+P139+Q139)*(+E139))/1000</f>
        <v>1.3085216186588968</v>
      </c>
      <c r="U139" s="61"/>
      <c r="V139" s="61"/>
      <c r="W139" s="22">
        <v>308.00785775999998</v>
      </c>
      <c r="X139" s="22">
        <f t="shared" si="41"/>
        <v>8.3485570593208706E-3</v>
      </c>
      <c r="Y139" s="22">
        <f t="shared" si="35"/>
        <v>8.3485570593208706E-3</v>
      </c>
      <c r="Z139" s="22">
        <f t="shared" si="36"/>
        <v>2.5797041313301489E-2</v>
      </c>
      <c r="AA139" s="22">
        <f>(0.5*'Vehicle Specs'!$G$20*'Drive Cycle'!E139^2)</f>
        <v>56540.652061500004</v>
      </c>
      <c r="AB139" s="22">
        <f t="shared" si="37"/>
        <v>97.578047625570235</v>
      </c>
      <c r="AC139" s="22">
        <f>SUM(AB$2:AB139)</f>
        <v>31254.011393859168</v>
      </c>
      <c r="AD139" s="35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</row>
    <row r="140" spans="1:43" x14ac:dyDescent="0.3">
      <c r="A140" s="21">
        <v>1</v>
      </c>
      <c r="B140" s="22" t="s">
        <v>77</v>
      </c>
      <c r="C140" s="22">
        <f t="shared" si="38"/>
        <v>138</v>
      </c>
      <c r="D140" s="22">
        <f t="shared" si="30"/>
        <v>29.998170000000002</v>
      </c>
      <c r="E140" s="48">
        <v>13.41</v>
      </c>
      <c r="F140" s="48">
        <f t="shared" si="39"/>
        <v>12.863975542500503</v>
      </c>
      <c r="G140" s="61"/>
      <c r="H140" s="61"/>
      <c r="I140" s="48">
        <f>E140-E139</f>
        <v>0</v>
      </c>
      <c r="J140" s="22">
        <f>(0.5*'Vehicle Specs'!$G$25*'Vehicle Specs'!$C$28*'Vehicle Specs'!$C$27*'Drive Cycle'!E140^2)</f>
        <v>159.97581505520998</v>
      </c>
      <c r="K140" s="22">
        <f>IF(A140=1,'Vehicle Specs'!$E$36,IF(A140=2,'Vehicle Specs'!$C$36,IF(A140=3,'Vehicle Specs'!$D$36,IF(A140=4,'Vehicle Specs'!$B$36,1))))</f>
        <v>80.194689900000014</v>
      </c>
      <c r="L140" s="22">
        <f t="shared" si="28"/>
        <v>2.2000000000000037</v>
      </c>
      <c r="M140" s="22">
        <f t="shared" si="40"/>
        <v>-0.35000000000000009</v>
      </c>
      <c r="N140" s="22">
        <f t="shared" si="31"/>
        <v>-19.290046219188739</v>
      </c>
      <c r="O140" s="22">
        <f t="shared" si="32"/>
        <v>-142.59245732963976</v>
      </c>
      <c r="P140" s="22">
        <f t="shared" si="33"/>
        <v>97.578047625570235</v>
      </c>
      <c r="Q140" s="22">
        <f>IF(H140=1,I140*'Vehicle Specs'!#REF!,IF(H140=2,'Vehicle Specs'!#REF!*I140,IF(H140=3,'Vehicle Specs'!$G$25*I140,0)))</f>
        <v>0</v>
      </c>
      <c r="R140" s="22">
        <f t="shared" si="29"/>
        <v>97.578047625570235</v>
      </c>
      <c r="S140" s="22">
        <f t="shared" si="34"/>
        <v>97.578047625570235</v>
      </c>
      <c r="T140" s="22">
        <f>ABS((+P140+Q140)*(+E140))/1000</f>
        <v>1.3085216186588968</v>
      </c>
      <c r="U140" s="61"/>
      <c r="V140" s="61"/>
      <c r="W140" s="22">
        <v>308.00785775999998</v>
      </c>
      <c r="X140" s="22">
        <f t="shared" si="41"/>
        <v>8.3485570593208706E-3</v>
      </c>
      <c r="Y140" s="22">
        <f t="shared" si="35"/>
        <v>8.3485570593208706E-3</v>
      </c>
      <c r="Z140" s="22">
        <f t="shared" si="36"/>
        <v>2.5797041313301489E-2</v>
      </c>
      <c r="AA140" s="22">
        <f>(0.5*'Vehicle Specs'!$G$20*'Drive Cycle'!E140^2)</f>
        <v>56540.652061500004</v>
      </c>
      <c r="AB140" s="22">
        <f t="shared" si="37"/>
        <v>97.578047625570235</v>
      </c>
      <c r="AC140" s="22">
        <f>SUM(AB$2:AB140)</f>
        <v>31351.589441484739</v>
      </c>
      <c r="AD140" s="35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</row>
    <row r="141" spans="1:43" x14ac:dyDescent="0.3">
      <c r="A141" s="21">
        <v>1</v>
      </c>
      <c r="B141" s="22" t="s">
        <v>77</v>
      </c>
      <c r="C141" s="22">
        <f t="shared" si="38"/>
        <v>139</v>
      </c>
      <c r="D141" s="22">
        <f t="shared" si="30"/>
        <v>29.998170000000002</v>
      </c>
      <c r="E141" s="48">
        <v>13.41</v>
      </c>
      <c r="F141" s="48">
        <f t="shared" si="39"/>
        <v>12.938546758011316</v>
      </c>
      <c r="G141" s="61"/>
      <c r="H141" s="61"/>
      <c r="I141" s="48">
        <f>E141-E140</f>
        <v>0</v>
      </c>
      <c r="J141" s="22">
        <f>(0.5*'Vehicle Specs'!$G$25*'Vehicle Specs'!$C$28*'Vehicle Specs'!$C$27*'Drive Cycle'!E141^2)</f>
        <v>159.97581505520998</v>
      </c>
      <c r="K141" s="22">
        <f>IF(A141=1,'Vehicle Specs'!$E$36,IF(A141=2,'Vehicle Specs'!$C$36,IF(A141=3,'Vehicle Specs'!$D$36,IF(A141=4,'Vehicle Specs'!$B$36,1))))</f>
        <v>80.194689900000014</v>
      </c>
      <c r="L141" s="22">
        <f t="shared" si="28"/>
        <v>1.8500000000000036</v>
      </c>
      <c r="M141" s="22">
        <f t="shared" si="40"/>
        <v>-0.35000000000000009</v>
      </c>
      <c r="N141" s="22">
        <f t="shared" si="31"/>
        <v>-19.290046219188739</v>
      </c>
      <c r="O141" s="22">
        <f t="shared" si="32"/>
        <v>-142.59245732963976</v>
      </c>
      <c r="P141" s="22">
        <f t="shared" si="33"/>
        <v>97.578047625570235</v>
      </c>
      <c r="Q141" s="22">
        <f>IF(H141=1,I141*'Vehicle Specs'!#REF!,IF(H141=2,'Vehicle Specs'!#REF!*I141,IF(H141=3,'Vehicle Specs'!$G$25*I141,0)))</f>
        <v>0</v>
      </c>
      <c r="R141" s="22">
        <f t="shared" si="29"/>
        <v>97.578047625570235</v>
      </c>
      <c r="S141" s="22">
        <f t="shared" si="34"/>
        <v>97.578047625570235</v>
      </c>
      <c r="T141" s="22">
        <f>ABS((+P141+Q141)*(+E141))/1000</f>
        <v>1.3085216186588968</v>
      </c>
      <c r="U141" s="61"/>
      <c r="V141" s="61"/>
      <c r="W141" s="22">
        <v>308.00785775999998</v>
      </c>
      <c r="X141" s="22">
        <f t="shared" si="41"/>
        <v>8.3485570593208706E-3</v>
      </c>
      <c r="Y141" s="22">
        <f t="shared" si="35"/>
        <v>8.3485570593208706E-3</v>
      </c>
      <c r="Z141" s="22">
        <f t="shared" si="36"/>
        <v>2.5797041313301489E-2</v>
      </c>
      <c r="AA141" s="22">
        <f>(0.5*'Vehicle Specs'!$G$20*'Drive Cycle'!E141^2)</f>
        <v>56540.652061500004</v>
      </c>
      <c r="AB141" s="22">
        <f t="shared" si="37"/>
        <v>97.578047625570235</v>
      </c>
      <c r="AC141" s="22">
        <f>SUM(AB$2:AB141)</f>
        <v>31449.16748911031</v>
      </c>
      <c r="AD141" s="35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</row>
    <row r="142" spans="1:43" x14ac:dyDescent="0.3">
      <c r="A142" s="21">
        <v>1</v>
      </c>
      <c r="B142" s="22" t="s">
        <v>77</v>
      </c>
      <c r="C142" s="22">
        <f t="shared" si="38"/>
        <v>140</v>
      </c>
      <c r="D142" s="22">
        <f t="shared" si="30"/>
        <v>29.998170000000002</v>
      </c>
      <c r="E142" s="48">
        <v>13.41</v>
      </c>
      <c r="F142" s="48">
        <f t="shared" si="39"/>
        <v>13.01311797352213</v>
      </c>
      <c r="G142" s="61"/>
      <c r="H142" s="61"/>
      <c r="I142" s="48">
        <f>E142-E141</f>
        <v>0</v>
      </c>
      <c r="J142" s="22">
        <f>(0.5*'Vehicle Specs'!$G$25*'Vehicle Specs'!$C$28*'Vehicle Specs'!$C$27*'Drive Cycle'!E142^2)</f>
        <v>159.97581505520998</v>
      </c>
      <c r="K142" s="22">
        <f>IF(A142=1,'Vehicle Specs'!$E$36,IF(A142=2,'Vehicle Specs'!$C$36,IF(A142=3,'Vehicle Specs'!$D$36,IF(A142=4,'Vehicle Specs'!$B$36,1))))</f>
        <v>80.194689900000014</v>
      </c>
      <c r="L142" s="22">
        <f t="shared" si="28"/>
        <v>1.5000000000000036</v>
      </c>
      <c r="M142" s="22">
        <f t="shared" si="40"/>
        <v>-0.35000000000000009</v>
      </c>
      <c r="N142" s="22">
        <f t="shared" si="31"/>
        <v>-19.290046219188739</v>
      </c>
      <c r="O142" s="22">
        <f t="shared" si="32"/>
        <v>-142.59245732963976</v>
      </c>
      <c r="P142" s="22">
        <f t="shared" si="33"/>
        <v>97.578047625570235</v>
      </c>
      <c r="Q142" s="22">
        <f>IF(H142=1,I142*'Vehicle Specs'!#REF!,IF(H142=2,'Vehicle Specs'!#REF!*I142,IF(H142=3,'Vehicle Specs'!$G$25*I142,0)))</f>
        <v>0</v>
      </c>
      <c r="R142" s="22">
        <f t="shared" si="29"/>
        <v>97.578047625570235</v>
      </c>
      <c r="S142" s="22">
        <f t="shared" si="34"/>
        <v>97.578047625570235</v>
      </c>
      <c r="T142" s="22">
        <f>ABS((+P142+Q142)*(+E142))/1000</f>
        <v>1.3085216186588968</v>
      </c>
      <c r="U142" s="61"/>
      <c r="V142" s="61"/>
      <c r="W142" s="22">
        <v>308.00785775999998</v>
      </c>
      <c r="X142" s="22">
        <f t="shared" si="41"/>
        <v>8.3485570593208706E-3</v>
      </c>
      <c r="Y142" s="22">
        <f t="shared" si="35"/>
        <v>8.3485570593208706E-3</v>
      </c>
      <c r="Z142" s="22">
        <f t="shared" si="36"/>
        <v>2.5797041313301489E-2</v>
      </c>
      <c r="AA142" s="22">
        <f>(0.5*'Vehicle Specs'!$G$20*'Drive Cycle'!E142^2)</f>
        <v>56540.652061500004</v>
      </c>
      <c r="AB142" s="22">
        <f t="shared" si="37"/>
        <v>97.578047625570235</v>
      </c>
      <c r="AC142" s="22">
        <f>SUM(AB$2:AB142)</f>
        <v>31546.745536735882</v>
      </c>
      <c r="AD142" s="35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</row>
    <row r="143" spans="1:43" x14ac:dyDescent="0.3">
      <c r="A143" s="21">
        <v>1</v>
      </c>
      <c r="B143" s="22" t="s">
        <v>77</v>
      </c>
      <c r="C143" s="22">
        <f t="shared" si="38"/>
        <v>141</v>
      </c>
      <c r="D143" s="22">
        <f t="shared" si="30"/>
        <v>29.998170000000002</v>
      </c>
      <c r="E143" s="48">
        <v>13.41</v>
      </c>
      <c r="F143" s="48">
        <f t="shared" si="39"/>
        <v>13.087689189032943</v>
      </c>
      <c r="G143" s="61"/>
      <c r="H143" s="61"/>
      <c r="I143" s="48">
        <f>E143-E142</f>
        <v>0</v>
      </c>
      <c r="J143" s="22">
        <f>(0.5*'Vehicle Specs'!$G$25*'Vehicle Specs'!$C$28*'Vehicle Specs'!$C$27*'Drive Cycle'!E143^2)</f>
        <v>159.97581505520998</v>
      </c>
      <c r="K143" s="22">
        <f>IF(A143=1,'Vehicle Specs'!$E$36,IF(A143=2,'Vehicle Specs'!$C$36,IF(A143=3,'Vehicle Specs'!$D$36,IF(A143=4,'Vehicle Specs'!$B$36,1))))</f>
        <v>80.194689900000014</v>
      </c>
      <c r="L143" s="22">
        <f t="shared" si="28"/>
        <v>1.1500000000000035</v>
      </c>
      <c r="M143" s="22">
        <f t="shared" si="40"/>
        <v>-0.35000000000000009</v>
      </c>
      <c r="N143" s="22">
        <f t="shared" si="31"/>
        <v>-19.290046219188739</v>
      </c>
      <c r="O143" s="22">
        <f t="shared" si="32"/>
        <v>-142.59245732963976</v>
      </c>
      <c r="P143" s="22">
        <f t="shared" si="33"/>
        <v>97.578047625570235</v>
      </c>
      <c r="Q143" s="22">
        <f>IF(H143=1,I143*'Vehicle Specs'!#REF!,IF(H143=2,'Vehicle Specs'!#REF!*I143,IF(H143=3,'Vehicle Specs'!$G$25*I143,0)))</f>
        <v>0</v>
      </c>
      <c r="R143" s="22">
        <f t="shared" si="29"/>
        <v>97.578047625570235</v>
      </c>
      <c r="S143" s="22">
        <f t="shared" si="34"/>
        <v>97.578047625570235</v>
      </c>
      <c r="T143" s="22">
        <f>ABS((+P143+Q143)*(+E143))/1000</f>
        <v>1.3085216186588968</v>
      </c>
      <c r="U143" s="61"/>
      <c r="V143" s="61"/>
      <c r="W143" s="22">
        <v>308.00785775999998</v>
      </c>
      <c r="X143" s="22">
        <f t="shared" si="41"/>
        <v>8.3485570593208706E-3</v>
      </c>
      <c r="Y143" s="22">
        <f t="shared" si="35"/>
        <v>8.3485570593208706E-3</v>
      </c>
      <c r="Z143" s="22">
        <f t="shared" si="36"/>
        <v>2.5797041313301489E-2</v>
      </c>
      <c r="AA143" s="22">
        <f>(0.5*'Vehicle Specs'!$G$20*'Drive Cycle'!E143^2)</f>
        <v>56540.652061500004</v>
      </c>
      <c r="AB143" s="22">
        <f t="shared" si="37"/>
        <v>97.578047625570235</v>
      </c>
      <c r="AC143" s="22">
        <f>SUM(AB$2:AB143)</f>
        <v>31644.323584361453</v>
      </c>
      <c r="AD143" s="35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</row>
    <row r="144" spans="1:43" x14ac:dyDescent="0.3">
      <c r="A144" s="21">
        <v>1</v>
      </c>
      <c r="B144" s="22" t="s">
        <v>77</v>
      </c>
      <c r="C144" s="22">
        <f t="shared" si="38"/>
        <v>142</v>
      </c>
      <c r="D144" s="22">
        <f t="shared" si="30"/>
        <v>29.998170000000002</v>
      </c>
      <c r="E144" s="48">
        <v>13.41</v>
      </c>
      <c r="F144" s="48">
        <f t="shared" si="39"/>
        <v>13.162260404543757</v>
      </c>
      <c r="G144" s="61"/>
      <c r="H144" s="61"/>
      <c r="I144" s="48">
        <f>E144-E143</f>
        <v>0</v>
      </c>
      <c r="J144" s="22">
        <f>(0.5*'Vehicle Specs'!$G$25*'Vehicle Specs'!$C$28*'Vehicle Specs'!$C$27*'Drive Cycle'!E144^2)</f>
        <v>159.97581505520998</v>
      </c>
      <c r="K144" s="22">
        <f>IF(A144=1,'Vehicle Specs'!$E$36,IF(A144=2,'Vehicle Specs'!$C$36,IF(A144=3,'Vehicle Specs'!$D$36,IF(A144=4,'Vehicle Specs'!$B$36,1))))</f>
        <v>80.194689900000014</v>
      </c>
      <c r="L144" s="22">
        <f t="shared" si="28"/>
        <v>0.80000000000000349</v>
      </c>
      <c r="M144" s="22">
        <f t="shared" si="40"/>
        <v>-0.35</v>
      </c>
      <c r="N144" s="22">
        <f t="shared" si="31"/>
        <v>-19.290046219188735</v>
      </c>
      <c r="O144" s="22">
        <f t="shared" si="32"/>
        <v>-142.59245732963973</v>
      </c>
      <c r="P144" s="22">
        <f t="shared" si="33"/>
        <v>97.578047625570264</v>
      </c>
      <c r="Q144" s="22">
        <f>IF(H144=1,I144*'Vehicle Specs'!#REF!,IF(H144=2,'Vehicle Specs'!#REF!*I144,IF(H144=3,'Vehicle Specs'!$G$25*I144,0)))</f>
        <v>0</v>
      </c>
      <c r="R144" s="22">
        <f t="shared" si="29"/>
        <v>97.578047625570264</v>
      </c>
      <c r="S144" s="22">
        <f t="shared" si="34"/>
        <v>97.578047625570264</v>
      </c>
      <c r="T144" s="22">
        <f>ABS((+P144+Q144)*(+E144))/1000</f>
        <v>1.3085216186588973</v>
      </c>
      <c r="U144" s="61"/>
      <c r="V144" s="61"/>
      <c r="W144" s="22">
        <v>308.00785775999998</v>
      </c>
      <c r="X144" s="22">
        <f t="shared" si="41"/>
        <v>8.3485570593208741E-3</v>
      </c>
      <c r="Y144" s="22">
        <f t="shared" si="35"/>
        <v>8.3485570593208741E-3</v>
      </c>
      <c r="Z144" s="22">
        <f t="shared" si="36"/>
        <v>2.5797041313301499E-2</v>
      </c>
      <c r="AA144" s="22">
        <f>(0.5*'Vehicle Specs'!$G$20*'Drive Cycle'!E144^2)</f>
        <v>56540.652061500004</v>
      </c>
      <c r="AB144" s="22">
        <f t="shared" si="37"/>
        <v>97.578047625570264</v>
      </c>
      <c r="AC144" s="22">
        <f>SUM(AB$2:AB144)</f>
        <v>31741.901631987024</v>
      </c>
      <c r="AD144" s="35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</row>
    <row r="145" spans="1:43" x14ac:dyDescent="0.3">
      <c r="A145" s="21">
        <v>1</v>
      </c>
      <c r="B145" s="22" t="s">
        <v>77</v>
      </c>
      <c r="C145" s="22">
        <f t="shared" si="38"/>
        <v>143</v>
      </c>
      <c r="D145" s="22">
        <f t="shared" si="30"/>
        <v>29.998170000000002</v>
      </c>
      <c r="E145" s="48">
        <v>13.41</v>
      </c>
      <c r="F145" s="48">
        <f t="shared" si="39"/>
        <v>13.23683162005457</v>
      </c>
      <c r="G145" s="61"/>
      <c r="H145" s="61"/>
      <c r="I145" s="48">
        <f>E145-E144</f>
        <v>0</v>
      </c>
      <c r="J145" s="22">
        <f>(0.5*'Vehicle Specs'!$G$25*'Vehicle Specs'!$C$28*'Vehicle Specs'!$C$27*'Drive Cycle'!E145^2)</f>
        <v>159.97581505520998</v>
      </c>
      <c r="K145" s="22">
        <f>IF(A145=1,'Vehicle Specs'!$E$36,IF(A145=2,'Vehicle Specs'!$C$36,IF(A145=3,'Vehicle Specs'!$D$36,IF(A145=4,'Vehicle Specs'!$B$36,1))))</f>
        <v>80.194689900000014</v>
      </c>
      <c r="L145" s="22">
        <f t="shared" si="28"/>
        <v>0.45000000000000351</v>
      </c>
      <c r="M145" s="22">
        <f t="shared" si="40"/>
        <v>-0.35</v>
      </c>
      <c r="N145" s="22">
        <f t="shared" si="31"/>
        <v>-19.290046219188735</v>
      </c>
      <c r="O145" s="22">
        <f t="shared" si="32"/>
        <v>-142.59245732963973</v>
      </c>
      <c r="P145" s="22">
        <f t="shared" si="33"/>
        <v>97.578047625570264</v>
      </c>
      <c r="Q145" s="22">
        <f>IF(H145=1,I145*'Vehicle Specs'!#REF!,IF(H145=2,'Vehicle Specs'!#REF!*I145,IF(H145=3,'Vehicle Specs'!$G$25*I145,0)))</f>
        <v>0</v>
      </c>
      <c r="R145" s="22">
        <f t="shared" si="29"/>
        <v>97.578047625570264</v>
      </c>
      <c r="S145" s="22">
        <f t="shared" si="34"/>
        <v>97.578047625570264</v>
      </c>
      <c r="T145" s="22">
        <f>ABS((+P145+Q145)*(+E145))/1000</f>
        <v>1.3085216186588973</v>
      </c>
      <c r="U145" s="61"/>
      <c r="V145" s="61"/>
      <c r="W145" s="22">
        <v>308.00785775999998</v>
      </c>
      <c r="X145" s="22">
        <f t="shared" si="41"/>
        <v>8.3485570593208741E-3</v>
      </c>
      <c r="Y145" s="22">
        <f t="shared" si="35"/>
        <v>8.3485570593208741E-3</v>
      </c>
      <c r="Z145" s="22">
        <f t="shared" si="36"/>
        <v>2.5797041313301499E-2</v>
      </c>
      <c r="AA145" s="22">
        <f>(0.5*'Vehicle Specs'!$G$20*'Drive Cycle'!E145^2)</f>
        <v>56540.652061500004</v>
      </c>
      <c r="AB145" s="22">
        <f t="shared" si="37"/>
        <v>97.578047625570264</v>
      </c>
      <c r="AC145" s="22">
        <f>SUM(AB$2:AB145)</f>
        <v>31839.479679612596</v>
      </c>
      <c r="AD145" s="35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</row>
    <row r="146" spans="1:43" x14ac:dyDescent="0.3">
      <c r="A146" s="21">
        <v>1</v>
      </c>
      <c r="B146" s="22" t="s">
        <v>77</v>
      </c>
      <c r="C146" s="22">
        <f t="shared" si="38"/>
        <v>144</v>
      </c>
      <c r="D146" s="22">
        <f t="shared" si="30"/>
        <v>29.998170000000002</v>
      </c>
      <c r="E146" s="48">
        <v>13.41</v>
      </c>
      <c r="F146" s="48">
        <f t="shared" si="39"/>
        <v>13.311402835565383</v>
      </c>
      <c r="G146" s="61"/>
      <c r="H146" s="61"/>
      <c r="I146" s="48">
        <f>E146-E145</f>
        <v>0</v>
      </c>
      <c r="J146" s="22">
        <f>(0.5*'Vehicle Specs'!$G$25*'Vehicle Specs'!$C$28*'Vehicle Specs'!$C$27*'Drive Cycle'!E146^2)</f>
        <v>159.97581505520998</v>
      </c>
      <c r="K146" s="22">
        <f>IF(A146=1,'Vehicle Specs'!$E$36,IF(A146=2,'Vehicle Specs'!$C$36,IF(A146=3,'Vehicle Specs'!$D$36,IF(A146=4,'Vehicle Specs'!$B$36,1))))</f>
        <v>80.194689900000014</v>
      </c>
      <c r="L146" s="22">
        <f>L145-0.35</f>
        <v>0.10000000000000353</v>
      </c>
      <c r="M146" s="22">
        <f t="shared" si="40"/>
        <v>-0.35</v>
      </c>
      <c r="N146" s="22">
        <f t="shared" si="31"/>
        <v>-19.290046219188735</v>
      </c>
      <c r="O146" s="22">
        <f t="shared" si="32"/>
        <v>-142.59245732963973</v>
      </c>
      <c r="P146" s="22">
        <f t="shared" si="33"/>
        <v>97.578047625570264</v>
      </c>
      <c r="Q146" s="22">
        <f>IF(H146=1,I146*'Vehicle Specs'!#REF!,IF(H146=2,'Vehicle Specs'!#REF!*I146,IF(H146=3,'Vehicle Specs'!$G$25*I146,0)))</f>
        <v>0</v>
      </c>
      <c r="R146" s="22">
        <f t="shared" si="29"/>
        <v>97.578047625570264</v>
      </c>
      <c r="S146" s="22">
        <f t="shared" si="34"/>
        <v>97.578047625570264</v>
      </c>
      <c r="T146" s="22">
        <f>ABS((+P146+Q146)*(+E146))/1000</f>
        <v>1.3085216186588973</v>
      </c>
      <c r="U146" s="61"/>
      <c r="V146" s="61"/>
      <c r="W146" s="22">
        <v>308.00785775999998</v>
      </c>
      <c r="X146" s="22">
        <f t="shared" si="41"/>
        <v>8.3485570593208741E-3</v>
      </c>
      <c r="Y146" s="22">
        <f t="shared" si="35"/>
        <v>8.3485570593208741E-3</v>
      </c>
      <c r="Z146" s="22">
        <f t="shared" si="36"/>
        <v>2.5797041313301499E-2</v>
      </c>
      <c r="AA146" s="22">
        <f>(0.5*'Vehicle Specs'!$G$20*'Drive Cycle'!E146^2)</f>
        <v>56540.652061500004</v>
      </c>
      <c r="AB146" s="22">
        <f t="shared" si="37"/>
        <v>97.578047625570264</v>
      </c>
      <c r="AC146" s="22">
        <f>SUM(AB$2:AB146)</f>
        <v>31937.057727238167</v>
      </c>
      <c r="AD146" s="35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</row>
    <row r="147" spans="1:43" x14ac:dyDescent="0.3">
      <c r="A147" s="21">
        <v>1</v>
      </c>
      <c r="B147" s="22" t="s">
        <v>77</v>
      </c>
      <c r="C147" s="22">
        <f t="shared" si="38"/>
        <v>145</v>
      </c>
      <c r="D147" s="22">
        <f t="shared" si="30"/>
        <v>29.998170000000002</v>
      </c>
      <c r="E147" s="48">
        <v>13.41</v>
      </c>
      <c r="F147" s="48">
        <f t="shared" si="39"/>
        <v>13.385974051076197</v>
      </c>
      <c r="G147" s="61"/>
      <c r="H147" s="61"/>
      <c r="I147" s="48">
        <f>E147-E146</f>
        <v>0</v>
      </c>
      <c r="J147" s="22">
        <f>(0.5*'Vehicle Specs'!$G$25*'Vehicle Specs'!$C$28*'Vehicle Specs'!$C$27*'Drive Cycle'!E147^2)</f>
        <v>159.97581505520998</v>
      </c>
      <c r="K147" s="22">
        <f>IF(A147=1,'Vehicle Specs'!$E$36,IF(A147=2,'Vehicle Specs'!$C$36,IF(A147=3,'Vehicle Specs'!$D$36,IF(A147=4,'Vehicle Specs'!$B$36,1))))</f>
        <v>80.194689900000014</v>
      </c>
      <c r="L147" s="22">
        <v>0</v>
      </c>
      <c r="M147" s="22">
        <f t="shared" si="40"/>
        <v>-0.10000000000000353</v>
      </c>
      <c r="N147" s="22">
        <f t="shared" si="31"/>
        <v>-5.7105931374998429</v>
      </c>
      <c r="O147" s="22">
        <f t="shared" si="32"/>
        <v>-42.94978527822547</v>
      </c>
      <c r="P147" s="22">
        <f t="shared" si="33"/>
        <v>197.22071967698452</v>
      </c>
      <c r="Q147" s="22">
        <f>IF(H147=1,I147*'Vehicle Specs'!#REF!,IF(H147=2,'Vehicle Specs'!#REF!*I147,IF(H147=3,'Vehicle Specs'!$G$25*I147,0)))</f>
        <v>0</v>
      </c>
      <c r="R147" s="22">
        <f t="shared" si="29"/>
        <v>197.22071967698452</v>
      </c>
      <c r="S147" s="22">
        <f t="shared" si="34"/>
        <v>197.22071967698452</v>
      </c>
      <c r="T147" s="22">
        <f>ABS((+P147+Q147)*(+E147))/1000</f>
        <v>2.6447298508683623</v>
      </c>
      <c r="U147" s="61"/>
      <c r="V147" s="61"/>
      <c r="W147" s="22">
        <v>308.00785775999998</v>
      </c>
      <c r="X147" s="22">
        <f t="shared" si="41"/>
        <v>1.6873758714887079E-2</v>
      </c>
      <c r="Y147" s="22">
        <f t="shared" si="35"/>
        <v>1.6873758714887079E-2</v>
      </c>
      <c r="Z147" s="22">
        <f t="shared" si="36"/>
        <v>5.2139914429001073E-2</v>
      </c>
      <c r="AA147" s="22">
        <f>(0.5*'Vehicle Specs'!$G$20*'Drive Cycle'!E147^2)</f>
        <v>56540.652061500004</v>
      </c>
      <c r="AB147" s="22">
        <f t="shared" si="37"/>
        <v>197.22071967698452</v>
      </c>
      <c r="AC147" s="22">
        <f>SUM(AB$2:AB147)</f>
        <v>32134.278446915152</v>
      </c>
      <c r="AD147" s="35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</row>
    <row r="148" spans="1:43" x14ac:dyDescent="0.3">
      <c r="A148" s="21">
        <v>1</v>
      </c>
      <c r="B148" s="22" t="s">
        <v>77</v>
      </c>
      <c r="C148" s="22">
        <f t="shared" si="38"/>
        <v>146</v>
      </c>
      <c r="D148" s="22">
        <f t="shared" si="30"/>
        <v>29.998170000000002</v>
      </c>
      <c r="E148" s="48">
        <v>13.41</v>
      </c>
      <c r="F148" s="48">
        <f t="shared" si="39"/>
        <v>13.46054526658701</v>
      </c>
      <c r="G148" s="61"/>
      <c r="H148" s="61"/>
      <c r="I148" s="48">
        <f>E148-E147</f>
        <v>0</v>
      </c>
      <c r="J148" s="22">
        <f>(0.5*'Vehicle Specs'!$G$25*'Vehicle Specs'!$C$28*'Vehicle Specs'!$C$27*'Drive Cycle'!E148^2)</f>
        <v>159.97581505520998</v>
      </c>
      <c r="K148" s="22">
        <f>IF(A148=1,'Vehicle Specs'!$E$36,IF(A148=2,'Vehicle Specs'!$C$36,IF(A148=3,'Vehicle Specs'!$D$36,IF(A148=4,'Vehicle Specs'!$B$36,1))))</f>
        <v>80.194689900000014</v>
      </c>
      <c r="L148" s="22">
        <v>0</v>
      </c>
      <c r="M148" s="22">
        <f t="shared" si="40"/>
        <v>0</v>
      </c>
      <c r="N148" s="22">
        <f t="shared" si="31"/>
        <v>0</v>
      </c>
      <c r="O148" s="22">
        <f t="shared" si="32"/>
        <v>0</v>
      </c>
      <c r="P148" s="22">
        <f t="shared" si="33"/>
        <v>240.17050495520999</v>
      </c>
      <c r="Q148" s="22">
        <f>IF(H148=1,I148*'Vehicle Specs'!#REF!,IF(H148=2,'Vehicle Specs'!#REF!*I148,IF(H148=3,'Vehicle Specs'!$G$25*I148,0)))</f>
        <v>0</v>
      </c>
      <c r="R148" s="22">
        <f t="shared" si="29"/>
        <v>240.17050495520999</v>
      </c>
      <c r="S148" s="22">
        <f t="shared" si="34"/>
        <v>240.17050495520999</v>
      </c>
      <c r="T148" s="22">
        <f>ABS((+P148+Q148)*(+E148))/1000</f>
        <v>3.2206864714493659</v>
      </c>
      <c r="U148" s="61"/>
      <c r="V148" s="61"/>
      <c r="W148" s="22">
        <v>308.00785775999998</v>
      </c>
      <c r="X148" s="22">
        <f t="shared" si="41"/>
        <v>2.0548445202331029E-2</v>
      </c>
      <c r="Y148" s="22">
        <f t="shared" si="35"/>
        <v>2.0548445202331029E-2</v>
      </c>
      <c r="Z148" s="22">
        <f t="shared" si="36"/>
        <v>6.349469567520287E-2</v>
      </c>
      <c r="AA148" s="22">
        <f>(0.5*'Vehicle Specs'!$G$20*'Drive Cycle'!E148^2)</f>
        <v>56540.652061500004</v>
      </c>
      <c r="AB148" s="22">
        <f t="shared" si="37"/>
        <v>240.17050495520999</v>
      </c>
      <c r="AC148" s="22">
        <f>SUM(AB$2:AB148)</f>
        <v>32374.448951870363</v>
      </c>
      <c r="AD148" s="35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</row>
    <row r="149" spans="1:43" x14ac:dyDescent="0.3">
      <c r="A149" s="21">
        <v>1</v>
      </c>
      <c r="B149" s="22" t="s">
        <v>77</v>
      </c>
      <c r="C149" s="22">
        <f t="shared" si="38"/>
        <v>147</v>
      </c>
      <c r="D149" s="22">
        <f t="shared" si="30"/>
        <v>29.998170000000002</v>
      </c>
      <c r="E149" s="48">
        <v>13.41</v>
      </c>
      <c r="F149" s="48">
        <f t="shared" si="39"/>
        <v>13.535116482097823</v>
      </c>
      <c r="G149" s="61"/>
      <c r="H149" s="61"/>
      <c r="I149" s="48">
        <f>E149-E148</f>
        <v>0</v>
      </c>
      <c r="J149" s="22">
        <f>(0.5*'Vehicle Specs'!$G$25*'Vehicle Specs'!$C$28*'Vehicle Specs'!$C$27*'Drive Cycle'!E149^2)</f>
        <v>159.97581505520998</v>
      </c>
      <c r="K149" s="22">
        <f>IF(A149=1,'Vehicle Specs'!$E$36,IF(A149=2,'Vehicle Specs'!$C$36,IF(A149=3,'Vehicle Specs'!$D$36,IF(A149=4,'Vehicle Specs'!$B$36,1))))</f>
        <v>80.194689900000014</v>
      </c>
      <c r="L149" s="22">
        <v>0</v>
      </c>
      <c r="M149" s="22">
        <f t="shared" si="40"/>
        <v>0</v>
      </c>
      <c r="N149" s="22">
        <f t="shared" si="31"/>
        <v>0</v>
      </c>
      <c r="O149" s="22">
        <f t="shared" si="32"/>
        <v>0</v>
      </c>
      <c r="P149" s="22">
        <f t="shared" si="33"/>
        <v>240.17050495520999</v>
      </c>
      <c r="Q149" s="22">
        <f>IF(H149=1,I149*'Vehicle Specs'!#REF!,IF(H149=2,'Vehicle Specs'!#REF!*I149,IF(H149=3,'Vehicle Specs'!$G$25*I149,0)))</f>
        <v>0</v>
      </c>
      <c r="R149" s="22">
        <f t="shared" si="29"/>
        <v>240.17050495520999</v>
      </c>
      <c r="S149" s="22">
        <f t="shared" si="34"/>
        <v>240.17050495520999</v>
      </c>
      <c r="T149" s="22">
        <f>ABS((+P149+Q149)*(+E149))/1000</f>
        <v>3.2206864714493659</v>
      </c>
      <c r="U149" s="61"/>
      <c r="V149" s="61"/>
      <c r="W149" s="22">
        <v>308.00785775999998</v>
      </c>
      <c r="X149" s="22">
        <f t="shared" si="41"/>
        <v>2.0548445202331029E-2</v>
      </c>
      <c r="Y149" s="22">
        <f t="shared" si="35"/>
        <v>2.0548445202331029E-2</v>
      </c>
      <c r="Z149" s="22">
        <f t="shared" si="36"/>
        <v>6.349469567520287E-2</v>
      </c>
      <c r="AA149" s="22">
        <f>(0.5*'Vehicle Specs'!$G$20*'Drive Cycle'!E149^2)</f>
        <v>56540.652061500004</v>
      </c>
      <c r="AB149" s="22">
        <f t="shared" si="37"/>
        <v>240.17050495520999</v>
      </c>
      <c r="AC149" s="22">
        <f>SUM(AB$2:AB149)</f>
        <v>32614.619456825574</v>
      </c>
      <c r="AD149" s="35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</row>
    <row r="150" spans="1:43" x14ac:dyDescent="0.3">
      <c r="A150" s="21">
        <v>1</v>
      </c>
      <c r="B150" s="22" t="s">
        <v>77</v>
      </c>
      <c r="C150" s="22">
        <f t="shared" si="38"/>
        <v>148</v>
      </c>
      <c r="D150" s="22">
        <f t="shared" si="30"/>
        <v>29.998170000000002</v>
      </c>
      <c r="E150" s="48">
        <v>13.41</v>
      </c>
      <c r="F150" s="48">
        <f t="shared" si="39"/>
        <v>13.609687697608637</v>
      </c>
      <c r="G150" s="61"/>
      <c r="H150" s="61"/>
      <c r="I150" s="48">
        <f>E150-E149</f>
        <v>0</v>
      </c>
      <c r="J150" s="22">
        <f>(0.5*'Vehicle Specs'!$G$25*'Vehicle Specs'!$C$28*'Vehicle Specs'!$C$27*'Drive Cycle'!E150^2)</f>
        <v>159.97581505520998</v>
      </c>
      <c r="K150" s="22">
        <f>IF(A150=1,'Vehicle Specs'!$E$36,IF(A150=2,'Vehicle Specs'!$C$36,IF(A150=3,'Vehicle Specs'!$D$36,IF(A150=4,'Vehicle Specs'!$B$36,1))))</f>
        <v>80.194689900000014</v>
      </c>
      <c r="L150" s="22">
        <v>0</v>
      </c>
      <c r="M150" s="22">
        <f t="shared" si="40"/>
        <v>0</v>
      </c>
      <c r="N150" s="22">
        <f t="shared" si="31"/>
        <v>0</v>
      </c>
      <c r="O150" s="22">
        <f t="shared" si="32"/>
        <v>0</v>
      </c>
      <c r="P150" s="22">
        <f t="shared" si="33"/>
        <v>240.17050495520999</v>
      </c>
      <c r="Q150" s="22">
        <f>IF(H150=1,I150*'Vehicle Specs'!#REF!,IF(H150=2,'Vehicle Specs'!#REF!*I150,IF(H150=3,'Vehicle Specs'!$G$25*I150,0)))</f>
        <v>0</v>
      </c>
      <c r="R150" s="22">
        <f t="shared" si="29"/>
        <v>240.17050495520999</v>
      </c>
      <c r="S150" s="22">
        <f t="shared" si="34"/>
        <v>240.17050495520999</v>
      </c>
      <c r="T150" s="22">
        <f>ABS((+P150+Q150)*(+E150))/1000</f>
        <v>3.2206864714493659</v>
      </c>
      <c r="U150" s="61"/>
      <c r="V150" s="61"/>
      <c r="W150" s="22">
        <v>308.00785775999998</v>
      </c>
      <c r="X150" s="22">
        <f t="shared" si="41"/>
        <v>2.0548445202331029E-2</v>
      </c>
      <c r="Y150" s="22">
        <f t="shared" si="35"/>
        <v>2.0548445202331029E-2</v>
      </c>
      <c r="Z150" s="22">
        <f t="shared" si="36"/>
        <v>6.349469567520287E-2</v>
      </c>
      <c r="AA150" s="22">
        <f>(0.5*'Vehicle Specs'!$G$20*'Drive Cycle'!E150^2)</f>
        <v>56540.652061500004</v>
      </c>
      <c r="AB150" s="22">
        <f t="shared" si="37"/>
        <v>240.17050495520999</v>
      </c>
      <c r="AC150" s="22">
        <f>SUM(AB$2:AB150)</f>
        <v>32854.789961780785</v>
      </c>
      <c r="AD150" s="35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</row>
    <row r="151" spans="1:43" x14ac:dyDescent="0.3">
      <c r="A151" s="21">
        <v>1</v>
      </c>
      <c r="B151" s="22" t="s">
        <v>77</v>
      </c>
      <c r="C151" s="22">
        <f t="shared" si="38"/>
        <v>149</v>
      </c>
      <c r="D151" s="22">
        <f t="shared" si="30"/>
        <v>29.998170000000002</v>
      </c>
      <c r="E151" s="48">
        <v>13.41</v>
      </c>
      <c r="F151" s="48">
        <f t="shared" si="39"/>
        <v>13.68425891311945</v>
      </c>
      <c r="G151" s="61"/>
      <c r="H151" s="61"/>
      <c r="I151" s="48">
        <f>E151-E150</f>
        <v>0</v>
      </c>
      <c r="J151" s="22">
        <f>(0.5*'Vehicle Specs'!$G$25*'Vehicle Specs'!$C$28*'Vehicle Specs'!$C$27*'Drive Cycle'!E151^2)</f>
        <v>159.97581505520998</v>
      </c>
      <c r="K151" s="22">
        <f>IF(A151=1,'Vehicle Specs'!$E$36,IF(A151=2,'Vehicle Specs'!$C$36,IF(A151=3,'Vehicle Specs'!$D$36,IF(A151=4,'Vehicle Specs'!$B$36,1))))</f>
        <v>80.194689900000014</v>
      </c>
      <c r="L151" s="22">
        <v>0</v>
      </c>
      <c r="M151" s="22">
        <f t="shared" si="40"/>
        <v>0</v>
      </c>
      <c r="N151" s="22">
        <f t="shared" si="31"/>
        <v>0</v>
      </c>
      <c r="O151" s="22">
        <f t="shared" si="32"/>
        <v>0</v>
      </c>
      <c r="P151" s="22">
        <f t="shared" si="33"/>
        <v>240.17050495520999</v>
      </c>
      <c r="Q151" s="22">
        <f>IF(H151=1,I151*'Vehicle Specs'!#REF!,IF(H151=2,'Vehicle Specs'!#REF!*I151,IF(H151=3,'Vehicle Specs'!$G$25*I151,0)))</f>
        <v>0</v>
      </c>
      <c r="R151" s="22">
        <f t="shared" si="29"/>
        <v>240.17050495520999</v>
      </c>
      <c r="S151" s="22">
        <f t="shared" si="34"/>
        <v>240.17050495520999</v>
      </c>
      <c r="T151" s="22">
        <f>ABS((+P151+Q151)*(+E151))/1000</f>
        <v>3.2206864714493659</v>
      </c>
      <c r="U151" s="61"/>
      <c r="V151" s="61"/>
      <c r="W151" s="22">
        <v>308.00785775999998</v>
      </c>
      <c r="X151" s="22">
        <f t="shared" si="41"/>
        <v>2.0548445202331029E-2</v>
      </c>
      <c r="Y151" s="22">
        <f t="shared" si="35"/>
        <v>2.0548445202331029E-2</v>
      </c>
      <c r="Z151" s="22">
        <f t="shared" si="36"/>
        <v>6.349469567520287E-2</v>
      </c>
      <c r="AA151" s="22">
        <f>(0.5*'Vehicle Specs'!$G$20*'Drive Cycle'!E151^2)</f>
        <v>56540.652061500004</v>
      </c>
      <c r="AB151" s="22">
        <f t="shared" si="37"/>
        <v>240.17050495520999</v>
      </c>
      <c r="AC151" s="22">
        <f>SUM(AB$2:AB151)</f>
        <v>33094.960466735996</v>
      </c>
      <c r="AD151" s="35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</row>
    <row r="152" spans="1:43" x14ac:dyDescent="0.3">
      <c r="A152" s="21">
        <v>1</v>
      </c>
      <c r="B152" s="22" t="s">
        <v>77</v>
      </c>
      <c r="C152" s="22">
        <f t="shared" si="38"/>
        <v>150</v>
      </c>
      <c r="D152" s="22">
        <f t="shared" si="30"/>
        <v>29.998170000000002</v>
      </c>
      <c r="E152" s="48">
        <v>13.41</v>
      </c>
      <c r="F152" s="48">
        <f t="shared" si="39"/>
        <v>13.758830128630263</v>
      </c>
      <c r="G152" s="61"/>
      <c r="H152" s="61"/>
      <c r="I152" s="48">
        <f>E152-E151</f>
        <v>0</v>
      </c>
      <c r="J152" s="22">
        <f>(0.5*'Vehicle Specs'!$G$25*'Vehicle Specs'!$C$28*'Vehicle Specs'!$C$27*'Drive Cycle'!E152^2)</f>
        <v>159.97581505520998</v>
      </c>
      <c r="K152" s="22">
        <f>IF(A152=1,'Vehicle Specs'!$E$36,IF(A152=2,'Vehicle Specs'!$C$36,IF(A152=3,'Vehicle Specs'!$D$36,IF(A152=4,'Vehicle Specs'!$B$36,1))))</f>
        <v>80.194689900000014</v>
      </c>
      <c r="L152" s="22">
        <v>0</v>
      </c>
      <c r="M152" s="22">
        <f t="shared" si="40"/>
        <v>0</v>
      </c>
      <c r="N152" s="22">
        <f t="shared" si="31"/>
        <v>0</v>
      </c>
      <c r="O152" s="22">
        <f t="shared" si="32"/>
        <v>0</v>
      </c>
      <c r="P152" s="22">
        <f t="shared" si="33"/>
        <v>240.17050495520999</v>
      </c>
      <c r="Q152" s="22">
        <f>IF(H152=1,I152*'Vehicle Specs'!#REF!,IF(H152=2,'Vehicle Specs'!#REF!*I152,IF(H152=3,'Vehicle Specs'!$G$25*I152,0)))</f>
        <v>0</v>
      </c>
      <c r="R152" s="22">
        <f t="shared" si="29"/>
        <v>240.17050495520999</v>
      </c>
      <c r="S152" s="22">
        <f t="shared" si="34"/>
        <v>240.17050495520999</v>
      </c>
      <c r="T152" s="22">
        <f>ABS((+P152+Q152)*(+E152))/1000</f>
        <v>3.2206864714493659</v>
      </c>
      <c r="U152" s="61"/>
      <c r="V152" s="61"/>
      <c r="W152" s="22">
        <v>308.00785775999998</v>
      </c>
      <c r="X152" s="22">
        <f t="shared" si="41"/>
        <v>2.0548445202331029E-2</v>
      </c>
      <c r="Y152" s="22">
        <f t="shared" si="35"/>
        <v>2.0548445202331029E-2</v>
      </c>
      <c r="Z152" s="22">
        <f t="shared" si="36"/>
        <v>6.349469567520287E-2</v>
      </c>
      <c r="AA152" s="22">
        <f>(0.5*'Vehicle Specs'!$G$20*'Drive Cycle'!E152^2)</f>
        <v>56540.652061500004</v>
      </c>
      <c r="AB152" s="22">
        <f t="shared" si="37"/>
        <v>240.17050495520999</v>
      </c>
      <c r="AC152" s="22">
        <f>SUM(AB$2:AB152)</f>
        <v>33335.130971691207</v>
      </c>
      <c r="AD152" s="35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</row>
    <row r="153" spans="1:43" x14ac:dyDescent="0.3">
      <c r="A153" s="21">
        <v>1</v>
      </c>
      <c r="B153" s="22" t="s">
        <v>77</v>
      </c>
      <c r="C153" s="22">
        <f t="shared" si="38"/>
        <v>151</v>
      </c>
      <c r="D153" s="22">
        <f t="shared" si="30"/>
        <v>29.998170000000002</v>
      </c>
      <c r="E153" s="48">
        <v>13.41</v>
      </c>
      <c r="F153" s="48">
        <f t="shared" si="39"/>
        <v>13.833401344141077</v>
      </c>
      <c r="G153" s="61"/>
      <c r="H153" s="61"/>
      <c r="I153" s="48">
        <f>E153-E152</f>
        <v>0</v>
      </c>
      <c r="J153" s="22">
        <f>(0.5*'Vehicle Specs'!$G$25*'Vehicle Specs'!$C$28*'Vehicle Specs'!$C$27*'Drive Cycle'!E153^2)</f>
        <v>159.97581505520998</v>
      </c>
      <c r="K153" s="22">
        <f>IF(A153=1,'Vehicle Specs'!$E$36,IF(A153=2,'Vehicle Specs'!$C$36,IF(A153=3,'Vehicle Specs'!$D$36,IF(A153=4,'Vehicle Specs'!$B$36,1))))</f>
        <v>80.194689900000014</v>
      </c>
      <c r="L153" s="22">
        <v>0</v>
      </c>
      <c r="M153" s="22">
        <f t="shared" si="40"/>
        <v>0</v>
      </c>
      <c r="N153" s="22">
        <f t="shared" si="31"/>
        <v>0</v>
      </c>
      <c r="O153" s="22">
        <f t="shared" si="32"/>
        <v>0</v>
      </c>
      <c r="P153" s="22">
        <f t="shared" si="33"/>
        <v>240.17050495520999</v>
      </c>
      <c r="Q153" s="22">
        <f>IF(H153=1,I153*'Vehicle Specs'!#REF!,IF(H153=2,'Vehicle Specs'!#REF!*I153,IF(H153=3,'Vehicle Specs'!$G$25*I153,0)))</f>
        <v>0</v>
      </c>
      <c r="R153" s="22">
        <f t="shared" si="29"/>
        <v>240.17050495520999</v>
      </c>
      <c r="S153" s="22">
        <f t="shared" si="34"/>
        <v>240.17050495520999</v>
      </c>
      <c r="T153" s="22">
        <f>ABS((+P153+Q153)*(+E153))/1000</f>
        <v>3.2206864714493659</v>
      </c>
      <c r="U153" s="61"/>
      <c r="V153" s="61"/>
      <c r="W153" s="22">
        <v>308.00785775999998</v>
      </c>
      <c r="X153" s="22">
        <f t="shared" si="41"/>
        <v>2.0548445202331029E-2</v>
      </c>
      <c r="Y153" s="22">
        <f t="shared" si="35"/>
        <v>2.0548445202331029E-2</v>
      </c>
      <c r="Z153" s="22">
        <f t="shared" si="36"/>
        <v>6.349469567520287E-2</v>
      </c>
      <c r="AA153" s="22">
        <f>(0.5*'Vehicle Specs'!$G$20*'Drive Cycle'!E153^2)</f>
        <v>56540.652061500004</v>
      </c>
      <c r="AB153" s="22">
        <f t="shared" si="37"/>
        <v>240.17050495520999</v>
      </c>
      <c r="AC153" s="22">
        <f>SUM(AB$2:AB153)</f>
        <v>33575.301476646418</v>
      </c>
      <c r="AD153" s="35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</row>
    <row r="154" spans="1:43" x14ac:dyDescent="0.3">
      <c r="A154" s="21">
        <v>1</v>
      </c>
      <c r="B154" s="22" t="s">
        <v>77</v>
      </c>
      <c r="C154" s="22">
        <f t="shared" si="38"/>
        <v>152</v>
      </c>
      <c r="D154" s="22">
        <f t="shared" si="30"/>
        <v>29.998170000000002</v>
      </c>
      <c r="E154" s="48">
        <v>13.41</v>
      </c>
      <c r="F154" s="48">
        <f t="shared" si="39"/>
        <v>13.90797255965189</v>
      </c>
      <c r="G154" s="61"/>
      <c r="H154" s="61"/>
      <c r="I154" s="48">
        <f>E154-E153</f>
        <v>0</v>
      </c>
      <c r="J154" s="22">
        <f>(0.5*'Vehicle Specs'!$G$25*'Vehicle Specs'!$C$28*'Vehicle Specs'!$C$27*'Drive Cycle'!E154^2)</f>
        <v>159.97581505520998</v>
      </c>
      <c r="K154" s="22">
        <f>IF(A154=1,'Vehicle Specs'!$E$36,IF(A154=2,'Vehicle Specs'!$C$36,IF(A154=3,'Vehicle Specs'!$D$36,IF(A154=4,'Vehicle Specs'!$B$36,1))))</f>
        <v>80.194689900000014</v>
      </c>
      <c r="L154" s="22">
        <v>0</v>
      </c>
      <c r="M154" s="22">
        <f t="shared" si="40"/>
        <v>0</v>
      </c>
      <c r="N154" s="22">
        <f t="shared" si="31"/>
        <v>0</v>
      </c>
      <c r="O154" s="22">
        <f t="shared" si="32"/>
        <v>0</v>
      </c>
      <c r="P154" s="22">
        <f t="shared" si="33"/>
        <v>240.17050495520999</v>
      </c>
      <c r="Q154" s="22">
        <f>IF(H154=1,I154*'Vehicle Specs'!#REF!,IF(H154=2,'Vehicle Specs'!#REF!*I154,IF(H154=3,'Vehicle Specs'!$G$25*I154,0)))</f>
        <v>0</v>
      </c>
      <c r="R154" s="22">
        <f t="shared" si="29"/>
        <v>240.17050495520999</v>
      </c>
      <c r="S154" s="22">
        <f t="shared" si="34"/>
        <v>240.17050495520999</v>
      </c>
      <c r="T154" s="22">
        <f>ABS((+P154+Q154)*(+E154))/1000</f>
        <v>3.2206864714493659</v>
      </c>
      <c r="U154" s="61"/>
      <c r="V154" s="61"/>
      <c r="W154" s="22">
        <v>308.00785775999998</v>
      </c>
      <c r="X154" s="22">
        <f t="shared" si="41"/>
        <v>2.0548445202331029E-2</v>
      </c>
      <c r="Y154" s="22">
        <f t="shared" si="35"/>
        <v>2.0548445202331029E-2</v>
      </c>
      <c r="Z154" s="22">
        <f t="shared" si="36"/>
        <v>6.349469567520287E-2</v>
      </c>
      <c r="AA154" s="22">
        <f>(0.5*'Vehicle Specs'!$G$20*'Drive Cycle'!E154^2)</f>
        <v>56540.652061500004</v>
      </c>
      <c r="AB154" s="22">
        <f t="shared" si="37"/>
        <v>240.17050495520999</v>
      </c>
      <c r="AC154" s="22">
        <f>SUM(AB$2:AB154)</f>
        <v>33815.47198160163</v>
      </c>
      <c r="AD154" s="35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</row>
    <row r="155" spans="1:43" x14ac:dyDescent="0.3">
      <c r="A155" s="21">
        <v>1</v>
      </c>
      <c r="B155" s="22" t="s">
        <v>77</v>
      </c>
      <c r="C155" s="22">
        <f t="shared" si="38"/>
        <v>153</v>
      </c>
      <c r="D155" s="22">
        <f t="shared" si="30"/>
        <v>29.998170000000002</v>
      </c>
      <c r="E155" s="48">
        <v>13.41</v>
      </c>
      <c r="F155" s="48">
        <f t="shared" si="39"/>
        <v>13.982543775162704</v>
      </c>
      <c r="G155" s="61"/>
      <c r="H155" s="61"/>
      <c r="I155" s="48">
        <f>E155-E154</f>
        <v>0</v>
      </c>
      <c r="J155" s="22">
        <f>(0.5*'Vehicle Specs'!$G$25*'Vehicle Specs'!$C$28*'Vehicle Specs'!$C$27*'Drive Cycle'!E155^2)</f>
        <v>159.97581505520998</v>
      </c>
      <c r="K155" s="22">
        <f>IF(A155=1,'Vehicle Specs'!$E$36,IF(A155=2,'Vehicle Specs'!$C$36,IF(A155=3,'Vehicle Specs'!$D$36,IF(A155=4,'Vehicle Specs'!$B$36,1))))</f>
        <v>80.194689900000014</v>
      </c>
      <c r="L155" s="22">
        <v>0</v>
      </c>
      <c r="M155" s="22">
        <f t="shared" si="40"/>
        <v>0</v>
      </c>
      <c r="N155" s="22">
        <f t="shared" si="31"/>
        <v>0</v>
      </c>
      <c r="O155" s="22">
        <f t="shared" si="32"/>
        <v>0</v>
      </c>
      <c r="P155" s="22">
        <f t="shared" si="33"/>
        <v>240.17050495520999</v>
      </c>
      <c r="Q155" s="22">
        <f>IF(H155=1,I155*'Vehicle Specs'!#REF!,IF(H155=2,'Vehicle Specs'!#REF!*I155,IF(H155=3,'Vehicle Specs'!$G$25*I155,0)))</f>
        <v>0</v>
      </c>
      <c r="R155" s="22">
        <f t="shared" si="29"/>
        <v>240.17050495520999</v>
      </c>
      <c r="S155" s="22">
        <f t="shared" si="34"/>
        <v>240.17050495520999</v>
      </c>
      <c r="T155" s="22">
        <f>ABS((+P155+Q155)*(+E155))/1000</f>
        <v>3.2206864714493659</v>
      </c>
      <c r="U155" s="61"/>
      <c r="V155" s="61"/>
      <c r="W155" s="22">
        <v>308.00785775999998</v>
      </c>
      <c r="X155" s="22">
        <f t="shared" si="41"/>
        <v>2.0548445202331029E-2</v>
      </c>
      <c r="Y155" s="22">
        <f t="shared" si="35"/>
        <v>2.0548445202331029E-2</v>
      </c>
      <c r="Z155" s="22">
        <f t="shared" si="36"/>
        <v>6.349469567520287E-2</v>
      </c>
      <c r="AA155" s="22">
        <f>(0.5*'Vehicle Specs'!$G$20*'Drive Cycle'!E155^2)</f>
        <v>56540.652061500004</v>
      </c>
      <c r="AB155" s="22">
        <f t="shared" si="37"/>
        <v>240.17050495520999</v>
      </c>
      <c r="AC155" s="22">
        <f>SUM(AB$2:AB155)</f>
        <v>34055.642486556841</v>
      </c>
      <c r="AD155" s="35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</row>
    <row r="156" spans="1:43" x14ac:dyDescent="0.3">
      <c r="A156" s="21">
        <v>1</v>
      </c>
      <c r="B156" s="22" t="s">
        <v>77</v>
      </c>
      <c r="C156" s="22">
        <f t="shared" si="38"/>
        <v>154</v>
      </c>
      <c r="D156" s="22">
        <f t="shared" si="30"/>
        <v>29.998170000000002</v>
      </c>
      <c r="E156" s="48">
        <v>13.41</v>
      </c>
      <c r="F156" s="48">
        <f t="shared" si="39"/>
        <v>14.057114990673517</v>
      </c>
      <c r="G156" s="61"/>
      <c r="H156" s="61"/>
      <c r="I156" s="48">
        <f>E156-E155</f>
        <v>0</v>
      </c>
      <c r="J156" s="22">
        <f>(0.5*'Vehicle Specs'!$G$25*'Vehicle Specs'!$C$28*'Vehicle Specs'!$C$27*'Drive Cycle'!E156^2)</f>
        <v>159.97581505520998</v>
      </c>
      <c r="K156" s="22">
        <f>IF(A156=1,'Vehicle Specs'!$E$36,IF(A156=2,'Vehicle Specs'!$C$36,IF(A156=3,'Vehicle Specs'!$D$36,IF(A156=4,'Vehicle Specs'!$B$36,1))))</f>
        <v>80.194689900000014</v>
      </c>
      <c r="L156" s="22">
        <v>0</v>
      </c>
      <c r="M156" s="22">
        <f t="shared" si="40"/>
        <v>0</v>
      </c>
      <c r="N156" s="22">
        <f t="shared" si="31"/>
        <v>0</v>
      </c>
      <c r="O156" s="22">
        <f t="shared" si="32"/>
        <v>0</v>
      </c>
      <c r="P156" s="22">
        <f t="shared" si="33"/>
        <v>240.17050495520999</v>
      </c>
      <c r="Q156" s="22">
        <f>IF(H156=1,I156*'Vehicle Specs'!#REF!,IF(H156=2,'Vehicle Specs'!#REF!*I156,IF(H156=3,'Vehicle Specs'!$G$25*I156,0)))</f>
        <v>0</v>
      </c>
      <c r="R156" s="22">
        <f t="shared" si="29"/>
        <v>240.17050495520999</v>
      </c>
      <c r="S156" s="22">
        <f t="shared" si="34"/>
        <v>240.17050495520999</v>
      </c>
      <c r="T156" s="22">
        <f>ABS((+P156+Q156)*(+E156))/1000</f>
        <v>3.2206864714493659</v>
      </c>
      <c r="U156" s="61"/>
      <c r="V156" s="61"/>
      <c r="W156" s="22">
        <v>308.00785775999998</v>
      </c>
      <c r="X156" s="22">
        <f t="shared" si="41"/>
        <v>2.0548445202331029E-2</v>
      </c>
      <c r="Y156" s="22">
        <f t="shared" si="35"/>
        <v>2.0548445202331029E-2</v>
      </c>
      <c r="Z156" s="22">
        <f t="shared" si="36"/>
        <v>6.349469567520287E-2</v>
      </c>
      <c r="AA156" s="22">
        <f>(0.5*'Vehicle Specs'!$G$20*'Drive Cycle'!E156^2)</f>
        <v>56540.652061500004</v>
      </c>
      <c r="AB156" s="22">
        <f t="shared" si="37"/>
        <v>240.17050495520999</v>
      </c>
      <c r="AC156" s="22">
        <f>SUM(AB$2:AB156)</f>
        <v>34295.812991512052</v>
      </c>
      <c r="AD156" s="35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</row>
    <row r="157" spans="1:43" x14ac:dyDescent="0.3">
      <c r="A157" s="21">
        <v>1</v>
      </c>
      <c r="B157" s="22" t="s">
        <v>77</v>
      </c>
      <c r="C157" s="22">
        <f t="shared" si="38"/>
        <v>155</v>
      </c>
      <c r="D157" s="22">
        <f t="shared" si="30"/>
        <v>29.998170000000002</v>
      </c>
      <c r="E157" s="48">
        <v>13.41</v>
      </c>
      <c r="F157" s="48">
        <f t="shared" si="39"/>
        <v>14.13168620618433</v>
      </c>
      <c r="G157" s="61"/>
      <c r="H157" s="61"/>
      <c r="I157" s="48">
        <f>E157-E156</f>
        <v>0</v>
      </c>
      <c r="J157" s="22">
        <f>(0.5*'Vehicle Specs'!$G$25*'Vehicle Specs'!$C$28*'Vehicle Specs'!$C$27*'Drive Cycle'!E157^2)</f>
        <v>159.97581505520998</v>
      </c>
      <c r="K157" s="22">
        <f>IF(A157=1,'Vehicle Specs'!$E$36,IF(A157=2,'Vehicle Specs'!$C$36,IF(A157=3,'Vehicle Specs'!$D$36,IF(A157=4,'Vehicle Specs'!$B$36,1))))</f>
        <v>80.194689900000014</v>
      </c>
      <c r="L157" s="22">
        <v>0</v>
      </c>
      <c r="M157" s="22">
        <f t="shared" si="40"/>
        <v>0</v>
      </c>
      <c r="N157" s="22">
        <f t="shared" si="31"/>
        <v>0</v>
      </c>
      <c r="O157" s="22">
        <f t="shared" si="32"/>
        <v>0</v>
      </c>
      <c r="P157" s="22">
        <f t="shared" si="33"/>
        <v>240.17050495520999</v>
      </c>
      <c r="Q157" s="22">
        <f>IF(H157=1,I157*'Vehicle Specs'!#REF!,IF(H157=2,'Vehicle Specs'!#REF!*I157,IF(H157=3,'Vehicle Specs'!$G$25*I157,0)))</f>
        <v>0</v>
      </c>
      <c r="R157" s="22">
        <f t="shared" si="29"/>
        <v>240.17050495520999</v>
      </c>
      <c r="S157" s="22">
        <f t="shared" si="34"/>
        <v>240.17050495520999</v>
      </c>
      <c r="T157" s="22">
        <f>ABS((+P157+Q157)*(+E157))/1000</f>
        <v>3.2206864714493659</v>
      </c>
      <c r="U157" s="61"/>
      <c r="V157" s="61"/>
      <c r="W157" s="22">
        <v>308.00785775999998</v>
      </c>
      <c r="X157" s="22">
        <f t="shared" si="41"/>
        <v>2.0548445202331029E-2</v>
      </c>
      <c r="Y157" s="22">
        <f t="shared" si="35"/>
        <v>2.0548445202331029E-2</v>
      </c>
      <c r="Z157" s="22">
        <f t="shared" si="36"/>
        <v>6.349469567520287E-2</v>
      </c>
      <c r="AA157" s="22">
        <f>(0.5*'Vehicle Specs'!$G$20*'Drive Cycle'!E157^2)</f>
        <v>56540.652061500004</v>
      </c>
      <c r="AB157" s="22">
        <f t="shared" si="37"/>
        <v>240.17050495520999</v>
      </c>
      <c r="AC157" s="22">
        <f>SUM(AB$2:AB157)</f>
        <v>34535.983496467263</v>
      </c>
      <c r="AD157" s="35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</row>
    <row r="158" spans="1:43" x14ac:dyDescent="0.3">
      <c r="A158" s="21">
        <v>1</v>
      </c>
      <c r="B158" s="22" t="s">
        <v>77</v>
      </c>
      <c r="C158" s="22">
        <f t="shared" si="38"/>
        <v>156</v>
      </c>
      <c r="D158" s="22">
        <f t="shared" si="30"/>
        <v>29.998170000000002</v>
      </c>
      <c r="E158" s="48">
        <v>13.41</v>
      </c>
      <c r="F158" s="48">
        <f t="shared" si="39"/>
        <v>14.206257421695144</v>
      </c>
      <c r="G158" s="61"/>
      <c r="H158" s="61"/>
      <c r="I158" s="48">
        <f>E158-E157</f>
        <v>0</v>
      </c>
      <c r="J158" s="22">
        <f>(0.5*'Vehicle Specs'!$G$25*'Vehicle Specs'!$C$28*'Vehicle Specs'!$C$27*'Drive Cycle'!E158^2)</f>
        <v>159.97581505520998</v>
      </c>
      <c r="K158" s="22">
        <f>IF(A158=1,'Vehicle Specs'!$E$36,IF(A158=2,'Vehicle Specs'!$C$36,IF(A158=3,'Vehicle Specs'!$D$36,IF(A158=4,'Vehicle Specs'!$B$36,1))))</f>
        <v>80.194689900000014</v>
      </c>
      <c r="L158" s="22">
        <v>0</v>
      </c>
      <c r="M158" s="22">
        <f t="shared" si="40"/>
        <v>0</v>
      </c>
      <c r="N158" s="22">
        <f t="shared" si="31"/>
        <v>0</v>
      </c>
      <c r="O158" s="22">
        <f t="shared" si="32"/>
        <v>0</v>
      </c>
      <c r="P158" s="22">
        <f t="shared" si="33"/>
        <v>240.17050495520999</v>
      </c>
      <c r="Q158" s="22">
        <f>IF(H158=1,I158*'Vehicle Specs'!#REF!,IF(H158=2,'Vehicle Specs'!#REF!*I158,IF(H158=3,'Vehicle Specs'!$G$25*I158,0)))</f>
        <v>0</v>
      </c>
      <c r="R158" s="22">
        <f t="shared" si="29"/>
        <v>240.17050495520999</v>
      </c>
      <c r="S158" s="22">
        <f t="shared" si="34"/>
        <v>240.17050495520999</v>
      </c>
      <c r="T158" s="22">
        <f>ABS((+P158+Q158)*(+E158))/1000</f>
        <v>3.2206864714493659</v>
      </c>
      <c r="U158" s="61"/>
      <c r="V158" s="61"/>
      <c r="W158" s="22">
        <v>308.00785775999998</v>
      </c>
      <c r="X158" s="22">
        <f t="shared" si="41"/>
        <v>2.0548445202331029E-2</v>
      </c>
      <c r="Y158" s="22">
        <f t="shared" si="35"/>
        <v>2.0548445202331029E-2</v>
      </c>
      <c r="Z158" s="22">
        <f t="shared" si="36"/>
        <v>6.349469567520287E-2</v>
      </c>
      <c r="AA158" s="22">
        <f>(0.5*'Vehicle Specs'!$G$20*'Drive Cycle'!E158^2)</f>
        <v>56540.652061500004</v>
      </c>
      <c r="AB158" s="22">
        <f t="shared" si="37"/>
        <v>240.17050495520999</v>
      </c>
      <c r="AC158" s="22">
        <f>SUM(AB$2:AB158)</f>
        <v>34776.154001422474</v>
      </c>
      <c r="AD158" s="35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</row>
    <row r="159" spans="1:43" x14ac:dyDescent="0.3">
      <c r="A159" s="21">
        <v>1</v>
      </c>
      <c r="B159" s="22" t="s">
        <v>77</v>
      </c>
      <c r="C159" s="22">
        <f t="shared" si="38"/>
        <v>157</v>
      </c>
      <c r="D159" s="22">
        <f t="shared" si="30"/>
        <v>27.76117</v>
      </c>
      <c r="E159" s="48">
        <f t="shared" ref="E159:E168" si="42">E158-1</f>
        <v>12.41</v>
      </c>
      <c r="F159" s="48">
        <f t="shared" si="39"/>
        <v>14.286837598971534</v>
      </c>
      <c r="G159" s="61"/>
      <c r="H159" s="61"/>
      <c r="I159" s="48">
        <f>E159-E158</f>
        <v>-1</v>
      </c>
      <c r="J159" s="22">
        <f>(0.5*'Vehicle Specs'!$G$25*'Vehicle Specs'!$C$28*'Vehicle Specs'!$C$27*'Drive Cycle'!E159^2)</f>
        <v>137.00623719320998</v>
      </c>
      <c r="K159" s="22">
        <f>IF(A159=1,'Vehicle Specs'!$E$36,IF(A159=2,'Vehicle Specs'!$C$36,IF(A159=3,'Vehicle Specs'!$D$36,IF(A159=4,'Vehicle Specs'!$B$36,1))))</f>
        <v>80.194689900000014</v>
      </c>
      <c r="L159" s="22">
        <v>0</v>
      </c>
      <c r="M159" s="22">
        <f t="shared" si="40"/>
        <v>0</v>
      </c>
      <c r="N159" s="22">
        <f t="shared" si="31"/>
        <v>0</v>
      </c>
      <c r="O159" s="22">
        <f t="shared" si="32"/>
        <v>0</v>
      </c>
      <c r="P159" s="22">
        <f t="shared" si="33"/>
        <v>217.20092709321</v>
      </c>
      <c r="Q159" s="22">
        <f>IF(H159=1,I159*'Vehicle Specs'!#REF!,IF(H159=2,'Vehicle Specs'!#REF!*I159,IF(H159=3,'Vehicle Specs'!$G$25*I159,0)))</f>
        <v>0</v>
      </c>
      <c r="R159" s="22">
        <f t="shared" si="29"/>
        <v>217.20092709321</v>
      </c>
      <c r="S159" s="22">
        <f t="shared" si="34"/>
        <v>217.20092709321</v>
      </c>
      <c r="T159" s="22">
        <f>ABS((+P159+Q159)*(+E159))/1000</f>
        <v>2.6954635052267362</v>
      </c>
      <c r="U159" s="61"/>
      <c r="V159" s="61"/>
      <c r="W159" s="22">
        <v>308.00785775999998</v>
      </c>
      <c r="X159" s="22">
        <f t="shared" si="41"/>
        <v>1.8583220071518209E-2</v>
      </c>
      <c r="Y159" s="22">
        <f t="shared" si="35"/>
        <v>1.8583220071518209E-2</v>
      </c>
      <c r="Z159" s="22">
        <f t="shared" si="36"/>
        <v>5.7422150020991262E-2</v>
      </c>
      <c r="AA159" s="22">
        <f>(0.5*'Vehicle Specs'!$G$20*'Drive Cycle'!E159^2)</f>
        <v>48422.456761500005</v>
      </c>
      <c r="AB159" s="22">
        <f t="shared" si="37"/>
        <v>217.20092709321</v>
      </c>
      <c r="AC159" s="22">
        <f>SUM(AB$2:AB159)</f>
        <v>34993.354928515684</v>
      </c>
      <c r="AD159" s="35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</row>
    <row r="160" spans="1:43" x14ac:dyDescent="0.3">
      <c r="A160" s="21">
        <v>1</v>
      </c>
      <c r="B160" s="22" t="s">
        <v>77</v>
      </c>
      <c r="C160" s="22">
        <f t="shared" si="38"/>
        <v>158</v>
      </c>
      <c r="D160" s="22">
        <f t="shared" si="30"/>
        <v>25.524170000000002</v>
      </c>
      <c r="E160" s="48">
        <f t="shared" si="42"/>
        <v>11.41</v>
      </c>
      <c r="F160" s="48">
        <f t="shared" si="39"/>
        <v>14.374480017902297</v>
      </c>
      <c r="G160" s="61"/>
      <c r="H160" s="61"/>
      <c r="I160" s="48">
        <f>E160-E159</f>
        <v>-1</v>
      </c>
      <c r="J160" s="22">
        <f>(0.5*'Vehicle Specs'!$G$25*'Vehicle Specs'!$C$28*'Vehicle Specs'!$C$27*'Drive Cycle'!E160^2)</f>
        <v>115.81586753120997</v>
      </c>
      <c r="K160" s="22">
        <f>IF(A160=1,'Vehicle Specs'!$E$36,IF(A160=2,'Vehicle Specs'!$C$36,IF(A160=3,'Vehicle Specs'!$D$36,IF(A160=4,'Vehicle Specs'!$B$36,1))))</f>
        <v>80.194689900000014</v>
      </c>
      <c r="L160" s="22">
        <v>0</v>
      </c>
      <c r="M160" s="22">
        <f t="shared" si="40"/>
        <v>0</v>
      </c>
      <c r="N160" s="22">
        <f t="shared" si="31"/>
        <v>0</v>
      </c>
      <c r="O160" s="22">
        <f t="shared" si="32"/>
        <v>0</v>
      </c>
      <c r="P160" s="22">
        <f t="shared" si="33"/>
        <v>196.01055743120997</v>
      </c>
      <c r="Q160" s="22">
        <f>IF(H160=1,I160*'Vehicle Specs'!#REF!,IF(H160=2,'Vehicle Specs'!#REF!*I160,IF(H160=3,'Vehicle Specs'!$G$25*I160,0)))</f>
        <v>0</v>
      </c>
      <c r="R160" s="22">
        <f t="shared" si="29"/>
        <v>196.01055743120997</v>
      </c>
      <c r="S160" s="22">
        <f t="shared" si="34"/>
        <v>196.01055743120997</v>
      </c>
      <c r="T160" s="22">
        <f>ABS((+P160+Q160)*(+E160))/1000</f>
        <v>2.2364804602901058</v>
      </c>
      <c r="U160" s="61"/>
      <c r="V160" s="61"/>
      <c r="W160" s="22">
        <v>308.00785775999998</v>
      </c>
      <c r="X160" s="22">
        <f t="shared" si="41"/>
        <v>1.6770219970202897E-2</v>
      </c>
      <c r="Y160" s="22">
        <f t="shared" si="35"/>
        <v>1.6770219970202897E-2</v>
      </c>
      <c r="Z160" s="22">
        <f t="shared" si="36"/>
        <v>5.1819979707926948E-2</v>
      </c>
      <c r="AA160" s="22">
        <f>(0.5*'Vehicle Specs'!$G$20*'Drive Cycle'!E160^2)</f>
        <v>40933.0914615</v>
      </c>
      <c r="AB160" s="22">
        <f t="shared" si="37"/>
        <v>196.01055743120997</v>
      </c>
      <c r="AC160" s="22">
        <f>SUM(AB$2:AB160)</f>
        <v>35189.365485946895</v>
      </c>
      <c r="AD160" s="35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</row>
    <row r="161" spans="1:43" x14ac:dyDescent="0.3">
      <c r="A161" s="21">
        <v>1</v>
      </c>
      <c r="B161" s="22" t="s">
        <v>77</v>
      </c>
      <c r="C161" s="22">
        <f t="shared" si="38"/>
        <v>159</v>
      </c>
      <c r="D161" s="22">
        <f t="shared" si="30"/>
        <v>23.28717</v>
      </c>
      <c r="E161" s="48">
        <f t="shared" si="42"/>
        <v>10.41</v>
      </c>
      <c r="F161" s="48">
        <f t="shared" si="39"/>
        <v>14.470541497249078</v>
      </c>
      <c r="G161" s="61"/>
      <c r="H161" s="61"/>
      <c r="I161" s="48">
        <f>E161-E160</f>
        <v>-1</v>
      </c>
      <c r="J161" s="22">
        <f>(0.5*'Vehicle Specs'!$G$25*'Vehicle Specs'!$C$28*'Vehicle Specs'!$C$27*'Drive Cycle'!E161^2)</f>
        <v>96.404706069209993</v>
      </c>
      <c r="K161" s="22">
        <f>IF(A161=1,'Vehicle Specs'!$E$36,IF(A161=2,'Vehicle Specs'!$C$36,IF(A161=3,'Vehicle Specs'!$D$36,IF(A161=4,'Vehicle Specs'!$B$36,1))))</f>
        <v>80.194689900000014</v>
      </c>
      <c r="L161" s="22">
        <v>0</v>
      </c>
      <c r="M161" s="22">
        <f t="shared" si="40"/>
        <v>0</v>
      </c>
      <c r="N161" s="22">
        <f t="shared" si="31"/>
        <v>0</v>
      </c>
      <c r="O161" s="22">
        <f t="shared" si="32"/>
        <v>0</v>
      </c>
      <c r="P161" s="22">
        <f t="shared" si="33"/>
        <v>176.59939596921001</v>
      </c>
      <c r="Q161" s="22">
        <f>IF(H161=1,I161*'Vehicle Specs'!#REF!,IF(H161=2,'Vehicle Specs'!#REF!*I161,IF(H161=3,'Vehicle Specs'!$G$25*I161,0)))</f>
        <v>0</v>
      </c>
      <c r="R161" s="22">
        <f t="shared" si="29"/>
        <v>176.59939596921001</v>
      </c>
      <c r="S161" s="22">
        <f t="shared" si="34"/>
        <v>176.59939596921001</v>
      </c>
      <c r="T161" s="22">
        <f>ABS((+P161+Q161)*(+E161))/1000</f>
        <v>1.8383997120394764</v>
      </c>
      <c r="U161" s="61"/>
      <c r="V161" s="61"/>
      <c r="W161" s="22">
        <v>308.00785775999998</v>
      </c>
      <c r="X161" s="22">
        <f t="shared" si="41"/>
        <v>1.5109444898385099E-2</v>
      </c>
      <c r="Y161" s="22">
        <f t="shared" si="35"/>
        <v>1.5109444898385099E-2</v>
      </c>
      <c r="Z161" s="22">
        <f t="shared" si="36"/>
        <v>4.6688184736009955E-2</v>
      </c>
      <c r="AA161" s="22">
        <f>(0.5*'Vehicle Specs'!$G$20*'Drive Cycle'!E161^2)</f>
        <v>34072.556161500004</v>
      </c>
      <c r="AB161" s="22">
        <f t="shared" si="37"/>
        <v>176.59939596921001</v>
      </c>
      <c r="AC161" s="22">
        <f>SUM(AB$2:AB161)</f>
        <v>35365.964881916108</v>
      </c>
      <c r="AD161" s="35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</row>
    <row r="162" spans="1:43" x14ac:dyDescent="0.3">
      <c r="A162" s="21">
        <v>1</v>
      </c>
      <c r="B162" s="22" t="s">
        <v>77</v>
      </c>
      <c r="C162" s="22">
        <f t="shared" si="38"/>
        <v>160</v>
      </c>
      <c r="D162" s="22">
        <f t="shared" si="30"/>
        <v>21.050170000000001</v>
      </c>
      <c r="E162" s="48">
        <f t="shared" si="42"/>
        <v>9.41</v>
      </c>
      <c r="F162" s="48">
        <f t="shared" si="39"/>
        <v>14.57681142286013</v>
      </c>
      <c r="G162" s="61"/>
      <c r="H162" s="61"/>
      <c r="I162" s="48">
        <f>E162-E161</f>
        <v>-1</v>
      </c>
      <c r="J162" s="22">
        <f>(0.5*'Vehicle Specs'!$G$25*'Vehicle Specs'!$C$28*'Vehicle Specs'!$C$27*'Drive Cycle'!E162^2)</f>
        <v>78.772752807209997</v>
      </c>
      <c r="K162" s="22">
        <f>IF(A162=1,'Vehicle Specs'!$E$36,IF(A162=2,'Vehicle Specs'!$C$36,IF(A162=3,'Vehicle Specs'!$D$36,IF(A162=4,'Vehicle Specs'!$B$36,1))))</f>
        <v>80.194689900000014</v>
      </c>
      <c r="L162" s="22">
        <v>0</v>
      </c>
      <c r="M162" s="22">
        <f t="shared" si="40"/>
        <v>0</v>
      </c>
      <c r="N162" s="22">
        <f t="shared" si="31"/>
        <v>0</v>
      </c>
      <c r="O162" s="22">
        <f t="shared" si="32"/>
        <v>0</v>
      </c>
      <c r="P162" s="22">
        <f t="shared" si="33"/>
        <v>158.96744270721001</v>
      </c>
      <c r="Q162" s="22">
        <f>IF(H162=1,I162*'Vehicle Specs'!#REF!,IF(H162=2,'Vehicle Specs'!#REF!*I162,IF(H162=3,'Vehicle Specs'!$G$25*I162,0)))</f>
        <v>0</v>
      </c>
      <c r="R162" s="22">
        <f t="shared" si="29"/>
        <v>158.96744270721001</v>
      </c>
      <c r="S162" s="22">
        <f t="shared" si="34"/>
        <v>158.96744270721001</v>
      </c>
      <c r="T162" s="22">
        <f>ABS((+P162+Q162)*(+E162))/1000</f>
        <v>1.4958836358748462</v>
      </c>
      <c r="U162" s="61"/>
      <c r="V162" s="61"/>
      <c r="W162" s="22">
        <v>308.00785775999998</v>
      </c>
      <c r="X162" s="22">
        <f t="shared" si="41"/>
        <v>1.3600894856064801E-2</v>
      </c>
      <c r="Y162" s="22">
        <f t="shared" si="35"/>
        <v>1.3600894856064801E-2</v>
      </c>
      <c r="Z162" s="22">
        <f t="shared" si="36"/>
        <v>4.2026765105240234E-2</v>
      </c>
      <c r="AA162" s="22">
        <f>(0.5*'Vehicle Specs'!$G$20*'Drive Cycle'!E162^2)</f>
        <v>27840.850861500003</v>
      </c>
      <c r="AB162" s="22">
        <f t="shared" si="37"/>
        <v>158.96744270721001</v>
      </c>
      <c r="AC162" s="22">
        <f>SUM(AB$2:AB162)</f>
        <v>35524.932324623318</v>
      </c>
      <c r="AD162" s="35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</row>
    <row r="163" spans="1:43" x14ac:dyDescent="0.3">
      <c r="A163" s="21">
        <v>1</v>
      </c>
      <c r="B163" s="22" t="s">
        <v>77</v>
      </c>
      <c r="C163" s="22">
        <f t="shared" si="38"/>
        <v>161</v>
      </c>
      <c r="D163" s="22">
        <f t="shared" si="30"/>
        <v>18.81317</v>
      </c>
      <c r="E163" s="48">
        <f t="shared" si="42"/>
        <v>8.41</v>
      </c>
      <c r="F163" s="48">
        <f t="shared" si="39"/>
        <v>14.695717487069405</v>
      </c>
      <c r="G163" s="61"/>
      <c r="H163" s="61"/>
      <c r="I163" s="48">
        <f>E163-E162</f>
        <v>-1</v>
      </c>
      <c r="J163" s="22">
        <f>(0.5*'Vehicle Specs'!$G$25*'Vehicle Specs'!$C$28*'Vehicle Specs'!$C$27*'Drive Cycle'!E163^2)</f>
        <v>62.920007745209993</v>
      </c>
      <c r="K163" s="22">
        <f>IF(A163=1,'Vehicle Specs'!$E$36,IF(A163=2,'Vehicle Specs'!$C$36,IF(A163=3,'Vehicle Specs'!$D$36,IF(A163=4,'Vehicle Specs'!$B$36,1))))</f>
        <v>80.194689900000014</v>
      </c>
      <c r="L163" s="22">
        <v>0</v>
      </c>
      <c r="M163" s="22">
        <f t="shared" si="40"/>
        <v>0</v>
      </c>
      <c r="N163" s="22">
        <f t="shared" si="31"/>
        <v>0</v>
      </c>
      <c r="O163" s="22">
        <f t="shared" si="32"/>
        <v>0</v>
      </c>
      <c r="P163" s="22">
        <f t="shared" si="33"/>
        <v>143.11469764521001</v>
      </c>
      <c r="Q163" s="22">
        <f>IF(H163=1,I163*'Vehicle Specs'!#REF!,IF(H163=2,'Vehicle Specs'!#REF!*I163,IF(H163=3,'Vehicle Specs'!$G$25*I163,0)))</f>
        <v>0</v>
      </c>
      <c r="R163" s="22">
        <f t="shared" si="29"/>
        <v>143.11469764521001</v>
      </c>
      <c r="S163" s="22">
        <f t="shared" si="34"/>
        <v>143.11469764521001</v>
      </c>
      <c r="T163" s="22">
        <f>ABS((+P163+Q163)*(+E163))/1000</f>
        <v>1.2035946071962162</v>
      </c>
      <c r="U163" s="61"/>
      <c r="V163" s="61"/>
      <c r="W163" s="22">
        <v>308.00785775999998</v>
      </c>
      <c r="X163" s="22">
        <f t="shared" si="41"/>
        <v>1.2244569843242015E-2</v>
      </c>
      <c r="Y163" s="22">
        <f t="shared" si="35"/>
        <v>1.2244569843242015E-2</v>
      </c>
      <c r="Z163" s="22">
        <f t="shared" si="36"/>
        <v>3.7835720815617827E-2</v>
      </c>
      <c r="AA163" s="22">
        <f>(0.5*'Vehicle Specs'!$G$20*'Drive Cycle'!E163^2)</f>
        <v>22237.975561499999</v>
      </c>
      <c r="AB163" s="22">
        <f t="shared" si="37"/>
        <v>143.11469764521001</v>
      </c>
      <c r="AC163" s="22">
        <f>SUM(AB$2:AB163)</f>
        <v>35668.047022268525</v>
      </c>
      <c r="AD163" s="35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</row>
    <row r="164" spans="1:43" x14ac:dyDescent="0.3">
      <c r="A164" s="21">
        <v>1</v>
      </c>
      <c r="B164" s="22" t="s">
        <v>77</v>
      </c>
      <c r="C164" s="22">
        <f t="shared" si="38"/>
        <v>162</v>
      </c>
      <c r="D164" s="22">
        <f t="shared" si="30"/>
        <v>16.576170000000001</v>
      </c>
      <c r="E164" s="48">
        <f t="shared" si="42"/>
        <v>7.41</v>
      </c>
      <c r="F164" s="48">
        <f t="shared" si="39"/>
        <v>14.83067025360112</v>
      </c>
      <c r="G164" s="61"/>
      <c r="H164" s="61"/>
      <c r="I164" s="48">
        <f>E164-E163</f>
        <v>-1</v>
      </c>
      <c r="J164" s="22">
        <f>(0.5*'Vehicle Specs'!$G$25*'Vehicle Specs'!$C$28*'Vehicle Specs'!$C$27*'Drive Cycle'!E164^2)</f>
        <v>48.846470883209996</v>
      </c>
      <c r="K164" s="22">
        <f>IF(A164=1,'Vehicle Specs'!$E$36,IF(A164=2,'Vehicle Specs'!$C$36,IF(A164=3,'Vehicle Specs'!$D$36,IF(A164=4,'Vehicle Specs'!$B$36,1))))</f>
        <v>80.194689900000014</v>
      </c>
      <c r="L164" s="22">
        <v>0</v>
      </c>
      <c r="M164" s="22">
        <f t="shared" si="40"/>
        <v>0</v>
      </c>
      <c r="N164" s="22">
        <f t="shared" si="31"/>
        <v>0</v>
      </c>
      <c r="O164" s="22">
        <f t="shared" si="32"/>
        <v>0</v>
      </c>
      <c r="P164" s="22">
        <f t="shared" si="33"/>
        <v>129.04116078321002</v>
      </c>
      <c r="Q164" s="22">
        <f>IF(H164=1,I164*'Vehicle Specs'!#REF!,IF(H164=2,'Vehicle Specs'!#REF!*I164,IF(H164=3,'Vehicle Specs'!$G$25*I164,0)))</f>
        <v>0</v>
      </c>
      <c r="R164" s="22">
        <f t="shared" si="29"/>
        <v>129.04116078321002</v>
      </c>
      <c r="S164" s="22">
        <f t="shared" si="34"/>
        <v>129.04116078321002</v>
      </c>
      <c r="T164" s="22">
        <f>ABS((+P164+Q164)*(+E164))/1000</f>
        <v>0.95619500140358626</v>
      </c>
      <c r="U164" s="61"/>
      <c r="V164" s="61"/>
      <c r="W164" s="22">
        <v>308.00785775999998</v>
      </c>
      <c r="X164" s="22">
        <f t="shared" si="41"/>
        <v>1.1040469859916734E-2</v>
      </c>
      <c r="Y164" s="22">
        <f t="shared" si="35"/>
        <v>1.1040469859916734E-2</v>
      </c>
      <c r="Z164" s="22">
        <f t="shared" si="36"/>
        <v>3.4115051867142705E-2</v>
      </c>
      <c r="AA164" s="22">
        <f>(0.5*'Vehicle Specs'!$G$20*'Drive Cycle'!E164^2)</f>
        <v>17263.930261500002</v>
      </c>
      <c r="AB164" s="22">
        <f t="shared" si="37"/>
        <v>129.04116078321002</v>
      </c>
      <c r="AC164" s="22">
        <f>SUM(AB$2:AB164)</f>
        <v>35797.088183051732</v>
      </c>
      <c r="AD164" s="35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</row>
    <row r="165" spans="1:43" x14ac:dyDescent="0.3">
      <c r="A165" s="21">
        <v>1</v>
      </c>
      <c r="B165" s="22" t="s">
        <v>77</v>
      </c>
      <c r="C165" s="22">
        <f t="shared" si="38"/>
        <v>163</v>
      </c>
      <c r="D165" s="22">
        <f t="shared" si="30"/>
        <v>14.339170000000001</v>
      </c>
      <c r="E165" s="48">
        <f t="shared" si="42"/>
        <v>6.41</v>
      </c>
      <c r="F165" s="48">
        <f t="shared" si="39"/>
        <v>14.98667649385073</v>
      </c>
      <c r="G165" s="61"/>
      <c r="H165" s="61"/>
      <c r="I165" s="48">
        <f>E165-E164</f>
        <v>-1</v>
      </c>
      <c r="J165" s="22">
        <f>(0.5*'Vehicle Specs'!$G$25*'Vehicle Specs'!$C$28*'Vehicle Specs'!$C$27*'Drive Cycle'!E165^2)</f>
        <v>36.552142221209998</v>
      </c>
      <c r="K165" s="22">
        <f>IF(A165=1,'Vehicle Specs'!$E$36,IF(A165=2,'Vehicle Specs'!$C$36,IF(A165=3,'Vehicle Specs'!$D$36,IF(A165=4,'Vehicle Specs'!$B$36,1))))</f>
        <v>80.194689900000014</v>
      </c>
      <c r="L165" s="22">
        <v>0</v>
      </c>
      <c r="M165" s="22">
        <f t="shared" si="40"/>
        <v>0</v>
      </c>
      <c r="N165" s="22">
        <f t="shared" si="31"/>
        <v>0</v>
      </c>
      <c r="O165" s="22">
        <f t="shared" si="32"/>
        <v>0</v>
      </c>
      <c r="P165" s="22">
        <f t="shared" si="33"/>
        <v>116.74683212121002</v>
      </c>
      <c r="Q165" s="22">
        <f>IF(H165=1,I165*'Vehicle Specs'!#REF!,IF(H165=2,'Vehicle Specs'!#REF!*I165,IF(H165=3,'Vehicle Specs'!$G$25*I165,0)))</f>
        <v>0</v>
      </c>
      <c r="R165" s="22">
        <f t="shared" si="29"/>
        <v>116.74683212121002</v>
      </c>
      <c r="S165" s="22">
        <f t="shared" si="34"/>
        <v>116.74683212121002</v>
      </c>
      <c r="T165" s="22">
        <f>ABS((+P165+Q165)*(+E165))/1000</f>
        <v>0.74834719389695625</v>
      </c>
      <c r="U165" s="61"/>
      <c r="V165" s="61"/>
      <c r="W165" s="22">
        <v>308.00785775999998</v>
      </c>
      <c r="X165" s="22">
        <f t="shared" si="41"/>
        <v>9.988594906088959E-3</v>
      </c>
      <c r="Y165" s="22">
        <f t="shared" si="35"/>
        <v>9.988594906088959E-3</v>
      </c>
      <c r="Z165" s="22">
        <f t="shared" si="36"/>
        <v>3.086475825981488E-2</v>
      </c>
      <c r="AA165" s="22">
        <f>(0.5*'Vehicle Specs'!$G$20*'Drive Cycle'!E165^2)</f>
        <v>12918.714961500002</v>
      </c>
      <c r="AB165" s="22">
        <f t="shared" si="37"/>
        <v>116.74683212121002</v>
      </c>
      <c r="AC165" s="22">
        <f>SUM(AB$2:AB165)</f>
        <v>35913.835015172939</v>
      </c>
      <c r="AD165" s="35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</row>
    <row r="166" spans="1:43" x14ac:dyDescent="0.3">
      <c r="A166" s="21">
        <v>1</v>
      </c>
      <c r="B166" s="22" t="s">
        <v>77</v>
      </c>
      <c r="C166" s="22">
        <f>C165+1</f>
        <v>164</v>
      </c>
      <c r="D166" s="22">
        <f t="shared" si="30"/>
        <v>12.102170000000001</v>
      </c>
      <c r="E166" s="48">
        <f t="shared" si="42"/>
        <v>5.41</v>
      </c>
      <c r="F166" s="48">
        <f t="shared" si="39"/>
        <v>15.171519377399713</v>
      </c>
      <c r="G166" s="61"/>
      <c r="H166" s="61"/>
      <c r="I166" s="48">
        <f>E166-E165</f>
        <v>-1</v>
      </c>
      <c r="J166" s="22">
        <f>(0.5*'Vehicle Specs'!$G$25*'Vehicle Specs'!$C$28*'Vehicle Specs'!$C$27*'Drive Cycle'!E166^2)</f>
        <v>26.037021759209999</v>
      </c>
      <c r="K166" s="22">
        <f>IF(A166=1,'Vehicle Specs'!$E$36,IF(A166=2,'Vehicle Specs'!$C$36,IF(A166=3,'Vehicle Specs'!$D$36,IF(A166=4,'Vehicle Specs'!$B$36,1))))</f>
        <v>80.194689900000014</v>
      </c>
      <c r="L166" s="22">
        <v>0</v>
      </c>
      <c r="M166" s="22">
        <f t="shared" si="40"/>
        <v>0</v>
      </c>
      <c r="N166" s="22">
        <f t="shared" si="31"/>
        <v>0</v>
      </c>
      <c r="O166" s="22">
        <f t="shared" si="32"/>
        <v>0</v>
      </c>
      <c r="P166" s="22">
        <f t="shared" si="33"/>
        <v>106.23171165921002</v>
      </c>
      <c r="Q166" s="22">
        <f>IF(H166=1,I166*'Vehicle Specs'!#REF!,IF(H166=2,'Vehicle Specs'!#REF!*I166,IF(H166=3,'Vehicle Specs'!$G$25*I166,0)))</f>
        <v>0</v>
      </c>
      <c r="R166" s="22">
        <f t="shared" si="29"/>
        <v>106.23171165921002</v>
      </c>
      <c r="S166" s="22">
        <f t="shared" si="34"/>
        <v>106.23171165921002</v>
      </c>
      <c r="T166" s="22">
        <f>ABS((+P166+Q166)*(+E166))/1000</f>
        <v>0.57471356007632624</v>
      </c>
      <c r="U166" s="61"/>
      <c r="V166" s="61"/>
      <c r="W166" s="22">
        <v>308.00785775999998</v>
      </c>
      <c r="X166" s="22">
        <f t="shared" si="41"/>
        <v>9.0889449817586915E-3</v>
      </c>
      <c r="Y166" s="22">
        <f t="shared" si="35"/>
        <v>9.0889449817586915E-3</v>
      </c>
      <c r="Z166" s="22">
        <f t="shared" si="36"/>
        <v>2.8084839993634356E-2</v>
      </c>
      <c r="AA166" s="22">
        <f>(0.5*'Vehicle Specs'!$G$20*'Drive Cycle'!E166^2)</f>
        <v>9202.3296614999999</v>
      </c>
      <c r="AB166" s="22">
        <f t="shared" si="37"/>
        <v>106.23171165921002</v>
      </c>
      <c r="AC166" s="22">
        <f>SUM(AB$2:AB166)</f>
        <v>36020.066726832149</v>
      </c>
      <c r="AD166" s="35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</row>
    <row r="167" spans="1:43" x14ac:dyDescent="0.3">
      <c r="A167" s="21">
        <v>1</v>
      </c>
      <c r="B167" s="22" t="s">
        <v>77</v>
      </c>
      <c r="C167" s="22">
        <f t="shared" ref="C167:C230" si="43">C166+1</f>
        <v>165</v>
      </c>
      <c r="D167" s="22">
        <f t="shared" si="30"/>
        <v>9.8651700000000009</v>
      </c>
      <c r="E167" s="48">
        <f t="shared" si="42"/>
        <v>4.41</v>
      </c>
      <c r="F167" s="48">
        <f t="shared" si="39"/>
        <v>15.398276747014226</v>
      </c>
      <c r="G167" s="61"/>
      <c r="H167" s="61"/>
      <c r="I167" s="48">
        <f>E167-E166</f>
        <v>-1</v>
      </c>
      <c r="J167" s="22">
        <f>(0.5*'Vehicle Specs'!$G$25*'Vehicle Specs'!$C$28*'Vehicle Specs'!$C$27*'Drive Cycle'!E167^2)</f>
        <v>17.30110949721</v>
      </c>
      <c r="K167" s="22">
        <f>IF(A167=1,'Vehicle Specs'!$E$36,IF(A167=2,'Vehicle Specs'!$C$36,IF(A167=3,'Vehicle Specs'!$D$36,IF(A167=4,'Vehicle Specs'!$B$36,1))))</f>
        <v>80.194689900000014</v>
      </c>
      <c r="L167" s="22">
        <v>0</v>
      </c>
      <c r="M167" s="22">
        <f t="shared" si="40"/>
        <v>0</v>
      </c>
      <c r="N167" s="22">
        <f t="shared" si="31"/>
        <v>0</v>
      </c>
      <c r="O167" s="22">
        <f t="shared" si="32"/>
        <v>0</v>
      </c>
      <c r="P167" s="22">
        <f t="shared" si="33"/>
        <v>97.495799397210021</v>
      </c>
      <c r="Q167" s="22">
        <f>IF(H167=1,I167*'Vehicle Specs'!#REF!,IF(H167=2,'Vehicle Specs'!#REF!*I167,IF(H167=3,'Vehicle Specs'!$G$25*I167,0)))</f>
        <v>0</v>
      </c>
      <c r="R167" s="22">
        <f t="shared" si="29"/>
        <v>97.495799397210021</v>
      </c>
      <c r="S167" s="22">
        <f t="shared" si="34"/>
        <v>97.495799397210021</v>
      </c>
      <c r="T167" s="22">
        <f>ABS((+P167+Q167)*(+E167))/1000</f>
        <v>0.42995647534169623</v>
      </c>
      <c r="U167" s="61"/>
      <c r="V167" s="61"/>
      <c r="W167" s="22">
        <v>308.00785775999998</v>
      </c>
      <c r="X167" s="22">
        <f t="shared" si="41"/>
        <v>8.3415200869259316E-3</v>
      </c>
      <c r="Y167" s="22">
        <f t="shared" si="35"/>
        <v>8.3415200869259316E-3</v>
      </c>
      <c r="Z167" s="22">
        <f t="shared" si="36"/>
        <v>2.5775297068601127E-2</v>
      </c>
      <c r="AA167" s="22">
        <f>(0.5*'Vehicle Specs'!$G$20*'Drive Cycle'!E167^2)</f>
        <v>6114.7743615000009</v>
      </c>
      <c r="AB167" s="22">
        <f t="shared" si="37"/>
        <v>97.495799397210021</v>
      </c>
      <c r="AC167" s="22">
        <f>SUM(AB$2:AB167)</f>
        <v>36117.562526229362</v>
      </c>
      <c r="AD167" s="35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</row>
    <row r="168" spans="1:43" x14ac:dyDescent="0.3">
      <c r="A168" s="21">
        <v>1</v>
      </c>
      <c r="B168" s="22" t="s">
        <v>77</v>
      </c>
      <c r="C168" s="22">
        <f t="shared" si="43"/>
        <v>166</v>
      </c>
      <c r="D168" s="22">
        <f t="shared" si="30"/>
        <v>7.6281700000000008</v>
      </c>
      <c r="E168" s="48">
        <f t="shared" si="42"/>
        <v>3.41</v>
      </c>
      <c r="F168" s="48">
        <f t="shared" si="39"/>
        <v>15.691531878979035</v>
      </c>
      <c r="G168" s="61"/>
      <c r="H168" s="61"/>
      <c r="I168" s="48">
        <f>E168-E167</f>
        <v>-1</v>
      </c>
      <c r="J168" s="22">
        <f>(0.5*'Vehicle Specs'!$G$25*'Vehicle Specs'!$C$28*'Vehicle Specs'!$C$27*'Drive Cycle'!E168^2)</f>
        <v>10.34440543521</v>
      </c>
      <c r="K168" s="22">
        <f>IF(A168=1,'Vehicle Specs'!$E$36,IF(A168=2,'Vehicle Specs'!$C$36,IF(A168=3,'Vehicle Specs'!$D$36,IF(A168=4,'Vehicle Specs'!$B$36,1))))</f>
        <v>80.194689900000014</v>
      </c>
      <c r="L168" s="22">
        <v>0</v>
      </c>
      <c r="M168" s="22">
        <f t="shared" si="40"/>
        <v>0</v>
      </c>
      <c r="N168" s="22">
        <f t="shared" si="31"/>
        <v>0</v>
      </c>
      <c r="O168" s="22">
        <f t="shared" si="32"/>
        <v>0</v>
      </c>
      <c r="P168" s="22">
        <f t="shared" si="33"/>
        <v>90.539095335210021</v>
      </c>
      <c r="Q168" s="22">
        <f>IF(H168=1,I168*'Vehicle Specs'!#REF!,IF(H168=2,'Vehicle Specs'!#REF!*I168,IF(H168=3,'Vehicle Specs'!$G$25*I168,0)))</f>
        <v>0</v>
      </c>
      <c r="R168" s="22">
        <f t="shared" si="29"/>
        <v>90.539095335210021</v>
      </c>
      <c r="S168" s="22">
        <f t="shared" si="34"/>
        <v>90.539095335210021</v>
      </c>
      <c r="T168" s="22">
        <f>ABS((+P168+Q168)*(+E168))/1000</f>
        <v>0.30873831509306621</v>
      </c>
      <c r="U168" s="61"/>
      <c r="V168" s="61"/>
      <c r="W168" s="22">
        <v>308.00785775999998</v>
      </c>
      <c r="X168" s="22">
        <f t="shared" si="41"/>
        <v>7.7463202215906799E-3</v>
      </c>
      <c r="Y168" s="22">
        <f t="shared" si="35"/>
        <v>7.7463202215906799E-3</v>
      </c>
      <c r="Z168" s="22">
        <f t="shared" si="36"/>
        <v>2.3936129484715199E-2</v>
      </c>
      <c r="AA168" s="22">
        <f>(0.5*'Vehicle Specs'!$G$20*'Drive Cycle'!E168^2)</f>
        <v>3656.0490615000008</v>
      </c>
      <c r="AB168" s="22">
        <f t="shared" si="37"/>
        <v>90.539095335210021</v>
      </c>
      <c r="AC168" s="22">
        <f>SUM(AB$2:AB168)</f>
        <v>36208.101621564572</v>
      </c>
      <c r="AD168" s="35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</row>
    <row r="169" spans="1:43" x14ac:dyDescent="0.3">
      <c r="A169" s="21">
        <v>1</v>
      </c>
      <c r="B169" s="23" t="s">
        <v>92</v>
      </c>
      <c r="C169" s="23">
        <f t="shared" si="43"/>
        <v>167</v>
      </c>
      <c r="D169" s="23">
        <f t="shared" si="30"/>
        <v>7.6281700000000008</v>
      </c>
      <c r="E169" s="40">
        <f>E168</f>
        <v>3.41</v>
      </c>
      <c r="F169" s="40">
        <f t="shared" si="39"/>
        <v>15.984787010943844</v>
      </c>
      <c r="G169" s="61"/>
      <c r="H169" s="61"/>
      <c r="I169" s="40">
        <f>E169-E168</f>
        <v>0</v>
      </c>
      <c r="J169" s="23">
        <f>(0.5*'Vehicle Specs'!$G$25*'Vehicle Specs'!$C$28*'Vehicle Specs'!$C$27*'Drive Cycle'!E169^2)</f>
        <v>10.34440543521</v>
      </c>
      <c r="K169" s="23">
        <f>IF(A169=1,'Vehicle Specs'!$E$36,IF(A169=2,'Vehicle Specs'!$C$36,IF(A169=3,'Vehicle Specs'!$D$36,IF(A169=4,'Vehicle Specs'!$B$36,1))))</f>
        <v>80.194689900000014</v>
      </c>
      <c r="L169" s="23">
        <v>0</v>
      </c>
      <c r="M169" s="23">
        <f t="shared" si="40"/>
        <v>0</v>
      </c>
      <c r="N169" s="23">
        <f t="shared" si="31"/>
        <v>0</v>
      </c>
      <c r="O169" s="23">
        <f t="shared" si="32"/>
        <v>0</v>
      </c>
      <c r="P169" s="23">
        <f t="shared" si="33"/>
        <v>90.539095335210021</v>
      </c>
      <c r="Q169" s="23">
        <f>IF(H169=1,I169*'Vehicle Specs'!#REF!,IF(H169=2,'Vehicle Specs'!#REF!*I169,IF(H169=3,'Vehicle Specs'!$G$25*I169,0)))</f>
        <v>0</v>
      </c>
      <c r="R169" s="23">
        <f t="shared" si="29"/>
        <v>90.539095335210021</v>
      </c>
      <c r="S169" s="23">
        <f t="shared" si="34"/>
        <v>90.539095335210021</v>
      </c>
      <c r="T169" s="23">
        <f>ABS((+P169+Q169)*(+E169))/1000</f>
        <v>0.30873831509306621</v>
      </c>
      <c r="U169" s="61"/>
      <c r="V169" s="61"/>
      <c r="W169" s="22">
        <v>308.00785775999998</v>
      </c>
      <c r="X169" s="23">
        <f t="shared" si="41"/>
        <v>7.7463202215906799E-3</v>
      </c>
      <c r="Y169" s="23">
        <f t="shared" si="35"/>
        <v>7.7463202215906799E-3</v>
      </c>
      <c r="Z169" s="23">
        <f t="shared" si="36"/>
        <v>2.3936129484715199E-2</v>
      </c>
      <c r="AA169" s="22">
        <f>(0.5*'Vehicle Specs'!$G$20*'Drive Cycle'!E169^2)</f>
        <v>3656.0490615000008</v>
      </c>
      <c r="AB169" s="22">
        <f t="shared" si="37"/>
        <v>90.539095335210021</v>
      </c>
      <c r="AC169" s="22">
        <f>SUM(AB$2:AB169)</f>
        <v>36298.640716899783</v>
      </c>
      <c r="AD169" s="35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</row>
    <row r="170" spans="1:43" x14ac:dyDescent="0.3">
      <c r="A170" s="21">
        <v>1</v>
      </c>
      <c r="B170" s="23" t="s">
        <v>92</v>
      </c>
      <c r="C170" s="23">
        <f t="shared" si="43"/>
        <v>168</v>
      </c>
      <c r="D170" s="23">
        <f t="shared" si="30"/>
        <v>7.6281700000000008</v>
      </c>
      <c r="E170" s="40">
        <f t="shared" ref="E170:E179" si="44">E169</f>
        <v>3.41</v>
      </c>
      <c r="F170" s="40">
        <f t="shared" si="39"/>
        <v>16.278042142908653</v>
      </c>
      <c r="G170" s="61"/>
      <c r="H170" s="61"/>
      <c r="I170" s="40">
        <f>E170-E169</f>
        <v>0</v>
      </c>
      <c r="J170" s="23">
        <f>(0.5*'Vehicle Specs'!$G$25*'Vehicle Specs'!$C$28*'Vehicle Specs'!$C$27*'Drive Cycle'!E170^2)</f>
        <v>10.34440543521</v>
      </c>
      <c r="K170" s="23">
        <f>IF(A170=1,'Vehicle Specs'!$E$36,IF(A170=2,'Vehicle Specs'!$C$36,IF(A170=3,'Vehicle Specs'!$D$36,IF(A170=4,'Vehicle Specs'!$B$36,1))))</f>
        <v>80.194689900000014</v>
      </c>
      <c r="L170" s="23">
        <v>0</v>
      </c>
      <c r="M170" s="23">
        <f t="shared" si="40"/>
        <v>0</v>
      </c>
      <c r="N170" s="23">
        <f t="shared" si="31"/>
        <v>0</v>
      </c>
      <c r="O170" s="23">
        <f t="shared" si="32"/>
        <v>0</v>
      </c>
      <c r="P170" s="23">
        <f t="shared" si="33"/>
        <v>90.539095335210021</v>
      </c>
      <c r="Q170" s="23">
        <f>IF(H170=1,I170*'Vehicle Specs'!#REF!,IF(H170=2,'Vehicle Specs'!#REF!*I170,IF(H170=3,'Vehicle Specs'!$G$25*I170,0)))</f>
        <v>0</v>
      </c>
      <c r="R170" s="23">
        <f t="shared" si="29"/>
        <v>90.539095335210021</v>
      </c>
      <c r="S170" s="23">
        <f t="shared" si="34"/>
        <v>90.539095335210021</v>
      </c>
      <c r="T170" s="23">
        <f>ABS((+P170+Q170)*(+E170))/1000</f>
        <v>0.30873831509306621</v>
      </c>
      <c r="U170" s="61"/>
      <c r="V170" s="61"/>
      <c r="W170" s="22">
        <v>308.00785775999998</v>
      </c>
      <c r="X170" s="23">
        <f t="shared" si="41"/>
        <v>7.7463202215906799E-3</v>
      </c>
      <c r="Y170" s="23">
        <f t="shared" si="35"/>
        <v>7.7463202215906799E-3</v>
      </c>
      <c r="Z170" s="23">
        <f t="shared" si="36"/>
        <v>2.3936129484715199E-2</v>
      </c>
      <c r="AA170" s="22">
        <f>(0.5*'Vehicle Specs'!$G$20*'Drive Cycle'!E170^2)</f>
        <v>3656.0490615000008</v>
      </c>
      <c r="AB170" s="22">
        <f t="shared" si="37"/>
        <v>90.539095335210021</v>
      </c>
      <c r="AC170" s="22">
        <f>SUM(AB$2:AB170)</f>
        <v>36389.179812234994</v>
      </c>
      <c r="AD170" s="35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</row>
    <row r="171" spans="1:43" x14ac:dyDescent="0.3">
      <c r="A171" s="21">
        <v>1</v>
      </c>
      <c r="B171" s="23" t="s">
        <v>92</v>
      </c>
      <c r="C171" s="23">
        <f t="shared" si="43"/>
        <v>169</v>
      </c>
      <c r="D171" s="23">
        <f t="shared" si="30"/>
        <v>7.6281700000000008</v>
      </c>
      <c r="E171" s="40">
        <f t="shared" si="44"/>
        <v>3.41</v>
      </c>
      <c r="F171" s="40">
        <f t="shared" si="39"/>
        <v>16.571297274873462</v>
      </c>
      <c r="G171" s="61"/>
      <c r="H171" s="61"/>
      <c r="I171" s="40">
        <f>E171-E170</f>
        <v>0</v>
      </c>
      <c r="J171" s="23">
        <f>(0.5*'Vehicle Specs'!$G$25*'Vehicle Specs'!$C$28*'Vehicle Specs'!$C$27*'Drive Cycle'!E171^2)</f>
        <v>10.34440543521</v>
      </c>
      <c r="K171" s="23">
        <f>IF(A171=1,'Vehicle Specs'!$E$36,IF(A171=2,'Vehicle Specs'!$C$36,IF(A171=3,'Vehicle Specs'!$D$36,IF(A171=4,'Vehicle Specs'!$B$36,1))))</f>
        <v>80.194689900000014</v>
      </c>
      <c r="L171" s="23">
        <v>0</v>
      </c>
      <c r="M171" s="23">
        <f t="shared" si="40"/>
        <v>0</v>
      </c>
      <c r="N171" s="23">
        <f t="shared" si="31"/>
        <v>0</v>
      </c>
      <c r="O171" s="23">
        <f t="shared" si="32"/>
        <v>0</v>
      </c>
      <c r="P171" s="23">
        <f t="shared" si="33"/>
        <v>90.539095335210021</v>
      </c>
      <c r="Q171" s="23">
        <f>IF(H171=1,I171*'Vehicle Specs'!#REF!,IF(H171=2,'Vehicle Specs'!#REF!*I171,IF(H171=3,'Vehicle Specs'!$G$25*I171,0)))</f>
        <v>0</v>
      </c>
      <c r="R171" s="23">
        <f t="shared" si="29"/>
        <v>90.539095335210021</v>
      </c>
      <c r="S171" s="23">
        <f t="shared" si="34"/>
        <v>90.539095335210021</v>
      </c>
      <c r="T171" s="23">
        <f>ABS((+P171+Q171)*(+E171))/1000</f>
        <v>0.30873831509306621</v>
      </c>
      <c r="U171" s="61"/>
      <c r="V171" s="61"/>
      <c r="W171" s="22">
        <v>308.00785775999998</v>
      </c>
      <c r="X171" s="23">
        <f t="shared" si="41"/>
        <v>7.7463202215906799E-3</v>
      </c>
      <c r="Y171" s="23">
        <f t="shared" si="35"/>
        <v>7.7463202215906799E-3</v>
      </c>
      <c r="Z171" s="23">
        <f t="shared" si="36"/>
        <v>2.3936129484715199E-2</v>
      </c>
      <c r="AA171" s="22">
        <f>(0.5*'Vehicle Specs'!$G$20*'Drive Cycle'!E171^2)</f>
        <v>3656.0490615000008</v>
      </c>
      <c r="AB171" s="22">
        <f t="shared" si="37"/>
        <v>90.539095335210021</v>
      </c>
      <c r="AC171" s="22">
        <f>SUM(AB$2:AB171)</f>
        <v>36479.718907570204</v>
      </c>
      <c r="AD171" s="35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</row>
    <row r="172" spans="1:43" x14ac:dyDescent="0.3">
      <c r="A172" s="21">
        <v>1</v>
      </c>
      <c r="B172" s="23" t="s">
        <v>92</v>
      </c>
      <c r="C172" s="23">
        <f t="shared" si="43"/>
        <v>170</v>
      </c>
      <c r="D172" s="23">
        <f t="shared" si="30"/>
        <v>7.6281700000000008</v>
      </c>
      <c r="E172" s="40">
        <f t="shared" si="44"/>
        <v>3.41</v>
      </c>
      <c r="F172" s="40">
        <f t="shared" si="39"/>
        <v>16.864552406838271</v>
      </c>
      <c r="G172" s="61"/>
      <c r="H172" s="61"/>
      <c r="I172" s="40">
        <f>E172-E171</f>
        <v>0</v>
      </c>
      <c r="J172" s="23">
        <f>(0.5*'Vehicle Specs'!$G$25*'Vehicle Specs'!$C$28*'Vehicle Specs'!$C$27*'Drive Cycle'!E172^2)</f>
        <v>10.34440543521</v>
      </c>
      <c r="K172" s="23">
        <f>IF(A172=1,'Vehicle Specs'!$E$36,IF(A172=2,'Vehicle Specs'!$C$36,IF(A172=3,'Vehicle Specs'!$D$36,IF(A172=4,'Vehicle Specs'!$B$36,1))))</f>
        <v>80.194689900000014</v>
      </c>
      <c r="L172" s="23">
        <v>0</v>
      </c>
      <c r="M172" s="23">
        <f t="shared" si="40"/>
        <v>0</v>
      </c>
      <c r="N172" s="23">
        <f t="shared" si="31"/>
        <v>0</v>
      </c>
      <c r="O172" s="23">
        <f t="shared" si="32"/>
        <v>0</v>
      </c>
      <c r="P172" s="23">
        <f t="shared" si="33"/>
        <v>90.539095335210021</v>
      </c>
      <c r="Q172" s="23">
        <f>IF(H172=1,I172*'Vehicle Specs'!#REF!,IF(H172=2,'Vehicle Specs'!#REF!*I172,IF(H172=3,'Vehicle Specs'!$G$25*I172,0)))</f>
        <v>0</v>
      </c>
      <c r="R172" s="23">
        <f t="shared" si="29"/>
        <v>90.539095335210021</v>
      </c>
      <c r="S172" s="23">
        <f t="shared" si="34"/>
        <v>90.539095335210021</v>
      </c>
      <c r="T172" s="23">
        <f>ABS((+P172+Q172)*(+E172))/1000</f>
        <v>0.30873831509306621</v>
      </c>
      <c r="U172" s="61"/>
      <c r="V172" s="61"/>
      <c r="W172" s="22">
        <v>308.00785775999998</v>
      </c>
      <c r="X172" s="23">
        <f t="shared" si="41"/>
        <v>7.7463202215906799E-3</v>
      </c>
      <c r="Y172" s="23">
        <f t="shared" si="35"/>
        <v>7.7463202215906799E-3</v>
      </c>
      <c r="Z172" s="23">
        <f t="shared" si="36"/>
        <v>2.3936129484715199E-2</v>
      </c>
      <c r="AA172" s="22">
        <f>(0.5*'Vehicle Specs'!$G$20*'Drive Cycle'!E172^2)</f>
        <v>3656.0490615000008</v>
      </c>
      <c r="AB172" s="22">
        <f t="shared" si="37"/>
        <v>90.539095335210021</v>
      </c>
      <c r="AC172" s="22">
        <f>SUM(AB$2:AB172)</f>
        <v>36570.258002905415</v>
      </c>
      <c r="AD172" s="35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</row>
    <row r="173" spans="1:43" x14ac:dyDescent="0.3">
      <c r="A173" s="21">
        <v>1</v>
      </c>
      <c r="B173" s="23" t="s">
        <v>92</v>
      </c>
      <c r="C173" s="23">
        <f t="shared" si="43"/>
        <v>171</v>
      </c>
      <c r="D173" s="23">
        <f t="shared" si="30"/>
        <v>7.6281700000000008</v>
      </c>
      <c r="E173" s="40">
        <f t="shared" si="44"/>
        <v>3.41</v>
      </c>
      <c r="F173" s="40">
        <f t="shared" si="39"/>
        <v>17.15780753880308</v>
      </c>
      <c r="G173" s="61"/>
      <c r="H173" s="61"/>
      <c r="I173" s="40">
        <f>E173-E172</f>
        <v>0</v>
      </c>
      <c r="J173" s="23">
        <f>(0.5*'Vehicle Specs'!$G$25*'Vehicle Specs'!$C$28*'Vehicle Specs'!$C$27*'Drive Cycle'!E173^2)</f>
        <v>10.34440543521</v>
      </c>
      <c r="K173" s="23">
        <f>IF(A173=1,'Vehicle Specs'!$E$36,IF(A173=2,'Vehicle Specs'!$C$36,IF(A173=3,'Vehicle Specs'!$D$36,IF(A173=4,'Vehicle Specs'!$B$36,1))))</f>
        <v>80.194689900000014</v>
      </c>
      <c r="L173" s="23">
        <v>0</v>
      </c>
      <c r="M173" s="23">
        <f t="shared" si="40"/>
        <v>0</v>
      </c>
      <c r="N173" s="23">
        <f t="shared" si="31"/>
        <v>0</v>
      </c>
      <c r="O173" s="23">
        <f t="shared" si="32"/>
        <v>0</v>
      </c>
      <c r="P173" s="23">
        <f t="shared" si="33"/>
        <v>90.539095335210021</v>
      </c>
      <c r="Q173" s="23">
        <f>IF(H173=1,I173*'Vehicle Specs'!#REF!,IF(H173=2,'Vehicle Specs'!#REF!*I173,IF(H173=3,'Vehicle Specs'!$G$25*I173,0)))</f>
        <v>0</v>
      </c>
      <c r="R173" s="23">
        <f t="shared" si="29"/>
        <v>90.539095335210021</v>
      </c>
      <c r="S173" s="23">
        <f t="shared" si="34"/>
        <v>90.539095335210021</v>
      </c>
      <c r="T173" s="23">
        <f>ABS((+P173+Q173)*(+E173))/1000</f>
        <v>0.30873831509306621</v>
      </c>
      <c r="U173" s="61"/>
      <c r="V173" s="61"/>
      <c r="W173" s="22">
        <v>308.00785775999998</v>
      </c>
      <c r="X173" s="23">
        <f t="shared" si="41"/>
        <v>7.7463202215906799E-3</v>
      </c>
      <c r="Y173" s="23">
        <f t="shared" si="35"/>
        <v>7.7463202215906799E-3</v>
      </c>
      <c r="Z173" s="23">
        <f t="shared" si="36"/>
        <v>2.3936129484715199E-2</v>
      </c>
      <c r="AA173" s="22">
        <f>(0.5*'Vehicle Specs'!$G$20*'Drive Cycle'!E173^2)</f>
        <v>3656.0490615000008</v>
      </c>
      <c r="AB173" s="22">
        <f t="shared" si="37"/>
        <v>90.539095335210021</v>
      </c>
      <c r="AC173" s="22">
        <f>SUM(AB$2:AB173)</f>
        <v>36660.797098240626</v>
      </c>
      <c r="AD173" s="35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</row>
    <row r="174" spans="1:43" x14ac:dyDescent="0.3">
      <c r="A174" s="21">
        <v>1</v>
      </c>
      <c r="B174" s="23" t="s">
        <v>92</v>
      </c>
      <c r="C174" s="23">
        <f t="shared" si="43"/>
        <v>172</v>
      </c>
      <c r="D174" s="23">
        <f t="shared" si="30"/>
        <v>7.6281700000000008</v>
      </c>
      <c r="E174" s="40">
        <f t="shared" si="44"/>
        <v>3.41</v>
      </c>
      <c r="F174" s="40">
        <f t="shared" si="39"/>
        <v>17.45106267076789</v>
      </c>
      <c r="G174" s="61"/>
      <c r="H174" s="61"/>
      <c r="I174" s="40">
        <f>E174-E173</f>
        <v>0</v>
      </c>
      <c r="J174" s="23">
        <f>(0.5*'Vehicle Specs'!$G$25*'Vehicle Specs'!$C$28*'Vehicle Specs'!$C$27*'Drive Cycle'!E174^2)</f>
        <v>10.34440543521</v>
      </c>
      <c r="K174" s="23">
        <f>IF(A174=1,'Vehicle Specs'!$E$36,IF(A174=2,'Vehicle Specs'!$C$36,IF(A174=3,'Vehicle Specs'!$D$36,IF(A174=4,'Vehicle Specs'!$B$36,1))))</f>
        <v>80.194689900000014</v>
      </c>
      <c r="L174" s="23">
        <v>0</v>
      </c>
      <c r="M174" s="23">
        <f t="shared" si="40"/>
        <v>0</v>
      </c>
      <c r="N174" s="23">
        <f t="shared" si="31"/>
        <v>0</v>
      </c>
      <c r="O174" s="23">
        <f t="shared" si="32"/>
        <v>0</v>
      </c>
      <c r="P174" s="23">
        <f t="shared" si="33"/>
        <v>90.539095335210021</v>
      </c>
      <c r="Q174" s="23">
        <f>IF(H174=1,I174*'Vehicle Specs'!#REF!,IF(H174=2,'Vehicle Specs'!#REF!*I174,IF(H174=3,'Vehicle Specs'!$G$25*I174,0)))</f>
        <v>0</v>
      </c>
      <c r="R174" s="23">
        <f t="shared" si="29"/>
        <v>90.539095335210021</v>
      </c>
      <c r="S174" s="23">
        <f t="shared" si="34"/>
        <v>90.539095335210021</v>
      </c>
      <c r="T174" s="23">
        <f>ABS((+P174+Q174)*(+E174))/1000</f>
        <v>0.30873831509306621</v>
      </c>
      <c r="U174" s="61"/>
      <c r="V174" s="61"/>
      <c r="W174" s="22">
        <v>308.00785775999998</v>
      </c>
      <c r="X174" s="23">
        <f t="shared" si="41"/>
        <v>7.7463202215906799E-3</v>
      </c>
      <c r="Y174" s="23">
        <f t="shared" si="35"/>
        <v>7.7463202215906799E-3</v>
      </c>
      <c r="Z174" s="23">
        <f t="shared" si="36"/>
        <v>2.3936129484715199E-2</v>
      </c>
      <c r="AA174" s="22">
        <f>(0.5*'Vehicle Specs'!$G$20*'Drive Cycle'!E174^2)</f>
        <v>3656.0490615000008</v>
      </c>
      <c r="AB174" s="22">
        <f t="shared" si="37"/>
        <v>90.539095335210021</v>
      </c>
      <c r="AC174" s="22">
        <f>SUM(AB$2:AB174)</f>
        <v>36751.336193575837</v>
      </c>
      <c r="AD174" s="35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</row>
    <row r="175" spans="1:43" x14ac:dyDescent="0.3">
      <c r="A175" s="21">
        <v>1</v>
      </c>
      <c r="B175" s="23" t="s">
        <v>92</v>
      </c>
      <c r="C175" s="23">
        <f t="shared" si="43"/>
        <v>173</v>
      </c>
      <c r="D175" s="23">
        <f t="shared" si="30"/>
        <v>7.6281700000000008</v>
      </c>
      <c r="E175" s="40">
        <f t="shared" si="44"/>
        <v>3.41</v>
      </c>
      <c r="F175" s="40">
        <f t="shared" si="39"/>
        <v>17.744317802732699</v>
      </c>
      <c r="G175" s="61"/>
      <c r="H175" s="61"/>
      <c r="I175" s="40">
        <f>E175-E174</f>
        <v>0</v>
      </c>
      <c r="J175" s="23">
        <f>(0.5*'Vehicle Specs'!$G$25*'Vehicle Specs'!$C$28*'Vehicle Specs'!$C$27*'Drive Cycle'!E175^2)</f>
        <v>10.34440543521</v>
      </c>
      <c r="K175" s="23">
        <f>IF(A175=1,'Vehicle Specs'!$E$36,IF(A175=2,'Vehicle Specs'!$C$36,IF(A175=3,'Vehicle Specs'!$D$36,IF(A175=4,'Vehicle Specs'!$B$36,1))))</f>
        <v>80.194689900000014</v>
      </c>
      <c r="L175" s="23">
        <v>0</v>
      </c>
      <c r="M175" s="23">
        <f t="shared" si="40"/>
        <v>0</v>
      </c>
      <c r="N175" s="23">
        <f t="shared" si="31"/>
        <v>0</v>
      </c>
      <c r="O175" s="23">
        <f t="shared" si="32"/>
        <v>0</v>
      </c>
      <c r="P175" s="23">
        <f t="shared" si="33"/>
        <v>90.539095335210021</v>
      </c>
      <c r="Q175" s="23">
        <f>IF(H175=1,I175*'Vehicle Specs'!#REF!,IF(H175=2,'Vehicle Specs'!#REF!*I175,IF(H175=3,'Vehicle Specs'!$G$25*I175,0)))</f>
        <v>0</v>
      </c>
      <c r="R175" s="23">
        <f t="shared" si="29"/>
        <v>90.539095335210021</v>
      </c>
      <c r="S175" s="23">
        <f t="shared" si="34"/>
        <v>90.539095335210021</v>
      </c>
      <c r="T175" s="23">
        <f>ABS((+P175+Q175)*(+E175))/1000</f>
        <v>0.30873831509306621</v>
      </c>
      <c r="U175" s="61"/>
      <c r="V175" s="61"/>
      <c r="W175" s="22">
        <v>308.00785775999998</v>
      </c>
      <c r="X175" s="23">
        <f t="shared" si="41"/>
        <v>7.7463202215906799E-3</v>
      </c>
      <c r="Y175" s="23">
        <f t="shared" si="35"/>
        <v>7.7463202215906799E-3</v>
      </c>
      <c r="Z175" s="23">
        <f t="shared" si="36"/>
        <v>2.3936129484715199E-2</v>
      </c>
      <c r="AA175" s="22">
        <f>(0.5*'Vehicle Specs'!$G$20*'Drive Cycle'!E175^2)</f>
        <v>3656.0490615000008</v>
      </c>
      <c r="AB175" s="22">
        <f t="shared" si="37"/>
        <v>90.539095335210021</v>
      </c>
      <c r="AC175" s="22">
        <f>SUM(AB$2:AB175)</f>
        <v>36841.875288911047</v>
      </c>
      <c r="AD175" s="35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</row>
    <row r="176" spans="1:43" x14ac:dyDescent="0.3">
      <c r="A176" s="21">
        <v>1</v>
      </c>
      <c r="B176" s="23" t="s">
        <v>92</v>
      </c>
      <c r="C176" s="23">
        <f t="shared" si="43"/>
        <v>174</v>
      </c>
      <c r="D176" s="23">
        <f t="shared" si="30"/>
        <v>7.6281700000000008</v>
      </c>
      <c r="E176" s="40">
        <f t="shared" si="44"/>
        <v>3.41</v>
      </c>
      <c r="F176" s="40">
        <f t="shared" si="39"/>
        <v>18.037572934697508</v>
      </c>
      <c r="G176" s="61"/>
      <c r="H176" s="61"/>
      <c r="I176" s="40">
        <f>E176-E175</f>
        <v>0</v>
      </c>
      <c r="J176" s="23">
        <f>(0.5*'Vehicle Specs'!$G$25*'Vehicle Specs'!$C$28*'Vehicle Specs'!$C$27*'Drive Cycle'!E176^2)</f>
        <v>10.34440543521</v>
      </c>
      <c r="K176" s="23">
        <f>IF(A176=1,'Vehicle Specs'!$E$36,IF(A176=2,'Vehicle Specs'!$C$36,IF(A176=3,'Vehicle Specs'!$D$36,IF(A176=4,'Vehicle Specs'!$B$36,1))))</f>
        <v>80.194689900000014</v>
      </c>
      <c r="L176" s="23">
        <v>0</v>
      </c>
      <c r="M176" s="23">
        <f t="shared" si="40"/>
        <v>0</v>
      </c>
      <c r="N176" s="23">
        <f t="shared" si="31"/>
        <v>0</v>
      </c>
      <c r="O176" s="23">
        <f t="shared" si="32"/>
        <v>0</v>
      </c>
      <c r="P176" s="23">
        <f t="shared" si="33"/>
        <v>90.539095335210021</v>
      </c>
      <c r="Q176" s="23">
        <f>IF(H176=1,I176*'Vehicle Specs'!#REF!,IF(H176=2,'Vehicle Specs'!#REF!*I176,IF(H176=3,'Vehicle Specs'!$G$25*I176,0)))</f>
        <v>0</v>
      </c>
      <c r="R176" s="23">
        <f t="shared" si="29"/>
        <v>90.539095335210021</v>
      </c>
      <c r="S176" s="23">
        <f t="shared" si="34"/>
        <v>90.539095335210021</v>
      </c>
      <c r="T176" s="23">
        <f>ABS((+P176+Q176)*(+E176))/1000</f>
        <v>0.30873831509306621</v>
      </c>
      <c r="U176" s="61"/>
      <c r="V176" s="61"/>
      <c r="W176" s="22">
        <v>308.00785775999998</v>
      </c>
      <c r="X176" s="23">
        <f t="shared" si="41"/>
        <v>7.7463202215906799E-3</v>
      </c>
      <c r="Y176" s="23">
        <f t="shared" si="35"/>
        <v>7.7463202215906799E-3</v>
      </c>
      <c r="Z176" s="23">
        <f t="shared" si="36"/>
        <v>2.3936129484715199E-2</v>
      </c>
      <c r="AA176" s="22">
        <f>(0.5*'Vehicle Specs'!$G$20*'Drive Cycle'!E176^2)</f>
        <v>3656.0490615000008</v>
      </c>
      <c r="AB176" s="22">
        <f t="shared" si="37"/>
        <v>90.539095335210021</v>
      </c>
      <c r="AC176" s="22">
        <f>SUM(AB$2:AB176)</f>
        <v>36932.414384246258</v>
      </c>
      <c r="AD176" s="35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</row>
    <row r="177" spans="1:43" x14ac:dyDescent="0.3">
      <c r="A177" s="21">
        <v>1</v>
      </c>
      <c r="B177" s="23" t="s">
        <v>92</v>
      </c>
      <c r="C177" s="23">
        <f t="shared" si="43"/>
        <v>175</v>
      </c>
      <c r="D177" s="23">
        <f t="shared" si="30"/>
        <v>7.6281700000000008</v>
      </c>
      <c r="E177" s="40">
        <f t="shared" si="44"/>
        <v>3.41</v>
      </c>
      <c r="F177" s="40">
        <f t="shared" si="39"/>
        <v>18.330828066662317</v>
      </c>
      <c r="G177" s="61"/>
      <c r="H177" s="61"/>
      <c r="I177" s="40">
        <f>E177-E176</f>
        <v>0</v>
      </c>
      <c r="J177" s="23">
        <f>(0.5*'Vehicle Specs'!$G$25*'Vehicle Specs'!$C$28*'Vehicle Specs'!$C$27*'Drive Cycle'!E177^2)</f>
        <v>10.34440543521</v>
      </c>
      <c r="K177" s="23">
        <f>IF(A177=1,'Vehicle Specs'!$E$36,IF(A177=2,'Vehicle Specs'!$C$36,IF(A177=3,'Vehicle Specs'!$D$36,IF(A177=4,'Vehicle Specs'!$B$36,1))))</f>
        <v>80.194689900000014</v>
      </c>
      <c r="L177" s="23">
        <v>0</v>
      </c>
      <c r="M177" s="23">
        <f t="shared" si="40"/>
        <v>0</v>
      </c>
      <c r="N177" s="23">
        <f t="shared" si="31"/>
        <v>0</v>
      </c>
      <c r="O177" s="23">
        <f t="shared" si="32"/>
        <v>0</v>
      </c>
      <c r="P177" s="23">
        <f t="shared" si="33"/>
        <v>90.539095335210021</v>
      </c>
      <c r="Q177" s="23">
        <f>IF(H177=1,I177*'Vehicle Specs'!#REF!,IF(H177=2,'Vehicle Specs'!#REF!*I177,IF(H177=3,'Vehicle Specs'!$G$25*I177,0)))</f>
        <v>0</v>
      </c>
      <c r="R177" s="23">
        <f t="shared" si="29"/>
        <v>90.539095335210021</v>
      </c>
      <c r="S177" s="23">
        <f t="shared" si="34"/>
        <v>90.539095335210021</v>
      </c>
      <c r="T177" s="23">
        <f>ABS((+P177+Q177)*(+E177))/1000</f>
        <v>0.30873831509306621</v>
      </c>
      <c r="U177" s="61"/>
      <c r="V177" s="61"/>
      <c r="W177" s="22">
        <v>308.00785775999998</v>
      </c>
      <c r="X177" s="23">
        <f t="shared" si="41"/>
        <v>7.7463202215906799E-3</v>
      </c>
      <c r="Y177" s="23">
        <f t="shared" si="35"/>
        <v>7.7463202215906799E-3</v>
      </c>
      <c r="Z177" s="23">
        <f t="shared" si="36"/>
        <v>2.3936129484715199E-2</v>
      </c>
      <c r="AA177" s="22">
        <f>(0.5*'Vehicle Specs'!$G$20*'Drive Cycle'!E177^2)</f>
        <v>3656.0490615000008</v>
      </c>
      <c r="AB177" s="22">
        <f t="shared" si="37"/>
        <v>90.539095335210021</v>
      </c>
      <c r="AC177" s="22">
        <f>SUM(AB$2:AB177)</f>
        <v>37022.953479581469</v>
      </c>
      <c r="AD177" s="35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</row>
    <row r="178" spans="1:43" x14ac:dyDescent="0.3">
      <c r="A178" s="21">
        <v>1</v>
      </c>
      <c r="B178" s="23" t="s">
        <v>92</v>
      </c>
      <c r="C178" s="23">
        <f t="shared" si="43"/>
        <v>176</v>
      </c>
      <c r="D178" s="23">
        <f t="shared" si="30"/>
        <v>7.6281700000000008</v>
      </c>
      <c r="E178" s="40">
        <f t="shared" si="44"/>
        <v>3.41</v>
      </c>
      <c r="F178" s="40">
        <f t="shared" si="39"/>
        <v>18.624083198627126</v>
      </c>
      <c r="G178" s="61"/>
      <c r="H178" s="61"/>
      <c r="I178" s="40">
        <f>E178-E177</f>
        <v>0</v>
      </c>
      <c r="J178" s="23">
        <f>(0.5*'Vehicle Specs'!$G$25*'Vehicle Specs'!$C$28*'Vehicle Specs'!$C$27*'Drive Cycle'!E178^2)</f>
        <v>10.34440543521</v>
      </c>
      <c r="K178" s="23">
        <f>IF(A178=1,'Vehicle Specs'!$E$36,IF(A178=2,'Vehicle Specs'!$C$36,IF(A178=3,'Vehicle Specs'!$D$36,IF(A178=4,'Vehicle Specs'!$B$36,1))))</f>
        <v>80.194689900000014</v>
      </c>
      <c r="L178" s="23">
        <v>0</v>
      </c>
      <c r="M178" s="23">
        <f t="shared" si="40"/>
        <v>0</v>
      </c>
      <c r="N178" s="23">
        <f t="shared" si="31"/>
        <v>0</v>
      </c>
      <c r="O178" s="23">
        <f t="shared" si="32"/>
        <v>0</v>
      </c>
      <c r="P178" s="23">
        <f t="shared" si="33"/>
        <v>90.539095335210021</v>
      </c>
      <c r="Q178" s="23">
        <f>IF(H178=1,I178*'Vehicle Specs'!#REF!,IF(H178=2,'Vehicle Specs'!#REF!*I178,IF(H178=3,'Vehicle Specs'!$G$25*I178,0)))</f>
        <v>0</v>
      </c>
      <c r="R178" s="23">
        <f t="shared" si="29"/>
        <v>90.539095335210021</v>
      </c>
      <c r="S178" s="23">
        <f t="shared" si="34"/>
        <v>90.539095335210021</v>
      </c>
      <c r="T178" s="23">
        <f>ABS((+P178+Q178)*(+E178))/1000</f>
        <v>0.30873831509306621</v>
      </c>
      <c r="U178" s="61"/>
      <c r="V178" s="61"/>
      <c r="W178" s="22">
        <v>308.00785775999998</v>
      </c>
      <c r="X178" s="23">
        <f t="shared" si="41"/>
        <v>7.7463202215906799E-3</v>
      </c>
      <c r="Y178" s="23">
        <f t="shared" si="35"/>
        <v>7.7463202215906799E-3</v>
      </c>
      <c r="Z178" s="23">
        <f t="shared" si="36"/>
        <v>2.3936129484715199E-2</v>
      </c>
      <c r="AA178" s="22">
        <f>(0.5*'Vehicle Specs'!$G$20*'Drive Cycle'!E178^2)</f>
        <v>3656.0490615000008</v>
      </c>
      <c r="AB178" s="22">
        <f t="shared" si="37"/>
        <v>90.539095335210021</v>
      </c>
      <c r="AC178" s="22">
        <f>SUM(AB$2:AB178)</f>
        <v>37113.49257491668</v>
      </c>
      <c r="AD178" s="35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</row>
    <row r="179" spans="1:43" x14ac:dyDescent="0.3">
      <c r="A179" s="21">
        <v>1</v>
      </c>
      <c r="B179" s="23" t="s">
        <v>92</v>
      </c>
      <c r="C179" s="23">
        <f t="shared" si="43"/>
        <v>177</v>
      </c>
      <c r="D179" s="23">
        <f t="shared" si="30"/>
        <v>7.6281700000000008</v>
      </c>
      <c r="E179" s="40">
        <f t="shared" si="44"/>
        <v>3.41</v>
      </c>
      <c r="F179" s="40">
        <f t="shared" si="39"/>
        <v>18.917338330591935</v>
      </c>
      <c r="G179" s="61"/>
      <c r="H179" s="61"/>
      <c r="I179" s="40">
        <f>E179-E178</f>
        <v>0</v>
      </c>
      <c r="J179" s="23">
        <f>(0.5*'Vehicle Specs'!$G$25*'Vehicle Specs'!$C$28*'Vehicle Specs'!$C$27*'Drive Cycle'!E179^2)</f>
        <v>10.34440543521</v>
      </c>
      <c r="K179" s="23">
        <f>IF(A179=1,'Vehicle Specs'!$E$36,IF(A179=2,'Vehicle Specs'!$C$36,IF(A179=3,'Vehicle Specs'!$D$36,IF(A179=4,'Vehicle Specs'!$B$36,1))))</f>
        <v>80.194689900000014</v>
      </c>
      <c r="L179" s="23">
        <v>0</v>
      </c>
      <c r="M179" s="23">
        <f t="shared" si="40"/>
        <v>0</v>
      </c>
      <c r="N179" s="23">
        <f t="shared" si="31"/>
        <v>0</v>
      </c>
      <c r="O179" s="23">
        <f t="shared" si="32"/>
        <v>0</v>
      </c>
      <c r="P179" s="23">
        <f t="shared" si="33"/>
        <v>90.539095335210021</v>
      </c>
      <c r="Q179" s="23">
        <f>IF(H179=1,I179*'Vehicle Specs'!#REF!,IF(H179=2,'Vehicle Specs'!#REF!*I179,IF(H179=3,'Vehicle Specs'!$G$25*I179,0)))</f>
        <v>0</v>
      </c>
      <c r="R179" s="23">
        <f t="shared" si="29"/>
        <v>90.539095335210021</v>
      </c>
      <c r="S179" s="23">
        <f t="shared" si="34"/>
        <v>90.539095335210021</v>
      </c>
      <c r="T179" s="23">
        <f>ABS((+P179+Q179)*(+E179))/1000</f>
        <v>0.30873831509306621</v>
      </c>
      <c r="U179" s="61"/>
      <c r="V179" s="61"/>
      <c r="W179" s="22">
        <v>308.00785775999998</v>
      </c>
      <c r="X179" s="23">
        <f t="shared" si="41"/>
        <v>7.7463202215906799E-3</v>
      </c>
      <c r="Y179" s="23">
        <f t="shared" si="35"/>
        <v>7.7463202215906799E-3</v>
      </c>
      <c r="Z179" s="23">
        <f t="shared" si="36"/>
        <v>2.3936129484715199E-2</v>
      </c>
      <c r="AA179" s="22">
        <f>(0.5*'Vehicle Specs'!$G$20*'Drive Cycle'!E179^2)</f>
        <v>3656.0490615000008</v>
      </c>
      <c r="AB179" s="22">
        <f t="shared" si="37"/>
        <v>90.539095335210021</v>
      </c>
      <c r="AC179" s="22">
        <f>SUM(AB$2:AB179)</f>
        <v>37204.03167025189</v>
      </c>
      <c r="AD179" s="35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</row>
    <row r="180" spans="1:43" x14ac:dyDescent="0.3">
      <c r="A180" s="21">
        <v>1</v>
      </c>
      <c r="B180" s="23" t="s">
        <v>92</v>
      </c>
      <c r="C180" s="23">
        <f t="shared" si="43"/>
        <v>178</v>
      </c>
      <c r="D180" s="23">
        <f t="shared" si="30"/>
        <v>9.8651700000000009</v>
      </c>
      <c r="E180" s="40">
        <f>E179+1</f>
        <v>4.41</v>
      </c>
      <c r="F180" s="40">
        <f t="shared" si="39"/>
        <v>19.144095700206449</v>
      </c>
      <c r="G180" s="61"/>
      <c r="H180" s="61"/>
      <c r="I180" s="40">
        <f>E180-E179</f>
        <v>1</v>
      </c>
      <c r="J180" s="23">
        <f>(0.5*'Vehicle Specs'!$G$25*'Vehicle Specs'!$C$28*'Vehicle Specs'!$C$27*'Drive Cycle'!E180^2)</f>
        <v>17.30110949721</v>
      </c>
      <c r="K180" s="23">
        <f>IF(A180=1,'Vehicle Specs'!$E$36,IF(A180=2,'Vehicle Specs'!$C$36,IF(A180=3,'Vehicle Specs'!$D$36,IF(A180=4,'Vehicle Specs'!$B$36,1))))</f>
        <v>80.194689900000014</v>
      </c>
      <c r="L180" s="23">
        <v>0</v>
      </c>
      <c r="M180" s="23">
        <f t="shared" si="40"/>
        <v>0</v>
      </c>
      <c r="N180" s="23">
        <f t="shared" si="31"/>
        <v>0</v>
      </c>
      <c r="O180" s="23">
        <f t="shared" si="32"/>
        <v>0</v>
      </c>
      <c r="P180" s="23">
        <f t="shared" si="33"/>
        <v>97.495799397210021</v>
      </c>
      <c r="Q180" s="23">
        <f>IF(H180=1,I180*'Vehicle Specs'!#REF!,IF(H180=2,'Vehicle Specs'!#REF!*I180,IF(H180=3,'Vehicle Specs'!$G$25*I180,0)))</f>
        <v>0</v>
      </c>
      <c r="R180" s="23">
        <f t="shared" si="29"/>
        <v>97.495799397210021</v>
      </c>
      <c r="S180" s="23">
        <f t="shared" si="34"/>
        <v>97.495799397210021</v>
      </c>
      <c r="T180" s="23">
        <f>ABS((+P180+Q180)*(+E180))/1000</f>
        <v>0.42995647534169623</v>
      </c>
      <c r="U180" s="61"/>
      <c r="V180" s="61"/>
      <c r="W180" s="22">
        <v>308.00785775999998</v>
      </c>
      <c r="X180" s="23">
        <f t="shared" si="41"/>
        <v>8.3415200869259316E-3</v>
      </c>
      <c r="Y180" s="23">
        <f t="shared" si="35"/>
        <v>8.3415200869259316E-3</v>
      </c>
      <c r="Z180" s="23">
        <f t="shared" si="36"/>
        <v>2.5775297068601127E-2</v>
      </c>
      <c r="AA180" s="22">
        <f>(0.5*'Vehicle Specs'!$G$20*'Drive Cycle'!E180^2)</f>
        <v>6114.7743615000009</v>
      </c>
      <c r="AB180" s="22">
        <f t="shared" si="37"/>
        <v>97.495799397210021</v>
      </c>
      <c r="AC180" s="22">
        <f>SUM(AB$2:AB180)</f>
        <v>37301.527469649103</v>
      </c>
      <c r="AD180" s="35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</row>
    <row r="181" spans="1:43" x14ac:dyDescent="0.3">
      <c r="A181" s="21">
        <v>1</v>
      </c>
      <c r="B181" s="23" t="s">
        <v>92</v>
      </c>
      <c r="C181" s="23">
        <f t="shared" si="43"/>
        <v>179</v>
      </c>
      <c r="D181" s="23">
        <f t="shared" si="30"/>
        <v>12.102170000000001</v>
      </c>
      <c r="E181" s="40">
        <f t="shared" ref="E181:E189" si="45">E180+1</f>
        <v>5.41</v>
      </c>
      <c r="F181" s="40">
        <f t="shared" si="39"/>
        <v>19.328938583755434</v>
      </c>
      <c r="G181" s="61"/>
      <c r="H181" s="61"/>
      <c r="I181" s="40">
        <f>E181-E180</f>
        <v>1</v>
      </c>
      <c r="J181" s="23">
        <f>(0.5*'Vehicle Specs'!$G$25*'Vehicle Specs'!$C$28*'Vehicle Specs'!$C$27*'Drive Cycle'!E181^2)</f>
        <v>26.037021759209999</v>
      </c>
      <c r="K181" s="23">
        <f>IF(A181=1,'Vehicle Specs'!$E$36,IF(A181=2,'Vehicle Specs'!$C$36,IF(A181=3,'Vehicle Specs'!$D$36,IF(A181=4,'Vehicle Specs'!$B$36,1))))</f>
        <v>80.194689900000014</v>
      </c>
      <c r="L181" s="23">
        <v>0</v>
      </c>
      <c r="M181" s="23">
        <f t="shared" si="40"/>
        <v>0</v>
      </c>
      <c r="N181" s="23">
        <f t="shared" si="31"/>
        <v>0</v>
      </c>
      <c r="O181" s="23">
        <f t="shared" si="32"/>
        <v>0</v>
      </c>
      <c r="P181" s="23">
        <f t="shared" si="33"/>
        <v>106.23171165921002</v>
      </c>
      <c r="Q181" s="23">
        <f>IF(H181=1,I181*'Vehicle Specs'!#REF!,IF(H181=2,'Vehicle Specs'!#REF!*I181,IF(H181=3,'Vehicle Specs'!$G$25*I181,0)))</f>
        <v>0</v>
      </c>
      <c r="R181" s="23">
        <f t="shared" si="29"/>
        <v>106.23171165921002</v>
      </c>
      <c r="S181" s="23">
        <f t="shared" si="34"/>
        <v>106.23171165921002</v>
      </c>
      <c r="T181" s="23">
        <f>ABS((+P181+Q181)*(+E181))/1000</f>
        <v>0.57471356007632624</v>
      </c>
      <c r="U181" s="61"/>
      <c r="V181" s="61"/>
      <c r="W181" s="22">
        <v>308.00785775999998</v>
      </c>
      <c r="X181" s="23">
        <f t="shared" si="41"/>
        <v>9.0889449817586915E-3</v>
      </c>
      <c r="Y181" s="23">
        <f t="shared" si="35"/>
        <v>9.0889449817586915E-3</v>
      </c>
      <c r="Z181" s="23">
        <f t="shared" si="36"/>
        <v>2.8084839993634356E-2</v>
      </c>
      <c r="AA181" s="22">
        <f>(0.5*'Vehicle Specs'!$G$20*'Drive Cycle'!E181^2)</f>
        <v>9202.3296614999999</v>
      </c>
      <c r="AB181" s="22">
        <f t="shared" si="37"/>
        <v>106.23171165921002</v>
      </c>
      <c r="AC181" s="22">
        <f>SUM(AB$2:AB181)</f>
        <v>37407.759181308313</v>
      </c>
      <c r="AD181" s="35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</row>
    <row r="182" spans="1:43" x14ac:dyDescent="0.3">
      <c r="A182" s="21">
        <v>1</v>
      </c>
      <c r="B182" s="23" t="s">
        <v>92</v>
      </c>
      <c r="C182" s="23">
        <f t="shared" si="43"/>
        <v>180</v>
      </c>
      <c r="D182" s="23">
        <f t="shared" si="30"/>
        <v>14.339170000000001</v>
      </c>
      <c r="E182" s="40">
        <f t="shared" si="45"/>
        <v>6.41</v>
      </c>
      <c r="F182" s="40">
        <f t="shared" si="39"/>
        <v>19.484944824005044</v>
      </c>
      <c r="G182" s="61"/>
      <c r="H182" s="61"/>
      <c r="I182" s="40">
        <f>E182-E181</f>
        <v>1</v>
      </c>
      <c r="J182" s="23">
        <f>(0.5*'Vehicle Specs'!$G$25*'Vehicle Specs'!$C$28*'Vehicle Specs'!$C$27*'Drive Cycle'!E182^2)</f>
        <v>36.552142221209998</v>
      </c>
      <c r="K182" s="23">
        <f>IF(A182=1,'Vehicle Specs'!$E$36,IF(A182=2,'Vehicle Specs'!$C$36,IF(A182=3,'Vehicle Specs'!$D$36,IF(A182=4,'Vehicle Specs'!$B$36,1))))</f>
        <v>80.194689900000014</v>
      </c>
      <c r="L182" s="23">
        <v>0</v>
      </c>
      <c r="M182" s="23">
        <f t="shared" si="40"/>
        <v>0</v>
      </c>
      <c r="N182" s="23">
        <f t="shared" si="31"/>
        <v>0</v>
      </c>
      <c r="O182" s="23">
        <f t="shared" si="32"/>
        <v>0</v>
      </c>
      <c r="P182" s="23">
        <f t="shared" si="33"/>
        <v>116.74683212121002</v>
      </c>
      <c r="Q182" s="23">
        <f>IF(H182=1,I182*'Vehicle Specs'!#REF!,IF(H182=2,'Vehicle Specs'!#REF!*I182,IF(H182=3,'Vehicle Specs'!$G$25*I182,0)))</f>
        <v>0</v>
      </c>
      <c r="R182" s="23">
        <f t="shared" si="29"/>
        <v>116.74683212121002</v>
      </c>
      <c r="S182" s="23">
        <f t="shared" si="34"/>
        <v>116.74683212121002</v>
      </c>
      <c r="T182" s="23">
        <f>ABS((+P182+Q182)*(+E182))/1000</f>
        <v>0.74834719389695625</v>
      </c>
      <c r="U182" s="61"/>
      <c r="V182" s="61"/>
      <c r="W182" s="22">
        <v>308.00785775999998</v>
      </c>
      <c r="X182" s="23">
        <f t="shared" si="41"/>
        <v>9.988594906088959E-3</v>
      </c>
      <c r="Y182" s="23">
        <f t="shared" si="35"/>
        <v>9.988594906088959E-3</v>
      </c>
      <c r="Z182" s="23">
        <f t="shared" si="36"/>
        <v>3.086475825981488E-2</v>
      </c>
      <c r="AA182" s="22">
        <f>(0.5*'Vehicle Specs'!$G$20*'Drive Cycle'!E182^2)</f>
        <v>12918.714961500002</v>
      </c>
      <c r="AB182" s="22">
        <f t="shared" si="37"/>
        <v>116.74683212121002</v>
      </c>
      <c r="AC182" s="22">
        <f>SUM(AB$2:AB182)</f>
        <v>37524.50601342952</v>
      </c>
      <c r="AD182" s="35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</row>
    <row r="183" spans="1:43" x14ac:dyDescent="0.3">
      <c r="A183" s="21">
        <v>1</v>
      </c>
      <c r="B183" s="22" t="s">
        <v>78</v>
      </c>
      <c r="C183" s="22">
        <f t="shared" si="43"/>
        <v>181</v>
      </c>
      <c r="D183" s="22">
        <f t="shared" si="30"/>
        <v>16.576170000000001</v>
      </c>
      <c r="E183" s="48">
        <f t="shared" si="45"/>
        <v>7.41</v>
      </c>
      <c r="F183" s="48">
        <f t="shared" si="39"/>
        <v>19.619897590536759</v>
      </c>
      <c r="G183" s="61"/>
      <c r="H183" s="61"/>
      <c r="I183" s="48">
        <f>E183-E182</f>
        <v>1</v>
      </c>
      <c r="J183" s="22">
        <f>(0.5*'Vehicle Specs'!$G$25*'Vehicle Specs'!$C$28*'Vehicle Specs'!$C$27*'Drive Cycle'!E183^2)</f>
        <v>48.846470883209996</v>
      </c>
      <c r="K183" s="22">
        <f>IF(A183=1,'Vehicle Specs'!$E$36,IF(A183=2,'Vehicle Specs'!$C$36,IF(A183=3,'Vehicle Specs'!$D$36,IF(A183=4,'Vehicle Specs'!$B$36,1))))</f>
        <v>80.194689900000014</v>
      </c>
      <c r="L183" s="22">
        <v>0</v>
      </c>
      <c r="M183" s="22">
        <f t="shared" si="40"/>
        <v>0</v>
      </c>
      <c r="N183" s="22">
        <f t="shared" si="31"/>
        <v>0</v>
      </c>
      <c r="O183" s="22">
        <f t="shared" si="32"/>
        <v>0</v>
      </c>
      <c r="P183" s="22">
        <f t="shared" si="33"/>
        <v>129.04116078321002</v>
      </c>
      <c r="Q183" s="22">
        <f>IF(H183=1,I183*'Vehicle Specs'!#REF!,IF(H183=2,'Vehicle Specs'!#REF!*I183,IF(H183=3,'Vehicle Specs'!$G$25*I183,0)))</f>
        <v>0</v>
      </c>
      <c r="R183" s="22">
        <f t="shared" si="29"/>
        <v>129.04116078321002</v>
      </c>
      <c r="S183" s="22">
        <f t="shared" si="34"/>
        <v>129.04116078321002</v>
      </c>
      <c r="T183" s="22">
        <f>ABS((+P183+Q183)*(+E183))/1000</f>
        <v>0.95619500140358626</v>
      </c>
      <c r="U183" s="61"/>
      <c r="V183" s="61"/>
      <c r="W183" s="22">
        <v>308.00785775999998</v>
      </c>
      <c r="X183" s="22">
        <f t="shared" si="41"/>
        <v>1.1040469859916734E-2</v>
      </c>
      <c r="Y183" s="22">
        <f t="shared" si="35"/>
        <v>1.1040469859916734E-2</v>
      </c>
      <c r="Z183" s="22">
        <f t="shared" si="36"/>
        <v>3.4115051867142705E-2</v>
      </c>
      <c r="AA183" s="22">
        <f>(0.5*'Vehicle Specs'!$G$20*'Drive Cycle'!E183^2)</f>
        <v>17263.930261500002</v>
      </c>
      <c r="AB183" s="22">
        <f t="shared" si="37"/>
        <v>129.04116078321002</v>
      </c>
      <c r="AC183" s="22">
        <f>SUM(AB$2:AB183)</f>
        <v>37653.547174212727</v>
      </c>
      <c r="AD183" s="35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</row>
    <row r="184" spans="1:43" x14ac:dyDescent="0.3">
      <c r="A184" s="21">
        <v>1</v>
      </c>
      <c r="B184" s="22" t="s">
        <v>78</v>
      </c>
      <c r="C184" s="22">
        <f t="shared" si="43"/>
        <v>182</v>
      </c>
      <c r="D184" s="22">
        <f t="shared" si="30"/>
        <v>18.81317</v>
      </c>
      <c r="E184" s="48">
        <f t="shared" si="45"/>
        <v>8.41</v>
      </c>
      <c r="F184" s="48">
        <f t="shared" si="39"/>
        <v>19.738803654746032</v>
      </c>
      <c r="G184" s="61"/>
      <c r="H184" s="61"/>
      <c r="I184" s="48">
        <f>E184-E183</f>
        <v>1</v>
      </c>
      <c r="J184" s="22">
        <f>(0.5*'Vehicle Specs'!$G$25*'Vehicle Specs'!$C$28*'Vehicle Specs'!$C$27*'Drive Cycle'!E184^2)</f>
        <v>62.920007745209993</v>
      </c>
      <c r="K184" s="22">
        <f>IF(A184=1,'Vehicle Specs'!$E$36,IF(A184=2,'Vehicle Specs'!$C$36,IF(A184=3,'Vehicle Specs'!$D$36,IF(A184=4,'Vehicle Specs'!$B$36,1))))</f>
        <v>80.194689900000014</v>
      </c>
      <c r="L184" s="22">
        <v>0</v>
      </c>
      <c r="M184" s="22">
        <f t="shared" si="40"/>
        <v>0</v>
      </c>
      <c r="N184" s="22">
        <f t="shared" si="31"/>
        <v>0</v>
      </c>
      <c r="O184" s="22">
        <f t="shared" si="32"/>
        <v>0</v>
      </c>
      <c r="P184" s="22">
        <f t="shared" si="33"/>
        <v>143.11469764521001</v>
      </c>
      <c r="Q184" s="22">
        <f>IF(H184=1,I184*'Vehicle Specs'!#REF!,IF(H184=2,'Vehicle Specs'!#REF!*I184,IF(H184=3,'Vehicle Specs'!$G$25*I184,0)))</f>
        <v>0</v>
      </c>
      <c r="R184" s="22">
        <f t="shared" si="29"/>
        <v>143.11469764521001</v>
      </c>
      <c r="S184" s="22">
        <f t="shared" si="34"/>
        <v>143.11469764521001</v>
      </c>
      <c r="T184" s="22">
        <f>ABS((+P184+Q184)*(+E184))/1000</f>
        <v>1.2035946071962162</v>
      </c>
      <c r="U184" s="61"/>
      <c r="V184" s="61"/>
      <c r="W184" s="22">
        <v>308.00785775999998</v>
      </c>
      <c r="X184" s="22">
        <f t="shared" si="41"/>
        <v>1.2244569843242015E-2</v>
      </c>
      <c r="Y184" s="22">
        <f t="shared" si="35"/>
        <v>1.2244569843242015E-2</v>
      </c>
      <c r="Z184" s="22">
        <f t="shared" si="36"/>
        <v>3.7835720815617827E-2</v>
      </c>
      <c r="AA184" s="22">
        <f>(0.5*'Vehicle Specs'!$G$20*'Drive Cycle'!E184^2)</f>
        <v>22237.975561499999</v>
      </c>
      <c r="AB184" s="22">
        <f t="shared" si="37"/>
        <v>143.11469764521001</v>
      </c>
      <c r="AC184" s="22">
        <f>SUM(AB$2:AB184)</f>
        <v>37796.661871857934</v>
      </c>
      <c r="AD184" s="35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</row>
    <row r="185" spans="1:43" x14ac:dyDescent="0.3">
      <c r="A185" s="21">
        <v>1</v>
      </c>
      <c r="B185" s="22" t="s">
        <v>78</v>
      </c>
      <c r="C185" s="22">
        <f t="shared" si="43"/>
        <v>183</v>
      </c>
      <c r="D185" s="22">
        <f t="shared" si="30"/>
        <v>21.050170000000001</v>
      </c>
      <c r="E185" s="48">
        <f t="shared" si="45"/>
        <v>9.41</v>
      </c>
      <c r="F185" s="48">
        <f t="shared" si="39"/>
        <v>19.845073580357084</v>
      </c>
      <c r="G185" s="61"/>
      <c r="H185" s="61"/>
      <c r="I185" s="48">
        <f>E185-E184</f>
        <v>1</v>
      </c>
      <c r="J185" s="22">
        <f>(0.5*'Vehicle Specs'!$G$25*'Vehicle Specs'!$C$28*'Vehicle Specs'!$C$27*'Drive Cycle'!E185^2)</f>
        <v>78.772752807209997</v>
      </c>
      <c r="K185" s="22">
        <f>IF(A185=1,'Vehicle Specs'!$E$36,IF(A185=2,'Vehicle Specs'!$C$36,IF(A185=3,'Vehicle Specs'!$D$36,IF(A185=4,'Vehicle Specs'!$B$36,1))))</f>
        <v>80.194689900000014</v>
      </c>
      <c r="L185" s="22">
        <v>0</v>
      </c>
      <c r="M185" s="22">
        <f t="shared" si="40"/>
        <v>0</v>
      </c>
      <c r="N185" s="22">
        <f t="shared" si="31"/>
        <v>0</v>
      </c>
      <c r="O185" s="22">
        <f t="shared" si="32"/>
        <v>0</v>
      </c>
      <c r="P185" s="22">
        <f t="shared" si="33"/>
        <v>158.96744270721001</v>
      </c>
      <c r="Q185" s="22">
        <f>IF(H185=1,I185*'Vehicle Specs'!#REF!,IF(H185=2,'Vehicle Specs'!#REF!*I185,IF(H185=3,'Vehicle Specs'!$G$25*I185,0)))</f>
        <v>0</v>
      </c>
      <c r="R185" s="22">
        <f t="shared" si="29"/>
        <v>158.96744270721001</v>
      </c>
      <c r="S185" s="22">
        <f t="shared" si="34"/>
        <v>158.96744270721001</v>
      </c>
      <c r="T185" s="22">
        <f>ABS((+P185+Q185)*(+E185))/1000</f>
        <v>1.4958836358748462</v>
      </c>
      <c r="U185" s="61"/>
      <c r="V185" s="61"/>
      <c r="W185" s="22">
        <v>308.00785775999998</v>
      </c>
      <c r="X185" s="22">
        <f t="shared" si="41"/>
        <v>1.3600894856064801E-2</v>
      </c>
      <c r="Y185" s="22">
        <f t="shared" si="35"/>
        <v>1.3600894856064801E-2</v>
      </c>
      <c r="Z185" s="22">
        <f t="shared" si="36"/>
        <v>4.2026765105240234E-2</v>
      </c>
      <c r="AA185" s="22">
        <f>(0.5*'Vehicle Specs'!$G$20*'Drive Cycle'!E185^2)</f>
        <v>27840.850861500003</v>
      </c>
      <c r="AB185" s="22">
        <f t="shared" si="37"/>
        <v>158.96744270721001</v>
      </c>
      <c r="AC185" s="22">
        <f>SUM(AB$2:AB185)</f>
        <v>37955.629314565143</v>
      </c>
      <c r="AD185" s="35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</row>
    <row r="186" spans="1:43" x14ac:dyDescent="0.3">
      <c r="A186" s="21">
        <v>1</v>
      </c>
      <c r="B186" s="22" t="s">
        <v>78</v>
      </c>
      <c r="C186" s="22">
        <f t="shared" si="43"/>
        <v>184</v>
      </c>
      <c r="D186" s="22">
        <f t="shared" si="30"/>
        <v>23.28717</v>
      </c>
      <c r="E186" s="48">
        <f t="shared" si="45"/>
        <v>10.41</v>
      </c>
      <c r="F186" s="48">
        <f t="shared" si="39"/>
        <v>19.941135059703868</v>
      </c>
      <c r="G186" s="61"/>
      <c r="H186" s="61"/>
      <c r="I186" s="48">
        <f>E186-E185</f>
        <v>1</v>
      </c>
      <c r="J186" s="22">
        <f>(0.5*'Vehicle Specs'!$G$25*'Vehicle Specs'!$C$28*'Vehicle Specs'!$C$27*'Drive Cycle'!E186^2)</f>
        <v>96.404706069209993</v>
      </c>
      <c r="K186" s="22">
        <f>IF(A186=1,'Vehicle Specs'!$E$36,IF(A186=2,'Vehicle Specs'!$C$36,IF(A186=3,'Vehicle Specs'!$D$36,IF(A186=4,'Vehicle Specs'!$B$36,1))))</f>
        <v>80.194689900000014</v>
      </c>
      <c r="L186" s="22">
        <v>0</v>
      </c>
      <c r="M186" s="22">
        <f t="shared" si="40"/>
        <v>0</v>
      </c>
      <c r="N186" s="22">
        <f t="shared" si="31"/>
        <v>0</v>
      </c>
      <c r="O186" s="22">
        <f t="shared" si="32"/>
        <v>0</v>
      </c>
      <c r="P186" s="22">
        <f t="shared" si="33"/>
        <v>176.59939596921001</v>
      </c>
      <c r="Q186" s="22">
        <f>IF(H186=1,I186*'Vehicle Specs'!#REF!,IF(H186=2,'Vehicle Specs'!#REF!*I186,IF(H186=3,'Vehicle Specs'!$G$25*I186,0)))</f>
        <v>0</v>
      </c>
      <c r="R186" s="22">
        <f t="shared" si="29"/>
        <v>176.59939596921001</v>
      </c>
      <c r="S186" s="22">
        <f t="shared" si="34"/>
        <v>176.59939596921001</v>
      </c>
      <c r="T186" s="22">
        <f>ABS((+P186+Q186)*(+E186))/1000</f>
        <v>1.8383997120394764</v>
      </c>
      <c r="U186" s="61"/>
      <c r="V186" s="61"/>
      <c r="W186" s="22">
        <v>308.00785775999998</v>
      </c>
      <c r="X186" s="22">
        <f t="shared" si="41"/>
        <v>1.5109444898385099E-2</v>
      </c>
      <c r="Y186" s="22">
        <f t="shared" si="35"/>
        <v>1.5109444898385099E-2</v>
      </c>
      <c r="Z186" s="22">
        <f t="shared" si="36"/>
        <v>4.6688184736009955E-2</v>
      </c>
      <c r="AA186" s="22">
        <f>(0.5*'Vehicle Specs'!$G$20*'Drive Cycle'!E186^2)</f>
        <v>34072.556161500004</v>
      </c>
      <c r="AB186" s="22">
        <f t="shared" si="37"/>
        <v>176.59939596921001</v>
      </c>
      <c r="AC186" s="22">
        <f>SUM(AB$2:AB186)</f>
        <v>38132.228710534357</v>
      </c>
      <c r="AD186" s="35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</row>
    <row r="187" spans="1:43" x14ac:dyDescent="0.3">
      <c r="A187" s="21">
        <v>1</v>
      </c>
      <c r="B187" s="22" t="s">
        <v>78</v>
      </c>
      <c r="C187" s="22">
        <f t="shared" si="43"/>
        <v>185</v>
      </c>
      <c r="D187" s="22">
        <f t="shared" si="30"/>
        <v>25.524170000000002</v>
      </c>
      <c r="E187" s="48">
        <f t="shared" si="45"/>
        <v>11.41</v>
      </c>
      <c r="F187" s="48">
        <f t="shared" si="39"/>
        <v>20.02877747863463</v>
      </c>
      <c r="G187" s="61"/>
      <c r="H187" s="61"/>
      <c r="I187" s="48">
        <f>E187-E186</f>
        <v>1</v>
      </c>
      <c r="J187" s="22">
        <f>(0.5*'Vehicle Specs'!$G$25*'Vehicle Specs'!$C$28*'Vehicle Specs'!$C$27*'Drive Cycle'!E187^2)</f>
        <v>115.81586753120997</v>
      </c>
      <c r="K187" s="22">
        <f>IF(A187=1,'Vehicle Specs'!$E$36,IF(A187=2,'Vehicle Specs'!$C$36,IF(A187=3,'Vehicle Specs'!$D$36,IF(A187=4,'Vehicle Specs'!$B$36,1))))</f>
        <v>80.194689900000014</v>
      </c>
      <c r="L187" s="22">
        <v>0</v>
      </c>
      <c r="M187" s="22">
        <f t="shared" si="40"/>
        <v>0</v>
      </c>
      <c r="N187" s="22">
        <f t="shared" si="31"/>
        <v>0</v>
      </c>
      <c r="O187" s="22">
        <f t="shared" si="32"/>
        <v>0</v>
      </c>
      <c r="P187" s="22">
        <f t="shared" si="33"/>
        <v>196.01055743120997</v>
      </c>
      <c r="Q187" s="22">
        <f>IF(H187=1,I187*'Vehicle Specs'!#REF!,IF(H187=2,'Vehicle Specs'!#REF!*I187,IF(H187=3,'Vehicle Specs'!$G$25*I187,0)))</f>
        <v>0</v>
      </c>
      <c r="R187" s="22">
        <f t="shared" si="29"/>
        <v>196.01055743120997</v>
      </c>
      <c r="S187" s="22">
        <f t="shared" si="34"/>
        <v>196.01055743120997</v>
      </c>
      <c r="T187" s="22">
        <f>ABS((+P187+Q187)*(+E187))/1000</f>
        <v>2.2364804602901058</v>
      </c>
      <c r="U187" s="61"/>
      <c r="V187" s="61"/>
      <c r="W187" s="22">
        <v>308.00785775999998</v>
      </c>
      <c r="X187" s="22">
        <f t="shared" si="41"/>
        <v>1.6770219970202897E-2</v>
      </c>
      <c r="Y187" s="22">
        <f t="shared" si="35"/>
        <v>1.6770219970202897E-2</v>
      </c>
      <c r="Z187" s="22">
        <f t="shared" si="36"/>
        <v>5.1819979707926948E-2</v>
      </c>
      <c r="AA187" s="22">
        <f>(0.5*'Vehicle Specs'!$G$20*'Drive Cycle'!E187^2)</f>
        <v>40933.0914615</v>
      </c>
      <c r="AB187" s="22">
        <f t="shared" si="37"/>
        <v>196.01055743120997</v>
      </c>
      <c r="AC187" s="22">
        <f>SUM(AB$2:AB187)</f>
        <v>38328.239267965568</v>
      </c>
      <c r="AD187" s="35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</row>
    <row r="188" spans="1:43" x14ac:dyDescent="0.3">
      <c r="A188" s="21">
        <v>1</v>
      </c>
      <c r="B188" s="22" t="s">
        <v>78</v>
      </c>
      <c r="C188" s="22">
        <f t="shared" si="43"/>
        <v>186</v>
      </c>
      <c r="D188" s="22">
        <f t="shared" si="30"/>
        <v>27.76117</v>
      </c>
      <c r="E188" s="48">
        <f t="shared" si="45"/>
        <v>12.41</v>
      </c>
      <c r="F188" s="48">
        <f t="shared" si="39"/>
        <v>20.109357655911019</v>
      </c>
      <c r="G188" s="61"/>
      <c r="H188" s="61"/>
      <c r="I188" s="48">
        <f>E188-E187</f>
        <v>1</v>
      </c>
      <c r="J188" s="22">
        <f>(0.5*'Vehicle Specs'!$G$25*'Vehicle Specs'!$C$28*'Vehicle Specs'!$C$27*'Drive Cycle'!E188^2)</f>
        <v>137.00623719320998</v>
      </c>
      <c r="K188" s="22">
        <f>IF(A188=1,'Vehicle Specs'!$E$36,IF(A188=2,'Vehicle Specs'!$C$36,IF(A188=3,'Vehicle Specs'!$D$36,IF(A188=4,'Vehicle Specs'!$B$36,1))))</f>
        <v>80.194689900000014</v>
      </c>
      <c r="L188" s="22">
        <v>0</v>
      </c>
      <c r="M188" s="22">
        <f t="shared" si="40"/>
        <v>0</v>
      </c>
      <c r="N188" s="22">
        <f t="shared" si="31"/>
        <v>0</v>
      </c>
      <c r="O188" s="22">
        <f t="shared" si="32"/>
        <v>0</v>
      </c>
      <c r="P188" s="22">
        <f t="shared" si="33"/>
        <v>217.20092709321</v>
      </c>
      <c r="Q188" s="22">
        <f>IF(H188=1,I188*'Vehicle Specs'!#REF!,IF(H188=2,'Vehicle Specs'!#REF!*I188,IF(H188=3,'Vehicle Specs'!$G$25*I188,0)))</f>
        <v>0</v>
      </c>
      <c r="R188" s="22">
        <f t="shared" si="29"/>
        <v>217.20092709321</v>
      </c>
      <c r="S188" s="22">
        <f t="shared" si="34"/>
        <v>217.20092709321</v>
      </c>
      <c r="T188" s="22">
        <f>ABS((+P188+Q188)*(+E188))/1000</f>
        <v>2.6954635052267362</v>
      </c>
      <c r="U188" s="61"/>
      <c r="V188" s="61"/>
      <c r="W188" s="22">
        <v>308.00785775999998</v>
      </c>
      <c r="X188" s="22">
        <f t="shared" si="41"/>
        <v>1.8583220071518209E-2</v>
      </c>
      <c r="Y188" s="22">
        <f t="shared" si="35"/>
        <v>1.8583220071518209E-2</v>
      </c>
      <c r="Z188" s="22">
        <f t="shared" si="36"/>
        <v>5.7422150020991262E-2</v>
      </c>
      <c r="AA188" s="22">
        <f>(0.5*'Vehicle Specs'!$G$20*'Drive Cycle'!E188^2)</f>
        <v>48422.456761500005</v>
      </c>
      <c r="AB188" s="22">
        <f t="shared" si="37"/>
        <v>217.20092709321</v>
      </c>
      <c r="AC188" s="22">
        <f>SUM(AB$2:AB188)</f>
        <v>38545.440195058778</v>
      </c>
      <c r="AD188" s="35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</row>
    <row r="189" spans="1:43" x14ac:dyDescent="0.3">
      <c r="A189" s="21">
        <v>1</v>
      </c>
      <c r="B189" s="22" t="s">
        <v>78</v>
      </c>
      <c r="C189" s="22">
        <f t="shared" si="43"/>
        <v>187</v>
      </c>
      <c r="D189" s="22">
        <f t="shared" si="30"/>
        <v>29.998170000000002</v>
      </c>
      <c r="E189" s="48">
        <f t="shared" si="45"/>
        <v>13.41</v>
      </c>
      <c r="F189" s="48">
        <f t="shared" si="39"/>
        <v>20.183928871421831</v>
      </c>
      <c r="G189" s="61"/>
      <c r="H189" s="61"/>
      <c r="I189" s="48">
        <f>E189-E188</f>
        <v>1</v>
      </c>
      <c r="J189" s="22">
        <f>(0.5*'Vehicle Specs'!$G$25*'Vehicle Specs'!$C$28*'Vehicle Specs'!$C$27*'Drive Cycle'!E189^2)</f>
        <v>159.97581505520998</v>
      </c>
      <c r="K189" s="22">
        <f>IF(A189=1,'Vehicle Specs'!$E$36,IF(A189=2,'Vehicle Specs'!$C$36,IF(A189=3,'Vehicle Specs'!$D$36,IF(A189=4,'Vehicle Specs'!$B$36,1))))</f>
        <v>80.194689900000014</v>
      </c>
      <c r="L189" s="22">
        <v>0</v>
      </c>
      <c r="M189" s="22">
        <f t="shared" si="40"/>
        <v>0</v>
      </c>
      <c r="N189" s="22">
        <f t="shared" si="31"/>
        <v>0</v>
      </c>
      <c r="O189" s="22">
        <f t="shared" si="32"/>
        <v>0</v>
      </c>
      <c r="P189" s="22">
        <f t="shared" si="33"/>
        <v>240.17050495520999</v>
      </c>
      <c r="Q189" s="22">
        <f>IF(H189=1,I189*'Vehicle Specs'!#REF!,IF(H189=2,'Vehicle Specs'!#REF!*I189,IF(H189=3,'Vehicle Specs'!$G$25*I189,0)))</f>
        <v>0</v>
      </c>
      <c r="R189" s="22">
        <f t="shared" si="29"/>
        <v>240.17050495520999</v>
      </c>
      <c r="S189" s="22">
        <f t="shared" si="34"/>
        <v>240.17050495520999</v>
      </c>
      <c r="T189" s="22">
        <f>ABS((+P189+Q189)*(+E189))/1000</f>
        <v>3.2206864714493659</v>
      </c>
      <c r="U189" s="61"/>
      <c r="V189" s="61"/>
      <c r="W189" s="22">
        <v>308.00785775999998</v>
      </c>
      <c r="X189" s="22">
        <f t="shared" si="41"/>
        <v>2.0548445202331029E-2</v>
      </c>
      <c r="Y189" s="22">
        <f t="shared" si="35"/>
        <v>2.0548445202331029E-2</v>
      </c>
      <c r="Z189" s="22">
        <f t="shared" si="36"/>
        <v>6.349469567520287E-2</v>
      </c>
      <c r="AA189" s="22">
        <f>(0.5*'Vehicle Specs'!$G$20*'Drive Cycle'!E189^2)</f>
        <v>56540.652061500004</v>
      </c>
      <c r="AB189" s="22">
        <f t="shared" si="37"/>
        <v>240.17050495520999</v>
      </c>
      <c r="AC189" s="22">
        <f>SUM(AB$2:AB189)</f>
        <v>38785.610700013989</v>
      </c>
      <c r="AD189" s="35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</row>
    <row r="190" spans="1:43" x14ac:dyDescent="0.3">
      <c r="A190" s="21">
        <v>1</v>
      </c>
      <c r="B190" s="22" t="s">
        <v>78</v>
      </c>
      <c r="C190" s="22">
        <f t="shared" si="43"/>
        <v>188</v>
      </c>
      <c r="D190" s="22">
        <f t="shared" si="30"/>
        <v>29.998170000000002</v>
      </c>
      <c r="E190" s="48">
        <v>13.41</v>
      </c>
      <c r="F190" s="48">
        <f t="shared" si="39"/>
        <v>20.258500086932642</v>
      </c>
      <c r="G190" s="61"/>
      <c r="H190" s="61"/>
      <c r="I190" s="48">
        <f>E190-E189</f>
        <v>0</v>
      </c>
      <c r="J190" s="22">
        <f>(0.5*'Vehicle Specs'!$G$25*'Vehicle Specs'!$C$28*'Vehicle Specs'!$C$27*'Drive Cycle'!E190^2)</f>
        <v>159.97581505520998</v>
      </c>
      <c r="K190" s="22">
        <f>IF(A190=1,'Vehicle Specs'!$E$36,IF(A190=2,'Vehicle Specs'!$C$36,IF(A190=3,'Vehicle Specs'!$D$36,IF(A190=4,'Vehicle Specs'!$B$36,1))))</f>
        <v>80.194689900000014</v>
      </c>
      <c r="L190" s="22">
        <v>0</v>
      </c>
      <c r="M190" s="22">
        <f t="shared" si="40"/>
        <v>0</v>
      </c>
      <c r="N190" s="22">
        <f t="shared" si="31"/>
        <v>0</v>
      </c>
      <c r="O190" s="22">
        <f t="shared" si="32"/>
        <v>0</v>
      </c>
      <c r="P190" s="22">
        <f t="shared" si="33"/>
        <v>240.17050495520999</v>
      </c>
      <c r="Q190" s="22">
        <f>IF(H190=1,I190*'Vehicle Specs'!#REF!,IF(H190=2,'Vehicle Specs'!#REF!*I190,IF(H190=3,'Vehicle Specs'!$G$25*I190,0)))</f>
        <v>0</v>
      </c>
      <c r="R190" s="22">
        <f t="shared" si="29"/>
        <v>240.17050495520999</v>
      </c>
      <c r="S190" s="22">
        <f t="shared" si="34"/>
        <v>240.17050495520999</v>
      </c>
      <c r="T190" s="22">
        <f>ABS((+P190+Q190)*(+E190))/1000</f>
        <v>3.2206864714493659</v>
      </c>
      <c r="U190" s="61"/>
      <c r="V190" s="61"/>
      <c r="W190" s="22">
        <v>308.00785775999998</v>
      </c>
      <c r="X190" s="22">
        <f t="shared" si="41"/>
        <v>2.0548445202331029E-2</v>
      </c>
      <c r="Y190" s="22">
        <f t="shared" si="35"/>
        <v>2.0548445202331029E-2</v>
      </c>
      <c r="Z190" s="22">
        <f t="shared" si="36"/>
        <v>6.349469567520287E-2</v>
      </c>
      <c r="AA190" s="22">
        <f>(0.5*'Vehicle Specs'!$G$20*'Drive Cycle'!E190^2)</f>
        <v>56540.652061500004</v>
      </c>
      <c r="AB190" s="22">
        <f t="shared" si="37"/>
        <v>240.17050495520999</v>
      </c>
      <c r="AC190" s="22">
        <f>SUM(AB$2:AB190)</f>
        <v>39025.7812049692</v>
      </c>
      <c r="AD190" s="35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</row>
    <row r="191" spans="1:43" x14ac:dyDescent="0.3">
      <c r="A191" s="21">
        <v>1</v>
      </c>
      <c r="B191" s="22" t="s">
        <v>78</v>
      </c>
      <c r="C191" s="22">
        <f t="shared" si="43"/>
        <v>189</v>
      </c>
      <c r="D191" s="22">
        <f t="shared" si="30"/>
        <v>29.998170000000002</v>
      </c>
      <c r="E191" s="48">
        <v>13.41</v>
      </c>
      <c r="F191" s="48">
        <f t="shared" si="39"/>
        <v>20.333071302443454</v>
      </c>
      <c r="G191" s="61"/>
      <c r="H191" s="61"/>
      <c r="I191" s="48">
        <f>E191-E190</f>
        <v>0</v>
      </c>
      <c r="J191" s="22">
        <f>(0.5*'Vehicle Specs'!$G$25*'Vehicle Specs'!$C$28*'Vehicle Specs'!$C$27*'Drive Cycle'!E191^2)</f>
        <v>159.97581505520998</v>
      </c>
      <c r="K191" s="22">
        <f>IF(A191=1,'Vehicle Specs'!$E$36,IF(A191=2,'Vehicle Specs'!$C$36,IF(A191=3,'Vehicle Specs'!$D$36,IF(A191=4,'Vehicle Specs'!$B$36,1))))</f>
        <v>80.194689900000014</v>
      </c>
      <c r="L191" s="22">
        <v>0</v>
      </c>
      <c r="M191" s="22">
        <f t="shared" si="40"/>
        <v>0</v>
      </c>
      <c r="N191" s="22">
        <f t="shared" si="31"/>
        <v>0</v>
      </c>
      <c r="O191" s="22">
        <f t="shared" si="32"/>
        <v>0</v>
      </c>
      <c r="P191" s="22">
        <f t="shared" si="33"/>
        <v>240.17050495520999</v>
      </c>
      <c r="Q191" s="22">
        <f>IF(H191=1,I191*'Vehicle Specs'!#REF!,IF(H191=2,'Vehicle Specs'!#REF!*I191,IF(H191=3,'Vehicle Specs'!$G$25*I191,0)))</f>
        <v>0</v>
      </c>
      <c r="R191" s="22">
        <f t="shared" si="29"/>
        <v>240.17050495520999</v>
      </c>
      <c r="S191" s="22">
        <f t="shared" si="34"/>
        <v>240.17050495520999</v>
      </c>
      <c r="T191" s="22">
        <f>ABS((+P191+Q191)*(+E191))/1000</f>
        <v>3.2206864714493659</v>
      </c>
      <c r="U191" s="61"/>
      <c r="V191" s="61"/>
      <c r="W191" s="22">
        <v>308.00785775999998</v>
      </c>
      <c r="X191" s="22">
        <f t="shared" si="41"/>
        <v>2.0548445202331029E-2</v>
      </c>
      <c r="Y191" s="22">
        <f t="shared" si="35"/>
        <v>2.0548445202331029E-2</v>
      </c>
      <c r="Z191" s="22">
        <f t="shared" si="36"/>
        <v>6.349469567520287E-2</v>
      </c>
      <c r="AA191" s="22">
        <f>(0.5*'Vehicle Specs'!$G$20*'Drive Cycle'!E191^2)</f>
        <v>56540.652061500004</v>
      </c>
      <c r="AB191" s="22">
        <f t="shared" si="37"/>
        <v>240.17050495520999</v>
      </c>
      <c r="AC191" s="22">
        <f>SUM(AB$2:AB191)</f>
        <v>39265.951709924411</v>
      </c>
      <c r="AD191" s="35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</row>
    <row r="192" spans="1:43" x14ac:dyDescent="0.3">
      <c r="A192" s="21">
        <v>1</v>
      </c>
      <c r="B192" s="22" t="s">
        <v>78</v>
      </c>
      <c r="C192" s="22">
        <f t="shared" si="43"/>
        <v>190</v>
      </c>
      <c r="D192" s="22">
        <f t="shared" si="30"/>
        <v>29.998170000000002</v>
      </c>
      <c r="E192" s="48">
        <v>13.41</v>
      </c>
      <c r="F192" s="48">
        <f t="shared" si="39"/>
        <v>20.407642517954265</v>
      </c>
      <c r="G192" s="61"/>
      <c r="H192" s="61"/>
      <c r="I192" s="48">
        <f>E192-E191</f>
        <v>0</v>
      </c>
      <c r="J192" s="22">
        <f>(0.5*'Vehicle Specs'!$G$25*'Vehicle Specs'!$C$28*'Vehicle Specs'!$C$27*'Drive Cycle'!E192^2)</f>
        <v>159.97581505520998</v>
      </c>
      <c r="K192" s="22">
        <f>IF(A192=1,'Vehicle Specs'!$E$36,IF(A192=2,'Vehicle Specs'!$C$36,IF(A192=3,'Vehicle Specs'!$D$36,IF(A192=4,'Vehicle Specs'!$B$36,1))))</f>
        <v>80.194689900000014</v>
      </c>
      <c r="L192" s="22">
        <v>0</v>
      </c>
      <c r="M192" s="22">
        <f t="shared" si="40"/>
        <v>0</v>
      </c>
      <c r="N192" s="22">
        <f t="shared" si="31"/>
        <v>0</v>
      </c>
      <c r="O192" s="22">
        <f t="shared" si="32"/>
        <v>0</v>
      </c>
      <c r="P192" s="22">
        <f t="shared" si="33"/>
        <v>240.17050495520999</v>
      </c>
      <c r="Q192" s="22">
        <f>IF(H192=1,I192*'Vehicle Specs'!#REF!,IF(H192=2,'Vehicle Specs'!#REF!*I192,IF(H192=3,'Vehicle Specs'!$G$25*I192,0)))</f>
        <v>0</v>
      </c>
      <c r="R192" s="22">
        <f t="shared" si="29"/>
        <v>240.17050495520999</v>
      </c>
      <c r="S192" s="22">
        <f t="shared" si="34"/>
        <v>240.17050495520999</v>
      </c>
      <c r="T192" s="22">
        <f>ABS((+P192+Q192)*(+E192))/1000</f>
        <v>3.2206864714493659</v>
      </c>
      <c r="U192" s="61"/>
      <c r="V192" s="61"/>
      <c r="W192" s="22">
        <v>308.00785775999998</v>
      </c>
      <c r="X192" s="22">
        <f t="shared" si="41"/>
        <v>2.0548445202331029E-2</v>
      </c>
      <c r="Y192" s="22">
        <f t="shared" si="35"/>
        <v>2.0548445202331029E-2</v>
      </c>
      <c r="Z192" s="22">
        <f t="shared" si="36"/>
        <v>6.349469567520287E-2</v>
      </c>
      <c r="AA192" s="22">
        <f>(0.5*'Vehicle Specs'!$G$20*'Drive Cycle'!E192^2)</f>
        <v>56540.652061500004</v>
      </c>
      <c r="AB192" s="22">
        <f t="shared" si="37"/>
        <v>240.17050495520999</v>
      </c>
      <c r="AC192" s="22">
        <f>SUM(AB$2:AB192)</f>
        <v>39506.122214879622</v>
      </c>
      <c r="AD192" s="35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</row>
    <row r="193" spans="1:43" x14ac:dyDescent="0.3">
      <c r="A193" s="21">
        <v>1</v>
      </c>
      <c r="B193" s="22" t="s">
        <v>78</v>
      </c>
      <c r="C193" s="22">
        <f t="shared" si="43"/>
        <v>191</v>
      </c>
      <c r="D193" s="22">
        <f t="shared" si="30"/>
        <v>29.998170000000002</v>
      </c>
      <c r="E193" s="48">
        <v>13.41</v>
      </c>
      <c r="F193" s="48">
        <f t="shared" si="39"/>
        <v>20.482213733465077</v>
      </c>
      <c r="G193" s="61"/>
      <c r="H193" s="61"/>
      <c r="I193" s="48">
        <f>E193-E192</f>
        <v>0</v>
      </c>
      <c r="J193" s="22">
        <f>(0.5*'Vehicle Specs'!$G$25*'Vehicle Specs'!$C$28*'Vehicle Specs'!$C$27*'Drive Cycle'!E193^2)</f>
        <v>159.97581505520998</v>
      </c>
      <c r="K193" s="22">
        <f>IF(A193=1,'Vehicle Specs'!$E$36,IF(A193=2,'Vehicle Specs'!$C$36,IF(A193=3,'Vehicle Specs'!$D$36,IF(A193=4,'Vehicle Specs'!$B$36,1))))</f>
        <v>80.194689900000014</v>
      </c>
      <c r="L193" s="22">
        <v>0</v>
      </c>
      <c r="M193" s="22">
        <f t="shared" si="40"/>
        <v>0</v>
      </c>
      <c r="N193" s="22">
        <f t="shared" si="31"/>
        <v>0</v>
      </c>
      <c r="O193" s="22">
        <f t="shared" si="32"/>
        <v>0</v>
      </c>
      <c r="P193" s="22">
        <f t="shared" si="33"/>
        <v>240.17050495520999</v>
      </c>
      <c r="Q193" s="22">
        <f>IF(H193=1,I193*'Vehicle Specs'!#REF!,IF(H193=2,'Vehicle Specs'!#REF!*I193,IF(H193=3,'Vehicle Specs'!$G$25*I193,0)))</f>
        <v>0</v>
      </c>
      <c r="R193" s="22">
        <f t="shared" si="29"/>
        <v>240.17050495520999</v>
      </c>
      <c r="S193" s="22">
        <f t="shared" si="34"/>
        <v>240.17050495520999</v>
      </c>
      <c r="T193" s="22">
        <f>ABS((+P193+Q193)*(+E193))/1000</f>
        <v>3.2206864714493659</v>
      </c>
      <c r="U193" s="61"/>
      <c r="V193" s="61"/>
      <c r="W193" s="22">
        <v>308.00785775999998</v>
      </c>
      <c r="X193" s="22">
        <f t="shared" si="41"/>
        <v>2.0548445202331029E-2</v>
      </c>
      <c r="Y193" s="22">
        <f t="shared" si="35"/>
        <v>2.0548445202331029E-2</v>
      </c>
      <c r="Z193" s="22">
        <f t="shared" si="36"/>
        <v>6.349469567520287E-2</v>
      </c>
      <c r="AA193" s="22">
        <f>(0.5*'Vehicle Specs'!$G$20*'Drive Cycle'!E193^2)</f>
        <v>56540.652061500004</v>
      </c>
      <c r="AB193" s="22">
        <f t="shared" si="37"/>
        <v>240.17050495520999</v>
      </c>
      <c r="AC193" s="22">
        <f>SUM(AB$2:AB193)</f>
        <v>39746.292719834833</v>
      </c>
      <c r="AD193" s="35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</row>
    <row r="194" spans="1:43" x14ac:dyDescent="0.3">
      <c r="A194" s="21">
        <v>1</v>
      </c>
      <c r="B194" s="22" t="s">
        <v>78</v>
      </c>
      <c r="C194" s="22">
        <f t="shared" si="43"/>
        <v>192</v>
      </c>
      <c r="D194" s="22">
        <f t="shared" si="30"/>
        <v>29.998170000000002</v>
      </c>
      <c r="E194" s="48">
        <v>13.41</v>
      </c>
      <c r="F194" s="48">
        <f t="shared" si="39"/>
        <v>20.556784948975888</v>
      </c>
      <c r="G194" s="61"/>
      <c r="H194" s="61"/>
      <c r="I194" s="48">
        <f>E194-E193</f>
        <v>0</v>
      </c>
      <c r="J194" s="22">
        <f>(0.5*'Vehicle Specs'!$G$25*'Vehicle Specs'!$C$28*'Vehicle Specs'!$C$27*'Drive Cycle'!E194^2)</f>
        <v>159.97581505520998</v>
      </c>
      <c r="K194" s="22">
        <f>IF(A194=1,'Vehicle Specs'!$E$36,IF(A194=2,'Vehicle Specs'!$C$36,IF(A194=3,'Vehicle Specs'!$D$36,IF(A194=4,'Vehicle Specs'!$B$36,1))))</f>
        <v>80.194689900000014</v>
      </c>
      <c r="L194" s="22">
        <v>0</v>
      </c>
      <c r="M194" s="22">
        <f t="shared" si="40"/>
        <v>0</v>
      </c>
      <c r="N194" s="22">
        <f t="shared" si="31"/>
        <v>0</v>
      </c>
      <c r="O194" s="22">
        <f t="shared" si="32"/>
        <v>0</v>
      </c>
      <c r="P194" s="22">
        <f t="shared" si="33"/>
        <v>240.17050495520999</v>
      </c>
      <c r="Q194" s="22">
        <f>IF(H194=1,I194*'Vehicle Specs'!#REF!,IF(H194=2,'Vehicle Specs'!#REF!*I194,IF(H194=3,'Vehicle Specs'!$G$25*I194,0)))</f>
        <v>0</v>
      </c>
      <c r="R194" s="22">
        <f t="shared" ref="R194:R257" si="46">(J194+K194+O194+Q194)</f>
        <v>240.17050495520999</v>
      </c>
      <c r="S194" s="22">
        <f t="shared" si="34"/>
        <v>240.17050495520999</v>
      </c>
      <c r="T194" s="22">
        <f>ABS((+P194+Q194)*(+E194))/1000</f>
        <v>3.2206864714493659</v>
      </c>
      <c r="U194" s="61"/>
      <c r="V194" s="61"/>
      <c r="W194" s="22">
        <v>308.00785775999998</v>
      </c>
      <c r="X194" s="22">
        <f t="shared" si="41"/>
        <v>2.0548445202331029E-2</v>
      </c>
      <c r="Y194" s="22">
        <f t="shared" si="35"/>
        <v>2.0548445202331029E-2</v>
      </c>
      <c r="Z194" s="22">
        <f t="shared" si="36"/>
        <v>6.349469567520287E-2</v>
      </c>
      <c r="AA194" s="22">
        <f>(0.5*'Vehicle Specs'!$G$20*'Drive Cycle'!E194^2)</f>
        <v>56540.652061500004</v>
      </c>
      <c r="AB194" s="22">
        <f t="shared" si="37"/>
        <v>240.17050495520999</v>
      </c>
      <c r="AC194" s="22">
        <f>SUM(AB$2:AB194)</f>
        <v>39986.463224790044</v>
      </c>
      <c r="AD194" s="35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</row>
    <row r="195" spans="1:43" x14ac:dyDescent="0.3">
      <c r="A195" s="21">
        <v>1</v>
      </c>
      <c r="B195" s="22" t="s">
        <v>78</v>
      </c>
      <c r="C195" s="22">
        <f t="shared" si="43"/>
        <v>193</v>
      </c>
      <c r="D195" s="22">
        <f t="shared" ref="D195:D258" si="47">E195*2.237</f>
        <v>29.998170000000002</v>
      </c>
      <c r="E195" s="48">
        <v>13.41</v>
      </c>
      <c r="F195" s="48">
        <f t="shared" si="39"/>
        <v>20.6313561644867</v>
      </c>
      <c r="G195" s="61"/>
      <c r="H195" s="61"/>
      <c r="I195" s="48">
        <f>E195-E194</f>
        <v>0</v>
      </c>
      <c r="J195" s="22">
        <f>(0.5*'Vehicle Specs'!$G$25*'Vehicle Specs'!$C$28*'Vehicle Specs'!$C$27*'Drive Cycle'!E195^2)</f>
        <v>159.97581505520998</v>
      </c>
      <c r="K195" s="22">
        <f>IF(A195=1,'Vehicle Specs'!$E$36,IF(A195=2,'Vehicle Specs'!$C$36,IF(A195=3,'Vehicle Specs'!$D$36,IF(A195=4,'Vehicle Specs'!$B$36,1))))</f>
        <v>80.194689900000014</v>
      </c>
      <c r="L195" s="22">
        <v>0</v>
      </c>
      <c r="M195" s="22">
        <f t="shared" si="40"/>
        <v>0</v>
      </c>
      <c r="N195" s="22">
        <f t="shared" ref="N195:N258" si="48">DEGREES(ATAN(M195/$C$3))</f>
        <v>0</v>
      </c>
      <c r="O195" s="22">
        <f t="shared" ref="O195:O258" si="49">9.81*SIN(RADIANS(N195))*($C$46)</f>
        <v>0</v>
      </c>
      <c r="P195" s="22">
        <f t="shared" ref="P195:P258" si="50">J195+K195+O195</f>
        <v>240.17050495520999</v>
      </c>
      <c r="Q195" s="22">
        <f>IF(H195=1,I195*'Vehicle Specs'!#REF!,IF(H195=2,'Vehicle Specs'!#REF!*I195,IF(H195=3,'Vehicle Specs'!$G$25*I195,0)))</f>
        <v>0</v>
      </c>
      <c r="R195" s="22">
        <f t="shared" si="46"/>
        <v>240.17050495520999</v>
      </c>
      <c r="S195" s="22">
        <f t="shared" ref="S195:S258" si="51">ABS(R195)</f>
        <v>240.17050495520999</v>
      </c>
      <c r="T195" s="22">
        <f>ABS((+P195+Q195)*(+E195))/1000</f>
        <v>3.2206864714493659</v>
      </c>
      <c r="U195" s="61"/>
      <c r="V195" s="61"/>
      <c r="W195" s="22">
        <v>308.00785775999998</v>
      </c>
      <c r="X195" s="22">
        <f t="shared" si="41"/>
        <v>2.0548445202331029E-2</v>
      </c>
      <c r="Y195" s="22">
        <f t="shared" ref="Y195:Y258" si="52">ABS(X195)</f>
        <v>2.0548445202331029E-2</v>
      </c>
      <c r="Z195" s="22">
        <f t="shared" ref="Z195:Z258" si="53">X195*3.09</f>
        <v>6.349469567520287E-2</v>
      </c>
      <c r="AA195" s="22">
        <f>(0.5*'Vehicle Specs'!$G$20*'Drive Cycle'!E195^2)</f>
        <v>56540.652061500004</v>
      </c>
      <c r="AB195" s="22">
        <f t="shared" ref="AB195:AB258" si="54">P195+Q195</f>
        <v>240.17050495520999</v>
      </c>
      <c r="AC195" s="22">
        <f>SUM(AB$2:AB195)</f>
        <v>40226.633729745256</v>
      </c>
      <c r="AD195" s="35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</row>
    <row r="196" spans="1:43" x14ac:dyDescent="0.3">
      <c r="A196" s="21">
        <v>1</v>
      </c>
      <c r="B196" s="22" t="s">
        <v>78</v>
      </c>
      <c r="C196" s="22">
        <f t="shared" si="43"/>
        <v>194</v>
      </c>
      <c r="D196" s="22">
        <f t="shared" si="47"/>
        <v>29.998170000000002</v>
      </c>
      <c r="E196" s="48">
        <v>13.41</v>
      </c>
      <c r="F196" s="48">
        <f t="shared" ref="F196:F259" si="55">($C$3/E196)+F195</f>
        <v>20.705927379997512</v>
      </c>
      <c r="G196" s="61"/>
      <c r="H196" s="61"/>
      <c r="I196" s="48">
        <f>E196-E195</f>
        <v>0</v>
      </c>
      <c r="J196" s="22">
        <f>(0.5*'Vehicle Specs'!$G$25*'Vehicle Specs'!$C$28*'Vehicle Specs'!$C$27*'Drive Cycle'!E196^2)</f>
        <v>159.97581505520998</v>
      </c>
      <c r="K196" s="22">
        <f>IF(A196=1,'Vehicle Specs'!$E$36,IF(A196=2,'Vehicle Specs'!$C$36,IF(A196=3,'Vehicle Specs'!$D$36,IF(A196=4,'Vehicle Specs'!$B$36,1))))</f>
        <v>80.194689900000014</v>
      </c>
      <c r="L196" s="22">
        <v>0</v>
      </c>
      <c r="M196" s="22">
        <f t="shared" ref="M196:M259" si="56">L196-L195</f>
        <v>0</v>
      </c>
      <c r="N196" s="22">
        <f t="shared" si="48"/>
        <v>0</v>
      </c>
      <c r="O196" s="22">
        <f t="shared" si="49"/>
        <v>0</v>
      </c>
      <c r="P196" s="22">
        <f t="shared" si="50"/>
        <v>240.17050495520999</v>
      </c>
      <c r="Q196" s="22">
        <f>IF(H196=1,I196*'Vehicle Specs'!#REF!,IF(H196=2,'Vehicle Specs'!#REF!*I196,IF(H196=3,'Vehicle Specs'!$G$25*I196,0)))</f>
        <v>0</v>
      </c>
      <c r="R196" s="22">
        <f t="shared" si="46"/>
        <v>240.17050495520999</v>
      </c>
      <c r="S196" s="22">
        <f t="shared" si="51"/>
        <v>240.17050495520999</v>
      </c>
      <c r="T196" s="22">
        <f>ABS((+P196+Q196)*(+E196))/1000</f>
        <v>3.2206864714493659</v>
      </c>
      <c r="U196" s="61"/>
      <c r="V196" s="61"/>
      <c r="W196" s="22">
        <v>308.00785775999998</v>
      </c>
      <c r="X196" s="22">
        <f t="shared" ref="X196:X259" si="57">(R196*W196/3600)/1000</f>
        <v>2.0548445202331029E-2</v>
      </c>
      <c r="Y196" s="22">
        <f t="shared" si="52"/>
        <v>2.0548445202331029E-2</v>
      </c>
      <c r="Z196" s="22">
        <f t="shared" si="53"/>
        <v>6.349469567520287E-2</v>
      </c>
      <c r="AA196" s="22">
        <f>(0.5*'Vehicle Specs'!$G$20*'Drive Cycle'!E196^2)</f>
        <v>56540.652061500004</v>
      </c>
      <c r="AB196" s="22">
        <f t="shared" si="54"/>
        <v>240.17050495520999</v>
      </c>
      <c r="AC196" s="22">
        <f>SUM(AB$2:AB196)</f>
        <v>40466.804234700467</v>
      </c>
      <c r="AD196" s="35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</row>
    <row r="197" spans="1:43" x14ac:dyDescent="0.3">
      <c r="A197" s="21">
        <v>1</v>
      </c>
      <c r="B197" s="22" t="s">
        <v>78</v>
      </c>
      <c r="C197" s="22">
        <f t="shared" si="43"/>
        <v>195</v>
      </c>
      <c r="D197" s="22">
        <f t="shared" si="47"/>
        <v>29.998170000000002</v>
      </c>
      <c r="E197" s="48">
        <v>13.41</v>
      </c>
      <c r="F197" s="48">
        <f t="shared" si="55"/>
        <v>20.780498595508323</v>
      </c>
      <c r="G197" s="61"/>
      <c r="H197" s="61"/>
      <c r="I197" s="48">
        <f>E197-E196</f>
        <v>0</v>
      </c>
      <c r="J197" s="22">
        <f>(0.5*'Vehicle Specs'!$G$25*'Vehicle Specs'!$C$28*'Vehicle Specs'!$C$27*'Drive Cycle'!E197^2)</f>
        <v>159.97581505520998</v>
      </c>
      <c r="K197" s="22">
        <f>IF(A197=1,'Vehicle Specs'!$E$36,IF(A197=2,'Vehicle Specs'!$C$36,IF(A197=3,'Vehicle Specs'!$D$36,IF(A197=4,'Vehicle Specs'!$B$36,1))))</f>
        <v>80.194689900000014</v>
      </c>
      <c r="L197" s="22">
        <v>0</v>
      </c>
      <c r="M197" s="22">
        <f t="shared" si="56"/>
        <v>0</v>
      </c>
      <c r="N197" s="22">
        <f t="shared" si="48"/>
        <v>0</v>
      </c>
      <c r="O197" s="22">
        <f t="shared" si="49"/>
        <v>0</v>
      </c>
      <c r="P197" s="22">
        <f t="shared" si="50"/>
        <v>240.17050495520999</v>
      </c>
      <c r="Q197" s="22">
        <f>IF(H197=1,I197*'Vehicle Specs'!#REF!,IF(H197=2,'Vehicle Specs'!#REF!*I197,IF(H197=3,'Vehicle Specs'!$G$25*I197,0)))</f>
        <v>0</v>
      </c>
      <c r="R197" s="22">
        <f t="shared" si="46"/>
        <v>240.17050495520999</v>
      </c>
      <c r="S197" s="22">
        <f t="shared" si="51"/>
        <v>240.17050495520999</v>
      </c>
      <c r="T197" s="22">
        <f>ABS((+P197+Q197)*(+E197))/1000</f>
        <v>3.2206864714493659</v>
      </c>
      <c r="U197" s="61"/>
      <c r="V197" s="61"/>
      <c r="W197" s="22">
        <v>308.00785775999998</v>
      </c>
      <c r="X197" s="22">
        <f t="shared" si="57"/>
        <v>2.0548445202331029E-2</v>
      </c>
      <c r="Y197" s="22">
        <f t="shared" si="52"/>
        <v>2.0548445202331029E-2</v>
      </c>
      <c r="Z197" s="22">
        <f t="shared" si="53"/>
        <v>6.349469567520287E-2</v>
      </c>
      <c r="AA197" s="22">
        <f>(0.5*'Vehicle Specs'!$G$20*'Drive Cycle'!E197^2)</f>
        <v>56540.652061500004</v>
      </c>
      <c r="AB197" s="22">
        <f t="shared" si="54"/>
        <v>240.17050495520999</v>
      </c>
      <c r="AC197" s="22">
        <f>SUM(AB$2:AB197)</f>
        <v>40706.974739655678</v>
      </c>
      <c r="AD197" s="35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</row>
    <row r="198" spans="1:43" x14ac:dyDescent="0.3">
      <c r="A198" s="21">
        <v>1</v>
      </c>
      <c r="B198" s="22" t="s">
        <v>78</v>
      </c>
      <c r="C198" s="22">
        <f t="shared" si="43"/>
        <v>196</v>
      </c>
      <c r="D198" s="22">
        <f t="shared" si="47"/>
        <v>29.998170000000002</v>
      </c>
      <c r="E198" s="48">
        <v>13.41</v>
      </c>
      <c r="F198" s="48">
        <f t="shared" si="55"/>
        <v>20.855069811019135</v>
      </c>
      <c r="G198" s="61"/>
      <c r="H198" s="61"/>
      <c r="I198" s="48">
        <f>E198-E197</f>
        <v>0</v>
      </c>
      <c r="J198" s="22">
        <f>(0.5*'Vehicle Specs'!$G$25*'Vehicle Specs'!$C$28*'Vehicle Specs'!$C$27*'Drive Cycle'!E198^2)</f>
        <v>159.97581505520998</v>
      </c>
      <c r="K198" s="22">
        <f>IF(A198=1,'Vehicle Specs'!$E$36,IF(A198=2,'Vehicle Specs'!$C$36,IF(A198=3,'Vehicle Specs'!$D$36,IF(A198=4,'Vehicle Specs'!$B$36,1))))</f>
        <v>80.194689900000014</v>
      </c>
      <c r="L198" s="22">
        <v>0</v>
      </c>
      <c r="M198" s="22">
        <f t="shared" si="56"/>
        <v>0</v>
      </c>
      <c r="N198" s="22">
        <f t="shared" si="48"/>
        <v>0</v>
      </c>
      <c r="O198" s="22">
        <f t="shared" si="49"/>
        <v>0</v>
      </c>
      <c r="P198" s="22">
        <f t="shared" si="50"/>
        <v>240.17050495520999</v>
      </c>
      <c r="Q198" s="22">
        <f>IF(H198=1,I198*'Vehicle Specs'!#REF!,IF(H198=2,'Vehicle Specs'!#REF!*I198,IF(H198=3,'Vehicle Specs'!$G$25*I198,0)))</f>
        <v>0</v>
      </c>
      <c r="R198" s="22">
        <f t="shared" si="46"/>
        <v>240.17050495520999</v>
      </c>
      <c r="S198" s="22">
        <f t="shared" si="51"/>
        <v>240.17050495520999</v>
      </c>
      <c r="T198" s="22">
        <f>ABS((+P198+Q198)*(+E198))/1000</f>
        <v>3.2206864714493659</v>
      </c>
      <c r="U198" s="61"/>
      <c r="V198" s="61"/>
      <c r="W198" s="22">
        <v>308.00785775999998</v>
      </c>
      <c r="X198" s="22">
        <f t="shared" si="57"/>
        <v>2.0548445202331029E-2</v>
      </c>
      <c r="Y198" s="22">
        <f t="shared" si="52"/>
        <v>2.0548445202331029E-2</v>
      </c>
      <c r="Z198" s="22">
        <f t="shared" si="53"/>
        <v>6.349469567520287E-2</v>
      </c>
      <c r="AA198" s="22">
        <f>(0.5*'Vehicle Specs'!$G$20*'Drive Cycle'!E198^2)</f>
        <v>56540.652061500004</v>
      </c>
      <c r="AB198" s="22">
        <f t="shared" si="54"/>
        <v>240.17050495520999</v>
      </c>
      <c r="AC198" s="22">
        <f>SUM(AB$2:AB198)</f>
        <v>40947.145244610889</v>
      </c>
      <c r="AD198" s="35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</row>
    <row r="199" spans="1:43" x14ac:dyDescent="0.3">
      <c r="A199" s="21">
        <v>1</v>
      </c>
      <c r="B199" s="22" t="s">
        <v>78</v>
      </c>
      <c r="C199" s="22">
        <f t="shared" si="43"/>
        <v>197</v>
      </c>
      <c r="D199" s="22">
        <f t="shared" si="47"/>
        <v>29.998170000000002</v>
      </c>
      <c r="E199" s="48">
        <v>13.41</v>
      </c>
      <c r="F199" s="48">
        <f t="shared" si="55"/>
        <v>20.929641026529946</v>
      </c>
      <c r="G199" s="61"/>
      <c r="H199" s="61"/>
      <c r="I199" s="48">
        <f>E199-E198</f>
        <v>0</v>
      </c>
      <c r="J199" s="22">
        <f>(0.5*'Vehicle Specs'!$G$25*'Vehicle Specs'!$C$28*'Vehicle Specs'!$C$27*'Drive Cycle'!E199^2)</f>
        <v>159.97581505520998</v>
      </c>
      <c r="K199" s="22">
        <f>IF(A199=1,'Vehicle Specs'!$E$36,IF(A199=2,'Vehicle Specs'!$C$36,IF(A199=3,'Vehicle Specs'!$D$36,IF(A199=4,'Vehicle Specs'!$B$36,1))))</f>
        <v>80.194689900000014</v>
      </c>
      <c r="L199" s="22">
        <v>0</v>
      </c>
      <c r="M199" s="22">
        <f t="shared" si="56"/>
        <v>0</v>
      </c>
      <c r="N199" s="22">
        <f t="shared" si="48"/>
        <v>0</v>
      </c>
      <c r="O199" s="22">
        <f t="shared" si="49"/>
        <v>0</v>
      </c>
      <c r="P199" s="22">
        <f t="shared" si="50"/>
        <v>240.17050495520999</v>
      </c>
      <c r="Q199" s="22">
        <f>IF(H199=1,I199*'Vehicle Specs'!#REF!,IF(H199=2,'Vehicle Specs'!#REF!*I199,IF(H199=3,'Vehicle Specs'!$G$25*I199,0)))</f>
        <v>0</v>
      </c>
      <c r="R199" s="22">
        <f t="shared" si="46"/>
        <v>240.17050495520999</v>
      </c>
      <c r="S199" s="22">
        <f t="shared" si="51"/>
        <v>240.17050495520999</v>
      </c>
      <c r="T199" s="22">
        <f>ABS((+P199+Q199)*(+E199))/1000</f>
        <v>3.2206864714493659</v>
      </c>
      <c r="U199" s="61"/>
      <c r="V199" s="61"/>
      <c r="W199" s="22">
        <v>308.00785775999998</v>
      </c>
      <c r="X199" s="22">
        <f t="shared" si="57"/>
        <v>2.0548445202331029E-2</v>
      </c>
      <c r="Y199" s="22">
        <f t="shared" si="52"/>
        <v>2.0548445202331029E-2</v>
      </c>
      <c r="Z199" s="22">
        <f t="shared" si="53"/>
        <v>6.349469567520287E-2</v>
      </c>
      <c r="AA199" s="22">
        <f>(0.5*'Vehicle Specs'!$G$20*'Drive Cycle'!E199^2)</f>
        <v>56540.652061500004</v>
      </c>
      <c r="AB199" s="22">
        <f t="shared" si="54"/>
        <v>240.17050495520999</v>
      </c>
      <c r="AC199" s="22">
        <f>SUM(AB$2:AB199)</f>
        <v>41187.3157495661</v>
      </c>
      <c r="AD199" s="35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</row>
    <row r="200" spans="1:43" x14ac:dyDescent="0.3">
      <c r="A200" s="21">
        <v>1</v>
      </c>
      <c r="B200" s="22" t="s">
        <v>78</v>
      </c>
      <c r="C200" s="22">
        <f t="shared" si="43"/>
        <v>198</v>
      </c>
      <c r="D200" s="22">
        <f t="shared" si="47"/>
        <v>29.998170000000002</v>
      </c>
      <c r="E200" s="48">
        <v>13.41</v>
      </c>
      <c r="F200" s="48">
        <f t="shared" si="55"/>
        <v>21.004212242040758</v>
      </c>
      <c r="G200" s="61"/>
      <c r="H200" s="61"/>
      <c r="I200" s="48">
        <f>E200-E199</f>
        <v>0</v>
      </c>
      <c r="J200" s="22">
        <f>(0.5*'Vehicle Specs'!$G$25*'Vehicle Specs'!$C$28*'Vehicle Specs'!$C$27*'Drive Cycle'!E200^2)</f>
        <v>159.97581505520998</v>
      </c>
      <c r="K200" s="22">
        <f>IF(A200=1,'Vehicle Specs'!$E$36,IF(A200=2,'Vehicle Specs'!$C$36,IF(A200=3,'Vehicle Specs'!$D$36,IF(A200=4,'Vehicle Specs'!$B$36,1))))</f>
        <v>80.194689900000014</v>
      </c>
      <c r="L200" s="22">
        <v>0</v>
      </c>
      <c r="M200" s="22">
        <f t="shared" si="56"/>
        <v>0</v>
      </c>
      <c r="N200" s="22">
        <f t="shared" si="48"/>
        <v>0</v>
      </c>
      <c r="O200" s="22">
        <f t="shared" si="49"/>
        <v>0</v>
      </c>
      <c r="P200" s="22">
        <f t="shared" si="50"/>
        <v>240.17050495520999</v>
      </c>
      <c r="Q200" s="22">
        <f>IF(H200=1,I200*'Vehicle Specs'!#REF!,IF(H200=2,'Vehicle Specs'!#REF!*I200,IF(H200=3,'Vehicle Specs'!$G$25*I200,0)))</f>
        <v>0</v>
      </c>
      <c r="R200" s="22">
        <f t="shared" si="46"/>
        <v>240.17050495520999</v>
      </c>
      <c r="S200" s="22">
        <f t="shared" si="51"/>
        <v>240.17050495520999</v>
      </c>
      <c r="T200" s="22">
        <f>ABS((+P200+Q200)*(+E200))/1000</f>
        <v>3.2206864714493659</v>
      </c>
      <c r="U200" s="61"/>
      <c r="V200" s="61"/>
      <c r="W200" s="22">
        <v>308.00785775999998</v>
      </c>
      <c r="X200" s="22">
        <f t="shared" si="57"/>
        <v>2.0548445202331029E-2</v>
      </c>
      <c r="Y200" s="22">
        <f t="shared" si="52"/>
        <v>2.0548445202331029E-2</v>
      </c>
      <c r="Z200" s="22">
        <f t="shared" si="53"/>
        <v>6.349469567520287E-2</v>
      </c>
      <c r="AA200" s="22">
        <f>(0.5*'Vehicle Specs'!$G$20*'Drive Cycle'!E200^2)</f>
        <v>56540.652061500004</v>
      </c>
      <c r="AB200" s="22">
        <f t="shared" si="54"/>
        <v>240.17050495520999</v>
      </c>
      <c r="AC200" s="22">
        <f>SUM(AB$2:AB200)</f>
        <v>41427.486254521311</v>
      </c>
      <c r="AD200" s="35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</row>
    <row r="201" spans="1:43" x14ac:dyDescent="0.3">
      <c r="A201" s="21">
        <v>1</v>
      </c>
      <c r="B201" s="22" t="s">
        <v>78</v>
      </c>
      <c r="C201" s="22">
        <f t="shared" si="43"/>
        <v>199</v>
      </c>
      <c r="D201" s="22">
        <f t="shared" si="47"/>
        <v>29.998170000000002</v>
      </c>
      <c r="E201" s="48">
        <v>13.41</v>
      </c>
      <c r="F201" s="48">
        <f t="shared" si="55"/>
        <v>21.07878345755157</v>
      </c>
      <c r="G201" s="61"/>
      <c r="H201" s="61"/>
      <c r="I201" s="48">
        <f>E201-E200</f>
        <v>0</v>
      </c>
      <c r="J201" s="22">
        <f>(0.5*'Vehicle Specs'!$G$25*'Vehicle Specs'!$C$28*'Vehicle Specs'!$C$27*'Drive Cycle'!E201^2)</f>
        <v>159.97581505520998</v>
      </c>
      <c r="K201" s="22">
        <f>IF(A201=1,'Vehicle Specs'!$E$36,IF(A201=2,'Vehicle Specs'!$C$36,IF(A201=3,'Vehicle Specs'!$D$36,IF(A201=4,'Vehicle Specs'!$B$36,1))))</f>
        <v>80.194689900000014</v>
      </c>
      <c r="L201" s="22">
        <v>0</v>
      </c>
      <c r="M201" s="22">
        <f t="shared" si="56"/>
        <v>0</v>
      </c>
      <c r="N201" s="22">
        <f t="shared" si="48"/>
        <v>0</v>
      </c>
      <c r="O201" s="22">
        <f t="shared" si="49"/>
        <v>0</v>
      </c>
      <c r="P201" s="22">
        <f t="shared" si="50"/>
        <v>240.17050495520999</v>
      </c>
      <c r="Q201" s="22">
        <f>IF(H201=1,I201*'Vehicle Specs'!#REF!,IF(H201=2,'Vehicle Specs'!#REF!*I201,IF(H201=3,'Vehicle Specs'!$G$25*I201,0)))</f>
        <v>0</v>
      </c>
      <c r="R201" s="22">
        <f t="shared" si="46"/>
        <v>240.17050495520999</v>
      </c>
      <c r="S201" s="22">
        <f t="shared" si="51"/>
        <v>240.17050495520999</v>
      </c>
      <c r="T201" s="22">
        <f>ABS((+P201+Q201)*(+E201))/1000</f>
        <v>3.2206864714493659</v>
      </c>
      <c r="U201" s="61"/>
      <c r="V201" s="61"/>
      <c r="W201" s="22">
        <v>308.00785775999998</v>
      </c>
      <c r="X201" s="22">
        <f t="shared" si="57"/>
        <v>2.0548445202331029E-2</v>
      </c>
      <c r="Y201" s="22">
        <f t="shared" si="52"/>
        <v>2.0548445202331029E-2</v>
      </c>
      <c r="Z201" s="22">
        <f t="shared" si="53"/>
        <v>6.349469567520287E-2</v>
      </c>
      <c r="AA201" s="22">
        <f>(0.5*'Vehicle Specs'!$G$20*'Drive Cycle'!E201^2)</f>
        <v>56540.652061500004</v>
      </c>
      <c r="AB201" s="22">
        <f t="shared" si="54"/>
        <v>240.17050495520999</v>
      </c>
      <c r="AC201" s="22">
        <f>SUM(AB$2:AB201)</f>
        <v>41667.656759476522</v>
      </c>
      <c r="AD201" s="35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</row>
    <row r="202" spans="1:43" x14ac:dyDescent="0.3">
      <c r="A202" s="21">
        <v>1</v>
      </c>
      <c r="B202" s="22" t="s">
        <v>78</v>
      </c>
      <c r="C202" s="22">
        <f t="shared" si="43"/>
        <v>200</v>
      </c>
      <c r="D202" s="22">
        <f t="shared" si="47"/>
        <v>29.998170000000002</v>
      </c>
      <c r="E202" s="48">
        <v>13.41</v>
      </c>
      <c r="F202" s="48">
        <f t="shared" si="55"/>
        <v>21.153354673062381</v>
      </c>
      <c r="G202" s="61"/>
      <c r="H202" s="61"/>
      <c r="I202" s="48">
        <f>E202-E201</f>
        <v>0</v>
      </c>
      <c r="J202" s="22">
        <f>(0.5*'Vehicle Specs'!$G$25*'Vehicle Specs'!$C$28*'Vehicle Specs'!$C$27*'Drive Cycle'!E202^2)</f>
        <v>159.97581505520998</v>
      </c>
      <c r="K202" s="22">
        <f>IF(A202=1,'Vehicle Specs'!$E$36,IF(A202=2,'Vehicle Specs'!$C$36,IF(A202=3,'Vehicle Specs'!$D$36,IF(A202=4,'Vehicle Specs'!$B$36,1))))</f>
        <v>80.194689900000014</v>
      </c>
      <c r="L202" s="22">
        <v>0</v>
      </c>
      <c r="M202" s="22">
        <f t="shared" si="56"/>
        <v>0</v>
      </c>
      <c r="N202" s="22">
        <f t="shared" si="48"/>
        <v>0</v>
      </c>
      <c r="O202" s="22">
        <f t="shared" si="49"/>
        <v>0</v>
      </c>
      <c r="P202" s="22">
        <f t="shared" si="50"/>
        <v>240.17050495520999</v>
      </c>
      <c r="Q202" s="22">
        <f>IF(H202=1,I202*'Vehicle Specs'!#REF!,IF(H202=2,'Vehicle Specs'!#REF!*I202,IF(H202=3,'Vehicle Specs'!$G$25*I202,0)))</f>
        <v>0</v>
      </c>
      <c r="R202" s="22">
        <f t="shared" si="46"/>
        <v>240.17050495520999</v>
      </c>
      <c r="S202" s="22">
        <f t="shared" si="51"/>
        <v>240.17050495520999</v>
      </c>
      <c r="T202" s="22">
        <f>ABS((+P202+Q202)*(+E202))/1000</f>
        <v>3.2206864714493659</v>
      </c>
      <c r="U202" s="61"/>
      <c r="V202" s="61"/>
      <c r="W202" s="22">
        <v>308.00785775999998</v>
      </c>
      <c r="X202" s="22">
        <f t="shared" si="57"/>
        <v>2.0548445202331029E-2</v>
      </c>
      <c r="Y202" s="22">
        <f t="shared" si="52"/>
        <v>2.0548445202331029E-2</v>
      </c>
      <c r="Z202" s="22">
        <f t="shared" si="53"/>
        <v>6.349469567520287E-2</v>
      </c>
      <c r="AA202" s="22">
        <f>(0.5*'Vehicle Specs'!$G$20*'Drive Cycle'!E202^2)</f>
        <v>56540.652061500004</v>
      </c>
      <c r="AB202" s="22">
        <f t="shared" si="54"/>
        <v>240.17050495520999</v>
      </c>
      <c r="AC202" s="22">
        <f>SUM(AB$2:AB202)</f>
        <v>41907.827264431733</v>
      </c>
      <c r="AD202" s="35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</row>
    <row r="203" spans="1:43" x14ac:dyDescent="0.3">
      <c r="A203" s="21">
        <v>1</v>
      </c>
      <c r="B203" s="22" t="s">
        <v>78</v>
      </c>
      <c r="C203" s="22">
        <f t="shared" si="43"/>
        <v>201</v>
      </c>
      <c r="D203" s="22">
        <f t="shared" si="47"/>
        <v>29.998170000000002</v>
      </c>
      <c r="E203" s="48">
        <v>13.41</v>
      </c>
      <c r="F203" s="48">
        <f t="shared" si="55"/>
        <v>21.227925888573193</v>
      </c>
      <c r="G203" s="61"/>
      <c r="H203" s="61"/>
      <c r="I203" s="48">
        <f>E203-E202</f>
        <v>0</v>
      </c>
      <c r="J203" s="22">
        <f>(0.5*'Vehicle Specs'!$G$25*'Vehicle Specs'!$C$28*'Vehicle Specs'!$C$27*'Drive Cycle'!E203^2)</f>
        <v>159.97581505520998</v>
      </c>
      <c r="K203" s="22">
        <f>IF(A203=1,'Vehicle Specs'!$E$36,IF(A203=2,'Vehicle Specs'!$C$36,IF(A203=3,'Vehicle Specs'!$D$36,IF(A203=4,'Vehicle Specs'!$B$36,1))))</f>
        <v>80.194689900000014</v>
      </c>
      <c r="L203" s="22">
        <v>0</v>
      </c>
      <c r="M203" s="22">
        <f t="shared" si="56"/>
        <v>0</v>
      </c>
      <c r="N203" s="22">
        <f t="shared" si="48"/>
        <v>0</v>
      </c>
      <c r="O203" s="22">
        <f t="shared" si="49"/>
        <v>0</v>
      </c>
      <c r="P203" s="22">
        <f t="shared" si="50"/>
        <v>240.17050495520999</v>
      </c>
      <c r="Q203" s="22">
        <f>IF(H203=1,I203*'Vehicle Specs'!#REF!,IF(H203=2,'Vehicle Specs'!#REF!*I203,IF(H203=3,'Vehicle Specs'!$G$25*I203,0)))</f>
        <v>0</v>
      </c>
      <c r="R203" s="22">
        <f t="shared" si="46"/>
        <v>240.17050495520999</v>
      </c>
      <c r="S203" s="22">
        <f t="shared" si="51"/>
        <v>240.17050495520999</v>
      </c>
      <c r="T203" s="22">
        <f>ABS((+P203+Q203)*(+E203))/1000</f>
        <v>3.2206864714493659</v>
      </c>
      <c r="U203" s="61"/>
      <c r="V203" s="61"/>
      <c r="W203" s="22">
        <v>308.00785775999998</v>
      </c>
      <c r="X203" s="22">
        <f t="shared" si="57"/>
        <v>2.0548445202331029E-2</v>
      </c>
      <c r="Y203" s="22">
        <f t="shared" si="52"/>
        <v>2.0548445202331029E-2</v>
      </c>
      <c r="Z203" s="22">
        <f t="shared" si="53"/>
        <v>6.349469567520287E-2</v>
      </c>
      <c r="AA203" s="22">
        <f>(0.5*'Vehicle Specs'!$G$20*'Drive Cycle'!E203^2)</f>
        <v>56540.652061500004</v>
      </c>
      <c r="AB203" s="22">
        <f t="shared" si="54"/>
        <v>240.17050495520999</v>
      </c>
      <c r="AC203" s="22">
        <f>SUM(AB$2:AB203)</f>
        <v>42147.997769386944</v>
      </c>
      <c r="AD203" s="35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</row>
    <row r="204" spans="1:43" x14ac:dyDescent="0.3">
      <c r="A204" s="21">
        <v>1</v>
      </c>
      <c r="B204" s="22" t="s">
        <v>78</v>
      </c>
      <c r="C204" s="22">
        <f t="shared" si="43"/>
        <v>202</v>
      </c>
      <c r="D204" s="22">
        <f t="shared" si="47"/>
        <v>29.998170000000002</v>
      </c>
      <c r="E204" s="48">
        <v>13.41</v>
      </c>
      <c r="F204" s="48">
        <f t="shared" si="55"/>
        <v>21.302497104084004</v>
      </c>
      <c r="G204" s="61"/>
      <c r="H204" s="61"/>
      <c r="I204" s="48">
        <f>E204-E203</f>
        <v>0</v>
      </c>
      <c r="J204" s="22">
        <f>(0.5*'Vehicle Specs'!$G$25*'Vehicle Specs'!$C$28*'Vehicle Specs'!$C$27*'Drive Cycle'!E204^2)</f>
        <v>159.97581505520998</v>
      </c>
      <c r="K204" s="22">
        <f>IF(A204=1,'Vehicle Specs'!$E$36,IF(A204=2,'Vehicle Specs'!$C$36,IF(A204=3,'Vehicle Specs'!$D$36,IF(A204=4,'Vehicle Specs'!$B$36,1))))</f>
        <v>80.194689900000014</v>
      </c>
      <c r="L204" s="22">
        <v>0</v>
      </c>
      <c r="M204" s="22">
        <f t="shared" si="56"/>
        <v>0</v>
      </c>
      <c r="N204" s="22">
        <f t="shared" si="48"/>
        <v>0</v>
      </c>
      <c r="O204" s="22">
        <f t="shared" si="49"/>
        <v>0</v>
      </c>
      <c r="P204" s="22">
        <f t="shared" si="50"/>
        <v>240.17050495520999</v>
      </c>
      <c r="Q204" s="22">
        <f>IF(H204=1,I204*'Vehicle Specs'!#REF!,IF(H204=2,'Vehicle Specs'!#REF!*I204,IF(H204=3,'Vehicle Specs'!$G$25*I204,0)))</f>
        <v>0</v>
      </c>
      <c r="R204" s="22">
        <f t="shared" si="46"/>
        <v>240.17050495520999</v>
      </c>
      <c r="S204" s="22">
        <f t="shared" si="51"/>
        <v>240.17050495520999</v>
      </c>
      <c r="T204" s="22">
        <f>ABS((+P204+Q204)*(+E204))/1000</f>
        <v>3.2206864714493659</v>
      </c>
      <c r="U204" s="61"/>
      <c r="V204" s="61"/>
      <c r="W204" s="22">
        <v>308.00785775999998</v>
      </c>
      <c r="X204" s="22">
        <f t="shared" si="57"/>
        <v>2.0548445202331029E-2</v>
      </c>
      <c r="Y204" s="22">
        <f t="shared" si="52"/>
        <v>2.0548445202331029E-2</v>
      </c>
      <c r="Z204" s="22">
        <f t="shared" si="53"/>
        <v>6.349469567520287E-2</v>
      </c>
      <c r="AA204" s="22">
        <f>(0.5*'Vehicle Specs'!$G$20*'Drive Cycle'!E204^2)</f>
        <v>56540.652061500004</v>
      </c>
      <c r="AB204" s="22">
        <f t="shared" si="54"/>
        <v>240.17050495520999</v>
      </c>
      <c r="AC204" s="22">
        <f>SUM(AB$2:AB204)</f>
        <v>42388.168274342155</v>
      </c>
      <c r="AD204" s="35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</row>
    <row r="205" spans="1:43" x14ac:dyDescent="0.3">
      <c r="A205" s="21">
        <v>1</v>
      </c>
      <c r="B205" s="22" t="s">
        <v>78</v>
      </c>
      <c r="C205" s="22">
        <f t="shared" si="43"/>
        <v>203</v>
      </c>
      <c r="D205" s="22">
        <f t="shared" si="47"/>
        <v>29.998170000000002</v>
      </c>
      <c r="E205" s="48">
        <v>13.41</v>
      </c>
      <c r="F205" s="48">
        <f t="shared" si="55"/>
        <v>21.377068319594816</v>
      </c>
      <c r="G205" s="61"/>
      <c r="H205" s="61"/>
      <c r="I205" s="48">
        <f>E205-E204</f>
        <v>0</v>
      </c>
      <c r="J205" s="22">
        <f>(0.5*'Vehicle Specs'!$G$25*'Vehicle Specs'!$C$28*'Vehicle Specs'!$C$27*'Drive Cycle'!E205^2)</f>
        <v>159.97581505520998</v>
      </c>
      <c r="K205" s="22">
        <f>IF(A205=1,'Vehicle Specs'!$E$36,IF(A205=2,'Vehicle Specs'!$C$36,IF(A205=3,'Vehicle Specs'!$D$36,IF(A205=4,'Vehicle Specs'!$B$36,1))))</f>
        <v>80.194689900000014</v>
      </c>
      <c r="L205" s="22">
        <v>0</v>
      </c>
      <c r="M205" s="22">
        <f t="shared" si="56"/>
        <v>0</v>
      </c>
      <c r="N205" s="22">
        <f t="shared" si="48"/>
        <v>0</v>
      </c>
      <c r="O205" s="22">
        <f t="shared" si="49"/>
        <v>0</v>
      </c>
      <c r="P205" s="22">
        <f t="shared" si="50"/>
        <v>240.17050495520999</v>
      </c>
      <c r="Q205" s="22">
        <f>IF(H205=1,I205*'Vehicle Specs'!#REF!,IF(H205=2,'Vehicle Specs'!#REF!*I205,IF(H205=3,'Vehicle Specs'!$G$25*I205,0)))</f>
        <v>0</v>
      </c>
      <c r="R205" s="22">
        <f t="shared" si="46"/>
        <v>240.17050495520999</v>
      </c>
      <c r="S205" s="22">
        <f t="shared" si="51"/>
        <v>240.17050495520999</v>
      </c>
      <c r="T205" s="22">
        <f>ABS((+P205+Q205)*(+E205))/1000</f>
        <v>3.2206864714493659</v>
      </c>
      <c r="U205" s="61"/>
      <c r="V205" s="61"/>
      <c r="W205" s="22">
        <v>308.00785775999998</v>
      </c>
      <c r="X205" s="22">
        <f t="shared" si="57"/>
        <v>2.0548445202331029E-2</v>
      </c>
      <c r="Y205" s="22">
        <f t="shared" si="52"/>
        <v>2.0548445202331029E-2</v>
      </c>
      <c r="Z205" s="22">
        <f t="shared" si="53"/>
        <v>6.349469567520287E-2</v>
      </c>
      <c r="AA205" s="22">
        <f>(0.5*'Vehicle Specs'!$G$20*'Drive Cycle'!E205^2)</f>
        <v>56540.652061500004</v>
      </c>
      <c r="AB205" s="22">
        <f t="shared" si="54"/>
        <v>240.17050495520999</v>
      </c>
      <c r="AC205" s="22">
        <f>SUM(AB$2:AB205)</f>
        <v>42628.338779297366</v>
      </c>
      <c r="AD205" s="35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</row>
    <row r="206" spans="1:43" x14ac:dyDescent="0.3">
      <c r="A206" s="21">
        <v>1</v>
      </c>
      <c r="B206" s="22" t="s">
        <v>78</v>
      </c>
      <c r="C206" s="22">
        <f t="shared" si="43"/>
        <v>204</v>
      </c>
      <c r="D206" s="22">
        <f t="shared" si="47"/>
        <v>29.998170000000002</v>
      </c>
      <c r="E206" s="48">
        <v>13.41</v>
      </c>
      <c r="F206" s="48">
        <f t="shared" si="55"/>
        <v>21.451639535105627</v>
      </c>
      <c r="G206" s="61"/>
      <c r="H206" s="61"/>
      <c r="I206" s="48">
        <f>E206-E205</f>
        <v>0</v>
      </c>
      <c r="J206" s="22">
        <f>(0.5*'Vehicle Specs'!$G$25*'Vehicle Specs'!$C$28*'Vehicle Specs'!$C$27*'Drive Cycle'!E206^2)</f>
        <v>159.97581505520998</v>
      </c>
      <c r="K206" s="22">
        <f>IF(A206=1,'Vehicle Specs'!$E$36,IF(A206=2,'Vehicle Specs'!$C$36,IF(A206=3,'Vehicle Specs'!$D$36,IF(A206=4,'Vehicle Specs'!$B$36,1))))</f>
        <v>80.194689900000014</v>
      </c>
      <c r="L206" s="22">
        <v>0</v>
      </c>
      <c r="M206" s="22">
        <f t="shared" si="56"/>
        <v>0</v>
      </c>
      <c r="N206" s="22">
        <f t="shared" si="48"/>
        <v>0</v>
      </c>
      <c r="O206" s="22">
        <f t="shared" si="49"/>
        <v>0</v>
      </c>
      <c r="P206" s="22">
        <f t="shared" si="50"/>
        <v>240.17050495520999</v>
      </c>
      <c r="Q206" s="22">
        <f>IF(H206=1,I206*'Vehicle Specs'!#REF!,IF(H206=2,'Vehicle Specs'!#REF!*I206,IF(H206=3,'Vehicle Specs'!$G$25*I206,0)))</f>
        <v>0</v>
      </c>
      <c r="R206" s="22">
        <f t="shared" si="46"/>
        <v>240.17050495520999</v>
      </c>
      <c r="S206" s="22">
        <f t="shared" si="51"/>
        <v>240.17050495520999</v>
      </c>
      <c r="T206" s="22">
        <f>ABS((+P206+Q206)*(+E206))/1000</f>
        <v>3.2206864714493659</v>
      </c>
      <c r="U206" s="61"/>
      <c r="V206" s="61"/>
      <c r="W206" s="22">
        <v>308.00785775999998</v>
      </c>
      <c r="X206" s="22">
        <f t="shared" si="57"/>
        <v>2.0548445202331029E-2</v>
      </c>
      <c r="Y206" s="22">
        <f t="shared" si="52"/>
        <v>2.0548445202331029E-2</v>
      </c>
      <c r="Z206" s="22">
        <f t="shared" si="53"/>
        <v>6.349469567520287E-2</v>
      </c>
      <c r="AA206" s="22">
        <f>(0.5*'Vehicle Specs'!$G$20*'Drive Cycle'!E206^2)</f>
        <v>56540.652061500004</v>
      </c>
      <c r="AB206" s="22">
        <f t="shared" si="54"/>
        <v>240.17050495520999</v>
      </c>
      <c r="AC206" s="22">
        <f>SUM(AB$2:AB206)</f>
        <v>42868.509284252577</v>
      </c>
      <c r="AD206" s="35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</row>
    <row r="207" spans="1:43" x14ac:dyDescent="0.3">
      <c r="A207" s="21">
        <v>1</v>
      </c>
      <c r="B207" s="22" t="s">
        <v>78</v>
      </c>
      <c r="C207" s="22">
        <f t="shared" si="43"/>
        <v>205</v>
      </c>
      <c r="D207" s="22">
        <f t="shared" si="47"/>
        <v>29.998170000000002</v>
      </c>
      <c r="E207" s="48">
        <v>13.41</v>
      </c>
      <c r="F207" s="48">
        <f t="shared" si="55"/>
        <v>21.526210750616439</v>
      </c>
      <c r="G207" s="61"/>
      <c r="H207" s="61"/>
      <c r="I207" s="48">
        <f>E207-E206</f>
        <v>0</v>
      </c>
      <c r="J207" s="22">
        <f>(0.5*'Vehicle Specs'!$G$25*'Vehicle Specs'!$C$28*'Vehicle Specs'!$C$27*'Drive Cycle'!E207^2)</f>
        <v>159.97581505520998</v>
      </c>
      <c r="K207" s="22">
        <f>IF(A207=1,'Vehicle Specs'!$E$36,IF(A207=2,'Vehicle Specs'!$C$36,IF(A207=3,'Vehicle Specs'!$D$36,IF(A207=4,'Vehicle Specs'!$B$36,1))))</f>
        <v>80.194689900000014</v>
      </c>
      <c r="L207" s="22">
        <v>0</v>
      </c>
      <c r="M207" s="22">
        <f t="shared" si="56"/>
        <v>0</v>
      </c>
      <c r="N207" s="22">
        <f t="shared" si="48"/>
        <v>0</v>
      </c>
      <c r="O207" s="22">
        <f t="shared" si="49"/>
        <v>0</v>
      </c>
      <c r="P207" s="22">
        <f t="shared" si="50"/>
        <v>240.17050495520999</v>
      </c>
      <c r="Q207" s="22">
        <f>IF(H207=1,I207*'Vehicle Specs'!#REF!,IF(H207=2,'Vehicle Specs'!#REF!*I207,IF(H207=3,'Vehicle Specs'!$G$25*I207,0)))</f>
        <v>0</v>
      </c>
      <c r="R207" s="22">
        <f t="shared" si="46"/>
        <v>240.17050495520999</v>
      </c>
      <c r="S207" s="22">
        <f t="shared" si="51"/>
        <v>240.17050495520999</v>
      </c>
      <c r="T207" s="22">
        <f>ABS((+P207+Q207)*(+E207))/1000</f>
        <v>3.2206864714493659</v>
      </c>
      <c r="U207" s="61"/>
      <c r="V207" s="61"/>
      <c r="W207" s="22">
        <v>308.00785775999998</v>
      </c>
      <c r="X207" s="22">
        <f t="shared" si="57"/>
        <v>2.0548445202331029E-2</v>
      </c>
      <c r="Y207" s="22">
        <f t="shared" si="52"/>
        <v>2.0548445202331029E-2</v>
      </c>
      <c r="Z207" s="22">
        <f t="shared" si="53"/>
        <v>6.349469567520287E-2</v>
      </c>
      <c r="AA207" s="22">
        <f>(0.5*'Vehicle Specs'!$G$20*'Drive Cycle'!E207^2)</f>
        <v>56540.652061500004</v>
      </c>
      <c r="AB207" s="22">
        <f t="shared" si="54"/>
        <v>240.17050495520999</v>
      </c>
      <c r="AC207" s="22">
        <f>SUM(AB$2:AB207)</f>
        <v>43108.679789207788</v>
      </c>
      <c r="AD207" s="35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</row>
    <row r="208" spans="1:43" x14ac:dyDescent="0.3">
      <c r="A208" s="21">
        <v>1</v>
      </c>
      <c r="B208" s="22" t="s">
        <v>78</v>
      </c>
      <c r="C208" s="22">
        <f t="shared" si="43"/>
        <v>206</v>
      </c>
      <c r="D208" s="22">
        <f t="shared" si="47"/>
        <v>29.998170000000002</v>
      </c>
      <c r="E208" s="48">
        <v>13.41</v>
      </c>
      <c r="F208" s="48">
        <f t="shared" si="55"/>
        <v>21.600781966127251</v>
      </c>
      <c r="G208" s="61"/>
      <c r="H208" s="61"/>
      <c r="I208" s="48">
        <f>E208-E207</f>
        <v>0</v>
      </c>
      <c r="J208" s="22">
        <f>(0.5*'Vehicle Specs'!$G$25*'Vehicle Specs'!$C$28*'Vehicle Specs'!$C$27*'Drive Cycle'!E208^2)</f>
        <v>159.97581505520998</v>
      </c>
      <c r="K208" s="22">
        <f>IF(A208=1,'Vehicle Specs'!$E$36,IF(A208=2,'Vehicle Specs'!$C$36,IF(A208=3,'Vehicle Specs'!$D$36,IF(A208=4,'Vehicle Specs'!$B$36,1))))</f>
        <v>80.194689900000014</v>
      </c>
      <c r="L208" s="22">
        <v>0</v>
      </c>
      <c r="M208" s="22">
        <f t="shared" si="56"/>
        <v>0</v>
      </c>
      <c r="N208" s="22">
        <f t="shared" si="48"/>
        <v>0</v>
      </c>
      <c r="O208" s="22">
        <f t="shared" si="49"/>
        <v>0</v>
      </c>
      <c r="P208" s="22">
        <f t="shared" si="50"/>
        <v>240.17050495520999</v>
      </c>
      <c r="Q208" s="22">
        <f>IF(H208=1,I208*'Vehicle Specs'!#REF!,IF(H208=2,'Vehicle Specs'!#REF!*I208,IF(H208=3,'Vehicle Specs'!$G$25*I208,0)))</f>
        <v>0</v>
      </c>
      <c r="R208" s="22">
        <f t="shared" si="46"/>
        <v>240.17050495520999</v>
      </c>
      <c r="S208" s="22">
        <f t="shared" si="51"/>
        <v>240.17050495520999</v>
      </c>
      <c r="T208" s="22">
        <f>ABS((+P208+Q208)*(+E208))/1000</f>
        <v>3.2206864714493659</v>
      </c>
      <c r="U208" s="61"/>
      <c r="V208" s="61"/>
      <c r="W208" s="22">
        <v>308.00785775999998</v>
      </c>
      <c r="X208" s="22">
        <f t="shared" si="57"/>
        <v>2.0548445202331029E-2</v>
      </c>
      <c r="Y208" s="22">
        <f t="shared" si="52"/>
        <v>2.0548445202331029E-2</v>
      </c>
      <c r="Z208" s="22">
        <f t="shared" si="53"/>
        <v>6.349469567520287E-2</v>
      </c>
      <c r="AA208" s="22">
        <f>(0.5*'Vehicle Specs'!$G$20*'Drive Cycle'!E208^2)</f>
        <v>56540.652061500004</v>
      </c>
      <c r="AB208" s="22">
        <f t="shared" si="54"/>
        <v>240.17050495520999</v>
      </c>
      <c r="AC208" s="22">
        <f>SUM(AB$2:AB208)</f>
        <v>43348.850294162999</v>
      </c>
      <c r="AD208" s="35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</row>
    <row r="209" spans="1:43" x14ac:dyDescent="0.3">
      <c r="A209" s="21">
        <v>1</v>
      </c>
      <c r="B209" s="22" t="s">
        <v>78</v>
      </c>
      <c r="C209" s="22">
        <f t="shared" si="43"/>
        <v>207</v>
      </c>
      <c r="D209" s="22">
        <f t="shared" si="47"/>
        <v>29.998170000000002</v>
      </c>
      <c r="E209" s="48">
        <v>13.41</v>
      </c>
      <c r="F209" s="48">
        <f t="shared" si="55"/>
        <v>21.675353181638062</v>
      </c>
      <c r="G209" s="61"/>
      <c r="H209" s="61"/>
      <c r="I209" s="48">
        <f>E209-E208</f>
        <v>0</v>
      </c>
      <c r="J209" s="22">
        <f>(0.5*'Vehicle Specs'!$G$25*'Vehicle Specs'!$C$28*'Vehicle Specs'!$C$27*'Drive Cycle'!E209^2)</f>
        <v>159.97581505520998</v>
      </c>
      <c r="K209" s="22">
        <f>IF(A209=1,'Vehicle Specs'!$E$36,IF(A209=2,'Vehicle Specs'!$C$36,IF(A209=3,'Vehicle Specs'!$D$36,IF(A209=4,'Vehicle Specs'!$B$36,1))))</f>
        <v>80.194689900000014</v>
      </c>
      <c r="L209" s="22">
        <v>0</v>
      </c>
      <c r="M209" s="22">
        <f t="shared" si="56"/>
        <v>0</v>
      </c>
      <c r="N209" s="22">
        <f t="shared" si="48"/>
        <v>0</v>
      </c>
      <c r="O209" s="22">
        <f t="shared" si="49"/>
        <v>0</v>
      </c>
      <c r="P209" s="22">
        <f t="shared" si="50"/>
        <v>240.17050495520999</v>
      </c>
      <c r="Q209" s="22">
        <f>IF(H209=1,I209*'Vehicle Specs'!#REF!,IF(H209=2,'Vehicle Specs'!#REF!*I209,IF(H209=3,'Vehicle Specs'!$G$25*I209,0)))</f>
        <v>0</v>
      </c>
      <c r="R209" s="22">
        <f t="shared" si="46"/>
        <v>240.17050495520999</v>
      </c>
      <c r="S209" s="22">
        <f t="shared" si="51"/>
        <v>240.17050495520999</v>
      </c>
      <c r="T209" s="22">
        <f>ABS((+P209+Q209)*(+E209))/1000</f>
        <v>3.2206864714493659</v>
      </c>
      <c r="U209" s="61"/>
      <c r="V209" s="61"/>
      <c r="W209" s="22">
        <v>308.00785775999998</v>
      </c>
      <c r="X209" s="22">
        <f t="shared" si="57"/>
        <v>2.0548445202331029E-2</v>
      </c>
      <c r="Y209" s="22">
        <f t="shared" si="52"/>
        <v>2.0548445202331029E-2</v>
      </c>
      <c r="Z209" s="22">
        <f t="shared" si="53"/>
        <v>6.349469567520287E-2</v>
      </c>
      <c r="AA209" s="22">
        <f>(0.5*'Vehicle Specs'!$G$20*'Drive Cycle'!E209^2)</f>
        <v>56540.652061500004</v>
      </c>
      <c r="AB209" s="22">
        <f t="shared" si="54"/>
        <v>240.17050495520999</v>
      </c>
      <c r="AC209" s="22">
        <f>SUM(AB$2:AB209)</f>
        <v>43589.020799118211</v>
      </c>
      <c r="AD209" s="35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</row>
    <row r="210" spans="1:43" x14ac:dyDescent="0.3">
      <c r="A210" s="21">
        <v>1</v>
      </c>
      <c r="B210" s="22" t="s">
        <v>78</v>
      </c>
      <c r="C210" s="22">
        <f t="shared" si="43"/>
        <v>208</v>
      </c>
      <c r="D210" s="22">
        <f t="shared" si="47"/>
        <v>29.998170000000002</v>
      </c>
      <c r="E210" s="48">
        <v>13.41</v>
      </c>
      <c r="F210" s="48">
        <f t="shared" si="55"/>
        <v>21.749924397148874</v>
      </c>
      <c r="G210" s="61"/>
      <c r="H210" s="61"/>
      <c r="I210" s="48">
        <f>E210-E209</f>
        <v>0</v>
      </c>
      <c r="J210" s="22">
        <f>(0.5*'Vehicle Specs'!$G$25*'Vehicle Specs'!$C$28*'Vehicle Specs'!$C$27*'Drive Cycle'!E210^2)</f>
        <v>159.97581505520998</v>
      </c>
      <c r="K210" s="22">
        <f>IF(A210=1,'Vehicle Specs'!$E$36,IF(A210=2,'Vehicle Specs'!$C$36,IF(A210=3,'Vehicle Specs'!$D$36,IF(A210=4,'Vehicle Specs'!$B$36,1))))</f>
        <v>80.194689900000014</v>
      </c>
      <c r="L210" s="22">
        <v>0</v>
      </c>
      <c r="M210" s="22">
        <f t="shared" si="56"/>
        <v>0</v>
      </c>
      <c r="N210" s="22">
        <f t="shared" si="48"/>
        <v>0</v>
      </c>
      <c r="O210" s="22">
        <f t="shared" si="49"/>
        <v>0</v>
      </c>
      <c r="P210" s="22">
        <f t="shared" si="50"/>
        <v>240.17050495520999</v>
      </c>
      <c r="Q210" s="22">
        <f>IF(H210=1,I210*'Vehicle Specs'!#REF!,IF(H210=2,'Vehicle Specs'!#REF!*I210,IF(H210=3,'Vehicle Specs'!$G$25*I210,0)))</f>
        <v>0</v>
      </c>
      <c r="R210" s="22">
        <f t="shared" si="46"/>
        <v>240.17050495520999</v>
      </c>
      <c r="S210" s="22">
        <f t="shared" si="51"/>
        <v>240.17050495520999</v>
      </c>
      <c r="T210" s="22">
        <f>ABS((+P210+Q210)*(+E210))/1000</f>
        <v>3.2206864714493659</v>
      </c>
      <c r="U210" s="61"/>
      <c r="V210" s="61"/>
      <c r="W210" s="22">
        <v>308.00785775999998</v>
      </c>
      <c r="X210" s="22">
        <f t="shared" si="57"/>
        <v>2.0548445202331029E-2</v>
      </c>
      <c r="Y210" s="22">
        <f t="shared" si="52"/>
        <v>2.0548445202331029E-2</v>
      </c>
      <c r="Z210" s="22">
        <f t="shared" si="53"/>
        <v>6.349469567520287E-2</v>
      </c>
      <c r="AA210" s="22">
        <f>(0.5*'Vehicle Specs'!$G$20*'Drive Cycle'!E210^2)</f>
        <v>56540.652061500004</v>
      </c>
      <c r="AB210" s="22">
        <f t="shared" si="54"/>
        <v>240.17050495520999</v>
      </c>
      <c r="AC210" s="22">
        <f>SUM(AB$2:AB210)</f>
        <v>43829.191304073422</v>
      </c>
      <c r="AD210" s="35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</row>
    <row r="211" spans="1:43" x14ac:dyDescent="0.3">
      <c r="A211" s="21">
        <v>1</v>
      </c>
      <c r="B211" s="22" t="s">
        <v>78</v>
      </c>
      <c r="C211" s="22">
        <f t="shared" si="43"/>
        <v>209</v>
      </c>
      <c r="D211" s="22">
        <f t="shared" si="47"/>
        <v>29.998170000000002</v>
      </c>
      <c r="E211" s="48">
        <v>13.41</v>
      </c>
      <c r="F211" s="48">
        <f t="shared" si="55"/>
        <v>21.824495612659685</v>
      </c>
      <c r="G211" s="61"/>
      <c r="H211" s="61"/>
      <c r="I211" s="48">
        <f>E211-E210</f>
        <v>0</v>
      </c>
      <c r="J211" s="22">
        <f>(0.5*'Vehicle Specs'!$G$25*'Vehicle Specs'!$C$28*'Vehicle Specs'!$C$27*'Drive Cycle'!E211^2)</f>
        <v>159.97581505520998</v>
      </c>
      <c r="K211" s="22">
        <f>IF(A211=1,'Vehicle Specs'!$E$36,IF(A211=2,'Vehicle Specs'!$C$36,IF(A211=3,'Vehicle Specs'!$D$36,IF(A211=4,'Vehicle Specs'!$B$36,1))))</f>
        <v>80.194689900000014</v>
      </c>
      <c r="L211" s="22">
        <v>0</v>
      </c>
      <c r="M211" s="22">
        <f t="shared" si="56"/>
        <v>0</v>
      </c>
      <c r="N211" s="22">
        <f t="shared" si="48"/>
        <v>0</v>
      </c>
      <c r="O211" s="22">
        <f t="shared" si="49"/>
        <v>0</v>
      </c>
      <c r="P211" s="22">
        <f t="shared" si="50"/>
        <v>240.17050495520999</v>
      </c>
      <c r="Q211" s="22">
        <f>IF(H211=1,I211*'Vehicle Specs'!#REF!,IF(H211=2,'Vehicle Specs'!#REF!*I211,IF(H211=3,'Vehicle Specs'!$G$25*I211,0)))</f>
        <v>0</v>
      </c>
      <c r="R211" s="22">
        <f t="shared" si="46"/>
        <v>240.17050495520999</v>
      </c>
      <c r="S211" s="22">
        <f t="shared" si="51"/>
        <v>240.17050495520999</v>
      </c>
      <c r="T211" s="22">
        <f>ABS((+P211+Q211)*(+E211))/1000</f>
        <v>3.2206864714493659</v>
      </c>
      <c r="U211" s="61"/>
      <c r="V211" s="61"/>
      <c r="W211" s="22">
        <v>308.00785775999998</v>
      </c>
      <c r="X211" s="22">
        <f t="shared" si="57"/>
        <v>2.0548445202331029E-2</v>
      </c>
      <c r="Y211" s="22">
        <f t="shared" si="52"/>
        <v>2.0548445202331029E-2</v>
      </c>
      <c r="Z211" s="22">
        <f t="shared" si="53"/>
        <v>6.349469567520287E-2</v>
      </c>
      <c r="AA211" s="22">
        <f>(0.5*'Vehicle Specs'!$G$20*'Drive Cycle'!E211^2)</f>
        <v>56540.652061500004</v>
      </c>
      <c r="AB211" s="22">
        <f t="shared" si="54"/>
        <v>240.17050495520999</v>
      </c>
      <c r="AC211" s="22">
        <f>SUM(AB$2:AB211)</f>
        <v>44069.361809028633</v>
      </c>
      <c r="AD211" s="35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</row>
    <row r="212" spans="1:43" x14ac:dyDescent="0.3">
      <c r="A212" s="21">
        <v>1</v>
      </c>
      <c r="B212" s="22" t="s">
        <v>78</v>
      </c>
      <c r="C212" s="22">
        <f t="shared" si="43"/>
        <v>210</v>
      </c>
      <c r="D212" s="22">
        <f t="shared" si="47"/>
        <v>29.998170000000002</v>
      </c>
      <c r="E212" s="48">
        <v>13.41</v>
      </c>
      <c r="F212" s="48">
        <f t="shared" si="55"/>
        <v>21.899066828170497</v>
      </c>
      <c r="G212" s="61"/>
      <c r="H212" s="61"/>
      <c r="I212" s="48">
        <f>E212-E211</f>
        <v>0</v>
      </c>
      <c r="J212" s="22">
        <f>(0.5*'Vehicle Specs'!$G$25*'Vehicle Specs'!$C$28*'Vehicle Specs'!$C$27*'Drive Cycle'!E212^2)</f>
        <v>159.97581505520998</v>
      </c>
      <c r="K212" s="22">
        <f>IF(A212=1,'Vehicle Specs'!$E$36,IF(A212=2,'Vehicle Specs'!$C$36,IF(A212=3,'Vehicle Specs'!$D$36,IF(A212=4,'Vehicle Specs'!$B$36,1))))</f>
        <v>80.194689900000014</v>
      </c>
      <c r="L212" s="22">
        <v>0</v>
      </c>
      <c r="M212" s="22">
        <f t="shared" si="56"/>
        <v>0</v>
      </c>
      <c r="N212" s="22">
        <f t="shared" si="48"/>
        <v>0</v>
      </c>
      <c r="O212" s="22">
        <f t="shared" si="49"/>
        <v>0</v>
      </c>
      <c r="P212" s="22">
        <f t="shared" si="50"/>
        <v>240.17050495520999</v>
      </c>
      <c r="Q212" s="22">
        <f>IF(H212=1,I212*'Vehicle Specs'!#REF!,IF(H212=2,'Vehicle Specs'!#REF!*I212,IF(H212=3,'Vehicle Specs'!$G$25*I212,0)))</f>
        <v>0</v>
      </c>
      <c r="R212" s="22">
        <f t="shared" si="46"/>
        <v>240.17050495520999</v>
      </c>
      <c r="S212" s="22">
        <f t="shared" si="51"/>
        <v>240.17050495520999</v>
      </c>
      <c r="T212" s="22">
        <f>ABS((+P212+Q212)*(+E212))/1000</f>
        <v>3.2206864714493659</v>
      </c>
      <c r="U212" s="61"/>
      <c r="V212" s="61"/>
      <c r="W212" s="22">
        <v>308.00785775999998</v>
      </c>
      <c r="X212" s="22">
        <f t="shared" si="57"/>
        <v>2.0548445202331029E-2</v>
      </c>
      <c r="Y212" s="22">
        <f t="shared" si="52"/>
        <v>2.0548445202331029E-2</v>
      </c>
      <c r="Z212" s="22">
        <f t="shared" si="53"/>
        <v>6.349469567520287E-2</v>
      </c>
      <c r="AA212" s="22">
        <f>(0.5*'Vehicle Specs'!$G$20*'Drive Cycle'!E212^2)</f>
        <v>56540.652061500004</v>
      </c>
      <c r="AB212" s="22">
        <f t="shared" si="54"/>
        <v>240.17050495520999</v>
      </c>
      <c r="AC212" s="22">
        <f>SUM(AB$2:AB212)</f>
        <v>44309.532313983844</v>
      </c>
      <c r="AD212" s="35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</row>
    <row r="213" spans="1:43" x14ac:dyDescent="0.3">
      <c r="A213" s="21">
        <v>1</v>
      </c>
      <c r="B213" s="22" t="s">
        <v>78</v>
      </c>
      <c r="C213" s="22">
        <f t="shared" si="43"/>
        <v>211</v>
      </c>
      <c r="D213" s="22">
        <f t="shared" si="47"/>
        <v>29.998170000000002</v>
      </c>
      <c r="E213" s="48">
        <v>13.41</v>
      </c>
      <c r="F213" s="48">
        <f t="shared" si="55"/>
        <v>21.973638043681309</v>
      </c>
      <c r="G213" s="61"/>
      <c r="H213" s="61"/>
      <c r="I213" s="48">
        <f>E213-E212</f>
        <v>0</v>
      </c>
      <c r="J213" s="22">
        <f>(0.5*'Vehicle Specs'!$G$25*'Vehicle Specs'!$C$28*'Vehicle Specs'!$C$27*'Drive Cycle'!E213^2)</f>
        <v>159.97581505520998</v>
      </c>
      <c r="K213" s="22">
        <f>IF(A213=1,'Vehicle Specs'!$E$36,IF(A213=2,'Vehicle Specs'!$C$36,IF(A213=3,'Vehicle Specs'!$D$36,IF(A213=4,'Vehicle Specs'!$B$36,1))))</f>
        <v>80.194689900000014</v>
      </c>
      <c r="L213" s="22">
        <v>0</v>
      </c>
      <c r="M213" s="22">
        <f t="shared" si="56"/>
        <v>0</v>
      </c>
      <c r="N213" s="22">
        <f t="shared" si="48"/>
        <v>0</v>
      </c>
      <c r="O213" s="22">
        <f t="shared" si="49"/>
        <v>0</v>
      </c>
      <c r="P213" s="22">
        <f t="shared" si="50"/>
        <v>240.17050495520999</v>
      </c>
      <c r="Q213" s="22">
        <f>IF(H213=1,I213*'Vehicle Specs'!#REF!,IF(H213=2,'Vehicle Specs'!#REF!*I213,IF(H213=3,'Vehicle Specs'!$G$25*I213,0)))</f>
        <v>0</v>
      </c>
      <c r="R213" s="22">
        <f t="shared" si="46"/>
        <v>240.17050495520999</v>
      </c>
      <c r="S213" s="22">
        <f t="shared" si="51"/>
        <v>240.17050495520999</v>
      </c>
      <c r="T213" s="22">
        <f>ABS((+P213+Q213)*(+E213))/1000</f>
        <v>3.2206864714493659</v>
      </c>
      <c r="U213" s="61"/>
      <c r="V213" s="61"/>
      <c r="W213" s="22">
        <v>308.00785775999998</v>
      </c>
      <c r="X213" s="22">
        <f t="shared" si="57"/>
        <v>2.0548445202331029E-2</v>
      </c>
      <c r="Y213" s="22">
        <f t="shared" si="52"/>
        <v>2.0548445202331029E-2</v>
      </c>
      <c r="Z213" s="22">
        <f t="shared" si="53"/>
        <v>6.349469567520287E-2</v>
      </c>
      <c r="AA213" s="22">
        <f>(0.5*'Vehicle Specs'!$G$20*'Drive Cycle'!E213^2)</f>
        <v>56540.652061500004</v>
      </c>
      <c r="AB213" s="22">
        <f t="shared" si="54"/>
        <v>240.17050495520999</v>
      </c>
      <c r="AC213" s="22">
        <f>SUM(AB$2:AB213)</f>
        <v>44549.702818939055</v>
      </c>
      <c r="AD213" s="35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</row>
    <row r="214" spans="1:43" x14ac:dyDescent="0.3">
      <c r="A214" s="21">
        <v>1</v>
      </c>
      <c r="B214" s="22" t="s">
        <v>78</v>
      </c>
      <c r="C214" s="22">
        <f t="shared" si="43"/>
        <v>212</v>
      </c>
      <c r="D214" s="22">
        <f t="shared" si="47"/>
        <v>29.998170000000002</v>
      </c>
      <c r="E214" s="48">
        <v>13.41</v>
      </c>
      <c r="F214" s="48">
        <f t="shared" si="55"/>
        <v>22.04820925919212</v>
      </c>
      <c r="G214" s="61"/>
      <c r="H214" s="61"/>
      <c r="I214" s="48">
        <f>E214-E213</f>
        <v>0</v>
      </c>
      <c r="J214" s="22">
        <f>(0.5*'Vehicle Specs'!$G$25*'Vehicle Specs'!$C$28*'Vehicle Specs'!$C$27*'Drive Cycle'!E214^2)</f>
        <v>159.97581505520998</v>
      </c>
      <c r="K214" s="22">
        <f>IF(A214=1,'Vehicle Specs'!$E$36,IF(A214=2,'Vehicle Specs'!$C$36,IF(A214=3,'Vehicle Specs'!$D$36,IF(A214=4,'Vehicle Specs'!$B$36,1))))</f>
        <v>80.194689900000014</v>
      </c>
      <c r="L214" s="22">
        <v>0</v>
      </c>
      <c r="M214" s="22">
        <f t="shared" si="56"/>
        <v>0</v>
      </c>
      <c r="N214" s="22">
        <f t="shared" si="48"/>
        <v>0</v>
      </c>
      <c r="O214" s="22">
        <f t="shared" si="49"/>
        <v>0</v>
      </c>
      <c r="P214" s="22">
        <f t="shared" si="50"/>
        <v>240.17050495520999</v>
      </c>
      <c r="Q214" s="22">
        <f>IF(H214=1,I214*'Vehicle Specs'!#REF!,IF(H214=2,'Vehicle Specs'!#REF!*I214,IF(H214=3,'Vehicle Specs'!$G$25*I214,0)))</f>
        <v>0</v>
      </c>
      <c r="R214" s="22">
        <f t="shared" si="46"/>
        <v>240.17050495520999</v>
      </c>
      <c r="S214" s="22">
        <f t="shared" si="51"/>
        <v>240.17050495520999</v>
      </c>
      <c r="T214" s="22">
        <f>ABS((+P214+Q214)*(+E214))/1000</f>
        <v>3.2206864714493659</v>
      </c>
      <c r="U214" s="61"/>
      <c r="V214" s="61"/>
      <c r="W214" s="22">
        <v>308.00785775999998</v>
      </c>
      <c r="X214" s="22">
        <f t="shared" si="57"/>
        <v>2.0548445202331029E-2</v>
      </c>
      <c r="Y214" s="22">
        <f t="shared" si="52"/>
        <v>2.0548445202331029E-2</v>
      </c>
      <c r="Z214" s="22">
        <f t="shared" si="53"/>
        <v>6.349469567520287E-2</v>
      </c>
      <c r="AA214" s="22">
        <f>(0.5*'Vehicle Specs'!$G$20*'Drive Cycle'!E214^2)</f>
        <v>56540.652061500004</v>
      </c>
      <c r="AB214" s="22">
        <f t="shared" si="54"/>
        <v>240.17050495520999</v>
      </c>
      <c r="AC214" s="22">
        <f>SUM(AB$2:AB214)</f>
        <v>44789.873323894266</v>
      </c>
      <c r="AD214" s="35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</row>
    <row r="215" spans="1:43" x14ac:dyDescent="0.3">
      <c r="A215" s="21">
        <v>1</v>
      </c>
      <c r="B215" s="22" t="s">
        <v>78</v>
      </c>
      <c r="C215" s="22">
        <f t="shared" si="43"/>
        <v>213</v>
      </c>
      <c r="D215" s="22">
        <f t="shared" si="47"/>
        <v>29.998170000000002</v>
      </c>
      <c r="E215" s="48">
        <v>13.41</v>
      </c>
      <c r="F215" s="48">
        <f t="shared" si="55"/>
        <v>22.122780474702932</v>
      </c>
      <c r="G215" s="61"/>
      <c r="H215" s="61"/>
      <c r="I215" s="48">
        <f>E215-E214</f>
        <v>0</v>
      </c>
      <c r="J215" s="22">
        <f>(0.5*'Vehicle Specs'!$G$25*'Vehicle Specs'!$C$28*'Vehicle Specs'!$C$27*'Drive Cycle'!E215^2)</f>
        <v>159.97581505520998</v>
      </c>
      <c r="K215" s="22">
        <f>IF(A215=1,'Vehicle Specs'!$E$36,IF(A215=2,'Vehicle Specs'!$C$36,IF(A215=3,'Vehicle Specs'!$D$36,IF(A215=4,'Vehicle Specs'!$B$36,1))))</f>
        <v>80.194689900000014</v>
      </c>
      <c r="L215" s="22">
        <v>0</v>
      </c>
      <c r="M215" s="22">
        <f t="shared" si="56"/>
        <v>0</v>
      </c>
      <c r="N215" s="22">
        <f t="shared" si="48"/>
        <v>0</v>
      </c>
      <c r="O215" s="22">
        <f t="shared" si="49"/>
        <v>0</v>
      </c>
      <c r="P215" s="22">
        <f t="shared" si="50"/>
        <v>240.17050495520999</v>
      </c>
      <c r="Q215" s="22">
        <f>IF(H215=1,I215*'Vehicle Specs'!#REF!,IF(H215=2,'Vehicle Specs'!#REF!*I215,IF(H215=3,'Vehicle Specs'!$G$25*I215,0)))</f>
        <v>0</v>
      </c>
      <c r="R215" s="22">
        <f t="shared" si="46"/>
        <v>240.17050495520999</v>
      </c>
      <c r="S215" s="22">
        <f t="shared" si="51"/>
        <v>240.17050495520999</v>
      </c>
      <c r="T215" s="22">
        <f>ABS((+P215+Q215)*(+E215))/1000</f>
        <v>3.2206864714493659</v>
      </c>
      <c r="U215" s="61"/>
      <c r="V215" s="61"/>
      <c r="W215" s="22">
        <v>308.00785775999998</v>
      </c>
      <c r="X215" s="22">
        <f t="shared" si="57"/>
        <v>2.0548445202331029E-2</v>
      </c>
      <c r="Y215" s="22">
        <f t="shared" si="52"/>
        <v>2.0548445202331029E-2</v>
      </c>
      <c r="Z215" s="22">
        <f t="shared" si="53"/>
        <v>6.349469567520287E-2</v>
      </c>
      <c r="AA215" s="22">
        <f>(0.5*'Vehicle Specs'!$G$20*'Drive Cycle'!E215^2)</f>
        <v>56540.652061500004</v>
      </c>
      <c r="AB215" s="22">
        <f t="shared" si="54"/>
        <v>240.17050495520999</v>
      </c>
      <c r="AC215" s="22">
        <f>SUM(AB$2:AB215)</f>
        <v>45030.043828849477</v>
      </c>
      <c r="AD215" s="35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</row>
    <row r="216" spans="1:43" x14ac:dyDescent="0.3">
      <c r="A216" s="21">
        <v>1</v>
      </c>
      <c r="B216" s="22" t="s">
        <v>78</v>
      </c>
      <c r="C216" s="22">
        <f t="shared" si="43"/>
        <v>214</v>
      </c>
      <c r="D216" s="22">
        <f t="shared" si="47"/>
        <v>27.76117</v>
      </c>
      <c r="E216" s="48">
        <f>E215-1</f>
        <v>12.41</v>
      </c>
      <c r="F216" s="48">
        <f t="shared" si="55"/>
        <v>22.20336065197932</v>
      </c>
      <c r="G216" s="61"/>
      <c r="H216" s="61"/>
      <c r="I216" s="48">
        <f>E216-E215</f>
        <v>-1</v>
      </c>
      <c r="J216" s="22">
        <f>(0.5*'Vehicle Specs'!$G$25*'Vehicle Specs'!$C$28*'Vehicle Specs'!$C$27*'Drive Cycle'!E216^2)</f>
        <v>137.00623719320998</v>
      </c>
      <c r="K216" s="22">
        <f>IF(A216=1,'Vehicle Specs'!$E$36,IF(A216=2,'Vehicle Specs'!$C$36,IF(A216=3,'Vehicle Specs'!$D$36,IF(A216=4,'Vehicle Specs'!$B$36,1))))</f>
        <v>80.194689900000014</v>
      </c>
      <c r="L216" s="22">
        <v>0</v>
      </c>
      <c r="M216" s="22">
        <f t="shared" si="56"/>
        <v>0</v>
      </c>
      <c r="N216" s="22">
        <f t="shared" si="48"/>
        <v>0</v>
      </c>
      <c r="O216" s="22">
        <f t="shared" si="49"/>
        <v>0</v>
      </c>
      <c r="P216" s="22">
        <f t="shared" si="50"/>
        <v>217.20092709321</v>
      </c>
      <c r="Q216" s="22">
        <f>IF(H216=1,I216*'Vehicle Specs'!#REF!,IF(H216=2,'Vehicle Specs'!#REF!*I216,IF(H216=3,'Vehicle Specs'!$G$25*I216,0)))</f>
        <v>0</v>
      </c>
      <c r="R216" s="22">
        <f t="shared" si="46"/>
        <v>217.20092709321</v>
      </c>
      <c r="S216" s="22">
        <f t="shared" si="51"/>
        <v>217.20092709321</v>
      </c>
      <c r="T216" s="22">
        <f>ABS((+P216+Q216)*(+E216))/1000</f>
        <v>2.6954635052267362</v>
      </c>
      <c r="U216" s="61"/>
      <c r="V216" s="61"/>
      <c r="W216" s="22">
        <v>308.00785775999998</v>
      </c>
      <c r="X216" s="22">
        <f t="shared" si="57"/>
        <v>1.8583220071518209E-2</v>
      </c>
      <c r="Y216" s="22">
        <f t="shared" si="52"/>
        <v>1.8583220071518209E-2</v>
      </c>
      <c r="Z216" s="22">
        <f t="shared" si="53"/>
        <v>5.7422150020991262E-2</v>
      </c>
      <c r="AA216" s="22">
        <f>(0.5*'Vehicle Specs'!$G$20*'Drive Cycle'!E216^2)</f>
        <v>48422.456761500005</v>
      </c>
      <c r="AB216" s="22">
        <f t="shared" si="54"/>
        <v>217.20092709321</v>
      </c>
      <c r="AC216" s="22">
        <f>SUM(AB$2:AB216)</f>
        <v>45247.244755942687</v>
      </c>
      <c r="AD216" s="35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</row>
    <row r="217" spans="1:43" x14ac:dyDescent="0.3">
      <c r="A217" s="21">
        <v>1</v>
      </c>
      <c r="B217" s="22" t="s">
        <v>78</v>
      </c>
      <c r="C217" s="22">
        <f t="shared" si="43"/>
        <v>215</v>
      </c>
      <c r="D217" s="22">
        <f t="shared" si="47"/>
        <v>25.524170000000002</v>
      </c>
      <c r="E217" s="48">
        <f t="shared" ref="E217:E225" si="58">E216-1</f>
        <v>11.41</v>
      </c>
      <c r="F217" s="48">
        <f t="shared" si="55"/>
        <v>22.291003070910083</v>
      </c>
      <c r="G217" s="61"/>
      <c r="H217" s="61"/>
      <c r="I217" s="48">
        <f>E217-E216</f>
        <v>-1</v>
      </c>
      <c r="J217" s="22">
        <f>(0.5*'Vehicle Specs'!$G$25*'Vehicle Specs'!$C$28*'Vehicle Specs'!$C$27*'Drive Cycle'!E217^2)</f>
        <v>115.81586753120997</v>
      </c>
      <c r="K217" s="22">
        <f>IF(A217=1,'Vehicle Specs'!$E$36,IF(A217=2,'Vehicle Specs'!$C$36,IF(A217=3,'Vehicle Specs'!$D$36,IF(A217=4,'Vehicle Specs'!$B$36,1))))</f>
        <v>80.194689900000014</v>
      </c>
      <c r="L217" s="22">
        <v>0</v>
      </c>
      <c r="M217" s="22">
        <f t="shared" si="56"/>
        <v>0</v>
      </c>
      <c r="N217" s="22">
        <f t="shared" si="48"/>
        <v>0</v>
      </c>
      <c r="O217" s="22">
        <f t="shared" si="49"/>
        <v>0</v>
      </c>
      <c r="P217" s="22">
        <f t="shared" si="50"/>
        <v>196.01055743120997</v>
      </c>
      <c r="Q217" s="22">
        <f>IF(H217=1,I217*'Vehicle Specs'!#REF!,IF(H217=2,'Vehicle Specs'!#REF!*I217,IF(H217=3,'Vehicle Specs'!$G$25*I217,0)))</f>
        <v>0</v>
      </c>
      <c r="R217" s="22">
        <f t="shared" si="46"/>
        <v>196.01055743120997</v>
      </c>
      <c r="S217" s="22">
        <f t="shared" si="51"/>
        <v>196.01055743120997</v>
      </c>
      <c r="T217" s="22">
        <f>ABS((+P217+Q217)*(+E217))/1000</f>
        <v>2.2364804602901058</v>
      </c>
      <c r="U217" s="61"/>
      <c r="V217" s="61"/>
      <c r="W217" s="22">
        <v>308.00785775999998</v>
      </c>
      <c r="X217" s="22">
        <f t="shared" si="57"/>
        <v>1.6770219970202897E-2</v>
      </c>
      <c r="Y217" s="22">
        <f t="shared" si="52"/>
        <v>1.6770219970202897E-2</v>
      </c>
      <c r="Z217" s="22">
        <f t="shared" si="53"/>
        <v>5.1819979707926948E-2</v>
      </c>
      <c r="AA217" s="22">
        <f>(0.5*'Vehicle Specs'!$G$20*'Drive Cycle'!E217^2)</f>
        <v>40933.0914615</v>
      </c>
      <c r="AB217" s="22">
        <f t="shared" si="54"/>
        <v>196.01055743120997</v>
      </c>
      <c r="AC217" s="22">
        <f>SUM(AB$2:AB217)</f>
        <v>45443.255313373898</v>
      </c>
      <c r="AD217" s="35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</row>
    <row r="218" spans="1:43" x14ac:dyDescent="0.3">
      <c r="A218" s="21">
        <v>1</v>
      </c>
      <c r="B218" s="22" t="s">
        <v>78</v>
      </c>
      <c r="C218" s="22">
        <f t="shared" si="43"/>
        <v>216</v>
      </c>
      <c r="D218" s="22">
        <f t="shared" si="47"/>
        <v>23.28717</v>
      </c>
      <c r="E218" s="48">
        <f t="shared" si="58"/>
        <v>10.41</v>
      </c>
      <c r="F218" s="48">
        <f t="shared" si="55"/>
        <v>22.387064550256866</v>
      </c>
      <c r="G218" s="61"/>
      <c r="H218" s="61"/>
      <c r="I218" s="48">
        <f>E218-E217</f>
        <v>-1</v>
      </c>
      <c r="J218" s="22">
        <f>(0.5*'Vehicle Specs'!$G$25*'Vehicle Specs'!$C$28*'Vehicle Specs'!$C$27*'Drive Cycle'!E218^2)</f>
        <v>96.404706069209993</v>
      </c>
      <c r="K218" s="22">
        <f>IF(A218=1,'Vehicle Specs'!$E$36,IF(A218=2,'Vehicle Specs'!$C$36,IF(A218=3,'Vehicle Specs'!$D$36,IF(A218=4,'Vehicle Specs'!$B$36,1))))</f>
        <v>80.194689900000014</v>
      </c>
      <c r="L218" s="22">
        <v>0</v>
      </c>
      <c r="M218" s="22">
        <f t="shared" si="56"/>
        <v>0</v>
      </c>
      <c r="N218" s="22">
        <f t="shared" si="48"/>
        <v>0</v>
      </c>
      <c r="O218" s="22">
        <f t="shared" si="49"/>
        <v>0</v>
      </c>
      <c r="P218" s="22">
        <f t="shared" si="50"/>
        <v>176.59939596921001</v>
      </c>
      <c r="Q218" s="22">
        <f>IF(H218=1,I218*'Vehicle Specs'!#REF!,IF(H218=2,'Vehicle Specs'!#REF!*I218,IF(H218=3,'Vehicle Specs'!$G$25*I218,0)))</f>
        <v>0</v>
      </c>
      <c r="R218" s="22">
        <f t="shared" si="46"/>
        <v>176.59939596921001</v>
      </c>
      <c r="S218" s="22">
        <f t="shared" si="51"/>
        <v>176.59939596921001</v>
      </c>
      <c r="T218" s="22">
        <f>ABS((+P218+Q218)*(+E218))/1000</f>
        <v>1.8383997120394764</v>
      </c>
      <c r="U218" s="61"/>
      <c r="V218" s="61"/>
      <c r="W218" s="22">
        <v>308.00785775999998</v>
      </c>
      <c r="X218" s="22">
        <f t="shared" si="57"/>
        <v>1.5109444898385099E-2</v>
      </c>
      <c r="Y218" s="22">
        <f t="shared" si="52"/>
        <v>1.5109444898385099E-2</v>
      </c>
      <c r="Z218" s="22">
        <f t="shared" si="53"/>
        <v>4.6688184736009955E-2</v>
      </c>
      <c r="AA218" s="22">
        <f>(0.5*'Vehicle Specs'!$G$20*'Drive Cycle'!E218^2)</f>
        <v>34072.556161500004</v>
      </c>
      <c r="AB218" s="22">
        <f t="shared" si="54"/>
        <v>176.59939596921001</v>
      </c>
      <c r="AC218" s="22">
        <f>SUM(AB$2:AB218)</f>
        <v>45619.854709343112</v>
      </c>
      <c r="AD218" s="35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</row>
    <row r="219" spans="1:43" x14ac:dyDescent="0.3">
      <c r="A219" s="21">
        <v>1</v>
      </c>
      <c r="B219" s="22" t="s">
        <v>78</v>
      </c>
      <c r="C219" s="22">
        <f t="shared" si="43"/>
        <v>217</v>
      </c>
      <c r="D219" s="22">
        <f t="shared" si="47"/>
        <v>21.050170000000001</v>
      </c>
      <c r="E219" s="48">
        <f t="shared" si="58"/>
        <v>9.41</v>
      </c>
      <c r="F219" s="48">
        <f t="shared" si="55"/>
        <v>22.493334475867918</v>
      </c>
      <c r="G219" s="61"/>
      <c r="H219" s="61"/>
      <c r="I219" s="48">
        <f>E219-E218</f>
        <v>-1</v>
      </c>
      <c r="J219" s="22">
        <f>(0.5*'Vehicle Specs'!$G$25*'Vehicle Specs'!$C$28*'Vehicle Specs'!$C$27*'Drive Cycle'!E219^2)</f>
        <v>78.772752807209997</v>
      </c>
      <c r="K219" s="22">
        <f>IF(A219=1,'Vehicle Specs'!$E$36,IF(A219=2,'Vehicle Specs'!$C$36,IF(A219=3,'Vehicle Specs'!$D$36,IF(A219=4,'Vehicle Specs'!$B$36,1))))</f>
        <v>80.194689900000014</v>
      </c>
      <c r="L219" s="22">
        <v>0</v>
      </c>
      <c r="M219" s="22">
        <f t="shared" si="56"/>
        <v>0</v>
      </c>
      <c r="N219" s="22">
        <f t="shared" si="48"/>
        <v>0</v>
      </c>
      <c r="O219" s="22">
        <f t="shared" si="49"/>
        <v>0</v>
      </c>
      <c r="P219" s="22">
        <f t="shared" si="50"/>
        <v>158.96744270721001</v>
      </c>
      <c r="Q219" s="22">
        <f>IF(H219=1,I219*'Vehicle Specs'!#REF!,IF(H219=2,'Vehicle Specs'!#REF!*I219,IF(H219=3,'Vehicle Specs'!$G$25*I219,0)))</f>
        <v>0</v>
      </c>
      <c r="R219" s="22">
        <f t="shared" si="46"/>
        <v>158.96744270721001</v>
      </c>
      <c r="S219" s="22">
        <f t="shared" si="51"/>
        <v>158.96744270721001</v>
      </c>
      <c r="T219" s="22">
        <f>ABS((+P219+Q219)*(+E219))/1000</f>
        <v>1.4958836358748462</v>
      </c>
      <c r="U219" s="61"/>
      <c r="V219" s="61"/>
      <c r="W219" s="22">
        <v>308.00785775999998</v>
      </c>
      <c r="X219" s="22">
        <f t="shared" si="57"/>
        <v>1.3600894856064801E-2</v>
      </c>
      <c r="Y219" s="22">
        <f t="shared" si="52"/>
        <v>1.3600894856064801E-2</v>
      </c>
      <c r="Z219" s="22">
        <f t="shared" si="53"/>
        <v>4.2026765105240234E-2</v>
      </c>
      <c r="AA219" s="22">
        <f>(0.5*'Vehicle Specs'!$G$20*'Drive Cycle'!E219^2)</f>
        <v>27840.850861500003</v>
      </c>
      <c r="AB219" s="22">
        <f t="shared" si="54"/>
        <v>158.96744270721001</v>
      </c>
      <c r="AC219" s="22">
        <f>SUM(AB$2:AB219)</f>
        <v>45778.822152050321</v>
      </c>
      <c r="AD219" s="35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</row>
    <row r="220" spans="1:43" x14ac:dyDescent="0.3">
      <c r="A220" s="21">
        <v>1</v>
      </c>
      <c r="B220" s="22" t="s">
        <v>78</v>
      </c>
      <c r="C220" s="22">
        <f t="shared" si="43"/>
        <v>218</v>
      </c>
      <c r="D220" s="22">
        <f t="shared" si="47"/>
        <v>18.81317</v>
      </c>
      <c r="E220" s="48">
        <f t="shared" si="58"/>
        <v>8.41</v>
      </c>
      <c r="F220" s="48">
        <f t="shared" si="55"/>
        <v>22.612240540077192</v>
      </c>
      <c r="G220" s="61"/>
      <c r="H220" s="61"/>
      <c r="I220" s="48">
        <f>E220-E219</f>
        <v>-1</v>
      </c>
      <c r="J220" s="22">
        <f>(0.5*'Vehicle Specs'!$G$25*'Vehicle Specs'!$C$28*'Vehicle Specs'!$C$27*'Drive Cycle'!E220^2)</f>
        <v>62.920007745209993</v>
      </c>
      <c r="K220" s="22">
        <f>IF(A220=1,'Vehicle Specs'!$E$36,IF(A220=2,'Vehicle Specs'!$C$36,IF(A220=3,'Vehicle Specs'!$D$36,IF(A220=4,'Vehicle Specs'!$B$36,1))))</f>
        <v>80.194689900000014</v>
      </c>
      <c r="L220" s="22">
        <v>0</v>
      </c>
      <c r="M220" s="22">
        <f t="shared" si="56"/>
        <v>0</v>
      </c>
      <c r="N220" s="22">
        <f t="shared" si="48"/>
        <v>0</v>
      </c>
      <c r="O220" s="22">
        <f t="shared" si="49"/>
        <v>0</v>
      </c>
      <c r="P220" s="22">
        <f t="shared" si="50"/>
        <v>143.11469764521001</v>
      </c>
      <c r="Q220" s="22">
        <f>IF(H220=1,I220*'Vehicle Specs'!#REF!,IF(H220=2,'Vehicle Specs'!#REF!*I220,IF(H220=3,'Vehicle Specs'!$G$25*I220,0)))</f>
        <v>0</v>
      </c>
      <c r="R220" s="22">
        <f t="shared" si="46"/>
        <v>143.11469764521001</v>
      </c>
      <c r="S220" s="22">
        <f t="shared" si="51"/>
        <v>143.11469764521001</v>
      </c>
      <c r="T220" s="22">
        <f>ABS((+P220+Q220)*(+E220))/1000</f>
        <v>1.2035946071962162</v>
      </c>
      <c r="U220" s="61"/>
      <c r="V220" s="61"/>
      <c r="W220" s="22">
        <v>308.00785775999998</v>
      </c>
      <c r="X220" s="22">
        <f t="shared" si="57"/>
        <v>1.2244569843242015E-2</v>
      </c>
      <c r="Y220" s="22">
        <f t="shared" si="52"/>
        <v>1.2244569843242015E-2</v>
      </c>
      <c r="Z220" s="22">
        <f t="shared" si="53"/>
        <v>3.7835720815617827E-2</v>
      </c>
      <c r="AA220" s="22">
        <f>(0.5*'Vehicle Specs'!$G$20*'Drive Cycle'!E220^2)</f>
        <v>22237.975561499999</v>
      </c>
      <c r="AB220" s="22">
        <f t="shared" si="54"/>
        <v>143.11469764521001</v>
      </c>
      <c r="AC220" s="22">
        <f>SUM(AB$2:AB220)</f>
        <v>45921.936849695529</v>
      </c>
      <c r="AD220" s="35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</row>
    <row r="221" spans="1:43" x14ac:dyDescent="0.3">
      <c r="A221" s="21">
        <v>1</v>
      </c>
      <c r="B221" s="22" t="s">
        <v>78</v>
      </c>
      <c r="C221" s="22">
        <f t="shared" si="43"/>
        <v>219</v>
      </c>
      <c r="D221" s="22">
        <f t="shared" si="47"/>
        <v>16.576170000000001</v>
      </c>
      <c r="E221" s="48">
        <f t="shared" si="58"/>
        <v>7.41</v>
      </c>
      <c r="F221" s="48">
        <f t="shared" si="55"/>
        <v>22.747193306608906</v>
      </c>
      <c r="G221" s="61"/>
      <c r="H221" s="61"/>
      <c r="I221" s="48">
        <f>E221-E220</f>
        <v>-1</v>
      </c>
      <c r="J221" s="22">
        <f>(0.5*'Vehicle Specs'!$G$25*'Vehicle Specs'!$C$28*'Vehicle Specs'!$C$27*'Drive Cycle'!E221^2)</f>
        <v>48.846470883209996</v>
      </c>
      <c r="K221" s="22">
        <f>IF(A221=1,'Vehicle Specs'!$E$36,IF(A221=2,'Vehicle Specs'!$C$36,IF(A221=3,'Vehicle Specs'!$D$36,IF(A221=4,'Vehicle Specs'!$B$36,1))))</f>
        <v>80.194689900000014</v>
      </c>
      <c r="L221" s="22">
        <v>0</v>
      </c>
      <c r="M221" s="22">
        <f t="shared" si="56"/>
        <v>0</v>
      </c>
      <c r="N221" s="22">
        <f t="shared" si="48"/>
        <v>0</v>
      </c>
      <c r="O221" s="22">
        <f t="shared" si="49"/>
        <v>0</v>
      </c>
      <c r="P221" s="22">
        <f t="shared" si="50"/>
        <v>129.04116078321002</v>
      </c>
      <c r="Q221" s="22">
        <f>IF(H221=1,I221*'Vehicle Specs'!#REF!,IF(H221=2,'Vehicle Specs'!#REF!*I221,IF(H221=3,'Vehicle Specs'!$G$25*I221,0)))</f>
        <v>0</v>
      </c>
      <c r="R221" s="22">
        <f t="shared" si="46"/>
        <v>129.04116078321002</v>
      </c>
      <c r="S221" s="22">
        <f t="shared" si="51"/>
        <v>129.04116078321002</v>
      </c>
      <c r="T221" s="22">
        <f>ABS((+P221+Q221)*(+E221))/1000</f>
        <v>0.95619500140358626</v>
      </c>
      <c r="U221" s="61"/>
      <c r="V221" s="61"/>
      <c r="W221" s="22">
        <v>308.00785775999998</v>
      </c>
      <c r="X221" s="22">
        <f t="shared" si="57"/>
        <v>1.1040469859916734E-2</v>
      </c>
      <c r="Y221" s="22">
        <f t="shared" si="52"/>
        <v>1.1040469859916734E-2</v>
      </c>
      <c r="Z221" s="22">
        <f t="shared" si="53"/>
        <v>3.4115051867142705E-2</v>
      </c>
      <c r="AA221" s="22">
        <f>(0.5*'Vehicle Specs'!$G$20*'Drive Cycle'!E221^2)</f>
        <v>17263.930261500002</v>
      </c>
      <c r="AB221" s="22">
        <f t="shared" si="54"/>
        <v>129.04116078321002</v>
      </c>
      <c r="AC221" s="22">
        <f>SUM(AB$2:AB221)</f>
        <v>46050.978010478735</v>
      </c>
      <c r="AD221" s="35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</row>
    <row r="222" spans="1:43" x14ac:dyDescent="0.3">
      <c r="A222" s="21">
        <v>1</v>
      </c>
      <c r="B222" s="22" t="s">
        <v>78</v>
      </c>
      <c r="C222" s="22">
        <f t="shared" si="43"/>
        <v>220</v>
      </c>
      <c r="D222" s="22">
        <f t="shared" si="47"/>
        <v>14.339170000000001</v>
      </c>
      <c r="E222" s="48">
        <f t="shared" si="58"/>
        <v>6.41</v>
      </c>
      <c r="F222" s="48">
        <f t="shared" si="55"/>
        <v>22.903199546858517</v>
      </c>
      <c r="G222" s="61"/>
      <c r="H222" s="61"/>
      <c r="I222" s="48">
        <f>E222-E221</f>
        <v>-1</v>
      </c>
      <c r="J222" s="22">
        <f>(0.5*'Vehicle Specs'!$G$25*'Vehicle Specs'!$C$28*'Vehicle Specs'!$C$27*'Drive Cycle'!E222^2)</f>
        <v>36.552142221209998</v>
      </c>
      <c r="K222" s="22">
        <f>IF(A222=1,'Vehicle Specs'!$E$36,IF(A222=2,'Vehicle Specs'!$C$36,IF(A222=3,'Vehicle Specs'!$D$36,IF(A222=4,'Vehicle Specs'!$B$36,1))))</f>
        <v>80.194689900000014</v>
      </c>
      <c r="L222" s="22">
        <v>0</v>
      </c>
      <c r="M222" s="22">
        <f t="shared" si="56"/>
        <v>0</v>
      </c>
      <c r="N222" s="22">
        <f t="shared" si="48"/>
        <v>0</v>
      </c>
      <c r="O222" s="22">
        <f t="shared" si="49"/>
        <v>0</v>
      </c>
      <c r="P222" s="22">
        <f t="shared" si="50"/>
        <v>116.74683212121002</v>
      </c>
      <c r="Q222" s="22">
        <f>IF(H222=1,I222*'Vehicle Specs'!#REF!,IF(H222=2,'Vehicle Specs'!#REF!*I222,IF(H222=3,'Vehicle Specs'!$G$25*I222,0)))</f>
        <v>0</v>
      </c>
      <c r="R222" s="22">
        <f t="shared" si="46"/>
        <v>116.74683212121002</v>
      </c>
      <c r="S222" s="22">
        <f t="shared" si="51"/>
        <v>116.74683212121002</v>
      </c>
      <c r="T222" s="22">
        <f>ABS((+P222+Q222)*(+E222))/1000</f>
        <v>0.74834719389695625</v>
      </c>
      <c r="U222" s="61"/>
      <c r="V222" s="61"/>
      <c r="W222" s="22">
        <v>308.00785775999998</v>
      </c>
      <c r="X222" s="22">
        <f t="shared" si="57"/>
        <v>9.988594906088959E-3</v>
      </c>
      <c r="Y222" s="22">
        <f t="shared" si="52"/>
        <v>9.988594906088959E-3</v>
      </c>
      <c r="Z222" s="22">
        <f t="shared" si="53"/>
        <v>3.086475825981488E-2</v>
      </c>
      <c r="AA222" s="22">
        <f>(0.5*'Vehicle Specs'!$G$20*'Drive Cycle'!E222^2)</f>
        <v>12918.714961500002</v>
      </c>
      <c r="AB222" s="22">
        <f t="shared" si="54"/>
        <v>116.74683212121002</v>
      </c>
      <c r="AC222" s="22">
        <f>SUM(AB$2:AB222)</f>
        <v>46167.724842599942</v>
      </c>
      <c r="AD222" s="35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</row>
    <row r="223" spans="1:43" x14ac:dyDescent="0.3">
      <c r="A223" s="21">
        <v>1</v>
      </c>
      <c r="B223" s="22" t="s">
        <v>78</v>
      </c>
      <c r="C223" s="22">
        <f t="shared" si="43"/>
        <v>221</v>
      </c>
      <c r="D223" s="22">
        <f t="shared" si="47"/>
        <v>12.102170000000001</v>
      </c>
      <c r="E223" s="48">
        <f t="shared" si="58"/>
        <v>5.41</v>
      </c>
      <c r="F223" s="48">
        <f t="shared" si="55"/>
        <v>23.088042430407501</v>
      </c>
      <c r="G223" s="61"/>
      <c r="H223" s="61"/>
      <c r="I223" s="48">
        <f>E223-E222</f>
        <v>-1</v>
      </c>
      <c r="J223" s="22">
        <f>(0.5*'Vehicle Specs'!$G$25*'Vehicle Specs'!$C$28*'Vehicle Specs'!$C$27*'Drive Cycle'!E223^2)</f>
        <v>26.037021759209999</v>
      </c>
      <c r="K223" s="22">
        <f>IF(A223=1,'Vehicle Specs'!$E$36,IF(A223=2,'Vehicle Specs'!$C$36,IF(A223=3,'Vehicle Specs'!$D$36,IF(A223=4,'Vehicle Specs'!$B$36,1))))</f>
        <v>80.194689900000014</v>
      </c>
      <c r="L223" s="22">
        <v>0</v>
      </c>
      <c r="M223" s="22">
        <f t="shared" si="56"/>
        <v>0</v>
      </c>
      <c r="N223" s="22">
        <f t="shared" si="48"/>
        <v>0</v>
      </c>
      <c r="O223" s="22">
        <f t="shared" si="49"/>
        <v>0</v>
      </c>
      <c r="P223" s="22">
        <f t="shared" si="50"/>
        <v>106.23171165921002</v>
      </c>
      <c r="Q223" s="22">
        <f>IF(H223=1,I223*'Vehicle Specs'!#REF!,IF(H223=2,'Vehicle Specs'!#REF!*I223,IF(H223=3,'Vehicle Specs'!$G$25*I223,0)))</f>
        <v>0</v>
      </c>
      <c r="R223" s="22">
        <f t="shared" si="46"/>
        <v>106.23171165921002</v>
      </c>
      <c r="S223" s="22">
        <f t="shared" si="51"/>
        <v>106.23171165921002</v>
      </c>
      <c r="T223" s="22">
        <f>ABS((+P223+Q223)*(+E223))/1000</f>
        <v>0.57471356007632624</v>
      </c>
      <c r="U223" s="61"/>
      <c r="V223" s="61"/>
      <c r="W223" s="22">
        <v>308.00785775999998</v>
      </c>
      <c r="X223" s="22">
        <f t="shared" si="57"/>
        <v>9.0889449817586915E-3</v>
      </c>
      <c r="Y223" s="22">
        <f t="shared" si="52"/>
        <v>9.0889449817586915E-3</v>
      </c>
      <c r="Z223" s="22">
        <f t="shared" si="53"/>
        <v>2.8084839993634356E-2</v>
      </c>
      <c r="AA223" s="22">
        <f>(0.5*'Vehicle Specs'!$G$20*'Drive Cycle'!E223^2)</f>
        <v>9202.3296614999999</v>
      </c>
      <c r="AB223" s="22">
        <f t="shared" si="54"/>
        <v>106.23171165921002</v>
      </c>
      <c r="AC223" s="22">
        <f>SUM(AB$2:AB223)</f>
        <v>46273.956554259152</v>
      </c>
      <c r="AD223" s="35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</row>
    <row r="224" spans="1:43" x14ac:dyDescent="0.3">
      <c r="A224" s="21">
        <v>1</v>
      </c>
      <c r="B224" s="22" t="s">
        <v>78</v>
      </c>
      <c r="C224" s="22">
        <f t="shared" si="43"/>
        <v>222</v>
      </c>
      <c r="D224" s="22">
        <f t="shared" si="47"/>
        <v>9.8651700000000009</v>
      </c>
      <c r="E224" s="48">
        <f t="shared" si="58"/>
        <v>4.41</v>
      </c>
      <c r="F224" s="48">
        <f t="shared" si="55"/>
        <v>23.314799800022016</v>
      </c>
      <c r="G224" s="61"/>
      <c r="H224" s="61"/>
      <c r="I224" s="48">
        <f>E224-E223</f>
        <v>-1</v>
      </c>
      <c r="J224" s="22">
        <f>(0.5*'Vehicle Specs'!$G$25*'Vehicle Specs'!$C$28*'Vehicle Specs'!$C$27*'Drive Cycle'!E224^2)</f>
        <v>17.30110949721</v>
      </c>
      <c r="K224" s="22">
        <f>IF(A224=1,'Vehicle Specs'!$E$36,IF(A224=2,'Vehicle Specs'!$C$36,IF(A224=3,'Vehicle Specs'!$D$36,IF(A224=4,'Vehicle Specs'!$B$36,1))))</f>
        <v>80.194689900000014</v>
      </c>
      <c r="L224" s="22">
        <v>0</v>
      </c>
      <c r="M224" s="22">
        <f t="shared" si="56"/>
        <v>0</v>
      </c>
      <c r="N224" s="22">
        <f t="shared" si="48"/>
        <v>0</v>
      </c>
      <c r="O224" s="22">
        <f t="shared" si="49"/>
        <v>0</v>
      </c>
      <c r="P224" s="22">
        <f t="shared" si="50"/>
        <v>97.495799397210021</v>
      </c>
      <c r="Q224" s="22">
        <f>IF(H224=1,I224*'Vehicle Specs'!#REF!,IF(H224=2,'Vehicle Specs'!#REF!*I224,IF(H224=3,'Vehicle Specs'!$G$25*I224,0)))</f>
        <v>0</v>
      </c>
      <c r="R224" s="22">
        <f t="shared" si="46"/>
        <v>97.495799397210021</v>
      </c>
      <c r="S224" s="22">
        <f t="shared" si="51"/>
        <v>97.495799397210021</v>
      </c>
      <c r="T224" s="22">
        <f>ABS((+P224+Q224)*(+E224))/1000</f>
        <v>0.42995647534169623</v>
      </c>
      <c r="U224" s="61"/>
      <c r="V224" s="61"/>
      <c r="W224" s="22">
        <v>308.00785775999998</v>
      </c>
      <c r="X224" s="22">
        <f t="shared" si="57"/>
        <v>8.3415200869259316E-3</v>
      </c>
      <c r="Y224" s="22">
        <f t="shared" si="52"/>
        <v>8.3415200869259316E-3</v>
      </c>
      <c r="Z224" s="22">
        <f t="shared" si="53"/>
        <v>2.5775297068601127E-2</v>
      </c>
      <c r="AA224" s="22">
        <f>(0.5*'Vehicle Specs'!$G$20*'Drive Cycle'!E224^2)</f>
        <v>6114.7743615000009</v>
      </c>
      <c r="AB224" s="22">
        <f t="shared" si="54"/>
        <v>97.495799397210021</v>
      </c>
      <c r="AC224" s="22">
        <f>SUM(AB$2:AB224)</f>
        <v>46371.452353656365</v>
      </c>
      <c r="AD224" s="35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</row>
    <row r="225" spans="1:43" x14ac:dyDescent="0.3">
      <c r="A225" s="21">
        <v>1</v>
      </c>
      <c r="B225" s="22" t="s">
        <v>78</v>
      </c>
      <c r="C225" s="22">
        <f t="shared" si="43"/>
        <v>223</v>
      </c>
      <c r="D225" s="22">
        <f t="shared" si="47"/>
        <v>7.6281700000000008</v>
      </c>
      <c r="E225" s="48">
        <f t="shared" si="58"/>
        <v>3.41</v>
      </c>
      <c r="F225" s="48">
        <f t="shared" si="55"/>
        <v>23.608054931986825</v>
      </c>
      <c r="G225" s="61"/>
      <c r="H225" s="61"/>
      <c r="I225" s="48">
        <f>E225-E224</f>
        <v>-1</v>
      </c>
      <c r="J225" s="22">
        <f>(0.5*'Vehicle Specs'!$G$25*'Vehicle Specs'!$C$28*'Vehicle Specs'!$C$27*'Drive Cycle'!E225^2)</f>
        <v>10.34440543521</v>
      </c>
      <c r="K225" s="22">
        <f>IF(A225=1,'Vehicle Specs'!$E$36,IF(A225=2,'Vehicle Specs'!$C$36,IF(A225=3,'Vehicle Specs'!$D$36,IF(A225=4,'Vehicle Specs'!$B$36,1))))</f>
        <v>80.194689900000014</v>
      </c>
      <c r="L225" s="22">
        <v>0</v>
      </c>
      <c r="M225" s="22">
        <f t="shared" si="56"/>
        <v>0</v>
      </c>
      <c r="N225" s="22">
        <f t="shared" si="48"/>
        <v>0</v>
      </c>
      <c r="O225" s="22">
        <f t="shared" si="49"/>
        <v>0</v>
      </c>
      <c r="P225" s="22">
        <f t="shared" si="50"/>
        <v>90.539095335210021</v>
      </c>
      <c r="Q225" s="22">
        <f>IF(H225=1,I225*'Vehicle Specs'!#REF!,IF(H225=2,'Vehicle Specs'!#REF!*I225,IF(H225=3,'Vehicle Specs'!$G$25*I225,0)))</f>
        <v>0</v>
      </c>
      <c r="R225" s="22">
        <f t="shared" si="46"/>
        <v>90.539095335210021</v>
      </c>
      <c r="S225" s="22">
        <f t="shared" si="51"/>
        <v>90.539095335210021</v>
      </c>
      <c r="T225" s="22">
        <f>ABS((+P225+Q225)*(+E225))/1000</f>
        <v>0.30873831509306621</v>
      </c>
      <c r="U225" s="61"/>
      <c r="V225" s="61"/>
      <c r="W225" s="22">
        <v>308.00785775999998</v>
      </c>
      <c r="X225" s="22">
        <f t="shared" si="57"/>
        <v>7.7463202215906799E-3</v>
      </c>
      <c r="Y225" s="22">
        <f t="shared" si="52"/>
        <v>7.7463202215906799E-3</v>
      </c>
      <c r="Z225" s="22">
        <f t="shared" si="53"/>
        <v>2.3936129484715199E-2</v>
      </c>
      <c r="AA225" s="22">
        <f>(0.5*'Vehicle Specs'!$G$20*'Drive Cycle'!E225^2)</f>
        <v>3656.0490615000008</v>
      </c>
      <c r="AB225" s="22">
        <f t="shared" si="54"/>
        <v>90.539095335210021</v>
      </c>
      <c r="AC225" s="22">
        <f>SUM(AB$2:AB225)</f>
        <v>46461.991448991575</v>
      </c>
      <c r="AD225" s="35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</row>
    <row r="226" spans="1:43" x14ac:dyDescent="0.3">
      <c r="A226" s="21">
        <v>1</v>
      </c>
      <c r="B226" s="22" t="s">
        <v>78</v>
      </c>
      <c r="C226" s="22">
        <f t="shared" si="43"/>
        <v>224</v>
      </c>
      <c r="D226" s="22">
        <f t="shared" si="47"/>
        <v>7.6281700000000008</v>
      </c>
      <c r="E226" s="48">
        <f>E225</f>
        <v>3.41</v>
      </c>
      <c r="F226" s="48">
        <f t="shared" si="55"/>
        <v>23.901310063951634</v>
      </c>
      <c r="G226" s="61"/>
      <c r="H226" s="61"/>
      <c r="I226" s="48">
        <f>E226-E225</f>
        <v>0</v>
      </c>
      <c r="J226" s="22">
        <f>(0.5*'Vehicle Specs'!$G$25*'Vehicle Specs'!$C$28*'Vehicle Specs'!$C$27*'Drive Cycle'!E226^2)</f>
        <v>10.34440543521</v>
      </c>
      <c r="K226" s="22">
        <f>IF(A226=1,'Vehicle Specs'!$E$36,IF(A226=2,'Vehicle Specs'!$C$36,IF(A226=3,'Vehicle Specs'!$D$36,IF(A226=4,'Vehicle Specs'!$B$36,1))))</f>
        <v>80.194689900000014</v>
      </c>
      <c r="L226" s="22">
        <v>0</v>
      </c>
      <c r="M226" s="22">
        <f t="shared" si="56"/>
        <v>0</v>
      </c>
      <c r="N226" s="22">
        <f t="shared" si="48"/>
        <v>0</v>
      </c>
      <c r="O226" s="22">
        <f t="shared" si="49"/>
        <v>0</v>
      </c>
      <c r="P226" s="22">
        <f t="shared" si="50"/>
        <v>90.539095335210021</v>
      </c>
      <c r="Q226" s="22">
        <f>IF(H226=1,I226*'Vehicle Specs'!#REF!,IF(H226=2,'Vehicle Specs'!#REF!*I226,IF(H226=3,'Vehicle Specs'!$G$25*I226,0)))</f>
        <v>0</v>
      </c>
      <c r="R226" s="22">
        <f t="shared" si="46"/>
        <v>90.539095335210021</v>
      </c>
      <c r="S226" s="22">
        <f t="shared" si="51"/>
        <v>90.539095335210021</v>
      </c>
      <c r="T226" s="22">
        <f>ABS((+P226+Q226)*(+E226))/1000</f>
        <v>0.30873831509306621</v>
      </c>
      <c r="U226" s="61"/>
      <c r="V226" s="61"/>
      <c r="W226" s="22">
        <v>308.00785775999998</v>
      </c>
      <c r="X226" s="22">
        <f t="shared" si="57"/>
        <v>7.7463202215906799E-3</v>
      </c>
      <c r="Y226" s="22">
        <f t="shared" si="52"/>
        <v>7.7463202215906799E-3</v>
      </c>
      <c r="Z226" s="22">
        <f t="shared" si="53"/>
        <v>2.3936129484715199E-2</v>
      </c>
      <c r="AA226" s="22">
        <f>(0.5*'Vehicle Specs'!$G$20*'Drive Cycle'!E226^2)</f>
        <v>3656.0490615000008</v>
      </c>
      <c r="AB226" s="22">
        <f t="shared" si="54"/>
        <v>90.539095335210021</v>
      </c>
      <c r="AC226" s="22">
        <f>SUM(AB$2:AB226)</f>
        <v>46552.530544326786</v>
      </c>
      <c r="AD226" s="35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</row>
    <row r="227" spans="1:43" x14ac:dyDescent="0.3">
      <c r="A227" s="21">
        <v>1</v>
      </c>
      <c r="B227" s="22" t="s">
        <v>78</v>
      </c>
      <c r="C227" s="22">
        <f t="shared" si="43"/>
        <v>225</v>
      </c>
      <c r="D227" s="22">
        <f t="shared" si="47"/>
        <v>7.6281700000000008</v>
      </c>
      <c r="E227" s="48">
        <f t="shared" ref="E227:E237" si="59">E226</f>
        <v>3.41</v>
      </c>
      <c r="F227" s="48">
        <f t="shared" si="55"/>
        <v>24.194565195916443</v>
      </c>
      <c r="G227" s="61"/>
      <c r="H227" s="61"/>
      <c r="I227" s="48">
        <f>E227-E226</f>
        <v>0</v>
      </c>
      <c r="J227" s="22">
        <f>(0.5*'Vehicle Specs'!$G$25*'Vehicle Specs'!$C$28*'Vehicle Specs'!$C$27*'Drive Cycle'!E227^2)</f>
        <v>10.34440543521</v>
      </c>
      <c r="K227" s="22">
        <f>IF(A227=1,'Vehicle Specs'!$E$36,IF(A227=2,'Vehicle Specs'!$C$36,IF(A227=3,'Vehicle Specs'!$D$36,IF(A227=4,'Vehicle Specs'!$B$36,1))))</f>
        <v>80.194689900000014</v>
      </c>
      <c r="L227" s="22">
        <v>0</v>
      </c>
      <c r="M227" s="22">
        <f t="shared" si="56"/>
        <v>0</v>
      </c>
      <c r="N227" s="22">
        <f t="shared" si="48"/>
        <v>0</v>
      </c>
      <c r="O227" s="22">
        <f t="shared" si="49"/>
        <v>0</v>
      </c>
      <c r="P227" s="22">
        <f t="shared" si="50"/>
        <v>90.539095335210021</v>
      </c>
      <c r="Q227" s="22">
        <f>IF(H227=1,I227*'Vehicle Specs'!#REF!,IF(H227=2,'Vehicle Specs'!#REF!*I227,IF(H227=3,'Vehicle Specs'!$G$25*I227,0)))</f>
        <v>0</v>
      </c>
      <c r="R227" s="22">
        <f t="shared" si="46"/>
        <v>90.539095335210021</v>
      </c>
      <c r="S227" s="22">
        <f t="shared" si="51"/>
        <v>90.539095335210021</v>
      </c>
      <c r="T227" s="22">
        <f>ABS((+P227+Q227)*(+E227))/1000</f>
        <v>0.30873831509306621</v>
      </c>
      <c r="U227" s="61"/>
      <c r="V227" s="61"/>
      <c r="W227" s="22">
        <v>308.00785775999998</v>
      </c>
      <c r="X227" s="22">
        <f t="shared" si="57"/>
        <v>7.7463202215906799E-3</v>
      </c>
      <c r="Y227" s="22">
        <f t="shared" si="52"/>
        <v>7.7463202215906799E-3</v>
      </c>
      <c r="Z227" s="22">
        <f t="shared" si="53"/>
        <v>2.3936129484715199E-2</v>
      </c>
      <c r="AA227" s="22">
        <f>(0.5*'Vehicle Specs'!$G$20*'Drive Cycle'!E227^2)</f>
        <v>3656.0490615000008</v>
      </c>
      <c r="AB227" s="22">
        <f t="shared" si="54"/>
        <v>90.539095335210021</v>
      </c>
      <c r="AC227" s="22">
        <f>SUM(AB$2:AB227)</f>
        <v>46643.069639661997</v>
      </c>
      <c r="AD227" s="35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</row>
    <row r="228" spans="1:43" x14ac:dyDescent="0.3">
      <c r="A228" s="21">
        <v>1</v>
      </c>
      <c r="B228" s="22" t="s">
        <v>78</v>
      </c>
      <c r="C228" s="22">
        <f t="shared" si="43"/>
        <v>226</v>
      </c>
      <c r="D228" s="22">
        <f t="shared" si="47"/>
        <v>7.6281700000000008</v>
      </c>
      <c r="E228" s="48">
        <f t="shared" si="59"/>
        <v>3.41</v>
      </c>
      <c r="F228" s="48">
        <f t="shared" si="55"/>
        <v>24.487820327881252</v>
      </c>
      <c r="G228" s="61"/>
      <c r="H228" s="61"/>
      <c r="I228" s="48">
        <f>E228-E227</f>
        <v>0</v>
      </c>
      <c r="J228" s="22">
        <f>(0.5*'Vehicle Specs'!$G$25*'Vehicle Specs'!$C$28*'Vehicle Specs'!$C$27*'Drive Cycle'!E228^2)</f>
        <v>10.34440543521</v>
      </c>
      <c r="K228" s="22">
        <f>IF(A228=1,'Vehicle Specs'!$E$36,IF(A228=2,'Vehicle Specs'!$C$36,IF(A228=3,'Vehicle Specs'!$D$36,IF(A228=4,'Vehicle Specs'!$B$36,1))))</f>
        <v>80.194689900000014</v>
      </c>
      <c r="L228" s="22">
        <v>0</v>
      </c>
      <c r="M228" s="22">
        <f t="shared" si="56"/>
        <v>0</v>
      </c>
      <c r="N228" s="22">
        <f t="shared" si="48"/>
        <v>0</v>
      </c>
      <c r="O228" s="22">
        <f t="shared" si="49"/>
        <v>0</v>
      </c>
      <c r="P228" s="22">
        <f t="shared" si="50"/>
        <v>90.539095335210021</v>
      </c>
      <c r="Q228" s="22">
        <f>IF(H228=1,I228*'Vehicle Specs'!#REF!,IF(H228=2,'Vehicle Specs'!#REF!*I228,IF(H228=3,'Vehicle Specs'!$G$25*I228,0)))</f>
        <v>0</v>
      </c>
      <c r="R228" s="22">
        <f t="shared" si="46"/>
        <v>90.539095335210021</v>
      </c>
      <c r="S228" s="22">
        <f t="shared" si="51"/>
        <v>90.539095335210021</v>
      </c>
      <c r="T228" s="22">
        <f>ABS((+P228+Q228)*(+E228))/1000</f>
        <v>0.30873831509306621</v>
      </c>
      <c r="U228" s="61"/>
      <c r="V228" s="61"/>
      <c r="W228" s="22">
        <v>308.00785775999998</v>
      </c>
      <c r="X228" s="22">
        <f t="shared" si="57"/>
        <v>7.7463202215906799E-3</v>
      </c>
      <c r="Y228" s="22">
        <f t="shared" si="52"/>
        <v>7.7463202215906799E-3</v>
      </c>
      <c r="Z228" s="22">
        <f t="shared" si="53"/>
        <v>2.3936129484715199E-2</v>
      </c>
      <c r="AA228" s="22">
        <f>(0.5*'Vehicle Specs'!$G$20*'Drive Cycle'!E228^2)</f>
        <v>3656.0490615000008</v>
      </c>
      <c r="AB228" s="22">
        <f t="shared" si="54"/>
        <v>90.539095335210021</v>
      </c>
      <c r="AC228" s="22">
        <f>SUM(AB$2:AB228)</f>
        <v>46733.608734997208</v>
      </c>
      <c r="AD228" s="35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</row>
    <row r="229" spans="1:43" x14ac:dyDescent="0.3">
      <c r="A229" s="21">
        <v>1</v>
      </c>
      <c r="B229" s="22" t="s">
        <v>78</v>
      </c>
      <c r="C229" s="22">
        <f t="shared" si="43"/>
        <v>227</v>
      </c>
      <c r="D229" s="22">
        <f t="shared" si="47"/>
        <v>7.6281700000000008</v>
      </c>
      <c r="E229" s="48">
        <f t="shared" si="59"/>
        <v>3.41</v>
      </c>
      <c r="F229" s="48">
        <f t="shared" si="55"/>
        <v>24.781075459846061</v>
      </c>
      <c r="G229" s="61"/>
      <c r="H229" s="61"/>
      <c r="I229" s="48">
        <f>E229-E228</f>
        <v>0</v>
      </c>
      <c r="J229" s="22">
        <f>(0.5*'Vehicle Specs'!$G$25*'Vehicle Specs'!$C$28*'Vehicle Specs'!$C$27*'Drive Cycle'!E229^2)</f>
        <v>10.34440543521</v>
      </c>
      <c r="K229" s="22">
        <f>IF(A229=1,'Vehicle Specs'!$E$36,IF(A229=2,'Vehicle Specs'!$C$36,IF(A229=3,'Vehicle Specs'!$D$36,IF(A229=4,'Vehicle Specs'!$B$36,1))))</f>
        <v>80.194689900000014</v>
      </c>
      <c r="L229" s="22">
        <v>0</v>
      </c>
      <c r="M229" s="22">
        <f t="shared" si="56"/>
        <v>0</v>
      </c>
      <c r="N229" s="22">
        <f t="shared" si="48"/>
        <v>0</v>
      </c>
      <c r="O229" s="22">
        <f t="shared" si="49"/>
        <v>0</v>
      </c>
      <c r="P229" s="22">
        <f t="shared" si="50"/>
        <v>90.539095335210021</v>
      </c>
      <c r="Q229" s="22">
        <f>IF(H229=1,I229*'Vehicle Specs'!#REF!,IF(H229=2,'Vehicle Specs'!#REF!*I229,IF(H229=3,'Vehicle Specs'!$G$25*I229,0)))</f>
        <v>0</v>
      </c>
      <c r="R229" s="22">
        <f t="shared" si="46"/>
        <v>90.539095335210021</v>
      </c>
      <c r="S229" s="22">
        <f t="shared" si="51"/>
        <v>90.539095335210021</v>
      </c>
      <c r="T229" s="22">
        <f>ABS((+P229+Q229)*(+E229))/1000</f>
        <v>0.30873831509306621</v>
      </c>
      <c r="U229" s="61"/>
      <c r="V229" s="61"/>
      <c r="W229" s="22">
        <v>308.00785775999998</v>
      </c>
      <c r="X229" s="22">
        <f t="shared" si="57"/>
        <v>7.7463202215906799E-3</v>
      </c>
      <c r="Y229" s="22">
        <f t="shared" si="52"/>
        <v>7.7463202215906799E-3</v>
      </c>
      <c r="Z229" s="22">
        <f t="shared" si="53"/>
        <v>2.3936129484715199E-2</v>
      </c>
      <c r="AA229" s="22">
        <f>(0.5*'Vehicle Specs'!$G$20*'Drive Cycle'!E229^2)</f>
        <v>3656.0490615000008</v>
      </c>
      <c r="AB229" s="22">
        <f t="shared" si="54"/>
        <v>90.539095335210021</v>
      </c>
      <c r="AC229" s="22">
        <f>SUM(AB$2:AB229)</f>
        <v>46824.147830332418</v>
      </c>
      <c r="AD229" s="35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</row>
    <row r="230" spans="1:43" x14ac:dyDescent="0.3">
      <c r="A230" s="21">
        <v>1</v>
      </c>
      <c r="B230" s="23" t="s">
        <v>93</v>
      </c>
      <c r="C230" s="23">
        <f t="shared" si="43"/>
        <v>228</v>
      </c>
      <c r="D230" s="23">
        <f t="shared" si="47"/>
        <v>7.6281700000000008</v>
      </c>
      <c r="E230" s="40">
        <f t="shared" si="59"/>
        <v>3.41</v>
      </c>
      <c r="F230" s="40">
        <f t="shared" si="55"/>
        <v>25.07433059181087</v>
      </c>
      <c r="G230" s="61"/>
      <c r="H230" s="61"/>
      <c r="I230" s="40">
        <f>E230-E229</f>
        <v>0</v>
      </c>
      <c r="J230" s="23">
        <f>(0.5*'Vehicle Specs'!$G$25*'Vehicle Specs'!$C$28*'Vehicle Specs'!$C$27*'Drive Cycle'!E230^2)</f>
        <v>10.34440543521</v>
      </c>
      <c r="K230" s="23">
        <f>IF(A230=1,'Vehicle Specs'!$E$36,IF(A230=2,'Vehicle Specs'!$C$36,IF(A230=3,'Vehicle Specs'!$D$36,IF(A230=4,'Vehicle Specs'!$B$36,1))))</f>
        <v>80.194689900000014</v>
      </c>
      <c r="L230" s="23">
        <v>0</v>
      </c>
      <c r="M230" s="23">
        <f t="shared" si="56"/>
        <v>0</v>
      </c>
      <c r="N230" s="23">
        <f t="shared" si="48"/>
        <v>0</v>
      </c>
      <c r="O230" s="23">
        <f t="shared" si="49"/>
        <v>0</v>
      </c>
      <c r="P230" s="23">
        <f t="shared" si="50"/>
        <v>90.539095335210021</v>
      </c>
      <c r="Q230" s="23">
        <f>IF(H230=1,I230*'Vehicle Specs'!#REF!,IF(H230=2,'Vehicle Specs'!#REF!*I230,IF(H230=3,'Vehicle Specs'!$G$25*I230,0)))</f>
        <v>0</v>
      </c>
      <c r="R230" s="23">
        <f t="shared" si="46"/>
        <v>90.539095335210021</v>
      </c>
      <c r="S230" s="23">
        <f t="shared" si="51"/>
        <v>90.539095335210021</v>
      </c>
      <c r="T230" s="23">
        <f>ABS((+P230+Q230)*(+E230))/1000</f>
        <v>0.30873831509306621</v>
      </c>
      <c r="U230" s="61"/>
      <c r="V230" s="61"/>
      <c r="W230" s="22">
        <v>308.00785775999998</v>
      </c>
      <c r="X230" s="23">
        <f t="shared" si="57"/>
        <v>7.7463202215906799E-3</v>
      </c>
      <c r="Y230" s="23">
        <f t="shared" si="52"/>
        <v>7.7463202215906799E-3</v>
      </c>
      <c r="Z230" s="23">
        <f t="shared" si="53"/>
        <v>2.3936129484715199E-2</v>
      </c>
      <c r="AA230" s="22">
        <f>(0.5*'Vehicle Specs'!$G$20*'Drive Cycle'!E230^2)</f>
        <v>3656.0490615000008</v>
      </c>
      <c r="AB230" s="22">
        <f t="shared" si="54"/>
        <v>90.539095335210021</v>
      </c>
      <c r="AC230" s="22">
        <f>SUM(AB$2:AB230)</f>
        <v>46914.686925667629</v>
      </c>
      <c r="AD230" s="35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</row>
    <row r="231" spans="1:43" x14ac:dyDescent="0.3">
      <c r="A231" s="21">
        <v>1</v>
      </c>
      <c r="B231" s="23" t="s">
        <v>93</v>
      </c>
      <c r="C231" s="23">
        <f t="shared" ref="C231:C294" si="60">C230+1</f>
        <v>229</v>
      </c>
      <c r="D231" s="23">
        <f t="shared" si="47"/>
        <v>7.6281700000000008</v>
      </c>
      <c r="E231" s="40">
        <f t="shared" si="59"/>
        <v>3.41</v>
      </c>
      <c r="F231" s="40">
        <f t="shared" si="55"/>
        <v>25.367585723775679</v>
      </c>
      <c r="G231" s="61"/>
      <c r="H231" s="61"/>
      <c r="I231" s="40">
        <f>E231-E230</f>
        <v>0</v>
      </c>
      <c r="J231" s="23">
        <f>(0.5*'Vehicle Specs'!$G$25*'Vehicle Specs'!$C$28*'Vehicle Specs'!$C$27*'Drive Cycle'!E231^2)</f>
        <v>10.34440543521</v>
      </c>
      <c r="K231" s="23">
        <f>IF(A231=1,'Vehicle Specs'!$E$36,IF(A231=2,'Vehicle Specs'!$C$36,IF(A231=3,'Vehicle Specs'!$D$36,IF(A231=4,'Vehicle Specs'!$B$36,1))))</f>
        <v>80.194689900000014</v>
      </c>
      <c r="L231" s="23">
        <v>0</v>
      </c>
      <c r="M231" s="23">
        <f t="shared" si="56"/>
        <v>0</v>
      </c>
      <c r="N231" s="23">
        <f t="shared" si="48"/>
        <v>0</v>
      </c>
      <c r="O231" s="23">
        <f t="shared" si="49"/>
        <v>0</v>
      </c>
      <c r="P231" s="23">
        <f t="shared" si="50"/>
        <v>90.539095335210021</v>
      </c>
      <c r="Q231" s="23">
        <f>IF(H231=1,I231*'Vehicle Specs'!#REF!,IF(H231=2,'Vehicle Specs'!#REF!*I231,IF(H231=3,'Vehicle Specs'!$G$25*I231,0)))</f>
        <v>0</v>
      </c>
      <c r="R231" s="23">
        <f t="shared" si="46"/>
        <v>90.539095335210021</v>
      </c>
      <c r="S231" s="23">
        <f t="shared" si="51"/>
        <v>90.539095335210021</v>
      </c>
      <c r="T231" s="23">
        <f>ABS((+P231+Q231)*(+E231))/1000</f>
        <v>0.30873831509306621</v>
      </c>
      <c r="U231" s="61"/>
      <c r="V231" s="61"/>
      <c r="W231" s="22">
        <v>308.00785775999998</v>
      </c>
      <c r="X231" s="23">
        <f t="shared" si="57"/>
        <v>7.7463202215906799E-3</v>
      </c>
      <c r="Y231" s="23">
        <f t="shared" si="52"/>
        <v>7.7463202215906799E-3</v>
      </c>
      <c r="Z231" s="23">
        <f t="shared" si="53"/>
        <v>2.3936129484715199E-2</v>
      </c>
      <c r="AA231" s="22">
        <f>(0.5*'Vehicle Specs'!$G$20*'Drive Cycle'!E231^2)</f>
        <v>3656.0490615000008</v>
      </c>
      <c r="AB231" s="22">
        <f t="shared" si="54"/>
        <v>90.539095335210021</v>
      </c>
      <c r="AC231" s="22">
        <f>SUM(AB$2:AB231)</f>
        <v>47005.22602100284</v>
      </c>
      <c r="AD231" s="35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</row>
    <row r="232" spans="1:43" x14ac:dyDescent="0.3">
      <c r="A232" s="21">
        <v>1</v>
      </c>
      <c r="B232" s="23" t="s">
        <v>93</v>
      </c>
      <c r="C232" s="23">
        <f t="shared" si="60"/>
        <v>230</v>
      </c>
      <c r="D232" s="23">
        <f t="shared" si="47"/>
        <v>7.6281700000000008</v>
      </c>
      <c r="E232" s="40">
        <f t="shared" si="59"/>
        <v>3.41</v>
      </c>
      <c r="F232" s="40">
        <f t="shared" si="55"/>
        <v>25.660840855740489</v>
      </c>
      <c r="G232" s="61"/>
      <c r="H232" s="61"/>
      <c r="I232" s="40">
        <f>E232-E231</f>
        <v>0</v>
      </c>
      <c r="J232" s="23">
        <f>(0.5*'Vehicle Specs'!$G$25*'Vehicle Specs'!$C$28*'Vehicle Specs'!$C$27*'Drive Cycle'!E232^2)</f>
        <v>10.34440543521</v>
      </c>
      <c r="K232" s="23">
        <f>IF(A232=1,'Vehicle Specs'!$E$36,IF(A232=2,'Vehicle Specs'!$C$36,IF(A232=3,'Vehicle Specs'!$D$36,IF(A232=4,'Vehicle Specs'!$B$36,1))))</f>
        <v>80.194689900000014</v>
      </c>
      <c r="L232" s="23">
        <v>0</v>
      </c>
      <c r="M232" s="23">
        <f t="shared" si="56"/>
        <v>0</v>
      </c>
      <c r="N232" s="23">
        <f t="shared" si="48"/>
        <v>0</v>
      </c>
      <c r="O232" s="23">
        <f t="shared" si="49"/>
        <v>0</v>
      </c>
      <c r="P232" s="23">
        <f t="shared" si="50"/>
        <v>90.539095335210021</v>
      </c>
      <c r="Q232" s="23">
        <f>IF(H232=1,I232*'Vehicle Specs'!#REF!,IF(H232=2,'Vehicle Specs'!#REF!*I232,IF(H232=3,'Vehicle Specs'!$G$25*I232,0)))</f>
        <v>0</v>
      </c>
      <c r="R232" s="23">
        <f t="shared" si="46"/>
        <v>90.539095335210021</v>
      </c>
      <c r="S232" s="23">
        <f t="shared" si="51"/>
        <v>90.539095335210021</v>
      </c>
      <c r="T232" s="23">
        <f>ABS((+P232+Q232)*(+E232))/1000</f>
        <v>0.30873831509306621</v>
      </c>
      <c r="U232" s="61"/>
      <c r="V232" s="61"/>
      <c r="W232" s="22">
        <v>308.00785775999998</v>
      </c>
      <c r="X232" s="23">
        <f t="shared" si="57"/>
        <v>7.7463202215906799E-3</v>
      </c>
      <c r="Y232" s="23">
        <f t="shared" si="52"/>
        <v>7.7463202215906799E-3</v>
      </c>
      <c r="Z232" s="23">
        <f t="shared" si="53"/>
        <v>2.3936129484715199E-2</v>
      </c>
      <c r="AA232" s="22">
        <f>(0.5*'Vehicle Specs'!$G$20*'Drive Cycle'!E232^2)</f>
        <v>3656.0490615000008</v>
      </c>
      <c r="AB232" s="22">
        <f t="shared" si="54"/>
        <v>90.539095335210021</v>
      </c>
      <c r="AC232" s="22">
        <f>SUM(AB$2:AB232)</f>
        <v>47095.765116338051</v>
      </c>
      <c r="AD232" s="35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</row>
    <row r="233" spans="1:43" x14ac:dyDescent="0.3">
      <c r="A233" s="21">
        <v>1</v>
      </c>
      <c r="B233" s="23" t="s">
        <v>93</v>
      </c>
      <c r="C233" s="23">
        <f t="shared" si="60"/>
        <v>231</v>
      </c>
      <c r="D233" s="23">
        <f t="shared" si="47"/>
        <v>7.6281700000000008</v>
      </c>
      <c r="E233" s="40">
        <f t="shared" si="59"/>
        <v>3.41</v>
      </c>
      <c r="F233" s="40">
        <f t="shared" si="55"/>
        <v>25.954095987705298</v>
      </c>
      <c r="G233" s="61"/>
      <c r="H233" s="61"/>
      <c r="I233" s="40">
        <f>E233-E232</f>
        <v>0</v>
      </c>
      <c r="J233" s="23">
        <f>(0.5*'Vehicle Specs'!$G$25*'Vehicle Specs'!$C$28*'Vehicle Specs'!$C$27*'Drive Cycle'!E233^2)</f>
        <v>10.34440543521</v>
      </c>
      <c r="K233" s="23">
        <f>IF(A233=1,'Vehicle Specs'!$E$36,IF(A233=2,'Vehicle Specs'!$C$36,IF(A233=3,'Vehicle Specs'!$D$36,IF(A233=4,'Vehicle Specs'!$B$36,1))))</f>
        <v>80.194689900000014</v>
      </c>
      <c r="L233" s="23">
        <v>0</v>
      </c>
      <c r="M233" s="23">
        <f t="shared" si="56"/>
        <v>0</v>
      </c>
      <c r="N233" s="23">
        <f t="shared" si="48"/>
        <v>0</v>
      </c>
      <c r="O233" s="23">
        <f t="shared" si="49"/>
        <v>0</v>
      </c>
      <c r="P233" s="23">
        <f t="shared" si="50"/>
        <v>90.539095335210021</v>
      </c>
      <c r="Q233" s="23">
        <f>IF(H233=1,I233*'Vehicle Specs'!#REF!,IF(H233=2,'Vehicle Specs'!#REF!*I233,IF(H233=3,'Vehicle Specs'!$G$25*I233,0)))</f>
        <v>0</v>
      </c>
      <c r="R233" s="23">
        <f t="shared" si="46"/>
        <v>90.539095335210021</v>
      </c>
      <c r="S233" s="23">
        <f t="shared" si="51"/>
        <v>90.539095335210021</v>
      </c>
      <c r="T233" s="23">
        <f>ABS((+P233+Q233)*(+E233))/1000</f>
        <v>0.30873831509306621</v>
      </c>
      <c r="U233" s="61"/>
      <c r="V233" s="61"/>
      <c r="W233" s="22">
        <v>308.00785775999998</v>
      </c>
      <c r="X233" s="23">
        <f t="shared" si="57"/>
        <v>7.7463202215906799E-3</v>
      </c>
      <c r="Y233" s="23">
        <f t="shared" si="52"/>
        <v>7.7463202215906799E-3</v>
      </c>
      <c r="Z233" s="23">
        <f t="shared" si="53"/>
        <v>2.3936129484715199E-2</v>
      </c>
      <c r="AA233" s="22">
        <f>(0.5*'Vehicle Specs'!$G$20*'Drive Cycle'!E233^2)</f>
        <v>3656.0490615000008</v>
      </c>
      <c r="AB233" s="22">
        <f t="shared" si="54"/>
        <v>90.539095335210021</v>
      </c>
      <c r="AC233" s="22">
        <f>SUM(AB$2:AB233)</f>
        <v>47186.304211673261</v>
      </c>
      <c r="AD233" s="35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</row>
    <row r="234" spans="1:43" x14ac:dyDescent="0.3">
      <c r="A234" s="21">
        <v>1</v>
      </c>
      <c r="B234" s="23" t="s">
        <v>93</v>
      </c>
      <c r="C234" s="23">
        <f t="shared" si="60"/>
        <v>232</v>
      </c>
      <c r="D234" s="23">
        <f t="shared" si="47"/>
        <v>7.6281700000000008</v>
      </c>
      <c r="E234" s="40">
        <f t="shared" si="59"/>
        <v>3.41</v>
      </c>
      <c r="F234" s="40">
        <f t="shared" si="55"/>
        <v>26.247351119670107</v>
      </c>
      <c r="G234" s="61"/>
      <c r="H234" s="61"/>
      <c r="I234" s="40">
        <f>E234-E233</f>
        <v>0</v>
      </c>
      <c r="J234" s="23">
        <f>(0.5*'Vehicle Specs'!$G$25*'Vehicle Specs'!$C$28*'Vehicle Specs'!$C$27*'Drive Cycle'!E234^2)</f>
        <v>10.34440543521</v>
      </c>
      <c r="K234" s="23">
        <f>IF(A234=1,'Vehicle Specs'!$E$36,IF(A234=2,'Vehicle Specs'!$C$36,IF(A234=3,'Vehicle Specs'!$D$36,IF(A234=4,'Vehicle Specs'!$B$36,1))))</f>
        <v>80.194689900000014</v>
      </c>
      <c r="L234" s="23">
        <v>0</v>
      </c>
      <c r="M234" s="23">
        <f t="shared" si="56"/>
        <v>0</v>
      </c>
      <c r="N234" s="23">
        <f t="shared" si="48"/>
        <v>0</v>
      </c>
      <c r="O234" s="23">
        <f t="shared" si="49"/>
        <v>0</v>
      </c>
      <c r="P234" s="23">
        <f t="shared" si="50"/>
        <v>90.539095335210021</v>
      </c>
      <c r="Q234" s="23">
        <f>IF(H234=1,I234*'Vehicle Specs'!#REF!,IF(H234=2,'Vehicle Specs'!#REF!*I234,IF(H234=3,'Vehicle Specs'!$G$25*I234,0)))</f>
        <v>0</v>
      </c>
      <c r="R234" s="23">
        <f t="shared" si="46"/>
        <v>90.539095335210021</v>
      </c>
      <c r="S234" s="23">
        <f t="shared" si="51"/>
        <v>90.539095335210021</v>
      </c>
      <c r="T234" s="23">
        <f>ABS((+P234+Q234)*(+E234))/1000</f>
        <v>0.30873831509306621</v>
      </c>
      <c r="U234" s="61"/>
      <c r="V234" s="61"/>
      <c r="W234" s="22">
        <v>308.00785775999998</v>
      </c>
      <c r="X234" s="23">
        <f t="shared" si="57"/>
        <v>7.7463202215906799E-3</v>
      </c>
      <c r="Y234" s="23">
        <f t="shared" si="52"/>
        <v>7.7463202215906799E-3</v>
      </c>
      <c r="Z234" s="23">
        <f t="shared" si="53"/>
        <v>2.3936129484715199E-2</v>
      </c>
      <c r="AA234" s="22">
        <f>(0.5*'Vehicle Specs'!$G$20*'Drive Cycle'!E234^2)</f>
        <v>3656.0490615000008</v>
      </c>
      <c r="AB234" s="22">
        <f t="shared" si="54"/>
        <v>90.539095335210021</v>
      </c>
      <c r="AC234" s="22">
        <f>SUM(AB$2:AB234)</f>
        <v>47276.843307008472</v>
      </c>
      <c r="AD234" s="35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</row>
    <row r="235" spans="1:43" x14ac:dyDescent="0.3">
      <c r="A235" s="21">
        <v>1</v>
      </c>
      <c r="B235" s="23" t="s">
        <v>93</v>
      </c>
      <c r="C235" s="23">
        <f t="shared" si="60"/>
        <v>233</v>
      </c>
      <c r="D235" s="23">
        <f t="shared" si="47"/>
        <v>7.6281700000000008</v>
      </c>
      <c r="E235" s="40">
        <f t="shared" si="59"/>
        <v>3.41</v>
      </c>
      <c r="F235" s="40">
        <f t="shared" si="55"/>
        <v>26.540606251634916</v>
      </c>
      <c r="G235" s="61"/>
      <c r="H235" s="61"/>
      <c r="I235" s="40">
        <f>E235-E234</f>
        <v>0</v>
      </c>
      <c r="J235" s="23">
        <f>(0.5*'Vehicle Specs'!$G$25*'Vehicle Specs'!$C$28*'Vehicle Specs'!$C$27*'Drive Cycle'!E235^2)</f>
        <v>10.34440543521</v>
      </c>
      <c r="K235" s="23">
        <f>IF(A235=1,'Vehicle Specs'!$E$36,IF(A235=2,'Vehicle Specs'!$C$36,IF(A235=3,'Vehicle Specs'!$D$36,IF(A235=4,'Vehicle Specs'!$B$36,1))))</f>
        <v>80.194689900000014</v>
      </c>
      <c r="L235" s="23">
        <v>0</v>
      </c>
      <c r="M235" s="23">
        <f t="shared" si="56"/>
        <v>0</v>
      </c>
      <c r="N235" s="23">
        <f t="shared" si="48"/>
        <v>0</v>
      </c>
      <c r="O235" s="23">
        <f t="shared" si="49"/>
        <v>0</v>
      </c>
      <c r="P235" s="23">
        <f t="shared" si="50"/>
        <v>90.539095335210021</v>
      </c>
      <c r="Q235" s="23">
        <f>IF(H235=1,I235*'Vehicle Specs'!#REF!,IF(H235=2,'Vehicle Specs'!#REF!*I235,IF(H235=3,'Vehicle Specs'!$G$25*I235,0)))</f>
        <v>0</v>
      </c>
      <c r="R235" s="23">
        <f t="shared" si="46"/>
        <v>90.539095335210021</v>
      </c>
      <c r="S235" s="23">
        <f t="shared" si="51"/>
        <v>90.539095335210021</v>
      </c>
      <c r="T235" s="23">
        <f>ABS((+P235+Q235)*(+E235))/1000</f>
        <v>0.30873831509306621</v>
      </c>
      <c r="U235" s="61"/>
      <c r="V235" s="61"/>
      <c r="W235" s="22">
        <v>308.00785775999998</v>
      </c>
      <c r="X235" s="23">
        <f t="shared" si="57"/>
        <v>7.7463202215906799E-3</v>
      </c>
      <c r="Y235" s="23">
        <f t="shared" si="52"/>
        <v>7.7463202215906799E-3</v>
      </c>
      <c r="Z235" s="23">
        <f t="shared" si="53"/>
        <v>2.3936129484715199E-2</v>
      </c>
      <c r="AA235" s="22">
        <f>(0.5*'Vehicle Specs'!$G$20*'Drive Cycle'!E235^2)</f>
        <v>3656.0490615000008</v>
      </c>
      <c r="AB235" s="22">
        <f t="shared" si="54"/>
        <v>90.539095335210021</v>
      </c>
      <c r="AC235" s="22">
        <f>SUM(AB$2:AB235)</f>
        <v>47367.382402343683</v>
      </c>
      <c r="AD235" s="35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</row>
    <row r="236" spans="1:43" x14ac:dyDescent="0.3">
      <c r="A236" s="21">
        <v>1</v>
      </c>
      <c r="B236" s="23" t="s">
        <v>93</v>
      </c>
      <c r="C236" s="23">
        <f t="shared" si="60"/>
        <v>234</v>
      </c>
      <c r="D236" s="23">
        <f t="shared" si="47"/>
        <v>7.6281700000000008</v>
      </c>
      <c r="E236" s="40">
        <f t="shared" si="59"/>
        <v>3.41</v>
      </c>
      <c r="F236" s="40">
        <f t="shared" si="55"/>
        <v>26.833861383599725</v>
      </c>
      <c r="G236" s="61"/>
      <c r="H236" s="61"/>
      <c r="I236" s="40">
        <f>E236-E235</f>
        <v>0</v>
      </c>
      <c r="J236" s="23">
        <f>(0.5*'Vehicle Specs'!$G$25*'Vehicle Specs'!$C$28*'Vehicle Specs'!$C$27*'Drive Cycle'!E236^2)</f>
        <v>10.34440543521</v>
      </c>
      <c r="K236" s="23">
        <f>IF(A236=1,'Vehicle Specs'!$E$36,IF(A236=2,'Vehicle Specs'!$C$36,IF(A236=3,'Vehicle Specs'!$D$36,IF(A236=4,'Vehicle Specs'!$B$36,1))))</f>
        <v>80.194689900000014</v>
      </c>
      <c r="L236" s="23">
        <v>0</v>
      </c>
      <c r="M236" s="23">
        <f t="shared" si="56"/>
        <v>0</v>
      </c>
      <c r="N236" s="23">
        <f t="shared" si="48"/>
        <v>0</v>
      </c>
      <c r="O236" s="23">
        <f t="shared" si="49"/>
        <v>0</v>
      </c>
      <c r="P236" s="23">
        <f t="shared" si="50"/>
        <v>90.539095335210021</v>
      </c>
      <c r="Q236" s="23">
        <f>IF(H236=1,I236*'Vehicle Specs'!#REF!,IF(H236=2,'Vehicle Specs'!#REF!*I236,IF(H236=3,'Vehicle Specs'!$G$25*I236,0)))</f>
        <v>0</v>
      </c>
      <c r="R236" s="23">
        <f t="shared" si="46"/>
        <v>90.539095335210021</v>
      </c>
      <c r="S236" s="23">
        <f t="shared" si="51"/>
        <v>90.539095335210021</v>
      </c>
      <c r="T236" s="23">
        <f>ABS((+P236+Q236)*(+E236))/1000</f>
        <v>0.30873831509306621</v>
      </c>
      <c r="U236" s="61"/>
      <c r="V236" s="61"/>
      <c r="W236" s="22">
        <v>308.00785775999998</v>
      </c>
      <c r="X236" s="23">
        <f t="shared" si="57"/>
        <v>7.7463202215906799E-3</v>
      </c>
      <c r="Y236" s="23">
        <f t="shared" si="52"/>
        <v>7.7463202215906799E-3</v>
      </c>
      <c r="Z236" s="23">
        <f t="shared" si="53"/>
        <v>2.3936129484715199E-2</v>
      </c>
      <c r="AA236" s="22">
        <f>(0.5*'Vehicle Specs'!$G$20*'Drive Cycle'!E236^2)</f>
        <v>3656.0490615000008</v>
      </c>
      <c r="AB236" s="22">
        <f t="shared" si="54"/>
        <v>90.539095335210021</v>
      </c>
      <c r="AC236" s="22">
        <f>SUM(AB$2:AB236)</f>
        <v>47457.921497678894</v>
      </c>
      <c r="AD236" s="35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</row>
    <row r="237" spans="1:43" x14ac:dyDescent="0.3">
      <c r="A237" s="21">
        <v>1</v>
      </c>
      <c r="B237" s="23" t="s">
        <v>93</v>
      </c>
      <c r="C237" s="23">
        <f t="shared" si="60"/>
        <v>235</v>
      </c>
      <c r="D237" s="23">
        <f t="shared" si="47"/>
        <v>7.6281700000000008</v>
      </c>
      <c r="E237" s="40">
        <f t="shared" si="59"/>
        <v>3.41</v>
      </c>
      <c r="F237" s="40">
        <f t="shared" si="55"/>
        <v>27.127116515564534</v>
      </c>
      <c r="G237" s="61"/>
      <c r="H237" s="61"/>
      <c r="I237" s="40">
        <f>E237-E236</f>
        <v>0</v>
      </c>
      <c r="J237" s="23">
        <f>(0.5*'Vehicle Specs'!$G$25*'Vehicle Specs'!$C$28*'Vehicle Specs'!$C$27*'Drive Cycle'!E237^2)</f>
        <v>10.34440543521</v>
      </c>
      <c r="K237" s="23">
        <f>IF(A237=1,'Vehicle Specs'!$E$36,IF(A237=2,'Vehicle Specs'!$C$36,IF(A237=3,'Vehicle Specs'!$D$36,IF(A237=4,'Vehicle Specs'!$B$36,1))))</f>
        <v>80.194689900000014</v>
      </c>
      <c r="L237" s="23">
        <v>0</v>
      </c>
      <c r="M237" s="23">
        <f t="shared" si="56"/>
        <v>0</v>
      </c>
      <c r="N237" s="23">
        <f t="shared" si="48"/>
        <v>0</v>
      </c>
      <c r="O237" s="23">
        <f t="shared" si="49"/>
        <v>0</v>
      </c>
      <c r="P237" s="23">
        <f t="shared" si="50"/>
        <v>90.539095335210021</v>
      </c>
      <c r="Q237" s="23">
        <f>IF(H237=1,I237*'Vehicle Specs'!#REF!,IF(H237=2,'Vehicle Specs'!#REF!*I237,IF(H237=3,'Vehicle Specs'!$G$25*I237,0)))</f>
        <v>0</v>
      </c>
      <c r="R237" s="23">
        <f t="shared" si="46"/>
        <v>90.539095335210021</v>
      </c>
      <c r="S237" s="23">
        <f t="shared" si="51"/>
        <v>90.539095335210021</v>
      </c>
      <c r="T237" s="23">
        <f>ABS((+P237+Q237)*(+E237))/1000</f>
        <v>0.30873831509306621</v>
      </c>
      <c r="U237" s="61"/>
      <c r="V237" s="61"/>
      <c r="W237" s="22">
        <v>308.00785775999998</v>
      </c>
      <c r="X237" s="23">
        <f t="shared" si="57"/>
        <v>7.7463202215906799E-3</v>
      </c>
      <c r="Y237" s="23">
        <f t="shared" si="52"/>
        <v>7.7463202215906799E-3</v>
      </c>
      <c r="Z237" s="23">
        <f t="shared" si="53"/>
        <v>2.3936129484715199E-2</v>
      </c>
      <c r="AA237" s="22">
        <f>(0.5*'Vehicle Specs'!$G$20*'Drive Cycle'!E237^2)</f>
        <v>3656.0490615000008</v>
      </c>
      <c r="AB237" s="22">
        <f t="shared" si="54"/>
        <v>90.539095335210021</v>
      </c>
      <c r="AC237" s="22">
        <f>SUM(AB$2:AB237)</f>
        <v>47548.460593014104</v>
      </c>
      <c r="AD237" s="35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</row>
    <row r="238" spans="1:43" x14ac:dyDescent="0.3">
      <c r="A238" s="21">
        <v>1</v>
      </c>
      <c r="B238" s="23" t="s">
        <v>93</v>
      </c>
      <c r="C238" s="23">
        <f t="shared" si="60"/>
        <v>236</v>
      </c>
      <c r="D238" s="23">
        <f t="shared" si="47"/>
        <v>8.7466699999999999</v>
      </c>
      <c r="E238" s="40">
        <f>E237+0.5</f>
        <v>3.91</v>
      </c>
      <c r="F238" s="40">
        <f t="shared" si="55"/>
        <v>27.382870991267858</v>
      </c>
      <c r="G238" s="61"/>
      <c r="H238" s="61"/>
      <c r="I238" s="40">
        <f>E238-E237</f>
        <v>0.5</v>
      </c>
      <c r="J238" s="23">
        <f>(0.5*'Vehicle Specs'!$G$25*'Vehicle Specs'!$C$28*'Vehicle Specs'!$C$27*'Drive Cycle'!E238^2)</f>
        <v>13.60035644121</v>
      </c>
      <c r="K238" s="23">
        <f>IF(A238=1,'Vehicle Specs'!$E$36,IF(A238=2,'Vehicle Specs'!$C$36,IF(A238=3,'Vehicle Specs'!$D$36,IF(A238=4,'Vehicle Specs'!$B$36,1))))</f>
        <v>80.194689900000014</v>
      </c>
      <c r="L238" s="23">
        <v>0</v>
      </c>
      <c r="M238" s="23">
        <f t="shared" si="56"/>
        <v>0</v>
      </c>
      <c r="N238" s="23">
        <f t="shared" si="48"/>
        <v>0</v>
      </c>
      <c r="O238" s="23">
        <f t="shared" si="49"/>
        <v>0</v>
      </c>
      <c r="P238" s="23">
        <f t="shared" si="50"/>
        <v>93.795046341210011</v>
      </c>
      <c r="Q238" s="23">
        <f>IF(H238=1,I238*'Vehicle Specs'!#REF!,IF(H238=2,'Vehicle Specs'!#REF!*I238,IF(H238=3,'Vehicle Specs'!$G$25*I238,0)))</f>
        <v>0</v>
      </c>
      <c r="R238" s="23">
        <f t="shared" si="46"/>
        <v>93.795046341210011</v>
      </c>
      <c r="S238" s="23">
        <f t="shared" si="51"/>
        <v>93.795046341210011</v>
      </c>
      <c r="T238" s="23">
        <f>ABS((+P238+Q238)*(+E238))/1000</f>
        <v>0.36673863119413114</v>
      </c>
      <c r="U238" s="61"/>
      <c r="V238" s="61"/>
      <c r="W238" s="22">
        <v>308.00785775999998</v>
      </c>
      <c r="X238" s="23">
        <f t="shared" si="57"/>
        <v>8.0248920255711169E-3</v>
      </c>
      <c r="Y238" s="23">
        <f t="shared" si="52"/>
        <v>8.0248920255711169E-3</v>
      </c>
      <c r="Z238" s="23">
        <f t="shared" si="53"/>
        <v>2.4796916359014751E-2</v>
      </c>
      <c r="AA238" s="22">
        <f>(0.5*'Vehicle Specs'!$G$20*'Drive Cycle'!E238^2)</f>
        <v>4806.8079615000006</v>
      </c>
      <c r="AB238" s="22">
        <f t="shared" si="54"/>
        <v>93.795046341210011</v>
      </c>
      <c r="AC238" s="22">
        <f>SUM(AB$2:AB238)</f>
        <v>47642.255639355317</v>
      </c>
      <c r="AD238" s="35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</row>
    <row r="239" spans="1:43" x14ac:dyDescent="0.3">
      <c r="A239" s="21">
        <v>1</v>
      </c>
      <c r="B239" s="23" t="s">
        <v>93</v>
      </c>
      <c r="C239" s="23">
        <f t="shared" si="60"/>
        <v>237</v>
      </c>
      <c r="D239" s="23">
        <f t="shared" si="47"/>
        <v>9.8651700000000009</v>
      </c>
      <c r="E239" s="40">
        <f t="shared" ref="E239:E253" si="61">E238+0.5</f>
        <v>4.41</v>
      </c>
      <c r="F239" s="40">
        <f t="shared" si="55"/>
        <v>27.609628360882372</v>
      </c>
      <c r="G239" s="61"/>
      <c r="H239" s="61"/>
      <c r="I239" s="40">
        <f>E239-E238</f>
        <v>0.5</v>
      </c>
      <c r="J239" s="23">
        <f>(0.5*'Vehicle Specs'!$G$25*'Vehicle Specs'!$C$28*'Vehicle Specs'!$C$27*'Drive Cycle'!E239^2)</f>
        <v>17.30110949721</v>
      </c>
      <c r="K239" s="23">
        <f>IF(A239=1,'Vehicle Specs'!$E$36,IF(A239=2,'Vehicle Specs'!$C$36,IF(A239=3,'Vehicle Specs'!$D$36,IF(A239=4,'Vehicle Specs'!$B$36,1))))</f>
        <v>80.194689900000014</v>
      </c>
      <c r="L239" s="23">
        <v>0</v>
      </c>
      <c r="M239" s="23">
        <f t="shared" si="56"/>
        <v>0</v>
      </c>
      <c r="N239" s="23">
        <f t="shared" si="48"/>
        <v>0</v>
      </c>
      <c r="O239" s="23">
        <f t="shared" si="49"/>
        <v>0</v>
      </c>
      <c r="P239" s="23">
        <f t="shared" si="50"/>
        <v>97.495799397210021</v>
      </c>
      <c r="Q239" s="23">
        <f>IF(H239=1,I239*'Vehicle Specs'!#REF!,IF(H239=2,'Vehicle Specs'!#REF!*I239,IF(H239=3,'Vehicle Specs'!$G$25*I239,0)))</f>
        <v>0</v>
      </c>
      <c r="R239" s="23">
        <f t="shared" si="46"/>
        <v>97.495799397210021</v>
      </c>
      <c r="S239" s="23">
        <f t="shared" si="51"/>
        <v>97.495799397210021</v>
      </c>
      <c r="T239" s="23">
        <f>ABS((+P239+Q239)*(+E239))/1000</f>
        <v>0.42995647534169623</v>
      </c>
      <c r="U239" s="61"/>
      <c r="V239" s="61"/>
      <c r="W239" s="22">
        <v>308.00785775999998</v>
      </c>
      <c r="X239" s="23">
        <f t="shared" si="57"/>
        <v>8.3415200869259316E-3</v>
      </c>
      <c r="Y239" s="23">
        <f t="shared" si="52"/>
        <v>8.3415200869259316E-3</v>
      </c>
      <c r="Z239" s="23">
        <f t="shared" si="53"/>
        <v>2.5775297068601127E-2</v>
      </c>
      <c r="AA239" s="22">
        <f>(0.5*'Vehicle Specs'!$G$20*'Drive Cycle'!E239^2)</f>
        <v>6114.7743615000009</v>
      </c>
      <c r="AB239" s="22">
        <f t="shared" si="54"/>
        <v>97.495799397210021</v>
      </c>
      <c r="AC239" s="22">
        <f>SUM(AB$2:AB239)</f>
        <v>47739.75143875253</v>
      </c>
      <c r="AD239" s="35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</row>
    <row r="240" spans="1:43" x14ac:dyDescent="0.3">
      <c r="A240" s="21">
        <v>1</v>
      </c>
      <c r="B240" s="23" t="s">
        <v>93</v>
      </c>
      <c r="C240" s="23">
        <f t="shared" si="60"/>
        <v>238</v>
      </c>
      <c r="D240" s="23">
        <f t="shared" si="47"/>
        <v>10.98367</v>
      </c>
      <c r="E240" s="40">
        <f t="shared" si="61"/>
        <v>4.91</v>
      </c>
      <c r="F240" s="40">
        <f t="shared" si="55"/>
        <v>27.813294348662414</v>
      </c>
      <c r="G240" s="61"/>
      <c r="H240" s="61"/>
      <c r="I240" s="40">
        <f>E240-E239</f>
        <v>0.5</v>
      </c>
      <c r="J240" s="23">
        <f>(0.5*'Vehicle Specs'!$G$25*'Vehicle Specs'!$C$28*'Vehicle Specs'!$C$27*'Drive Cycle'!E240^2)</f>
        <v>21.446664603209999</v>
      </c>
      <c r="K240" s="23">
        <f>IF(A240=1,'Vehicle Specs'!$E$36,IF(A240=2,'Vehicle Specs'!$C$36,IF(A240=3,'Vehicle Specs'!$D$36,IF(A240=4,'Vehicle Specs'!$B$36,1))))</f>
        <v>80.194689900000014</v>
      </c>
      <c r="L240" s="23">
        <v>0</v>
      </c>
      <c r="M240" s="23">
        <f t="shared" si="56"/>
        <v>0</v>
      </c>
      <c r="N240" s="23">
        <f t="shared" si="48"/>
        <v>0</v>
      </c>
      <c r="O240" s="23">
        <f t="shared" si="49"/>
        <v>0</v>
      </c>
      <c r="P240" s="23">
        <f t="shared" si="50"/>
        <v>101.64135450321001</v>
      </c>
      <c r="Q240" s="23">
        <f>IF(H240=1,I240*'Vehicle Specs'!#REF!,IF(H240=2,'Vehicle Specs'!#REF!*I240,IF(H240=3,'Vehicle Specs'!$G$25*I240,0)))</f>
        <v>0</v>
      </c>
      <c r="R240" s="23">
        <f t="shared" si="46"/>
        <v>101.64135450321001</v>
      </c>
      <c r="S240" s="23">
        <f t="shared" si="51"/>
        <v>101.64135450321001</v>
      </c>
      <c r="T240" s="23">
        <f>ABS((+P240+Q240)*(+E240))/1000</f>
        <v>0.49905905061076117</v>
      </c>
      <c r="U240" s="61"/>
      <c r="V240" s="61"/>
      <c r="W240" s="22">
        <v>308.00785775999998</v>
      </c>
      <c r="X240" s="23">
        <f t="shared" si="57"/>
        <v>8.6962044056551231E-3</v>
      </c>
      <c r="Y240" s="23">
        <f t="shared" si="52"/>
        <v>8.6962044056551231E-3</v>
      </c>
      <c r="Z240" s="23">
        <f t="shared" si="53"/>
        <v>2.6871271613474329E-2</v>
      </c>
      <c r="AA240" s="22">
        <f>(0.5*'Vehicle Specs'!$G$20*'Drive Cycle'!E240^2)</f>
        <v>7579.9482615000006</v>
      </c>
      <c r="AB240" s="22">
        <f t="shared" si="54"/>
        <v>101.64135450321001</v>
      </c>
      <c r="AC240" s="22">
        <f>SUM(AB$2:AB240)</f>
        <v>47841.392793255742</v>
      </c>
      <c r="AD240" s="35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</row>
    <row r="241" spans="1:43" x14ac:dyDescent="0.3">
      <c r="A241" s="21">
        <v>1</v>
      </c>
      <c r="B241" s="23" t="s">
        <v>93</v>
      </c>
      <c r="C241" s="23">
        <f t="shared" si="60"/>
        <v>239</v>
      </c>
      <c r="D241" s="23">
        <f t="shared" si="47"/>
        <v>12.102170000000001</v>
      </c>
      <c r="E241" s="40">
        <f t="shared" si="61"/>
        <v>5.41</v>
      </c>
      <c r="F241" s="40">
        <f t="shared" si="55"/>
        <v>27.998137232211398</v>
      </c>
      <c r="G241" s="61"/>
      <c r="H241" s="61"/>
      <c r="I241" s="40">
        <f>E241-E240</f>
        <v>0.5</v>
      </c>
      <c r="J241" s="23">
        <f>(0.5*'Vehicle Specs'!$G$25*'Vehicle Specs'!$C$28*'Vehicle Specs'!$C$27*'Drive Cycle'!E241^2)</f>
        <v>26.037021759209999</v>
      </c>
      <c r="K241" s="23">
        <f>IF(A241=1,'Vehicle Specs'!$E$36,IF(A241=2,'Vehicle Specs'!$C$36,IF(A241=3,'Vehicle Specs'!$D$36,IF(A241=4,'Vehicle Specs'!$B$36,1))))</f>
        <v>80.194689900000014</v>
      </c>
      <c r="L241" s="23">
        <v>0</v>
      </c>
      <c r="M241" s="23">
        <f t="shared" si="56"/>
        <v>0</v>
      </c>
      <c r="N241" s="23">
        <f t="shared" si="48"/>
        <v>0</v>
      </c>
      <c r="O241" s="23">
        <f t="shared" si="49"/>
        <v>0</v>
      </c>
      <c r="P241" s="23">
        <f t="shared" si="50"/>
        <v>106.23171165921002</v>
      </c>
      <c r="Q241" s="23">
        <f>IF(H241=1,I241*'Vehicle Specs'!#REF!,IF(H241=2,'Vehicle Specs'!#REF!*I241,IF(H241=3,'Vehicle Specs'!$G$25*I241,0)))</f>
        <v>0</v>
      </c>
      <c r="R241" s="23">
        <f t="shared" si="46"/>
        <v>106.23171165921002</v>
      </c>
      <c r="S241" s="23">
        <f t="shared" si="51"/>
        <v>106.23171165921002</v>
      </c>
      <c r="T241" s="23">
        <f>ABS((+P241+Q241)*(+E241))/1000</f>
        <v>0.57471356007632624</v>
      </c>
      <c r="U241" s="61"/>
      <c r="V241" s="61"/>
      <c r="W241" s="22">
        <v>308.00785775999998</v>
      </c>
      <c r="X241" s="23">
        <f t="shared" si="57"/>
        <v>9.0889449817586915E-3</v>
      </c>
      <c r="Y241" s="23">
        <f t="shared" si="52"/>
        <v>9.0889449817586915E-3</v>
      </c>
      <c r="Z241" s="23">
        <f t="shared" si="53"/>
        <v>2.8084839993634356E-2</v>
      </c>
      <c r="AA241" s="22">
        <f>(0.5*'Vehicle Specs'!$G$20*'Drive Cycle'!E241^2)</f>
        <v>9202.3296614999999</v>
      </c>
      <c r="AB241" s="22">
        <f t="shared" si="54"/>
        <v>106.23171165921002</v>
      </c>
      <c r="AC241" s="22">
        <f>SUM(AB$2:AB241)</f>
        <v>47947.624504914951</v>
      </c>
      <c r="AD241" s="35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</row>
    <row r="242" spans="1:43" x14ac:dyDescent="0.3">
      <c r="A242" s="21">
        <v>1</v>
      </c>
      <c r="B242" s="23" t="s">
        <v>93</v>
      </c>
      <c r="C242" s="23">
        <f t="shared" si="60"/>
        <v>240</v>
      </c>
      <c r="D242" s="23">
        <f t="shared" si="47"/>
        <v>13.22067</v>
      </c>
      <c r="E242" s="40">
        <f t="shared" si="61"/>
        <v>5.91</v>
      </c>
      <c r="F242" s="40">
        <f t="shared" si="55"/>
        <v>28.167341969944054</v>
      </c>
      <c r="G242" s="61"/>
      <c r="H242" s="61"/>
      <c r="I242" s="40">
        <f>E242-E241</f>
        <v>0.5</v>
      </c>
      <c r="J242" s="23">
        <f>(0.5*'Vehicle Specs'!$G$25*'Vehicle Specs'!$C$28*'Vehicle Specs'!$C$27*'Drive Cycle'!E242^2)</f>
        <v>31.072180965209999</v>
      </c>
      <c r="K242" s="23">
        <f>IF(A242=1,'Vehicle Specs'!$E$36,IF(A242=2,'Vehicle Specs'!$C$36,IF(A242=3,'Vehicle Specs'!$D$36,IF(A242=4,'Vehicle Specs'!$B$36,1))))</f>
        <v>80.194689900000014</v>
      </c>
      <c r="L242" s="23">
        <v>0</v>
      </c>
      <c r="M242" s="23">
        <f t="shared" si="56"/>
        <v>0</v>
      </c>
      <c r="N242" s="23">
        <f t="shared" si="48"/>
        <v>0</v>
      </c>
      <c r="O242" s="23">
        <f t="shared" si="49"/>
        <v>0</v>
      </c>
      <c r="P242" s="23">
        <f t="shared" si="50"/>
        <v>111.26687086521001</v>
      </c>
      <c r="Q242" s="23">
        <f>IF(H242=1,I242*'Vehicle Specs'!#REF!,IF(H242=2,'Vehicle Specs'!#REF!*I242,IF(H242=3,'Vehicle Specs'!$G$25*I242,0)))</f>
        <v>0</v>
      </c>
      <c r="R242" s="23">
        <f t="shared" si="46"/>
        <v>111.26687086521001</v>
      </c>
      <c r="S242" s="23">
        <f t="shared" si="51"/>
        <v>111.26687086521001</v>
      </c>
      <c r="T242" s="23">
        <f>ABS((+P242+Q242)*(+E242))/1000</f>
        <v>0.65758720681339111</v>
      </c>
      <c r="U242" s="61"/>
      <c r="V242" s="61"/>
      <c r="W242" s="22">
        <v>308.00785775999998</v>
      </c>
      <c r="X242" s="23">
        <f t="shared" si="57"/>
        <v>9.5197418152366351E-3</v>
      </c>
      <c r="Y242" s="23">
        <f t="shared" si="52"/>
        <v>9.5197418152366351E-3</v>
      </c>
      <c r="Z242" s="23">
        <f t="shared" si="53"/>
        <v>2.94160022090812E-2</v>
      </c>
      <c r="AA242" s="22">
        <f>(0.5*'Vehicle Specs'!$G$20*'Drive Cycle'!E242^2)</f>
        <v>10981.918561500001</v>
      </c>
      <c r="AB242" s="22">
        <f t="shared" si="54"/>
        <v>111.26687086521001</v>
      </c>
      <c r="AC242" s="22">
        <f>SUM(AB$2:AB242)</f>
        <v>48058.891375780164</v>
      </c>
      <c r="AD242" s="35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</row>
    <row r="243" spans="1:43" x14ac:dyDescent="0.3">
      <c r="A243" s="21">
        <v>1</v>
      </c>
      <c r="B243" s="23" t="s">
        <v>93</v>
      </c>
      <c r="C243" s="23">
        <f t="shared" si="60"/>
        <v>241</v>
      </c>
      <c r="D243" s="23">
        <f t="shared" si="47"/>
        <v>14.339170000000001</v>
      </c>
      <c r="E243" s="40">
        <f t="shared" si="61"/>
        <v>6.41</v>
      </c>
      <c r="F243" s="40">
        <f t="shared" si="55"/>
        <v>28.323348210193664</v>
      </c>
      <c r="G243" s="61"/>
      <c r="H243" s="61"/>
      <c r="I243" s="40">
        <f>E243-E242</f>
        <v>0.5</v>
      </c>
      <c r="J243" s="23">
        <f>(0.5*'Vehicle Specs'!$G$25*'Vehicle Specs'!$C$28*'Vehicle Specs'!$C$27*'Drive Cycle'!E243^2)</f>
        <v>36.552142221209998</v>
      </c>
      <c r="K243" s="23">
        <f>IF(A243=1,'Vehicle Specs'!$E$36,IF(A243=2,'Vehicle Specs'!$C$36,IF(A243=3,'Vehicle Specs'!$D$36,IF(A243=4,'Vehicle Specs'!$B$36,1))))</f>
        <v>80.194689900000014</v>
      </c>
      <c r="L243" s="23">
        <v>0</v>
      </c>
      <c r="M243" s="23">
        <f t="shared" si="56"/>
        <v>0</v>
      </c>
      <c r="N243" s="23">
        <f t="shared" si="48"/>
        <v>0</v>
      </c>
      <c r="O243" s="23">
        <f t="shared" si="49"/>
        <v>0</v>
      </c>
      <c r="P243" s="23">
        <f t="shared" si="50"/>
        <v>116.74683212121002</v>
      </c>
      <c r="Q243" s="23">
        <f>IF(H243=1,I243*'Vehicle Specs'!#REF!,IF(H243=2,'Vehicle Specs'!#REF!*I243,IF(H243=3,'Vehicle Specs'!$G$25*I243,0)))</f>
        <v>0</v>
      </c>
      <c r="R243" s="23">
        <f t="shared" si="46"/>
        <v>116.74683212121002</v>
      </c>
      <c r="S243" s="23">
        <f t="shared" si="51"/>
        <v>116.74683212121002</v>
      </c>
      <c r="T243" s="23">
        <f>ABS((+P243+Q243)*(+E243))/1000</f>
        <v>0.74834719389695625</v>
      </c>
      <c r="U243" s="61"/>
      <c r="V243" s="61"/>
      <c r="W243" s="22">
        <v>308.00785775999998</v>
      </c>
      <c r="X243" s="23">
        <f t="shared" si="57"/>
        <v>9.988594906088959E-3</v>
      </c>
      <c r="Y243" s="23">
        <f t="shared" si="52"/>
        <v>9.988594906088959E-3</v>
      </c>
      <c r="Z243" s="23">
        <f t="shared" si="53"/>
        <v>3.086475825981488E-2</v>
      </c>
      <c r="AA243" s="22">
        <f>(0.5*'Vehicle Specs'!$G$20*'Drive Cycle'!E243^2)</f>
        <v>12918.714961500002</v>
      </c>
      <c r="AB243" s="22">
        <f t="shared" si="54"/>
        <v>116.74683212121002</v>
      </c>
      <c r="AC243" s="22">
        <f>SUM(AB$2:AB243)</f>
        <v>48175.638207901371</v>
      </c>
      <c r="AD243" s="35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</row>
    <row r="244" spans="1:43" x14ac:dyDescent="0.3">
      <c r="A244" s="21">
        <v>1</v>
      </c>
      <c r="B244" s="23" t="s">
        <v>93</v>
      </c>
      <c r="C244" s="23">
        <f t="shared" si="60"/>
        <v>242</v>
      </c>
      <c r="D244" s="23">
        <f t="shared" si="47"/>
        <v>15.45767</v>
      </c>
      <c r="E244" s="40">
        <f t="shared" si="61"/>
        <v>6.91</v>
      </c>
      <c r="F244" s="40">
        <f t="shared" si="55"/>
        <v>28.468066010483099</v>
      </c>
      <c r="G244" s="61"/>
      <c r="H244" s="61"/>
      <c r="I244" s="40">
        <f>E244-E243</f>
        <v>0.5</v>
      </c>
      <c r="J244" s="23">
        <f>(0.5*'Vehicle Specs'!$G$25*'Vehicle Specs'!$C$28*'Vehicle Specs'!$C$27*'Drive Cycle'!E244^2)</f>
        <v>42.476905527209993</v>
      </c>
      <c r="K244" s="23">
        <f>IF(A244=1,'Vehicle Specs'!$E$36,IF(A244=2,'Vehicle Specs'!$C$36,IF(A244=3,'Vehicle Specs'!$D$36,IF(A244=4,'Vehicle Specs'!$B$36,1))))</f>
        <v>80.194689900000014</v>
      </c>
      <c r="L244" s="23">
        <v>0</v>
      </c>
      <c r="M244" s="23">
        <f t="shared" si="56"/>
        <v>0</v>
      </c>
      <c r="N244" s="23">
        <f t="shared" si="48"/>
        <v>0</v>
      </c>
      <c r="O244" s="23">
        <f t="shared" si="49"/>
        <v>0</v>
      </c>
      <c r="P244" s="23">
        <f t="shared" si="50"/>
        <v>122.67159542721001</v>
      </c>
      <c r="Q244" s="23">
        <f>IF(H244=1,I244*'Vehicle Specs'!#REF!,IF(H244=2,'Vehicle Specs'!#REF!*I244,IF(H244=3,'Vehicle Specs'!$G$25*I244,0)))</f>
        <v>0</v>
      </c>
      <c r="R244" s="23">
        <f t="shared" si="46"/>
        <v>122.67159542721001</v>
      </c>
      <c r="S244" s="23">
        <f t="shared" si="51"/>
        <v>122.67159542721001</v>
      </c>
      <c r="T244" s="23">
        <f>ABS((+P244+Q244)*(+E244))/1000</f>
        <v>0.84766072440202123</v>
      </c>
      <c r="U244" s="61"/>
      <c r="V244" s="61"/>
      <c r="W244" s="22">
        <v>308.00785775999998</v>
      </c>
      <c r="X244" s="23">
        <f t="shared" si="57"/>
        <v>1.0495504254315655E-2</v>
      </c>
      <c r="Y244" s="23">
        <f t="shared" si="52"/>
        <v>1.0495504254315655E-2</v>
      </c>
      <c r="Z244" s="23">
        <f t="shared" si="53"/>
        <v>3.2431108145835372E-2</v>
      </c>
      <c r="AA244" s="22">
        <f>(0.5*'Vehicle Specs'!$G$20*'Drive Cycle'!E244^2)</f>
        <v>15012.718861500001</v>
      </c>
      <c r="AB244" s="22">
        <f t="shared" si="54"/>
        <v>122.67159542721001</v>
      </c>
      <c r="AC244" s="22">
        <f>SUM(AB$2:AB244)</f>
        <v>48298.309803328579</v>
      </c>
      <c r="AD244" s="35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</row>
    <row r="245" spans="1:43" x14ac:dyDescent="0.3">
      <c r="A245" s="21">
        <v>1</v>
      </c>
      <c r="B245" s="23" t="s">
        <v>93</v>
      </c>
      <c r="C245" s="23">
        <f t="shared" si="60"/>
        <v>243</v>
      </c>
      <c r="D245" s="23">
        <f t="shared" si="47"/>
        <v>16.576170000000001</v>
      </c>
      <c r="E245" s="40">
        <f t="shared" si="61"/>
        <v>7.41</v>
      </c>
      <c r="F245" s="40">
        <f t="shared" si="55"/>
        <v>28.603018777014814</v>
      </c>
      <c r="G245" s="61"/>
      <c r="H245" s="61"/>
      <c r="I245" s="40">
        <f>E245-E244</f>
        <v>0.5</v>
      </c>
      <c r="J245" s="23">
        <f>(0.5*'Vehicle Specs'!$G$25*'Vehicle Specs'!$C$28*'Vehicle Specs'!$C$27*'Drive Cycle'!E245^2)</f>
        <v>48.846470883209996</v>
      </c>
      <c r="K245" s="23">
        <f>IF(A245=1,'Vehicle Specs'!$E$36,IF(A245=2,'Vehicle Specs'!$C$36,IF(A245=3,'Vehicle Specs'!$D$36,IF(A245=4,'Vehicle Specs'!$B$36,1))))</f>
        <v>80.194689900000014</v>
      </c>
      <c r="L245" s="23">
        <v>0</v>
      </c>
      <c r="M245" s="23">
        <f t="shared" si="56"/>
        <v>0</v>
      </c>
      <c r="N245" s="23">
        <f t="shared" si="48"/>
        <v>0</v>
      </c>
      <c r="O245" s="23">
        <f t="shared" si="49"/>
        <v>0</v>
      </c>
      <c r="P245" s="23">
        <f t="shared" si="50"/>
        <v>129.04116078321002</v>
      </c>
      <c r="Q245" s="23">
        <f>IF(H245=1,I245*'Vehicle Specs'!#REF!,IF(H245=2,'Vehicle Specs'!#REF!*I245,IF(H245=3,'Vehicle Specs'!$G$25*I245,0)))</f>
        <v>0</v>
      </c>
      <c r="R245" s="23">
        <f t="shared" si="46"/>
        <v>129.04116078321002</v>
      </c>
      <c r="S245" s="23">
        <f t="shared" si="51"/>
        <v>129.04116078321002</v>
      </c>
      <c r="T245" s="23">
        <f>ABS((+P245+Q245)*(+E245))/1000</f>
        <v>0.95619500140358626</v>
      </c>
      <c r="U245" s="61"/>
      <c r="V245" s="61"/>
      <c r="W245" s="22">
        <v>308.00785775999998</v>
      </c>
      <c r="X245" s="23">
        <f t="shared" si="57"/>
        <v>1.1040469859916734E-2</v>
      </c>
      <c r="Y245" s="23">
        <f t="shared" si="52"/>
        <v>1.1040469859916734E-2</v>
      </c>
      <c r="Z245" s="23">
        <f t="shared" si="53"/>
        <v>3.4115051867142705E-2</v>
      </c>
      <c r="AA245" s="22">
        <f>(0.5*'Vehicle Specs'!$G$20*'Drive Cycle'!E245^2)</f>
        <v>17263.930261500002</v>
      </c>
      <c r="AB245" s="22">
        <f t="shared" si="54"/>
        <v>129.04116078321002</v>
      </c>
      <c r="AC245" s="22">
        <f>SUM(AB$2:AB245)</f>
        <v>48427.350964111785</v>
      </c>
      <c r="AD245" s="35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</row>
    <row r="246" spans="1:43" x14ac:dyDescent="0.3">
      <c r="A246" s="21">
        <v>1</v>
      </c>
      <c r="B246" s="23" t="s">
        <v>93</v>
      </c>
      <c r="C246" s="23">
        <f t="shared" si="60"/>
        <v>244</v>
      </c>
      <c r="D246" s="23">
        <f t="shared" si="47"/>
        <v>17.694670000000002</v>
      </c>
      <c r="E246" s="40">
        <f t="shared" si="61"/>
        <v>7.91</v>
      </c>
      <c r="F246" s="40">
        <f t="shared" si="55"/>
        <v>28.729441027330868</v>
      </c>
      <c r="G246" s="61"/>
      <c r="H246" s="61"/>
      <c r="I246" s="40">
        <f>E246-E245</f>
        <v>0.5</v>
      </c>
      <c r="J246" s="23">
        <f>(0.5*'Vehicle Specs'!$G$25*'Vehicle Specs'!$C$28*'Vehicle Specs'!$C$27*'Drive Cycle'!E246^2)</f>
        <v>55.660838289209991</v>
      </c>
      <c r="K246" s="23">
        <f>IF(A246=1,'Vehicle Specs'!$E$36,IF(A246=2,'Vehicle Specs'!$C$36,IF(A246=3,'Vehicle Specs'!$D$36,IF(A246=4,'Vehicle Specs'!$B$36,1))))</f>
        <v>80.194689900000014</v>
      </c>
      <c r="L246" s="23">
        <v>0</v>
      </c>
      <c r="M246" s="23">
        <f t="shared" si="56"/>
        <v>0</v>
      </c>
      <c r="N246" s="23">
        <f t="shared" si="48"/>
        <v>0</v>
      </c>
      <c r="O246" s="23">
        <f t="shared" si="49"/>
        <v>0</v>
      </c>
      <c r="P246" s="23">
        <f t="shared" si="50"/>
        <v>135.85552818921002</v>
      </c>
      <c r="Q246" s="23">
        <f>IF(H246=1,I246*'Vehicle Specs'!#REF!,IF(H246=2,'Vehicle Specs'!#REF!*I246,IF(H246=3,'Vehicle Specs'!$G$25*I246,0)))</f>
        <v>0</v>
      </c>
      <c r="R246" s="23">
        <f t="shared" si="46"/>
        <v>135.85552818921002</v>
      </c>
      <c r="S246" s="23">
        <f t="shared" si="51"/>
        <v>135.85552818921002</v>
      </c>
      <c r="T246" s="23">
        <f>ABS((+P246+Q246)*(+E246))/1000</f>
        <v>1.0746172279766513</v>
      </c>
      <c r="U246" s="61"/>
      <c r="V246" s="61"/>
      <c r="W246" s="22">
        <v>308.00785775999998</v>
      </c>
      <c r="X246" s="23">
        <f t="shared" si="57"/>
        <v>1.1623491722892185E-2</v>
      </c>
      <c r="Y246" s="23">
        <f t="shared" si="52"/>
        <v>1.1623491722892185E-2</v>
      </c>
      <c r="Z246" s="23">
        <f t="shared" si="53"/>
        <v>3.591658942373685E-2</v>
      </c>
      <c r="AA246" s="22">
        <f>(0.5*'Vehicle Specs'!$G$20*'Drive Cycle'!E246^2)</f>
        <v>19672.349161500002</v>
      </c>
      <c r="AB246" s="22">
        <f t="shared" si="54"/>
        <v>135.85552818921002</v>
      </c>
      <c r="AC246" s="22">
        <f>SUM(AB$2:AB246)</f>
        <v>48563.206492300997</v>
      </c>
      <c r="AD246" s="35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</row>
    <row r="247" spans="1:43" x14ac:dyDescent="0.3">
      <c r="A247" s="21">
        <v>1</v>
      </c>
      <c r="B247" s="22" t="s">
        <v>79</v>
      </c>
      <c r="C247" s="22">
        <f t="shared" si="60"/>
        <v>245</v>
      </c>
      <c r="D247" s="22">
        <f t="shared" si="47"/>
        <v>18.81317</v>
      </c>
      <c r="E247" s="48">
        <f t="shared" si="61"/>
        <v>8.41</v>
      </c>
      <c r="F247" s="48">
        <f t="shared" si="55"/>
        <v>28.848347091540141</v>
      </c>
      <c r="G247" s="61"/>
      <c r="H247" s="61"/>
      <c r="I247" s="48">
        <f>E247-E246</f>
        <v>0.5</v>
      </c>
      <c r="J247" s="22">
        <f>(0.5*'Vehicle Specs'!$G$25*'Vehicle Specs'!$C$28*'Vehicle Specs'!$C$27*'Drive Cycle'!E247^2)</f>
        <v>62.920007745209993</v>
      </c>
      <c r="K247" s="22">
        <f>IF(A247=1,'Vehicle Specs'!$E$36,IF(A247=2,'Vehicle Specs'!$C$36,IF(A247=3,'Vehicle Specs'!$D$36,IF(A247=4,'Vehicle Specs'!$B$36,1))))</f>
        <v>80.194689900000014</v>
      </c>
      <c r="L247" s="22">
        <v>0</v>
      </c>
      <c r="M247" s="22">
        <f t="shared" si="56"/>
        <v>0</v>
      </c>
      <c r="N247" s="22">
        <f t="shared" si="48"/>
        <v>0</v>
      </c>
      <c r="O247" s="22">
        <f t="shared" si="49"/>
        <v>0</v>
      </c>
      <c r="P247" s="22">
        <f t="shared" si="50"/>
        <v>143.11469764521001</v>
      </c>
      <c r="Q247" s="22">
        <f>IF(H247=1,I247*'Vehicle Specs'!#REF!,IF(H247=2,'Vehicle Specs'!#REF!*I247,IF(H247=3,'Vehicle Specs'!$G$25*I247,0)))</f>
        <v>0</v>
      </c>
      <c r="R247" s="22">
        <f t="shared" si="46"/>
        <v>143.11469764521001</v>
      </c>
      <c r="S247" s="22">
        <f t="shared" si="51"/>
        <v>143.11469764521001</v>
      </c>
      <c r="T247" s="22">
        <f>ABS((+P247+Q247)*(+E247))/1000</f>
        <v>1.2035946071962162</v>
      </c>
      <c r="U247" s="61"/>
      <c r="V247" s="61"/>
      <c r="W247" s="22">
        <v>308.00785775999998</v>
      </c>
      <c r="X247" s="22">
        <f t="shared" si="57"/>
        <v>1.2244569843242015E-2</v>
      </c>
      <c r="Y247" s="22">
        <f t="shared" si="52"/>
        <v>1.2244569843242015E-2</v>
      </c>
      <c r="Z247" s="22">
        <f t="shared" si="53"/>
        <v>3.7835720815617827E-2</v>
      </c>
      <c r="AA247" s="22">
        <f>(0.5*'Vehicle Specs'!$G$20*'Drive Cycle'!E247^2)</f>
        <v>22237.975561499999</v>
      </c>
      <c r="AB247" s="22">
        <f t="shared" si="54"/>
        <v>143.11469764521001</v>
      </c>
      <c r="AC247" s="22">
        <f>SUM(AB$2:AB247)</f>
        <v>48706.321189946204</v>
      </c>
      <c r="AD247" s="35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</row>
    <row r="248" spans="1:43" x14ac:dyDescent="0.3">
      <c r="A248" s="21">
        <v>1</v>
      </c>
      <c r="B248" s="22" t="s">
        <v>79</v>
      </c>
      <c r="C248" s="22">
        <f t="shared" si="60"/>
        <v>246</v>
      </c>
      <c r="D248" s="22">
        <f t="shared" si="47"/>
        <v>19.93167</v>
      </c>
      <c r="E248" s="48">
        <f>E247+0.5</f>
        <v>8.91</v>
      </c>
      <c r="F248" s="48">
        <f t="shared" si="55"/>
        <v>28.960580537106921</v>
      </c>
      <c r="G248" s="61"/>
      <c r="H248" s="61"/>
      <c r="I248" s="48">
        <f>E248-E247</f>
        <v>0.5</v>
      </c>
      <c r="J248" s="22">
        <f>(0.5*'Vehicle Specs'!$G$25*'Vehicle Specs'!$C$28*'Vehicle Specs'!$C$27*'Drive Cycle'!E248^2)</f>
        <v>70.623979251210002</v>
      </c>
      <c r="K248" s="22">
        <f>IF(A248=1,'Vehicle Specs'!$E$36,IF(A248=2,'Vehicle Specs'!$C$36,IF(A248=3,'Vehicle Specs'!$D$36,IF(A248=4,'Vehicle Specs'!$B$36,1))))</f>
        <v>80.194689900000014</v>
      </c>
      <c r="L248" s="22">
        <v>0</v>
      </c>
      <c r="M248" s="22">
        <f t="shared" si="56"/>
        <v>0</v>
      </c>
      <c r="N248" s="22">
        <f t="shared" si="48"/>
        <v>0</v>
      </c>
      <c r="O248" s="22">
        <f t="shared" si="49"/>
        <v>0</v>
      </c>
      <c r="P248" s="22">
        <f t="shared" si="50"/>
        <v>150.81866915121003</v>
      </c>
      <c r="Q248" s="22">
        <f>IF(H248=1,I248*'Vehicle Specs'!#REF!,IF(H248=2,'Vehicle Specs'!#REF!*I248,IF(H248=3,'Vehicle Specs'!$G$25*I248,0)))</f>
        <v>0</v>
      </c>
      <c r="R248" s="22">
        <f t="shared" si="46"/>
        <v>150.81866915121003</v>
      </c>
      <c r="S248" s="22">
        <f t="shared" si="51"/>
        <v>150.81866915121003</v>
      </c>
      <c r="T248" s="22">
        <f>ABS((+P248+Q248)*(+E248))/1000</f>
        <v>1.3437943421372813</v>
      </c>
      <c r="U248" s="61"/>
      <c r="V248" s="61"/>
      <c r="W248" s="22">
        <v>308.00785775999998</v>
      </c>
      <c r="X248" s="22">
        <f t="shared" si="57"/>
        <v>1.2903704220966221E-2</v>
      </c>
      <c r="Y248" s="22">
        <f t="shared" si="52"/>
        <v>1.2903704220966221E-2</v>
      </c>
      <c r="Z248" s="22">
        <f t="shared" si="53"/>
        <v>3.9872446042785621E-2</v>
      </c>
      <c r="AA248" s="22">
        <f>(0.5*'Vehicle Specs'!$G$20*'Drive Cycle'!E248^2)</f>
        <v>24960.809461500005</v>
      </c>
      <c r="AB248" s="22">
        <f t="shared" si="54"/>
        <v>150.81866915121003</v>
      </c>
      <c r="AC248" s="22">
        <f>SUM(AB$2:AB248)</f>
        <v>48857.139859097413</v>
      </c>
      <c r="AD248" s="35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</row>
    <row r="249" spans="1:43" x14ac:dyDescent="0.3">
      <c r="A249" s="21">
        <v>1</v>
      </c>
      <c r="B249" s="22" t="s">
        <v>79</v>
      </c>
      <c r="C249" s="22">
        <f t="shared" si="60"/>
        <v>247</v>
      </c>
      <c r="D249" s="22">
        <f t="shared" si="47"/>
        <v>21.050170000000001</v>
      </c>
      <c r="E249" s="48">
        <f t="shared" si="61"/>
        <v>9.41</v>
      </c>
      <c r="F249" s="48">
        <f t="shared" si="55"/>
        <v>29.066850462717973</v>
      </c>
      <c r="G249" s="61"/>
      <c r="H249" s="61"/>
      <c r="I249" s="48">
        <f>E249-E248</f>
        <v>0.5</v>
      </c>
      <c r="J249" s="22">
        <f>(0.5*'Vehicle Specs'!$G$25*'Vehicle Specs'!$C$28*'Vehicle Specs'!$C$27*'Drive Cycle'!E249^2)</f>
        <v>78.772752807209997</v>
      </c>
      <c r="K249" s="22">
        <f>IF(A249=1,'Vehicle Specs'!$E$36,IF(A249=2,'Vehicle Specs'!$C$36,IF(A249=3,'Vehicle Specs'!$D$36,IF(A249=4,'Vehicle Specs'!$B$36,1))))</f>
        <v>80.194689900000014</v>
      </c>
      <c r="L249" s="22">
        <v>0</v>
      </c>
      <c r="M249" s="22">
        <f t="shared" si="56"/>
        <v>0</v>
      </c>
      <c r="N249" s="22">
        <f t="shared" si="48"/>
        <v>0</v>
      </c>
      <c r="O249" s="22">
        <f t="shared" si="49"/>
        <v>0</v>
      </c>
      <c r="P249" s="22">
        <f t="shared" si="50"/>
        <v>158.96744270721001</v>
      </c>
      <c r="Q249" s="22">
        <f>IF(H249=1,I249*'Vehicle Specs'!#REF!,IF(H249=2,'Vehicle Specs'!#REF!*I249,IF(H249=3,'Vehicle Specs'!$G$25*I249,0)))</f>
        <v>0</v>
      </c>
      <c r="R249" s="22">
        <f t="shared" si="46"/>
        <v>158.96744270721001</v>
      </c>
      <c r="S249" s="22">
        <f t="shared" si="51"/>
        <v>158.96744270721001</v>
      </c>
      <c r="T249" s="22">
        <f>ABS((+P249+Q249)*(+E249))/1000</f>
        <v>1.4958836358748462</v>
      </c>
      <c r="U249" s="61"/>
      <c r="V249" s="61"/>
      <c r="W249" s="22">
        <v>308.00785775999998</v>
      </c>
      <c r="X249" s="22">
        <f t="shared" si="57"/>
        <v>1.3600894856064801E-2</v>
      </c>
      <c r="Y249" s="22">
        <f t="shared" si="52"/>
        <v>1.3600894856064801E-2</v>
      </c>
      <c r="Z249" s="22">
        <f t="shared" si="53"/>
        <v>4.2026765105240234E-2</v>
      </c>
      <c r="AA249" s="22">
        <f>(0.5*'Vehicle Specs'!$G$20*'Drive Cycle'!E249^2)</f>
        <v>27840.850861500003</v>
      </c>
      <c r="AB249" s="22">
        <f t="shared" si="54"/>
        <v>158.96744270721001</v>
      </c>
      <c r="AC249" s="22">
        <f>SUM(AB$2:AB249)</f>
        <v>49016.107301804623</v>
      </c>
      <c r="AD249" s="35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</row>
    <row r="250" spans="1:43" x14ac:dyDescent="0.3">
      <c r="A250" s="21">
        <v>1</v>
      </c>
      <c r="B250" s="22" t="s">
        <v>79</v>
      </c>
      <c r="C250" s="22">
        <f t="shared" si="60"/>
        <v>248</v>
      </c>
      <c r="D250" s="22">
        <f t="shared" si="47"/>
        <v>22.168670000000002</v>
      </c>
      <c r="E250" s="48">
        <f t="shared" si="61"/>
        <v>9.91</v>
      </c>
      <c r="F250" s="48">
        <f t="shared" si="55"/>
        <v>29.167758636280031</v>
      </c>
      <c r="G250" s="61"/>
      <c r="H250" s="61"/>
      <c r="I250" s="48">
        <f>E250-E249</f>
        <v>0.5</v>
      </c>
      <c r="J250" s="22">
        <f>(0.5*'Vehicle Specs'!$G$25*'Vehicle Specs'!$C$28*'Vehicle Specs'!$C$27*'Drive Cycle'!E250^2)</f>
        <v>87.366328413209985</v>
      </c>
      <c r="K250" s="22">
        <f>IF(A250=1,'Vehicle Specs'!$E$36,IF(A250=2,'Vehicle Specs'!$C$36,IF(A250=3,'Vehicle Specs'!$D$36,IF(A250=4,'Vehicle Specs'!$B$36,1))))</f>
        <v>80.194689900000014</v>
      </c>
      <c r="L250" s="22">
        <v>0</v>
      </c>
      <c r="M250" s="22">
        <f t="shared" si="56"/>
        <v>0</v>
      </c>
      <c r="N250" s="22">
        <f t="shared" si="48"/>
        <v>0</v>
      </c>
      <c r="O250" s="22">
        <f t="shared" si="49"/>
        <v>0</v>
      </c>
      <c r="P250" s="22">
        <f t="shared" si="50"/>
        <v>167.56101831321001</v>
      </c>
      <c r="Q250" s="22">
        <f>IF(H250=1,I250*'Vehicle Specs'!#REF!,IF(H250=2,'Vehicle Specs'!#REF!*I250,IF(H250=3,'Vehicle Specs'!$G$25*I250,0)))</f>
        <v>0</v>
      </c>
      <c r="R250" s="22">
        <f t="shared" si="46"/>
        <v>167.56101831321001</v>
      </c>
      <c r="S250" s="22">
        <f t="shared" si="51"/>
        <v>167.56101831321001</v>
      </c>
      <c r="T250" s="22">
        <f>ABS((+P250+Q250)*(+E250))/1000</f>
        <v>1.6605296914839112</v>
      </c>
      <c r="U250" s="61"/>
      <c r="V250" s="61"/>
      <c r="W250" s="22">
        <v>308.00785775999998</v>
      </c>
      <c r="X250" s="22">
        <f t="shared" si="57"/>
        <v>1.4336141748537761E-2</v>
      </c>
      <c r="Y250" s="22">
        <f t="shared" si="52"/>
        <v>1.4336141748537761E-2</v>
      </c>
      <c r="Z250" s="22">
        <f t="shared" si="53"/>
        <v>4.4298678002981678E-2</v>
      </c>
      <c r="AA250" s="22">
        <f>(0.5*'Vehicle Specs'!$G$20*'Drive Cycle'!E250^2)</f>
        <v>30878.099761500001</v>
      </c>
      <c r="AB250" s="22">
        <f t="shared" si="54"/>
        <v>167.56101831321001</v>
      </c>
      <c r="AC250" s="22">
        <f>SUM(AB$2:AB250)</f>
        <v>49183.668320117831</v>
      </c>
      <c r="AD250" s="35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</row>
    <row r="251" spans="1:43" x14ac:dyDescent="0.3">
      <c r="A251" s="21">
        <v>1</v>
      </c>
      <c r="B251" s="22" t="s">
        <v>79</v>
      </c>
      <c r="C251" s="22">
        <f t="shared" si="60"/>
        <v>249</v>
      </c>
      <c r="D251" s="22">
        <f t="shared" si="47"/>
        <v>23.28717</v>
      </c>
      <c r="E251" s="48">
        <f t="shared" si="61"/>
        <v>10.41</v>
      </c>
      <c r="F251" s="48">
        <f t="shared" si="55"/>
        <v>29.263820115626814</v>
      </c>
      <c r="G251" s="61"/>
      <c r="H251" s="61"/>
      <c r="I251" s="48">
        <f>E251-E250</f>
        <v>0.5</v>
      </c>
      <c r="J251" s="22">
        <f>(0.5*'Vehicle Specs'!$G$25*'Vehicle Specs'!$C$28*'Vehicle Specs'!$C$27*'Drive Cycle'!E251^2)</f>
        <v>96.404706069209993</v>
      </c>
      <c r="K251" s="22">
        <f>IF(A251=1,'Vehicle Specs'!$E$36,IF(A251=2,'Vehicle Specs'!$C$36,IF(A251=3,'Vehicle Specs'!$D$36,IF(A251=4,'Vehicle Specs'!$B$36,1))))</f>
        <v>80.194689900000014</v>
      </c>
      <c r="L251" s="22">
        <v>0</v>
      </c>
      <c r="M251" s="22">
        <f t="shared" si="56"/>
        <v>0</v>
      </c>
      <c r="N251" s="22">
        <f t="shared" si="48"/>
        <v>0</v>
      </c>
      <c r="O251" s="22">
        <f t="shared" si="49"/>
        <v>0</v>
      </c>
      <c r="P251" s="22">
        <f t="shared" si="50"/>
        <v>176.59939596921001</v>
      </c>
      <c r="Q251" s="22">
        <f>IF(H251=1,I251*'Vehicle Specs'!#REF!,IF(H251=2,'Vehicle Specs'!#REF!*I251,IF(H251=3,'Vehicle Specs'!$G$25*I251,0)))</f>
        <v>0</v>
      </c>
      <c r="R251" s="22">
        <f t="shared" si="46"/>
        <v>176.59939596921001</v>
      </c>
      <c r="S251" s="22">
        <f t="shared" si="51"/>
        <v>176.59939596921001</v>
      </c>
      <c r="T251" s="22">
        <f>ABS((+P251+Q251)*(+E251))/1000</f>
        <v>1.8383997120394764</v>
      </c>
      <c r="U251" s="61"/>
      <c r="V251" s="61"/>
      <c r="W251" s="22">
        <v>308.00785775999998</v>
      </c>
      <c r="X251" s="22">
        <f t="shared" si="57"/>
        <v>1.5109444898385099E-2</v>
      </c>
      <c r="Y251" s="22">
        <f t="shared" si="52"/>
        <v>1.5109444898385099E-2</v>
      </c>
      <c r="Z251" s="22">
        <f t="shared" si="53"/>
        <v>4.6688184736009955E-2</v>
      </c>
      <c r="AA251" s="22">
        <f>(0.5*'Vehicle Specs'!$G$20*'Drive Cycle'!E251^2)</f>
        <v>34072.556161500004</v>
      </c>
      <c r="AB251" s="22">
        <f t="shared" si="54"/>
        <v>176.59939596921001</v>
      </c>
      <c r="AC251" s="22">
        <f>SUM(AB$2:AB251)</f>
        <v>49360.267716087044</v>
      </c>
      <c r="AD251" s="35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</row>
    <row r="252" spans="1:43" x14ac:dyDescent="0.3">
      <c r="A252" s="21">
        <v>1</v>
      </c>
      <c r="B252" s="22" t="s">
        <v>79</v>
      </c>
      <c r="C252" s="22">
        <f t="shared" si="60"/>
        <v>250</v>
      </c>
      <c r="D252" s="22">
        <f t="shared" si="47"/>
        <v>24.405670000000001</v>
      </c>
      <c r="E252" s="48">
        <f t="shared" si="61"/>
        <v>10.91</v>
      </c>
      <c r="F252" s="48">
        <f t="shared" si="55"/>
        <v>29.355479144041112</v>
      </c>
      <c r="G252" s="61"/>
      <c r="H252" s="61"/>
      <c r="I252" s="48">
        <f>E252-E251</f>
        <v>0.5</v>
      </c>
      <c r="J252" s="22">
        <f>(0.5*'Vehicle Specs'!$G$25*'Vehicle Specs'!$C$28*'Vehicle Specs'!$C$27*'Drive Cycle'!E252^2)</f>
        <v>105.88788577520999</v>
      </c>
      <c r="K252" s="22">
        <f>IF(A252=1,'Vehicle Specs'!$E$36,IF(A252=2,'Vehicle Specs'!$C$36,IF(A252=3,'Vehicle Specs'!$D$36,IF(A252=4,'Vehicle Specs'!$B$36,1))))</f>
        <v>80.194689900000014</v>
      </c>
      <c r="L252" s="22">
        <v>0</v>
      </c>
      <c r="M252" s="22">
        <f t="shared" si="56"/>
        <v>0</v>
      </c>
      <c r="N252" s="22">
        <f t="shared" si="48"/>
        <v>0</v>
      </c>
      <c r="O252" s="22">
        <f t="shared" si="49"/>
        <v>0</v>
      </c>
      <c r="P252" s="22">
        <f t="shared" si="50"/>
        <v>186.08257567521002</v>
      </c>
      <c r="Q252" s="22">
        <f>IF(H252=1,I252*'Vehicle Specs'!#REF!,IF(H252=2,'Vehicle Specs'!#REF!*I252,IF(H252=3,'Vehicle Specs'!$G$25*I252,0)))</f>
        <v>0</v>
      </c>
      <c r="R252" s="22">
        <f t="shared" si="46"/>
        <v>186.08257567521002</v>
      </c>
      <c r="S252" s="22">
        <f t="shared" si="51"/>
        <v>186.08257567521002</v>
      </c>
      <c r="T252" s="22">
        <f>ABS((+P252+Q252)*(+E252))/1000</f>
        <v>2.0301609006165413</v>
      </c>
      <c r="U252" s="61"/>
      <c r="V252" s="61"/>
      <c r="W252" s="22">
        <v>308.00785775999998</v>
      </c>
      <c r="X252" s="22">
        <f t="shared" si="57"/>
        <v>1.5920804305606814E-2</v>
      </c>
      <c r="Y252" s="22">
        <f t="shared" si="52"/>
        <v>1.5920804305606814E-2</v>
      </c>
      <c r="Z252" s="22">
        <f t="shared" si="53"/>
        <v>4.9195285304325057E-2</v>
      </c>
      <c r="AA252" s="22">
        <f>(0.5*'Vehicle Specs'!$G$20*'Drive Cycle'!E252^2)</f>
        <v>37424.220061500004</v>
      </c>
      <c r="AB252" s="22">
        <f t="shared" si="54"/>
        <v>186.08257567521002</v>
      </c>
      <c r="AC252" s="22">
        <f>SUM(AB$2:AB252)</f>
        <v>49546.350291762254</v>
      </c>
      <c r="AD252" s="35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</row>
    <row r="253" spans="1:43" x14ac:dyDescent="0.3">
      <c r="A253" s="21">
        <v>1</v>
      </c>
      <c r="B253" s="22" t="s">
        <v>79</v>
      </c>
      <c r="C253" s="22">
        <f t="shared" si="60"/>
        <v>251</v>
      </c>
      <c r="D253" s="22">
        <f t="shared" si="47"/>
        <v>25.524170000000002</v>
      </c>
      <c r="E253" s="48">
        <f t="shared" si="61"/>
        <v>11.41</v>
      </c>
      <c r="F253" s="48">
        <f t="shared" si="55"/>
        <v>29.443121562971875</v>
      </c>
      <c r="G253" s="61"/>
      <c r="H253" s="61"/>
      <c r="I253" s="48">
        <f>E253-E252</f>
        <v>0.5</v>
      </c>
      <c r="J253" s="22">
        <f>(0.5*'Vehicle Specs'!$G$25*'Vehicle Specs'!$C$28*'Vehicle Specs'!$C$27*'Drive Cycle'!E253^2)</f>
        <v>115.81586753120997</v>
      </c>
      <c r="K253" s="22">
        <f>IF(A253=1,'Vehicle Specs'!$E$36,IF(A253=2,'Vehicle Specs'!$C$36,IF(A253=3,'Vehicle Specs'!$D$36,IF(A253=4,'Vehicle Specs'!$B$36,1))))</f>
        <v>80.194689900000014</v>
      </c>
      <c r="L253" s="22">
        <v>0</v>
      </c>
      <c r="M253" s="22">
        <f t="shared" si="56"/>
        <v>0</v>
      </c>
      <c r="N253" s="22">
        <f t="shared" si="48"/>
        <v>0</v>
      </c>
      <c r="O253" s="22">
        <f t="shared" si="49"/>
        <v>0</v>
      </c>
      <c r="P253" s="22">
        <f t="shared" si="50"/>
        <v>196.01055743120997</v>
      </c>
      <c r="Q253" s="22">
        <f>IF(H253=1,I253*'Vehicle Specs'!#REF!,IF(H253=2,'Vehicle Specs'!#REF!*I253,IF(H253=3,'Vehicle Specs'!$G$25*I253,0)))</f>
        <v>0</v>
      </c>
      <c r="R253" s="22">
        <f t="shared" si="46"/>
        <v>196.01055743120997</v>
      </c>
      <c r="S253" s="22">
        <f t="shared" si="51"/>
        <v>196.01055743120997</v>
      </c>
      <c r="T253" s="22">
        <f>ABS((+P253+Q253)*(+E253))/1000</f>
        <v>2.2364804602901058</v>
      </c>
      <c r="U253" s="61"/>
      <c r="V253" s="61"/>
      <c r="W253" s="22">
        <v>308.00785775999998</v>
      </c>
      <c r="X253" s="22">
        <f t="shared" si="57"/>
        <v>1.6770219970202897E-2</v>
      </c>
      <c r="Y253" s="22">
        <f t="shared" si="52"/>
        <v>1.6770219970202897E-2</v>
      </c>
      <c r="Z253" s="22">
        <f t="shared" si="53"/>
        <v>5.1819979707926948E-2</v>
      </c>
      <c r="AA253" s="22">
        <f>(0.5*'Vehicle Specs'!$G$20*'Drive Cycle'!E253^2)</f>
        <v>40933.0914615</v>
      </c>
      <c r="AB253" s="22">
        <f t="shared" si="54"/>
        <v>196.01055743120997</v>
      </c>
      <c r="AC253" s="22">
        <f>SUM(AB$2:AB253)</f>
        <v>49742.360849193465</v>
      </c>
      <c r="AD253" s="35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</row>
    <row r="254" spans="1:43" x14ac:dyDescent="0.3">
      <c r="A254" s="21">
        <v>1</v>
      </c>
      <c r="B254" s="22" t="s">
        <v>79</v>
      </c>
      <c r="C254" s="22">
        <f t="shared" si="60"/>
        <v>252</v>
      </c>
      <c r="D254" s="22">
        <f t="shared" si="47"/>
        <v>27.76117</v>
      </c>
      <c r="E254" s="48">
        <f>E253+1</f>
        <v>12.41</v>
      </c>
      <c r="F254" s="48">
        <f t="shared" si="55"/>
        <v>29.523701740248264</v>
      </c>
      <c r="G254" s="61"/>
      <c r="H254" s="61"/>
      <c r="I254" s="48">
        <f>E254-E253</f>
        <v>1</v>
      </c>
      <c r="J254" s="22">
        <f>(0.5*'Vehicle Specs'!$G$25*'Vehicle Specs'!$C$28*'Vehicle Specs'!$C$27*'Drive Cycle'!E254^2)</f>
        <v>137.00623719320998</v>
      </c>
      <c r="K254" s="22">
        <f>IF(A254=1,'Vehicle Specs'!$E$36,IF(A254=2,'Vehicle Specs'!$C$36,IF(A254=3,'Vehicle Specs'!$D$36,IF(A254=4,'Vehicle Specs'!$B$36,1))))</f>
        <v>80.194689900000014</v>
      </c>
      <c r="L254" s="22">
        <v>0</v>
      </c>
      <c r="M254" s="22">
        <f t="shared" si="56"/>
        <v>0</v>
      </c>
      <c r="N254" s="22">
        <f t="shared" si="48"/>
        <v>0</v>
      </c>
      <c r="O254" s="22">
        <f t="shared" si="49"/>
        <v>0</v>
      </c>
      <c r="P254" s="22">
        <f t="shared" si="50"/>
        <v>217.20092709321</v>
      </c>
      <c r="Q254" s="22">
        <f>IF(H254=1,I254*'Vehicle Specs'!#REF!,IF(H254=2,'Vehicle Specs'!#REF!*I254,IF(H254=3,'Vehicle Specs'!$G$25*I254,0)))</f>
        <v>0</v>
      </c>
      <c r="R254" s="22">
        <f t="shared" si="46"/>
        <v>217.20092709321</v>
      </c>
      <c r="S254" s="22">
        <f t="shared" si="51"/>
        <v>217.20092709321</v>
      </c>
      <c r="T254" s="22">
        <f>ABS((+P254+Q254)*(+E254))/1000</f>
        <v>2.6954635052267362</v>
      </c>
      <c r="U254" s="61"/>
      <c r="V254" s="61"/>
      <c r="W254" s="22">
        <v>308.00785775999998</v>
      </c>
      <c r="X254" s="22">
        <f t="shared" si="57"/>
        <v>1.8583220071518209E-2</v>
      </c>
      <c r="Y254" s="22">
        <f t="shared" si="52"/>
        <v>1.8583220071518209E-2</v>
      </c>
      <c r="Z254" s="22">
        <f t="shared" si="53"/>
        <v>5.7422150020991262E-2</v>
      </c>
      <c r="AA254" s="22">
        <f>(0.5*'Vehicle Specs'!$G$20*'Drive Cycle'!E254^2)</f>
        <v>48422.456761500005</v>
      </c>
      <c r="AB254" s="22">
        <f t="shared" si="54"/>
        <v>217.20092709321</v>
      </c>
      <c r="AC254" s="22">
        <f>SUM(AB$2:AB254)</f>
        <v>49959.561776286675</v>
      </c>
      <c r="AD254" s="35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</row>
    <row r="255" spans="1:43" x14ac:dyDescent="0.3">
      <c r="A255" s="21">
        <v>1</v>
      </c>
      <c r="B255" s="22" t="s">
        <v>79</v>
      </c>
      <c r="C255" s="22">
        <f t="shared" si="60"/>
        <v>253</v>
      </c>
      <c r="D255" s="22">
        <f t="shared" si="47"/>
        <v>29.998170000000002</v>
      </c>
      <c r="E255" s="48">
        <f>E254+1</f>
        <v>13.41</v>
      </c>
      <c r="F255" s="48">
        <f t="shared" si="55"/>
        <v>29.598272955759075</v>
      </c>
      <c r="G255" s="61"/>
      <c r="H255" s="61"/>
      <c r="I255" s="48">
        <f>E255-E254</f>
        <v>1</v>
      </c>
      <c r="J255" s="22">
        <f>(0.5*'Vehicle Specs'!$G$25*'Vehicle Specs'!$C$28*'Vehicle Specs'!$C$27*'Drive Cycle'!E255^2)</f>
        <v>159.97581505520998</v>
      </c>
      <c r="K255" s="22">
        <f>IF(A255=1,'Vehicle Specs'!$E$36,IF(A255=2,'Vehicle Specs'!$C$36,IF(A255=3,'Vehicle Specs'!$D$36,IF(A255=4,'Vehicle Specs'!$B$36,1))))</f>
        <v>80.194689900000014</v>
      </c>
      <c r="L255" s="22">
        <v>0</v>
      </c>
      <c r="M255" s="22">
        <f t="shared" si="56"/>
        <v>0</v>
      </c>
      <c r="N255" s="22">
        <f t="shared" si="48"/>
        <v>0</v>
      </c>
      <c r="O255" s="22">
        <f t="shared" si="49"/>
        <v>0</v>
      </c>
      <c r="P255" s="22">
        <f t="shared" si="50"/>
        <v>240.17050495520999</v>
      </c>
      <c r="Q255" s="22">
        <f>IF(H255=1,I255*'Vehicle Specs'!#REF!,IF(H255=2,'Vehicle Specs'!#REF!*I255,IF(H255=3,'Vehicle Specs'!$G$25*I255,0)))</f>
        <v>0</v>
      </c>
      <c r="R255" s="22">
        <f t="shared" si="46"/>
        <v>240.17050495520999</v>
      </c>
      <c r="S255" s="22">
        <f t="shared" si="51"/>
        <v>240.17050495520999</v>
      </c>
      <c r="T255" s="22">
        <f>ABS((+P255+Q255)*(+E255))/1000</f>
        <v>3.2206864714493659</v>
      </c>
      <c r="U255" s="61"/>
      <c r="V255" s="61"/>
      <c r="W255" s="22">
        <v>308.00785775999998</v>
      </c>
      <c r="X255" s="22">
        <f t="shared" si="57"/>
        <v>2.0548445202331029E-2</v>
      </c>
      <c r="Y255" s="22">
        <f t="shared" si="52"/>
        <v>2.0548445202331029E-2</v>
      </c>
      <c r="Z255" s="22">
        <f t="shared" si="53"/>
        <v>6.349469567520287E-2</v>
      </c>
      <c r="AA255" s="22">
        <f>(0.5*'Vehicle Specs'!$G$20*'Drive Cycle'!E255^2)</f>
        <v>56540.652061500004</v>
      </c>
      <c r="AB255" s="22">
        <f t="shared" si="54"/>
        <v>240.17050495520999</v>
      </c>
      <c r="AC255" s="22">
        <f>SUM(AB$2:AB255)</f>
        <v>50199.732281241886</v>
      </c>
      <c r="AD255" s="35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</row>
    <row r="256" spans="1:43" x14ac:dyDescent="0.3">
      <c r="A256" s="21">
        <v>1</v>
      </c>
      <c r="B256" s="22" t="s">
        <v>79</v>
      </c>
      <c r="C256" s="22">
        <f t="shared" si="60"/>
        <v>254</v>
      </c>
      <c r="D256" s="22">
        <f t="shared" si="47"/>
        <v>29.998170000000002</v>
      </c>
      <c r="E256" s="48">
        <f>E255</f>
        <v>13.41</v>
      </c>
      <c r="F256" s="48">
        <f t="shared" si="55"/>
        <v>29.672844171269887</v>
      </c>
      <c r="G256" s="61"/>
      <c r="H256" s="61"/>
      <c r="I256" s="48">
        <f>E256-E255</f>
        <v>0</v>
      </c>
      <c r="J256" s="22">
        <f>(0.5*'Vehicle Specs'!$G$25*'Vehicle Specs'!$C$28*'Vehicle Specs'!$C$27*'Drive Cycle'!E256^2)</f>
        <v>159.97581505520998</v>
      </c>
      <c r="K256" s="22">
        <f>IF(A256=1,'Vehicle Specs'!$E$36,IF(A256=2,'Vehicle Specs'!$C$36,IF(A256=3,'Vehicle Specs'!$D$36,IF(A256=4,'Vehicle Specs'!$B$36,1))))</f>
        <v>80.194689900000014</v>
      </c>
      <c r="L256" s="22">
        <v>0</v>
      </c>
      <c r="M256" s="22">
        <f t="shared" si="56"/>
        <v>0</v>
      </c>
      <c r="N256" s="22">
        <f t="shared" si="48"/>
        <v>0</v>
      </c>
      <c r="O256" s="22">
        <f t="shared" si="49"/>
        <v>0</v>
      </c>
      <c r="P256" s="22">
        <f t="shared" si="50"/>
        <v>240.17050495520999</v>
      </c>
      <c r="Q256" s="22">
        <f>IF(H256=1,I256*'Vehicle Specs'!#REF!,IF(H256=2,'Vehicle Specs'!#REF!*I256,IF(H256=3,'Vehicle Specs'!$G$25*I256,0)))</f>
        <v>0</v>
      </c>
      <c r="R256" s="22">
        <f t="shared" si="46"/>
        <v>240.17050495520999</v>
      </c>
      <c r="S256" s="22">
        <f t="shared" si="51"/>
        <v>240.17050495520999</v>
      </c>
      <c r="T256" s="22">
        <f>ABS((+P256+Q256)*(+E256))/1000</f>
        <v>3.2206864714493659</v>
      </c>
      <c r="U256" s="61"/>
      <c r="V256" s="61"/>
      <c r="W256" s="22">
        <v>308.00785775999998</v>
      </c>
      <c r="X256" s="22">
        <f t="shared" si="57"/>
        <v>2.0548445202331029E-2</v>
      </c>
      <c r="Y256" s="22">
        <f t="shared" si="52"/>
        <v>2.0548445202331029E-2</v>
      </c>
      <c r="Z256" s="22">
        <f t="shared" si="53"/>
        <v>6.349469567520287E-2</v>
      </c>
      <c r="AA256" s="22">
        <f>(0.5*'Vehicle Specs'!$G$20*'Drive Cycle'!E256^2)</f>
        <v>56540.652061500004</v>
      </c>
      <c r="AB256" s="22">
        <f t="shared" si="54"/>
        <v>240.17050495520999</v>
      </c>
      <c r="AC256" s="22">
        <f>SUM(AB$2:AB256)</f>
        <v>50439.902786197097</v>
      </c>
      <c r="AD256" s="35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</row>
    <row r="257" spans="1:43" x14ac:dyDescent="0.3">
      <c r="A257" s="21">
        <v>1</v>
      </c>
      <c r="B257" s="22" t="s">
        <v>79</v>
      </c>
      <c r="C257" s="22">
        <f t="shared" si="60"/>
        <v>255</v>
      </c>
      <c r="D257" s="22">
        <f t="shared" si="47"/>
        <v>29.998170000000002</v>
      </c>
      <c r="E257" s="48">
        <f t="shared" ref="E257:E297" si="62">E256</f>
        <v>13.41</v>
      </c>
      <c r="F257" s="48">
        <f t="shared" si="55"/>
        <v>29.747415386780698</v>
      </c>
      <c r="G257" s="61"/>
      <c r="H257" s="61"/>
      <c r="I257" s="48">
        <f>E257-E256</f>
        <v>0</v>
      </c>
      <c r="J257" s="22">
        <f>(0.5*'Vehicle Specs'!$G$25*'Vehicle Specs'!$C$28*'Vehicle Specs'!$C$27*'Drive Cycle'!E257^2)</f>
        <v>159.97581505520998</v>
      </c>
      <c r="K257" s="22">
        <f>IF(A257=1,'Vehicle Specs'!$E$36,IF(A257=2,'Vehicle Specs'!$C$36,IF(A257=3,'Vehicle Specs'!$D$36,IF(A257=4,'Vehicle Specs'!$B$36,1))))</f>
        <v>80.194689900000014</v>
      </c>
      <c r="L257" s="22">
        <v>0</v>
      </c>
      <c r="M257" s="22">
        <f t="shared" si="56"/>
        <v>0</v>
      </c>
      <c r="N257" s="22">
        <f t="shared" si="48"/>
        <v>0</v>
      </c>
      <c r="O257" s="22">
        <f t="shared" si="49"/>
        <v>0</v>
      </c>
      <c r="P257" s="22">
        <f t="shared" si="50"/>
        <v>240.17050495520999</v>
      </c>
      <c r="Q257" s="22">
        <f>IF(H257=1,I257*'Vehicle Specs'!#REF!,IF(H257=2,'Vehicle Specs'!#REF!*I257,IF(H257=3,'Vehicle Specs'!$G$25*I257,0)))</f>
        <v>0</v>
      </c>
      <c r="R257" s="22">
        <f t="shared" si="46"/>
        <v>240.17050495520999</v>
      </c>
      <c r="S257" s="22">
        <f t="shared" si="51"/>
        <v>240.17050495520999</v>
      </c>
      <c r="T257" s="22">
        <f>ABS((+P257+Q257)*(+E257))/1000</f>
        <v>3.2206864714493659</v>
      </c>
      <c r="U257" s="61"/>
      <c r="V257" s="61"/>
      <c r="W257" s="22">
        <v>308.00785775999998</v>
      </c>
      <c r="X257" s="22">
        <f t="shared" si="57"/>
        <v>2.0548445202331029E-2</v>
      </c>
      <c r="Y257" s="22">
        <f t="shared" si="52"/>
        <v>2.0548445202331029E-2</v>
      </c>
      <c r="Z257" s="22">
        <f t="shared" si="53"/>
        <v>6.349469567520287E-2</v>
      </c>
      <c r="AA257" s="22">
        <f>(0.5*'Vehicle Specs'!$G$20*'Drive Cycle'!E257^2)</f>
        <v>56540.652061500004</v>
      </c>
      <c r="AB257" s="22">
        <f t="shared" si="54"/>
        <v>240.17050495520999</v>
      </c>
      <c r="AC257" s="22">
        <f>SUM(AB$2:AB257)</f>
        <v>50680.073291152308</v>
      </c>
      <c r="AD257" s="35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</row>
    <row r="258" spans="1:43" x14ac:dyDescent="0.3">
      <c r="A258" s="21">
        <v>1</v>
      </c>
      <c r="B258" s="22" t="s">
        <v>79</v>
      </c>
      <c r="C258" s="22">
        <f t="shared" si="60"/>
        <v>256</v>
      </c>
      <c r="D258" s="22">
        <f t="shared" si="47"/>
        <v>29.998170000000002</v>
      </c>
      <c r="E258" s="48">
        <f t="shared" si="62"/>
        <v>13.41</v>
      </c>
      <c r="F258" s="48">
        <f t="shared" si="55"/>
        <v>29.82198660229151</v>
      </c>
      <c r="G258" s="61"/>
      <c r="H258" s="61"/>
      <c r="I258" s="48">
        <f>E258-E257</f>
        <v>0</v>
      </c>
      <c r="J258" s="22">
        <f>(0.5*'Vehicle Specs'!$G$25*'Vehicle Specs'!$C$28*'Vehicle Specs'!$C$27*'Drive Cycle'!E258^2)</f>
        <v>159.97581505520998</v>
      </c>
      <c r="K258" s="22">
        <f>IF(A258=1,'Vehicle Specs'!$E$36,IF(A258=2,'Vehicle Specs'!$C$36,IF(A258=3,'Vehicle Specs'!$D$36,IF(A258=4,'Vehicle Specs'!$B$36,1))))</f>
        <v>80.194689900000014</v>
      </c>
      <c r="L258" s="22">
        <v>0</v>
      </c>
      <c r="M258" s="22">
        <f t="shared" si="56"/>
        <v>0</v>
      </c>
      <c r="N258" s="22">
        <f t="shared" si="48"/>
        <v>0</v>
      </c>
      <c r="O258" s="22">
        <f t="shared" si="49"/>
        <v>0</v>
      </c>
      <c r="P258" s="22">
        <f t="shared" si="50"/>
        <v>240.17050495520999</v>
      </c>
      <c r="Q258" s="22">
        <f>IF(H258=1,I258*'Vehicle Specs'!#REF!,IF(H258=2,'Vehicle Specs'!#REF!*I258,IF(H258=3,'Vehicle Specs'!$G$25*I258,0)))</f>
        <v>0</v>
      </c>
      <c r="R258" s="22">
        <f t="shared" ref="R258:R321" si="63">(J258+K258+O258+Q258)</f>
        <v>240.17050495520999</v>
      </c>
      <c r="S258" s="22">
        <f t="shared" si="51"/>
        <v>240.17050495520999</v>
      </c>
      <c r="T258" s="22">
        <f>ABS((+P258+Q258)*(+E258))/1000</f>
        <v>3.2206864714493659</v>
      </c>
      <c r="U258" s="61"/>
      <c r="V258" s="61"/>
      <c r="W258" s="22">
        <v>308.00785775999998</v>
      </c>
      <c r="X258" s="22">
        <f t="shared" si="57"/>
        <v>2.0548445202331029E-2</v>
      </c>
      <c r="Y258" s="22">
        <f t="shared" si="52"/>
        <v>2.0548445202331029E-2</v>
      </c>
      <c r="Z258" s="22">
        <f t="shared" si="53"/>
        <v>6.349469567520287E-2</v>
      </c>
      <c r="AA258" s="22">
        <f>(0.5*'Vehicle Specs'!$G$20*'Drive Cycle'!E258^2)</f>
        <v>56540.652061500004</v>
      </c>
      <c r="AB258" s="22">
        <f t="shared" si="54"/>
        <v>240.17050495520999</v>
      </c>
      <c r="AC258" s="22">
        <f>SUM(AB$2:AB258)</f>
        <v>50920.243796107519</v>
      </c>
      <c r="AD258" s="35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</row>
    <row r="259" spans="1:43" x14ac:dyDescent="0.3">
      <c r="A259" s="21">
        <v>1</v>
      </c>
      <c r="B259" s="22" t="s">
        <v>79</v>
      </c>
      <c r="C259" s="22">
        <f t="shared" si="60"/>
        <v>257</v>
      </c>
      <c r="D259" s="22">
        <f t="shared" ref="D259:D322" si="64">E259*2.237</f>
        <v>29.998170000000002</v>
      </c>
      <c r="E259" s="48">
        <f t="shared" si="62"/>
        <v>13.41</v>
      </c>
      <c r="F259" s="48">
        <f t="shared" si="55"/>
        <v>29.896557817802321</v>
      </c>
      <c r="G259" s="61"/>
      <c r="H259" s="61"/>
      <c r="I259" s="48">
        <f>E259-E258</f>
        <v>0</v>
      </c>
      <c r="J259" s="22">
        <f>(0.5*'Vehicle Specs'!$G$25*'Vehicle Specs'!$C$28*'Vehicle Specs'!$C$27*'Drive Cycle'!E259^2)</f>
        <v>159.97581505520998</v>
      </c>
      <c r="K259" s="22">
        <f>IF(A259=1,'Vehicle Specs'!$E$36,IF(A259=2,'Vehicle Specs'!$C$36,IF(A259=3,'Vehicle Specs'!$D$36,IF(A259=4,'Vehicle Specs'!$B$36,1))))</f>
        <v>80.194689900000014</v>
      </c>
      <c r="L259" s="22">
        <v>0</v>
      </c>
      <c r="M259" s="22">
        <f t="shared" si="56"/>
        <v>0</v>
      </c>
      <c r="N259" s="22">
        <f t="shared" ref="N259:N322" si="65">DEGREES(ATAN(M259/$C$3))</f>
        <v>0</v>
      </c>
      <c r="O259" s="22">
        <f t="shared" ref="O259:O322" si="66">9.81*SIN(RADIANS(N259))*($C$46)</f>
        <v>0</v>
      </c>
      <c r="P259" s="22">
        <f t="shared" ref="P259:P322" si="67">J259+K259+O259</f>
        <v>240.17050495520999</v>
      </c>
      <c r="Q259" s="22">
        <f>IF(H259=1,I259*'Vehicle Specs'!#REF!,IF(H259=2,'Vehicle Specs'!#REF!*I259,IF(H259=3,'Vehicle Specs'!$G$25*I259,0)))</f>
        <v>0</v>
      </c>
      <c r="R259" s="22">
        <f t="shared" si="63"/>
        <v>240.17050495520999</v>
      </c>
      <c r="S259" s="22">
        <f t="shared" ref="S259:S322" si="68">ABS(R259)</f>
        <v>240.17050495520999</v>
      </c>
      <c r="T259" s="22">
        <f>ABS((+P259+Q259)*(+E259))/1000</f>
        <v>3.2206864714493659</v>
      </c>
      <c r="U259" s="61"/>
      <c r="V259" s="61"/>
      <c r="W259" s="22">
        <v>308.00785775999998</v>
      </c>
      <c r="X259" s="22">
        <f t="shared" si="57"/>
        <v>2.0548445202331029E-2</v>
      </c>
      <c r="Y259" s="22">
        <f t="shared" ref="Y259:Y322" si="69">ABS(X259)</f>
        <v>2.0548445202331029E-2</v>
      </c>
      <c r="Z259" s="22">
        <f t="shared" ref="Z259:Z322" si="70">X259*3.09</f>
        <v>6.349469567520287E-2</v>
      </c>
      <c r="AA259" s="22">
        <f>(0.5*'Vehicle Specs'!$G$20*'Drive Cycle'!E259^2)</f>
        <v>56540.652061500004</v>
      </c>
      <c r="AB259" s="22">
        <f t="shared" ref="AB259:AB322" si="71">P259+Q259</f>
        <v>240.17050495520999</v>
      </c>
      <c r="AC259" s="22">
        <f>SUM(AB$2:AB259)</f>
        <v>51160.41430106273</v>
      </c>
      <c r="AD259" s="35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</row>
    <row r="260" spans="1:43" x14ac:dyDescent="0.3">
      <c r="A260" s="21">
        <v>1</v>
      </c>
      <c r="B260" s="22" t="s">
        <v>79</v>
      </c>
      <c r="C260" s="22">
        <f t="shared" si="60"/>
        <v>258</v>
      </c>
      <c r="D260" s="22">
        <f t="shared" si="64"/>
        <v>29.998170000000002</v>
      </c>
      <c r="E260" s="48">
        <f t="shared" si="62"/>
        <v>13.41</v>
      </c>
      <c r="F260" s="48">
        <f t="shared" ref="F260:F323" si="72">($C$3/E260)+F259</f>
        <v>29.971129033313133</v>
      </c>
      <c r="G260" s="61"/>
      <c r="H260" s="61"/>
      <c r="I260" s="48">
        <f>E260-E259</f>
        <v>0</v>
      </c>
      <c r="J260" s="22">
        <f>(0.5*'Vehicle Specs'!$G$25*'Vehicle Specs'!$C$28*'Vehicle Specs'!$C$27*'Drive Cycle'!E260^2)</f>
        <v>159.97581505520998</v>
      </c>
      <c r="K260" s="22">
        <f>IF(A260=1,'Vehicle Specs'!$E$36,IF(A260=2,'Vehicle Specs'!$C$36,IF(A260=3,'Vehicle Specs'!$D$36,IF(A260=4,'Vehicle Specs'!$B$36,1))))</f>
        <v>80.194689900000014</v>
      </c>
      <c r="L260" s="22">
        <v>0</v>
      </c>
      <c r="M260" s="22">
        <f t="shared" ref="M260:M323" si="73">L260-L259</f>
        <v>0</v>
      </c>
      <c r="N260" s="22">
        <f t="shared" si="65"/>
        <v>0</v>
      </c>
      <c r="O260" s="22">
        <f t="shared" si="66"/>
        <v>0</v>
      </c>
      <c r="P260" s="22">
        <f t="shared" si="67"/>
        <v>240.17050495520999</v>
      </c>
      <c r="Q260" s="22">
        <f>IF(H260=1,I260*'Vehicle Specs'!#REF!,IF(H260=2,'Vehicle Specs'!#REF!*I260,IF(H260=3,'Vehicle Specs'!$G$25*I260,0)))</f>
        <v>0</v>
      </c>
      <c r="R260" s="22">
        <f t="shared" si="63"/>
        <v>240.17050495520999</v>
      </c>
      <c r="S260" s="22">
        <f t="shared" si="68"/>
        <v>240.17050495520999</v>
      </c>
      <c r="T260" s="22">
        <f>ABS((+P260+Q260)*(+E260))/1000</f>
        <v>3.2206864714493659</v>
      </c>
      <c r="U260" s="61"/>
      <c r="V260" s="61"/>
      <c r="W260" s="22">
        <v>308.00785775999998</v>
      </c>
      <c r="X260" s="22">
        <f t="shared" ref="X260:X323" si="74">(R260*W260/3600)/1000</f>
        <v>2.0548445202331029E-2</v>
      </c>
      <c r="Y260" s="22">
        <f t="shared" si="69"/>
        <v>2.0548445202331029E-2</v>
      </c>
      <c r="Z260" s="22">
        <f t="shared" si="70"/>
        <v>6.349469567520287E-2</v>
      </c>
      <c r="AA260" s="22">
        <f>(0.5*'Vehicle Specs'!$G$20*'Drive Cycle'!E260^2)</f>
        <v>56540.652061500004</v>
      </c>
      <c r="AB260" s="22">
        <f t="shared" si="71"/>
        <v>240.17050495520999</v>
      </c>
      <c r="AC260" s="22">
        <f>SUM(AB$2:AB260)</f>
        <v>51400.584806017941</v>
      </c>
      <c r="AD260" s="35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</row>
    <row r="261" spans="1:43" x14ac:dyDescent="0.3">
      <c r="A261" s="21">
        <v>1</v>
      </c>
      <c r="B261" s="22" t="s">
        <v>79</v>
      </c>
      <c r="C261" s="22">
        <f t="shared" si="60"/>
        <v>259</v>
      </c>
      <c r="D261" s="22">
        <f t="shared" si="64"/>
        <v>29.998170000000002</v>
      </c>
      <c r="E261" s="48">
        <f t="shared" si="62"/>
        <v>13.41</v>
      </c>
      <c r="F261" s="48">
        <f t="shared" si="72"/>
        <v>30.045700248823945</v>
      </c>
      <c r="G261" s="61"/>
      <c r="H261" s="61"/>
      <c r="I261" s="48">
        <f>E261-E260</f>
        <v>0</v>
      </c>
      <c r="J261" s="22">
        <f>(0.5*'Vehicle Specs'!$G$25*'Vehicle Specs'!$C$28*'Vehicle Specs'!$C$27*'Drive Cycle'!E261^2)</f>
        <v>159.97581505520998</v>
      </c>
      <c r="K261" s="22">
        <f>IF(A261=1,'Vehicle Specs'!$E$36,IF(A261=2,'Vehicle Specs'!$C$36,IF(A261=3,'Vehicle Specs'!$D$36,IF(A261=4,'Vehicle Specs'!$B$36,1))))</f>
        <v>80.194689900000014</v>
      </c>
      <c r="L261" s="22">
        <v>0</v>
      </c>
      <c r="M261" s="22">
        <f t="shared" si="73"/>
        <v>0</v>
      </c>
      <c r="N261" s="22">
        <f t="shared" si="65"/>
        <v>0</v>
      </c>
      <c r="O261" s="22">
        <f t="shared" si="66"/>
        <v>0</v>
      </c>
      <c r="P261" s="22">
        <f t="shared" si="67"/>
        <v>240.17050495520999</v>
      </c>
      <c r="Q261" s="22">
        <f>IF(H261=1,I261*'Vehicle Specs'!#REF!,IF(H261=2,'Vehicle Specs'!#REF!*I261,IF(H261=3,'Vehicle Specs'!$G$25*I261,0)))</f>
        <v>0</v>
      </c>
      <c r="R261" s="22">
        <f t="shared" si="63"/>
        <v>240.17050495520999</v>
      </c>
      <c r="S261" s="22">
        <f t="shared" si="68"/>
        <v>240.17050495520999</v>
      </c>
      <c r="T261" s="22">
        <f>ABS((+P261+Q261)*(+E261))/1000</f>
        <v>3.2206864714493659</v>
      </c>
      <c r="U261" s="61"/>
      <c r="V261" s="61"/>
      <c r="W261" s="22">
        <v>308.00785775999998</v>
      </c>
      <c r="X261" s="22">
        <f t="shared" si="74"/>
        <v>2.0548445202331029E-2</v>
      </c>
      <c r="Y261" s="22">
        <f t="shared" si="69"/>
        <v>2.0548445202331029E-2</v>
      </c>
      <c r="Z261" s="22">
        <f t="shared" si="70"/>
        <v>6.349469567520287E-2</v>
      </c>
      <c r="AA261" s="22">
        <f>(0.5*'Vehicle Specs'!$G$20*'Drive Cycle'!E261^2)</f>
        <v>56540.652061500004</v>
      </c>
      <c r="AB261" s="22">
        <f t="shared" si="71"/>
        <v>240.17050495520999</v>
      </c>
      <c r="AC261" s="22">
        <f>SUM(AB$2:AB261)</f>
        <v>51640.755310973153</v>
      </c>
      <c r="AD261" s="35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</row>
    <row r="262" spans="1:43" x14ac:dyDescent="0.3">
      <c r="A262" s="21">
        <v>1</v>
      </c>
      <c r="B262" s="22" t="s">
        <v>79</v>
      </c>
      <c r="C262" s="22">
        <f t="shared" si="60"/>
        <v>260</v>
      </c>
      <c r="D262" s="22">
        <f t="shared" si="64"/>
        <v>29.998170000000002</v>
      </c>
      <c r="E262" s="48">
        <f t="shared" si="62"/>
        <v>13.41</v>
      </c>
      <c r="F262" s="48">
        <f t="shared" si="72"/>
        <v>30.120271464334756</v>
      </c>
      <c r="G262" s="61"/>
      <c r="H262" s="61"/>
      <c r="I262" s="48">
        <f>E262-E261</f>
        <v>0</v>
      </c>
      <c r="J262" s="22">
        <f>(0.5*'Vehicle Specs'!$G$25*'Vehicle Specs'!$C$28*'Vehicle Specs'!$C$27*'Drive Cycle'!E262^2)</f>
        <v>159.97581505520998</v>
      </c>
      <c r="K262" s="22">
        <f>IF(A262=1,'Vehicle Specs'!$E$36,IF(A262=2,'Vehicle Specs'!$C$36,IF(A262=3,'Vehicle Specs'!$D$36,IF(A262=4,'Vehicle Specs'!$B$36,1))))</f>
        <v>80.194689900000014</v>
      </c>
      <c r="L262" s="22">
        <v>0</v>
      </c>
      <c r="M262" s="22">
        <f t="shared" si="73"/>
        <v>0</v>
      </c>
      <c r="N262" s="22">
        <f t="shared" si="65"/>
        <v>0</v>
      </c>
      <c r="O262" s="22">
        <f t="shared" si="66"/>
        <v>0</v>
      </c>
      <c r="P262" s="22">
        <f t="shared" si="67"/>
        <v>240.17050495520999</v>
      </c>
      <c r="Q262" s="22">
        <f>IF(H262=1,I262*'Vehicle Specs'!#REF!,IF(H262=2,'Vehicle Specs'!#REF!*I262,IF(H262=3,'Vehicle Specs'!$G$25*I262,0)))</f>
        <v>0</v>
      </c>
      <c r="R262" s="22">
        <f t="shared" si="63"/>
        <v>240.17050495520999</v>
      </c>
      <c r="S262" s="22">
        <f t="shared" si="68"/>
        <v>240.17050495520999</v>
      </c>
      <c r="T262" s="22">
        <f>ABS((+P262+Q262)*(+E262))/1000</f>
        <v>3.2206864714493659</v>
      </c>
      <c r="U262" s="61"/>
      <c r="V262" s="61"/>
      <c r="W262" s="22">
        <v>308.00785775999998</v>
      </c>
      <c r="X262" s="22">
        <f t="shared" si="74"/>
        <v>2.0548445202331029E-2</v>
      </c>
      <c r="Y262" s="22">
        <f t="shared" si="69"/>
        <v>2.0548445202331029E-2</v>
      </c>
      <c r="Z262" s="22">
        <f t="shared" si="70"/>
        <v>6.349469567520287E-2</v>
      </c>
      <c r="AA262" s="22">
        <f>(0.5*'Vehicle Specs'!$G$20*'Drive Cycle'!E262^2)</f>
        <v>56540.652061500004</v>
      </c>
      <c r="AB262" s="22">
        <f t="shared" si="71"/>
        <v>240.17050495520999</v>
      </c>
      <c r="AC262" s="22">
        <f>SUM(AB$2:AB262)</f>
        <v>51880.925815928364</v>
      </c>
      <c r="AD262" s="35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</row>
    <row r="263" spans="1:43" x14ac:dyDescent="0.3">
      <c r="A263" s="21">
        <v>1</v>
      </c>
      <c r="B263" s="22" t="s">
        <v>79</v>
      </c>
      <c r="C263" s="22">
        <f t="shared" si="60"/>
        <v>261</v>
      </c>
      <c r="D263" s="22">
        <f t="shared" si="64"/>
        <v>29.998170000000002</v>
      </c>
      <c r="E263" s="48">
        <f t="shared" si="62"/>
        <v>13.41</v>
      </c>
      <c r="F263" s="48">
        <f t="shared" si="72"/>
        <v>30.194842679845568</v>
      </c>
      <c r="G263" s="61"/>
      <c r="H263" s="61"/>
      <c r="I263" s="48">
        <f>E263-E262</f>
        <v>0</v>
      </c>
      <c r="J263" s="22">
        <f>(0.5*'Vehicle Specs'!$G$25*'Vehicle Specs'!$C$28*'Vehicle Specs'!$C$27*'Drive Cycle'!E263^2)</f>
        <v>159.97581505520998</v>
      </c>
      <c r="K263" s="22">
        <f>IF(A263=1,'Vehicle Specs'!$E$36,IF(A263=2,'Vehicle Specs'!$C$36,IF(A263=3,'Vehicle Specs'!$D$36,IF(A263=4,'Vehicle Specs'!$B$36,1))))</f>
        <v>80.194689900000014</v>
      </c>
      <c r="L263" s="22">
        <v>0</v>
      </c>
      <c r="M263" s="22">
        <f t="shared" si="73"/>
        <v>0</v>
      </c>
      <c r="N263" s="22">
        <f t="shared" si="65"/>
        <v>0</v>
      </c>
      <c r="O263" s="22">
        <f t="shared" si="66"/>
        <v>0</v>
      </c>
      <c r="P263" s="22">
        <f t="shared" si="67"/>
        <v>240.17050495520999</v>
      </c>
      <c r="Q263" s="22">
        <f>IF(H263=1,I263*'Vehicle Specs'!#REF!,IF(H263=2,'Vehicle Specs'!#REF!*I263,IF(H263=3,'Vehicle Specs'!$G$25*I263,0)))</f>
        <v>0</v>
      </c>
      <c r="R263" s="22">
        <f t="shared" si="63"/>
        <v>240.17050495520999</v>
      </c>
      <c r="S263" s="22">
        <f t="shared" si="68"/>
        <v>240.17050495520999</v>
      </c>
      <c r="T263" s="22">
        <f>ABS((+P263+Q263)*(+E263))/1000</f>
        <v>3.2206864714493659</v>
      </c>
      <c r="U263" s="61"/>
      <c r="V263" s="61"/>
      <c r="W263" s="22">
        <v>308.00785775999998</v>
      </c>
      <c r="X263" s="22">
        <f t="shared" si="74"/>
        <v>2.0548445202331029E-2</v>
      </c>
      <c r="Y263" s="22">
        <f t="shared" si="69"/>
        <v>2.0548445202331029E-2</v>
      </c>
      <c r="Z263" s="22">
        <f t="shared" si="70"/>
        <v>6.349469567520287E-2</v>
      </c>
      <c r="AA263" s="22">
        <f>(0.5*'Vehicle Specs'!$G$20*'Drive Cycle'!E263^2)</f>
        <v>56540.652061500004</v>
      </c>
      <c r="AB263" s="22">
        <f t="shared" si="71"/>
        <v>240.17050495520999</v>
      </c>
      <c r="AC263" s="22">
        <f>SUM(AB$2:AB263)</f>
        <v>52121.096320883575</v>
      </c>
      <c r="AD263" s="35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</row>
    <row r="264" spans="1:43" x14ac:dyDescent="0.3">
      <c r="A264" s="21">
        <v>1</v>
      </c>
      <c r="B264" s="22" t="s">
        <v>79</v>
      </c>
      <c r="C264" s="22">
        <f t="shared" si="60"/>
        <v>262</v>
      </c>
      <c r="D264" s="22">
        <f t="shared" si="64"/>
        <v>29.998170000000002</v>
      </c>
      <c r="E264" s="48">
        <f t="shared" si="62"/>
        <v>13.41</v>
      </c>
      <c r="F264" s="48">
        <f t="shared" si="72"/>
        <v>30.269413895356379</v>
      </c>
      <c r="G264" s="61"/>
      <c r="H264" s="61"/>
      <c r="I264" s="48">
        <f>E264-E263</f>
        <v>0</v>
      </c>
      <c r="J264" s="22">
        <f>(0.5*'Vehicle Specs'!$G$25*'Vehicle Specs'!$C$28*'Vehicle Specs'!$C$27*'Drive Cycle'!E264^2)</f>
        <v>159.97581505520998</v>
      </c>
      <c r="K264" s="22">
        <f>IF(A264=1,'Vehicle Specs'!$E$36,IF(A264=2,'Vehicle Specs'!$C$36,IF(A264=3,'Vehicle Specs'!$D$36,IF(A264=4,'Vehicle Specs'!$B$36,1))))</f>
        <v>80.194689900000014</v>
      </c>
      <c r="L264" s="22">
        <v>0</v>
      </c>
      <c r="M264" s="22">
        <f t="shared" si="73"/>
        <v>0</v>
      </c>
      <c r="N264" s="22">
        <f t="shared" si="65"/>
        <v>0</v>
      </c>
      <c r="O264" s="22">
        <f t="shared" si="66"/>
        <v>0</v>
      </c>
      <c r="P264" s="22">
        <f t="shared" si="67"/>
        <v>240.17050495520999</v>
      </c>
      <c r="Q264" s="22">
        <f>IF(H264=1,I264*'Vehicle Specs'!#REF!,IF(H264=2,'Vehicle Specs'!#REF!*I264,IF(H264=3,'Vehicle Specs'!$G$25*I264,0)))</f>
        <v>0</v>
      </c>
      <c r="R264" s="22">
        <f t="shared" si="63"/>
        <v>240.17050495520999</v>
      </c>
      <c r="S264" s="22">
        <f t="shared" si="68"/>
        <v>240.17050495520999</v>
      </c>
      <c r="T264" s="22">
        <f>ABS((+P264+Q264)*(+E264))/1000</f>
        <v>3.2206864714493659</v>
      </c>
      <c r="U264" s="61"/>
      <c r="V264" s="61"/>
      <c r="W264" s="22">
        <v>308.00785775999998</v>
      </c>
      <c r="X264" s="22">
        <f t="shared" si="74"/>
        <v>2.0548445202331029E-2</v>
      </c>
      <c r="Y264" s="22">
        <f t="shared" si="69"/>
        <v>2.0548445202331029E-2</v>
      </c>
      <c r="Z264" s="22">
        <f t="shared" si="70"/>
        <v>6.349469567520287E-2</v>
      </c>
      <c r="AA264" s="22">
        <f>(0.5*'Vehicle Specs'!$G$20*'Drive Cycle'!E264^2)</f>
        <v>56540.652061500004</v>
      </c>
      <c r="AB264" s="22">
        <f t="shared" si="71"/>
        <v>240.17050495520999</v>
      </c>
      <c r="AC264" s="22">
        <f>SUM(AB$2:AB264)</f>
        <v>52361.266825838786</v>
      </c>
      <c r="AD264" s="35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</row>
    <row r="265" spans="1:43" x14ac:dyDescent="0.3">
      <c r="A265" s="21">
        <v>1</v>
      </c>
      <c r="B265" s="22" t="s">
        <v>79</v>
      </c>
      <c r="C265" s="22">
        <f t="shared" si="60"/>
        <v>263</v>
      </c>
      <c r="D265" s="22">
        <f t="shared" si="64"/>
        <v>29.998170000000002</v>
      </c>
      <c r="E265" s="48">
        <f t="shared" si="62"/>
        <v>13.41</v>
      </c>
      <c r="F265" s="48">
        <f t="shared" si="72"/>
        <v>30.343985110867191</v>
      </c>
      <c r="G265" s="61"/>
      <c r="H265" s="61"/>
      <c r="I265" s="48">
        <f>E265-E264</f>
        <v>0</v>
      </c>
      <c r="J265" s="22">
        <f>(0.5*'Vehicle Specs'!$G$25*'Vehicle Specs'!$C$28*'Vehicle Specs'!$C$27*'Drive Cycle'!E265^2)</f>
        <v>159.97581505520998</v>
      </c>
      <c r="K265" s="22">
        <f>IF(A265=1,'Vehicle Specs'!$E$36,IF(A265=2,'Vehicle Specs'!$C$36,IF(A265=3,'Vehicle Specs'!$D$36,IF(A265=4,'Vehicle Specs'!$B$36,1))))</f>
        <v>80.194689900000014</v>
      </c>
      <c r="L265" s="22">
        <v>0</v>
      </c>
      <c r="M265" s="22">
        <f t="shared" si="73"/>
        <v>0</v>
      </c>
      <c r="N265" s="22">
        <f t="shared" si="65"/>
        <v>0</v>
      </c>
      <c r="O265" s="22">
        <f t="shared" si="66"/>
        <v>0</v>
      </c>
      <c r="P265" s="22">
        <f t="shared" si="67"/>
        <v>240.17050495520999</v>
      </c>
      <c r="Q265" s="22">
        <f>IF(H265=1,I265*'Vehicle Specs'!#REF!,IF(H265=2,'Vehicle Specs'!#REF!*I265,IF(H265=3,'Vehicle Specs'!$G$25*I265,0)))</f>
        <v>0</v>
      </c>
      <c r="R265" s="22">
        <f t="shared" si="63"/>
        <v>240.17050495520999</v>
      </c>
      <c r="S265" s="22">
        <f t="shared" si="68"/>
        <v>240.17050495520999</v>
      </c>
      <c r="T265" s="22">
        <f>ABS((+P265+Q265)*(+E265))/1000</f>
        <v>3.2206864714493659</v>
      </c>
      <c r="U265" s="61"/>
      <c r="V265" s="61"/>
      <c r="W265" s="22">
        <v>308.00785775999998</v>
      </c>
      <c r="X265" s="22">
        <f t="shared" si="74"/>
        <v>2.0548445202331029E-2</v>
      </c>
      <c r="Y265" s="22">
        <f t="shared" si="69"/>
        <v>2.0548445202331029E-2</v>
      </c>
      <c r="Z265" s="22">
        <f t="shared" si="70"/>
        <v>6.349469567520287E-2</v>
      </c>
      <c r="AA265" s="22">
        <f>(0.5*'Vehicle Specs'!$G$20*'Drive Cycle'!E265^2)</f>
        <v>56540.652061500004</v>
      </c>
      <c r="AB265" s="22">
        <f t="shared" si="71"/>
        <v>240.17050495520999</v>
      </c>
      <c r="AC265" s="22">
        <f>SUM(AB$2:AB265)</f>
        <v>52601.437330793997</v>
      </c>
      <c r="AD265" s="35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</row>
    <row r="266" spans="1:43" x14ac:dyDescent="0.3">
      <c r="A266" s="21">
        <v>1</v>
      </c>
      <c r="B266" s="22" t="s">
        <v>79</v>
      </c>
      <c r="C266" s="22">
        <f t="shared" si="60"/>
        <v>264</v>
      </c>
      <c r="D266" s="22">
        <f t="shared" si="64"/>
        <v>29.998170000000002</v>
      </c>
      <c r="E266" s="48">
        <f t="shared" si="62"/>
        <v>13.41</v>
      </c>
      <c r="F266" s="48">
        <f t="shared" si="72"/>
        <v>30.418556326378003</v>
      </c>
      <c r="G266" s="61"/>
      <c r="H266" s="61"/>
      <c r="I266" s="48">
        <f>E266-E265</f>
        <v>0</v>
      </c>
      <c r="J266" s="22">
        <f>(0.5*'Vehicle Specs'!$G$25*'Vehicle Specs'!$C$28*'Vehicle Specs'!$C$27*'Drive Cycle'!E266^2)</f>
        <v>159.97581505520998</v>
      </c>
      <c r="K266" s="22">
        <f>IF(A266=1,'Vehicle Specs'!$E$36,IF(A266=2,'Vehicle Specs'!$C$36,IF(A266=3,'Vehicle Specs'!$D$36,IF(A266=4,'Vehicle Specs'!$B$36,1))))</f>
        <v>80.194689900000014</v>
      </c>
      <c r="L266" s="22">
        <v>0</v>
      </c>
      <c r="M266" s="22">
        <f t="shared" si="73"/>
        <v>0</v>
      </c>
      <c r="N266" s="22">
        <f t="shared" si="65"/>
        <v>0</v>
      </c>
      <c r="O266" s="22">
        <f t="shared" si="66"/>
        <v>0</v>
      </c>
      <c r="P266" s="22">
        <f t="shared" si="67"/>
        <v>240.17050495520999</v>
      </c>
      <c r="Q266" s="22">
        <f>IF(H266=1,I266*'Vehicle Specs'!#REF!,IF(H266=2,'Vehicle Specs'!#REF!*I266,IF(H266=3,'Vehicle Specs'!$G$25*I266,0)))</f>
        <v>0</v>
      </c>
      <c r="R266" s="22">
        <f t="shared" si="63"/>
        <v>240.17050495520999</v>
      </c>
      <c r="S266" s="22">
        <f t="shared" si="68"/>
        <v>240.17050495520999</v>
      </c>
      <c r="T266" s="22">
        <f>ABS((+P266+Q266)*(+E266))/1000</f>
        <v>3.2206864714493659</v>
      </c>
      <c r="U266" s="61"/>
      <c r="V266" s="61"/>
      <c r="W266" s="22">
        <v>308.00785775999998</v>
      </c>
      <c r="X266" s="22">
        <f t="shared" si="74"/>
        <v>2.0548445202331029E-2</v>
      </c>
      <c r="Y266" s="22">
        <f t="shared" si="69"/>
        <v>2.0548445202331029E-2</v>
      </c>
      <c r="Z266" s="22">
        <f t="shared" si="70"/>
        <v>6.349469567520287E-2</v>
      </c>
      <c r="AA266" s="22">
        <f>(0.5*'Vehicle Specs'!$G$20*'Drive Cycle'!E266^2)</f>
        <v>56540.652061500004</v>
      </c>
      <c r="AB266" s="22">
        <f t="shared" si="71"/>
        <v>240.17050495520999</v>
      </c>
      <c r="AC266" s="22">
        <f>SUM(AB$2:AB266)</f>
        <v>52841.607835749208</v>
      </c>
      <c r="AD266" s="35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</row>
    <row r="267" spans="1:43" x14ac:dyDescent="0.3">
      <c r="A267" s="21">
        <v>1</v>
      </c>
      <c r="B267" s="22" t="s">
        <v>79</v>
      </c>
      <c r="C267" s="22">
        <f t="shared" si="60"/>
        <v>265</v>
      </c>
      <c r="D267" s="22">
        <f t="shared" si="64"/>
        <v>29.998170000000002</v>
      </c>
      <c r="E267" s="48">
        <f t="shared" si="62"/>
        <v>13.41</v>
      </c>
      <c r="F267" s="48">
        <f t="shared" si="72"/>
        <v>30.493127541888814</v>
      </c>
      <c r="G267" s="61"/>
      <c r="H267" s="61"/>
      <c r="I267" s="48">
        <f>E267-E266</f>
        <v>0</v>
      </c>
      <c r="J267" s="22">
        <f>(0.5*'Vehicle Specs'!$G$25*'Vehicle Specs'!$C$28*'Vehicle Specs'!$C$27*'Drive Cycle'!E267^2)</f>
        <v>159.97581505520998</v>
      </c>
      <c r="K267" s="22">
        <f>IF(A267=1,'Vehicle Specs'!$E$36,IF(A267=2,'Vehicle Specs'!$C$36,IF(A267=3,'Vehicle Specs'!$D$36,IF(A267=4,'Vehicle Specs'!$B$36,1))))</f>
        <v>80.194689900000014</v>
      </c>
      <c r="L267" s="22">
        <v>0</v>
      </c>
      <c r="M267" s="22">
        <f t="shared" si="73"/>
        <v>0</v>
      </c>
      <c r="N267" s="22">
        <f t="shared" si="65"/>
        <v>0</v>
      </c>
      <c r="O267" s="22">
        <f t="shared" si="66"/>
        <v>0</v>
      </c>
      <c r="P267" s="22">
        <f t="shared" si="67"/>
        <v>240.17050495520999</v>
      </c>
      <c r="Q267" s="22">
        <f>IF(H267=1,I267*'Vehicle Specs'!#REF!,IF(H267=2,'Vehicle Specs'!#REF!*I267,IF(H267=3,'Vehicle Specs'!$G$25*I267,0)))</f>
        <v>0</v>
      </c>
      <c r="R267" s="22">
        <f t="shared" si="63"/>
        <v>240.17050495520999</v>
      </c>
      <c r="S267" s="22">
        <f t="shared" si="68"/>
        <v>240.17050495520999</v>
      </c>
      <c r="T267" s="22">
        <f>ABS((+P267+Q267)*(+E267))/1000</f>
        <v>3.2206864714493659</v>
      </c>
      <c r="U267" s="61"/>
      <c r="V267" s="61"/>
      <c r="W267" s="22">
        <v>308.00785775999998</v>
      </c>
      <c r="X267" s="22">
        <f t="shared" si="74"/>
        <v>2.0548445202331029E-2</v>
      </c>
      <c r="Y267" s="22">
        <f t="shared" si="69"/>
        <v>2.0548445202331029E-2</v>
      </c>
      <c r="Z267" s="22">
        <f t="shared" si="70"/>
        <v>6.349469567520287E-2</v>
      </c>
      <c r="AA267" s="22">
        <f>(0.5*'Vehicle Specs'!$G$20*'Drive Cycle'!E267^2)</f>
        <v>56540.652061500004</v>
      </c>
      <c r="AB267" s="22">
        <f t="shared" si="71"/>
        <v>240.17050495520999</v>
      </c>
      <c r="AC267" s="22">
        <f>SUM(AB$2:AB267)</f>
        <v>53081.778340704419</v>
      </c>
      <c r="AD267" s="35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</row>
    <row r="268" spans="1:43" x14ac:dyDescent="0.3">
      <c r="A268" s="21">
        <v>1</v>
      </c>
      <c r="B268" s="22" t="s">
        <v>79</v>
      </c>
      <c r="C268" s="22">
        <f t="shared" si="60"/>
        <v>266</v>
      </c>
      <c r="D268" s="22">
        <f t="shared" si="64"/>
        <v>29.998170000000002</v>
      </c>
      <c r="E268" s="48">
        <f t="shared" si="62"/>
        <v>13.41</v>
      </c>
      <c r="F268" s="48">
        <f t="shared" si="72"/>
        <v>30.567698757399626</v>
      </c>
      <c r="G268" s="61"/>
      <c r="H268" s="61"/>
      <c r="I268" s="48">
        <f>E268-E267</f>
        <v>0</v>
      </c>
      <c r="J268" s="22">
        <f>(0.5*'Vehicle Specs'!$G$25*'Vehicle Specs'!$C$28*'Vehicle Specs'!$C$27*'Drive Cycle'!E268^2)</f>
        <v>159.97581505520998</v>
      </c>
      <c r="K268" s="22">
        <f>IF(A268=1,'Vehicle Specs'!$E$36,IF(A268=2,'Vehicle Specs'!$C$36,IF(A268=3,'Vehicle Specs'!$D$36,IF(A268=4,'Vehicle Specs'!$B$36,1))))</f>
        <v>80.194689900000014</v>
      </c>
      <c r="L268" s="22">
        <v>0</v>
      </c>
      <c r="M268" s="22">
        <f t="shared" si="73"/>
        <v>0</v>
      </c>
      <c r="N268" s="22">
        <f t="shared" si="65"/>
        <v>0</v>
      </c>
      <c r="O268" s="22">
        <f t="shared" si="66"/>
        <v>0</v>
      </c>
      <c r="P268" s="22">
        <f t="shared" si="67"/>
        <v>240.17050495520999</v>
      </c>
      <c r="Q268" s="22">
        <f>IF(H268=1,I268*'Vehicle Specs'!#REF!,IF(H268=2,'Vehicle Specs'!#REF!*I268,IF(H268=3,'Vehicle Specs'!$G$25*I268,0)))</f>
        <v>0</v>
      </c>
      <c r="R268" s="22">
        <f t="shared" si="63"/>
        <v>240.17050495520999</v>
      </c>
      <c r="S268" s="22">
        <f t="shared" si="68"/>
        <v>240.17050495520999</v>
      </c>
      <c r="T268" s="22">
        <f>ABS((+P268+Q268)*(+E268))/1000</f>
        <v>3.2206864714493659</v>
      </c>
      <c r="U268" s="61"/>
      <c r="V268" s="61"/>
      <c r="W268" s="22">
        <v>308.00785775999998</v>
      </c>
      <c r="X268" s="22">
        <f t="shared" si="74"/>
        <v>2.0548445202331029E-2</v>
      </c>
      <c r="Y268" s="22">
        <f t="shared" si="69"/>
        <v>2.0548445202331029E-2</v>
      </c>
      <c r="Z268" s="22">
        <f t="shared" si="70"/>
        <v>6.349469567520287E-2</v>
      </c>
      <c r="AA268" s="22">
        <f>(0.5*'Vehicle Specs'!$G$20*'Drive Cycle'!E268^2)</f>
        <v>56540.652061500004</v>
      </c>
      <c r="AB268" s="22">
        <f t="shared" si="71"/>
        <v>240.17050495520999</v>
      </c>
      <c r="AC268" s="22">
        <f>SUM(AB$2:AB268)</f>
        <v>53321.94884565963</v>
      </c>
      <c r="AD268" s="35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</row>
    <row r="269" spans="1:43" x14ac:dyDescent="0.3">
      <c r="A269" s="21">
        <v>1</v>
      </c>
      <c r="B269" s="22" t="s">
        <v>79</v>
      </c>
      <c r="C269" s="22">
        <f t="shared" si="60"/>
        <v>267</v>
      </c>
      <c r="D269" s="22">
        <f t="shared" si="64"/>
        <v>27.962500000000002</v>
      </c>
      <c r="E269" s="48">
        <v>12.5</v>
      </c>
      <c r="F269" s="48">
        <f t="shared" si="72"/>
        <v>30.647698757399624</v>
      </c>
      <c r="G269" s="61"/>
      <c r="H269" s="61"/>
      <c r="I269" s="48">
        <f>E269-E268</f>
        <v>-0.91000000000000014</v>
      </c>
      <c r="J269" s="22">
        <f>(0.5*'Vehicle Specs'!$G$25*'Vehicle Specs'!$C$28*'Vehicle Specs'!$C$27*'Drive Cycle'!E269^2)</f>
        <v>139.00064062499999</v>
      </c>
      <c r="K269" s="22">
        <f>IF(A269=1,'Vehicle Specs'!$E$36,IF(A269=2,'Vehicle Specs'!$C$36,IF(A269=3,'Vehicle Specs'!$D$36,IF(A269=4,'Vehicle Specs'!$B$36,1))))</f>
        <v>80.194689900000014</v>
      </c>
      <c r="L269" s="22">
        <f>L268+0.35</f>
        <v>0.35</v>
      </c>
      <c r="M269" s="22">
        <f t="shared" si="73"/>
        <v>0.35</v>
      </c>
      <c r="N269" s="22">
        <f t="shared" si="65"/>
        <v>19.290046219188735</v>
      </c>
      <c r="O269" s="22">
        <f t="shared" si="66"/>
        <v>142.59245732963973</v>
      </c>
      <c r="P269" s="22">
        <f t="shared" si="67"/>
        <v>361.78778785463976</v>
      </c>
      <c r="Q269" s="22">
        <f>IF(H269=1,I269*'Vehicle Specs'!#REF!,IF(H269=2,'Vehicle Specs'!#REF!*I269,IF(H269=3,'Vehicle Specs'!$G$25*I269,0)))</f>
        <v>0</v>
      </c>
      <c r="R269" s="22">
        <f t="shared" si="63"/>
        <v>361.78778785463976</v>
      </c>
      <c r="S269" s="22">
        <f t="shared" si="68"/>
        <v>361.78778785463976</v>
      </c>
      <c r="T269" s="22">
        <f>ABS((+P269+Q269)*(+E269))/1000</f>
        <v>4.522347348182997</v>
      </c>
      <c r="U269" s="61"/>
      <c r="V269" s="61"/>
      <c r="W269" s="22">
        <v>308.00785775999998</v>
      </c>
      <c r="X269" s="22">
        <f t="shared" si="74"/>
        <v>3.0953744861343595E-2</v>
      </c>
      <c r="Y269" s="22">
        <f t="shared" si="69"/>
        <v>3.0953744861343595E-2</v>
      </c>
      <c r="Z269" s="22">
        <f t="shared" si="70"/>
        <v>9.5647071621551699E-2</v>
      </c>
      <c r="AA269" s="22">
        <f>(0.5*'Vehicle Specs'!$G$20*'Drive Cycle'!E269^2)</f>
        <v>49127.34375</v>
      </c>
      <c r="AB269" s="22">
        <f t="shared" si="71"/>
        <v>361.78778785463976</v>
      </c>
      <c r="AC269" s="22">
        <f>SUM(AB$2:AB269)</f>
        <v>53683.736633514272</v>
      </c>
      <c r="AD269" s="35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</row>
    <row r="270" spans="1:43" x14ac:dyDescent="0.3">
      <c r="A270" s="21">
        <v>1</v>
      </c>
      <c r="B270" s="22" t="s">
        <v>79</v>
      </c>
      <c r="C270" s="22">
        <f t="shared" si="60"/>
        <v>268</v>
      </c>
      <c r="D270" s="22">
        <f t="shared" si="64"/>
        <v>26.844000000000001</v>
      </c>
      <c r="E270" s="48">
        <v>12</v>
      </c>
      <c r="F270" s="48">
        <f t="shared" si="72"/>
        <v>30.731032090732956</v>
      </c>
      <c r="G270" s="61"/>
      <c r="H270" s="61"/>
      <c r="I270" s="48">
        <f>E270-E269</f>
        <v>-0.5</v>
      </c>
      <c r="J270" s="22">
        <f>(0.5*'Vehicle Specs'!$G$25*'Vehicle Specs'!$C$28*'Vehicle Specs'!$C$27*'Drive Cycle'!E270^2)</f>
        <v>128.10299039999998</v>
      </c>
      <c r="K270" s="22">
        <f>IF(A270=1,'Vehicle Specs'!$E$36,IF(A270=2,'Vehicle Specs'!$C$36,IF(A270=3,'Vehicle Specs'!$D$36,IF(A270=4,'Vehicle Specs'!$B$36,1))))</f>
        <v>80.194689900000014</v>
      </c>
      <c r="L270" s="22">
        <f t="shared" ref="L270:L286" si="75">L269+0.35</f>
        <v>0.7</v>
      </c>
      <c r="M270" s="22">
        <f t="shared" si="73"/>
        <v>0.35</v>
      </c>
      <c r="N270" s="22">
        <f t="shared" si="65"/>
        <v>19.290046219188735</v>
      </c>
      <c r="O270" s="22">
        <f t="shared" si="66"/>
        <v>142.59245732963973</v>
      </c>
      <c r="P270" s="22">
        <f t="shared" si="67"/>
        <v>350.89013762963975</v>
      </c>
      <c r="Q270" s="22">
        <f>IF(H270=1,I270*'Vehicle Specs'!#REF!,IF(H270=2,'Vehicle Specs'!#REF!*I270,IF(H270=3,'Vehicle Specs'!$G$25*I270,0)))</f>
        <v>0</v>
      </c>
      <c r="R270" s="22">
        <f t="shared" si="63"/>
        <v>350.89013762963975</v>
      </c>
      <c r="S270" s="22">
        <f t="shared" si="68"/>
        <v>350.89013762963975</v>
      </c>
      <c r="T270" s="22">
        <f>ABS((+P270+Q270)*(+E270))/1000</f>
        <v>4.2106816515556762</v>
      </c>
      <c r="U270" s="61"/>
      <c r="V270" s="61"/>
      <c r="W270" s="22">
        <v>308.00785775999998</v>
      </c>
      <c r="X270" s="22">
        <f t="shared" si="74"/>
        <v>3.002136655567136E-2</v>
      </c>
      <c r="Y270" s="22">
        <f t="shared" si="69"/>
        <v>3.002136655567136E-2</v>
      </c>
      <c r="Z270" s="22">
        <f t="shared" si="70"/>
        <v>9.2766022657024494E-2</v>
      </c>
      <c r="AA270" s="22">
        <f>(0.5*'Vehicle Specs'!$G$20*'Drive Cycle'!E270^2)</f>
        <v>45275.76</v>
      </c>
      <c r="AB270" s="22">
        <f t="shared" si="71"/>
        <v>350.89013762963975</v>
      </c>
      <c r="AC270" s="22">
        <f>SUM(AB$2:AB270)</f>
        <v>54034.626771143914</v>
      </c>
      <c r="AD270" s="35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</row>
    <row r="271" spans="1:43" x14ac:dyDescent="0.3">
      <c r="A271" s="21">
        <v>1</v>
      </c>
      <c r="B271" s="22" t="s">
        <v>79</v>
      </c>
      <c r="C271" s="22">
        <f t="shared" si="60"/>
        <v>269</v>
      </c>
      <c r="D271" s="22">
        <f t="shared" si="64"/>
        <v>25.7255</v>
      </c>
      <c r="E271" s="48">
        <v>11.5</v>
      </c>
      <c r="F271" s="48">
        <f t="shared" si="72"/>
        <v>30.817988612472085</v>
      </c>
      <c r="G271" s="61"/>
      <c r="H271" s="61"/>
      <c r="I271" s="48">
        <f>E271-E270</f>
        <v>-0.5</v>
      </c>
      <c r="J271" s="22">
        <f>(0.5*'Vehicle Specs'!$G$25*'Vehicle Specs'!$C$28*'Vehicle Specs'!$C$27*'Drive Cycle'!E271^2)</f>
        <v>117.65014222499998</v>
      </c>
      <c r="K271" s="22">
        <f>IF(A271=1,'Vehicle Specs'!$E$36,IF(A271=2,'Vehicle Specs'!$C$36,IF(A271=3,'Vehicle Specs'!$D$36,IF(A271=4,'Vehicle Specs'!$B$36,1))))</f>
        <v>80.194689900000014</v>
      </c>
      <c r="L271" s="22">
        <f t="shared" si="75"/>
        <v>1.0499999999999998</v>
      </c>
      <c r="M271" s="22">
        <f t="shared" si="73"/>
        <v>0.34999999999999987</v>
      </c>
      <c r="N271" s="22">
        <f t="shared" si="65"/>
        <v>19.290046219188728</v>
      </c>
      <c r="O271" s="22">
        <f t="shared" si="66"/>
        <v>142.59245732963967</v>
      </c>
      <c r="P271" s="22">
        <f t="shared" si="67"/>
        <v>340.43728945463965</v>
      </c>
      <c r="Q271" s="22">
        <f>IF(H271=1,I271*'Vehicle Specs'!#REF!,IF(H271=2,'Vehicle Specs'!#REF!*I271,IF(H271=3,'Vehicle Specs'!$G$25*I271,0)))</f>
        <v>0</v>
      </c>
      <c r="R271" s="22">
        <f t="shared" si="63"/>
        <v>340.43728945463965</v>
      </c>
      <c r="S271" s="22">
        <f t="shared" si="68"/>
        <v>340.43728945463965</v>
      </c>
      <c r="T271" s="22">
        <f>ABS((+P271+Q271)*(+E271))/1000</f>
        <v>3.9150288287283561</v>
      </c>
      <c r="U271" s="61"/>
      <c r="V271" s="61"/>
      <c r="W271" s="22">
        <v>308.00785775999998</v>
      </c>
      <c r="X271" s="22">
        <f t="shared" si="74"/>
        <v>2.9127044507373499E-2</v>
      </c>
      <c r="Y271" s="22">
        <f t="shared" si="69"/>
        <v>2.9127044507373499E-2</v>
      </c>
      <c r="Z271" s="22">
        <f t="shared" si="70"/>
        <v>9.00025675277841E-2</v>
      </c>
      <c r="AA271" s="22">
        <f>(0.5*'Vehicle Specs'!$G$20*'Drive Cycle'!E271^2)</f>
        <v>41581.383750000001</v>
      </c>
      <c r="AB271" s="22">
        <f t="shared" si="71"/>
        <v>340.43728945463965</v>
      </c>
      <c r="AC271" s="22">
        <f>SUM(AB$2:AB271)</f>
        <v>54375.064060598554</v>
      </c>
      <c r="AD271" s="35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</row>
    <row r="272" spans="1:43" x14ac:dyDescent="0.3">
      <c r="A272" s="21">
        <v>1</v>
      </c>
      <c r="B272" s="22" t="s">
        <v>79</v>
      </c>
      <c r="C272" s="22">
        <f t="shared" si="60"/>
        <v>270</v>
      </c>
      <c r="D272" s="22">
        <f t="shared" si="64"/>
        <v>24.606999999999999</v>
      </c>
      <c r="E272" s="48">
        <v>11</v>
      </c>
      <c r="F272" s="48">
        <f t="shared" si="72"/>
        <v>30.908897703381175</v>
      </c>
      <c r="G272" s="61"/>
      <c r="H272" s="61"/>
      <c r="I272" s="48">
        <f>E272-E271</f>
        <v>-0.5</v>
      </c>
      <c r="J272" s="22">
        <f>(0.5*'Vehicle Specs'!$G$25*'Vehicle Specs'!$C$28*'Vehicle Specs'!$C$27*'Drive Cycle'!E272^2)</f>
        <v>107.64209609999999</v>
      </c>
      <c r="K272" s="22">
        <f>IF(A272=1,'Vehicle Specs'!$E$36,IF(A272=2,'Vehicle Specs'!$C$36,IF(A272=3,'Vehicle Specs'!$D$36,IF(A272=4,'Vehicle Specs'!$B$36,1))))</f>
        <v>80.194689900000014</v>
      </c>
      <c r="L272" s="22">
        <f t="shared" si="75"/>
        <v>1.4</v>
      </c>
      <c r="M272" s="22">
        <f t="shared" si="73"/>
        <v>0.35000000000000009</v>
      </c>
      <c r="N272" s="22">
        <f t="shared" si="65"/>
        <v>19.290046219188739</v>
      </c>
      <c r="O272" s="22">
        <f t="shared" si="66"/>
        <v>142.59245732963976</v>
      </c>
      <c r="P272" s="22">
        <f t="shared" si="67"/>
        <v>330.4292433296398</v>
      </c>
      <c r="Q272" s="22">
        <f>IF(H272=1,I272*'Vehicle Specs'!#REF!,IF(H272=2,'Vehicle Specs'!#REF!*I272,IF(H272=3,'Vehicle Specs'!$G$25*I272,0)))</f>
        <v>0</v>
      </c>
      <c r="R272" s="22">
        <f t="shared" si="63"/>
        <v>330.4292433296398</v>
      </c>
      <c r="S272" s="22">
        <f t="shared" si="68"/>
        <v>330.4292433296398</v>
      </c>
      <c r="T272" s="22">
        <f>ABS((+P272+Q272)*(+E272))/1000</f>
        <v>3.6347216766260382</v>
      </c>
      <c r="U272" s="61"/>
      <c r="V272" s="61"/>
      <c r="W272" s="22">
        <v>308.00785775999998</v>
      </c>
      <c r="X272" s="22">
        <f t="shared" si="74"/>
        <v>2.8270778716450031E-2</v>
      </c>
      <c r="Y272" s="22">
        <f t="shared" si="69"/>
        <v>2.8270778716450031E-2</v>
      </c>
      <c r="Z272" s="22">
        <f t="shared" si="70"/>
        <v>8.7356706233830586E-2</v>
      </c>
      <c r="AA272" s="22">
        <f>(0.5*'Vehicle Specs'!$G$20*'Drive Cycle'!E272^2)</f>
        <v>38044.215000000004</v>
      </c>
      <c r="AB272" s="22">
        <f t="shared" si="71"/>
        <v>330.4292433296398</v>
      </c>
      <c r="AC272" s="22">
        <f>SUM(AB$2:AB272)</f>
        <v>54705.493303928197</v>
      </c>
      <c r="AD272" s="35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</row>
    <row r="273" spans="1:43" x14ac:dyDescent="0.3">
      <c r="A273" s="21">
        <v>1</v>
      </c>
      <c r="B273" s="22" t="s">
        <v>79</v>
      </c>
      <c r="C273" s="22">
        <f t="shared" si="60"/>
        <v>271</v>
      </c>
      <c r="D273" s="22">
        <f t="shared" si="64"/>
        <v>24.606999999999999</v>
      </c>
      <c r="E273" s="48">
        <f t="shared" si="62"/>
        <v>11</v>
      </c>
      <c r="F273" s="48">
        <f t="shared" si="72"/>
        <v>30.999806794290265</v>
      </c>
      <c r="G273" s="61"/>
      <c r="H273" s="61"/>
      <c r="I273" s="48">
        <f>E273-E272</f>
        <v>0</v>
      </c>
      <c r="J273" s="22">
        <f>(0.5*'Vehicle Specs'!$G$25*'Vehicle Specs'!$C$28*'Vehicle Specs'!$C$27*'Drive Cycle'!E273^2)</f>
        <v>107.64209609999999</v>
      </c>
      <c r="K273" s="22">
        <f>IF(A273=1,'Vehicle Specs'!$E$36,IF(A273=2,'Vehicle Specs'!$C$36,IF(A273=3,'Vehicle Specs'!$D$36,IF(A273=4,'Vehicle Specs'!$B$36,1))))</f>
        <v>80.194689900000014</v>
      </c>
      <c r="L273" s="22">
        <f t="shared" si="75"/>
        <v>1.75</v>
      </c>
      <c r="M273" s="22">
        <f t="shared" si="73"/>
        <v>0.35000000000000009</v>
      </c>
      <c r="N273" s="22">
        <f t="shared" si="65"/>
        <v>19.290046219188739</v>
      </c>
      <c r="O273" s="22">
        <f t="shared" si="66"/>
        <v>142.59245732963976</v>
      </c>
      <c r="P273" s="22">
        <f t="shared" si="67"/>
        <v>330.4292433296398</v>
      </c>
      <c r="Q273" s="22">
        <f>IF(H273=1,I273*'Vehicle Specs'!#REF!,IF(H273=2,'Vehicle Specs'!#REF!*I273,IF(H273=3,'Vehicle Specs'!$G$25*I273,0)))</f>
        <v>0</v>
      </c>
      <c r="R273" s="22">
        <f t="shared" si="63"/>
        <v>330.4292433296398</v>
      </c>
      <c r="S273" s="22">
        <f t="shared" si="68"/>
        <v>330.4292433296398</v>
      </c>
      <c r="T273" s="22">
        <f>ABS((+P273+Q273)*(+E273))/1000</f>
        <v>3.6347216766260382</v>
      </c>
      <c r="U273" s="61"/>
      <c r="V273" s="61"/>
      <c r="W273" s="22">
        <v>308.00785775999998</v>
      </c>
      <c r="X273" s="22">
        <f t="shared" si="74"/>
        <v>2.8270778716450031E-2</v>
      </c>
      <c r="Y273" s="22">
        <f t="shared" si="69"/>
        <v>2.8270778716450031E-2</v>
      </c>
      <c r="Z273" s="22">
        <f t="shared" si="70"/>
        <v>8.7356706233830586E-2</v>
      </c>
      <c r="AA273" s="22">
        <f>(0.5*'Vehicle Specs'!$G$20*'Drive Cycle'!E273^2)</f>
        <v>38044.215000000004</v>
      </c>
      <c r="AB273" s="22">
        <f t="shared" si="71"/>
        <v>330.4292433296398</v>
      </c>
      <c r="AC273" s="22">
        <f>SUM(AB$2:AB273)</f>
        <v>55035.92254725784</v>
      </c>
      <c r="AD273" s="35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</row>
    <row r="274" spans="1:43" x14ac:dyDescent="0.3">
      <c r="A274" s="21">
        <v>1</v>
      </c>
      <c r="B274" s="22" t="s">
        <v>79</v>
      </c>
      <c r="C274" s="22">
        <f t="shared" si="60"/>
        <v>272</v>
      </c>
      <c r="D274" s="22">
        <f t="shared" si="64"/>
        <v>24.606999999999999</v>
      </c>
      <c r="E274" s="48">
        <f t="shared" si="62"/>
        <v>11</v>
      </c>
      <c r="F274" s="48">
        <f t="shared" si="72"/>
        <v>31.090715885199355</v>
      </c>
      <c r="G274" s="61"/>
      <c r="H274" s="61"/>
      <c r="I274" s="48">
        <f>E274-E273</f>
        <v>0</v>
      </c>
      <c r="J274" s="22">
        <f>(0.5*'Vehicle Specs'!$G$25*'Vehicle Specs'!$C$28*'Vehicle Specs'!$C$27*'Drive Cycle'!E274^2)</f>
        <v>107.64209609999999</v>
      </c>
      <c r="K274" s="22">
        <f>IF(A274=1,'Vehicle Specs'!$E$36,IF(A274=2,'Vehicle Specs'!$C$36,IF(A274=3,'Vehicle Specs'!$D$36,IF(A274=4,'Vehicle Specs'!$B$36,1))))</f>
        <v>80.194689900000014</v>
      </c>
      <c r="L274" s="22">
        <f t="shared" si="75"/>
        <v>2.1</v>
      </c>
      <c r="M274" s="22">
        <f t="shared" si="73"/>
        <v>0.35000000000000009</v>
      </c>
      <c r="N274" s="22">
        <f t="shared" si="65"/>
        <v>19.290046219188739</v>
      </c>
      <c r="O274" s="22">
        <f t="shared" si="66"/>
        <v>142.59245732963976</v>
      </c>
      <c r="P274" s="22">
        <f t="shared" si="67"/>
        <v>330.4292433296398</v>
      </c>
      <c r="Q274" s="22">
        <f>IF(H274=1,I274*'Vehicle Specs'!#REF!,IF(H274=2,'Vehicle Specs'!#REF!*I274,IF(H274=3,'Vehicle Specs'!$G$25*I274,0)))</f>
        <v>0</v>
      </c>
      <c r="R274" s="22">
        <f t="shared" si="63"/>
        <v>330.4292433296398</v>
      </c>
      <c r="S274" s="22">
        <f t="shared" si="68"/>
        <v>330.4292433296398</v>
      </c>
      <c r="T274" s="22">
        <f>ABS((+P274+Q274)*(+E274))/1000</f>
        <v>3.6347216766260382</v>
      </c>
      <c r="U274" s="61"/>
      <c r="V274" s="61"/>
      <c r="W274" s="22">
        <v>308.00785775999998</v>
      </c>
      <c r="X274" s="22">
        <f t="shared" si="74"/>
        <v>2.8270778716450031E-2</v>
      </c>
      <c r="Y274" s="22">
        <f t="shared" si="69"/>
        <v>2.8270778716450031E-2</v>
      </c>
      <c r="Z274" s="22">
        <f t="shared" si="70"/>
        <v>8.7356706233830586E-2</v>
      </c>
      <c r="AA274" s="22">
        <f>(0.5*'Vehicle Specs'!$G$20*'Drive Cycle'!E274^2)</f>
        <v>38044.215000000004</v>
      </c>
      <c r="AB274" s="22">
        <f t="shared" si="71"/>
        <v>330.4292433296398</v>
      </c>
      <c r="AC274" s="22">
        <f>SUM(AB$2:AB274)</f>
        <v>55366.351790587483</v>
      </c>
      <c r="AD274" s="35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</row>
    <row r="275" spans="1:43" x14ac:dyDescent="0.3">
      <c r="A275" s="21">
        <v>1</v>
      </c>
      <c r="B275" s="22" t="s">
        <v>79</v>
      </c>
      <c r="C275" s="22">
        <f t="shared" si="60"/>
        <v>273</v>
      </c>
      <c r="D275" s="22">
        <f t="shared" si="64"/>
        <v>24.606999999999999</v>
      </c>
      <c r="E275" s="48">
        <f t="shared" si="62"/>
        <v>11</v>
      </c>
      <c r="F275" s="48">
        <f t="shared" si="72"/>
        <v>31.181624976108445</v>
      </c>
      <c r="G275" s="61"/>
      <c r="H275" s="61"/>
      <c r="I275" s="48">
        <f>E275-E274</f>
        <v>0</v>
      </c>
      <c r="J275" s="22">
        <f>(0.5*'Vehicle Specs'!$G$25*'Vehicle Specs'!$C$28*'Vehicle Specs'!$C$27*'Drive Cycle'!E275^2)</f>
        <v>107.64209609999999</v>
      </c>
      <c r="K275" s="22">
        <f>IF(A275=1,'Vehicle Specs'!$E$36,IF(A275=2,'Vehicle Specs'!$C$36,IF(A275=3,'Vehicle Specs'!$D$36,IF(A275=4,'Vehicle Specs'!$B$36,1))))</f>
        <v>80.194689900000014</v>
      </c>
      <c r="L275" s="22">
        <f t="shared" si="75"/>
        <v>2.4500000000000002</v>
      </c>
      <c r="M275" s="22">
        <f t="shared" si="73"/>
        <v>0.35000000000000009</v>
      </c>
      <c r="N275" s="22">
        <f t="shared" si="65"/>
        <v>19.290046219188739</v>
      </c>
      <c r="O275" s="22">
        <f t="shared" si="66"/>
        <v>142.59245732963976</v>
      </c>
      <c r="P275" s="22">
        <f t="shared" si="67"/>
        <v>330.4292433296398</v>
      </c>
      <c r="Q275" s="22">
        <f>IF(H275=1,I275*'Vehicle Specs'!#REF!,IF(H275=2,'Vehicle Specs'!#REF!*I275,IF(H275=3,'Vehicle Specs'!$G$25*I275,0)))</f>
        <v>0</v>
      </c>
      <c r="R275" s="22">
        <f t="shared" si="63"/>
        <v>330.4292433296398</v>
      </c>
      <c r="S275" s="22">
        <f t="shared" si="68"/>
        <v>330.4292433296398</v>
      </c>
      <c r="T275" s="22">
        <f>ABS((+P275+Q275)*(+E275))/1000</f>
        <v>3.6347216766260382</v>
      </c>
      <c r="U275" s="61"/>
      <c r="V275" s="61"/>
      <c r="W275" s="22">
        <v>308.00785775999998</v>
      </c>
      <c r="X275" s="22">
        <f t="shared" si="74"/>
        <v>2.8270778716450031E-2</v>
      </c>
      <c r="Y275" s="22">
        <f t="shared" si="69"/>
        <v>2.8270778716450031E-2</v>
      </c>
      <c r="Z275" s="22">
        <f t="shared" si="70"/>
        <v>8.7356706233830586E-2</v>
      </c>
      <c r="AA275" s="22">
        <f>(0.5*'Vehicle Specs'!$G$20*'Drive Cycle'!E275^2)</f>
        <v>38044.215000000004</v>
      </c>
      <c r="AB275" s="22">
        <f t="shared" si="71"/>
        <v>330.4292433296398</v>
      </c>
      <c r="AC275" s="22">
        <f>SUM(AB$2:AB275)</f>
        <v>55696.781033917126</v>
      </c>
      <c r="AD275" s="35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</row>
    <row r="276" spans="1:43" x14ac:dyDescent="0.3">
      <c r="A276" s="21">
        <v>1</v>
      </c>
      <c r="B276" s="22" t="s">
        <v>79</v>
      </c>
      <c r="C276" s="22">
        <f t="shared" si="60"/>
        <v>274</v>
      </c>
      <c r="D276" s="22">
        <f t="shared" si="64"/>
        <v>24.606999999999999</v>
      </c>
      <c r="E276" s="48">
        <f t="shared" si="62"/>
        <v>11</v>
      </c>
      <c r="F276" s="48">
        <f t="shared" si="72"/>
        <v>31.272534067017535</v>
      </c>
      <c r="G276" s="61"/>
      <c r="H276" s="61"/>
      <c r="I276" s="48">
        <f>E276-E275</f>
        <v>0</v>
      </c>
      <c r="J276" s="22">
        <f>(0.5*'Vehicle Specs'!$G$25*'Vehicle Specs'!$C$28*'Vehicle Specs'!$C$27*'Drive Cycle'!E276^2)</f>
        <v>107.64209609999999</v>
      </c>
      <c r="K276" s="22">
        <f>IF(A276=1,'Vehicle Specs'!$E$36,IF(A276=2,'Vehicle Specs'!$C$36,IF(A276=3,'Vehicle Specs'!$D$36,IF(A276=4,'Vehicle Specs'!$B$36,1))))</f>
        <v>80.194689900000014</v>
      </c>
      <c r="L276" s="22">
        <f t="shared" si="75"/>
        <v>2.8000000000000003</v>
      </c>
      <c r="M276" s="22">
        <f t="shared" si="73"/>
        <v>0.35000000000000009</v>
      </c>
      <c r="N276" s="22">
        <f t="shared" si="65"/>
        <v>19.290046219188739</v>
      </c>
      <c r="O276" s="22">
        <f t="shared" si="66"/>
        <v>142.59245732963976</v>
      </c>
      <c r="P276" s="22">
        <f t="shared" si="67"/>
        <v>330.4292433296398</v>
      </c>
      <c r="Q276" s="22">
        <f>IF(H276=1,I276*'Vehicle Specs'!#REF!,IF(H276=2,'Vehicle Specs'!#REF!*I276,IF(H276=3,'Vehicle Specs'!$G$25*I276,0)))</f>
        <v>0</v>
      </c>
      <c r="R276" s="22">
        <f t="shared" si="63"/>
        <v>330.4292433296398</v>
      </c>
      <c r="S276" s="22">
        <f t="shared" si="68"/>
        <v>330.4292433296398</v>
      </c>
      <c r="T276" s="22">
        <f>ABS((+P276+Q276)*(+E276))/1000</f>
        <v>3.6347216766260382</v>
      </c>
      <c r="U276" s="61"/>
      <c r="V276" s="61"/>
      <c r="W276" s="22">
        <v>308.00785775999998</v>
      </c>
      <c r="X276" s="22">
        <f t="shared" si="74"/>
        <v>2.8270778716450031E-2</v>
      </c>
      <c r="Y276" s="22">
        <f t="shared" si="69"/>
        <v>2.8270778716450031E-2</v>
      </c>
      <c r="Z276" s="22">
        <f t="shared" si="70"/>
        <v>8.7356706233830586E-2</v>
      </c>
      <c r="AA276" s="22">
        <f>(0.5*'Vehicle Specs'!$G$20*'Drive Cycle'!E276^2)</f>
        <v>38044.215000000004</v>
      </c>
      <c r="AB276" s="22">
        <f t="shared" si="71"/>
        <v>330.4292433296398</v>
      </c>
      <c r="AC276" s="22">
        <f>SUM(AB$2:AB276)</f>
        <v>56027.21027724677</v>
      </c>
      <c r="AD276" s="35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</row>
    <row r="277" spans="1:43" x14ac:dyDescent="0.3">
      <c r="A277" s="21">
        <v>1</v>
      </c>
      <c r="B277" s="22" t="s">
        <v>79</v>
      </c>
      <c r="C277" s="22">
        <f t="shared" si="60"/>
        <v>275</v>
      </c>
      <c r="D277" s="22">
        <f t="shared" si="64"/>
        <v>24.606999999999999</v>
      </c>
      <c r="E277" s="48">
        <f t="shared" si="62"/>
        <v>11</v>
      </c>
      <c r="F277" s="48">
        <f t="shared" si="72"/>
        <v>31.363443157926625</v>
      </c>
      <c r="G277" s="61"/>
      <c r="H277" s="61"/>
      <c r="I277" s="48">
        <f>E277-E276</f>
        <v>0</v>
      </c>
      <c r="J277" s="22">
        <f>(0.5*'Vehicle Specs'!$G$25*'Vehicle Specs'!$C$28*'Vehicle Specs'!$C$27*'Drive Cycle'!E277^2)</f>
        <v>107.64209609999999</v>
      </c>
      <c r="K277" s="22">
        <f>IF(A277=1,'Vehicle Specs'!$E$36,IF(A277=2,'Vehicle Specs'!$C$36,IF(A277=3,'Vehicle Specs'!$D$36,IF(A277=4,'Vehicle Specs'!$B$36,1))))</f>
        <v>80.194689900000014</v>
      </c>
      <c r="L277" s="22">
        <f t="shared" si="75"/>
        <v>3.1500000000000004</v>
      </c>
      <c r="M277" s="22">
        <f t="shared" si="73"/>
        <v>0.35000000000000009</v>
      </c>
      <c r="N277" s="22">
        <f t="shared" si="65"/>
        <v>19.290046219188739</v>
      </c>
      <c r="O277" s="22">
        <f t="shared" si="66"/>
        <v>142.59245732963976</v>
      </c>
      <c r="P277" s="22">
        <f t="shared" si="67"/>
        <v>330.4292433296398</v>
      </c>
      <c r="Q277" s="22">
        <f>IF(H277=1,I277*'Vehicle Specs'!#REF!,IF(H277=2,'Vehicle Specs'!#REF!*I277,IF(H277=3,'Vehicle Specs'!$G$25*I277,0)))</f>
        <v>0</v>
      </c>
      <c r="R277" s="22">
        <f t="shared" si="63"/>
        <v>330.4292433296398</v>
      </c>
      <c r="S277" s="22">
        <f t="shared" si="68"/>
        <v>330.4292433296398</v>
      </c>
      <c r="T277" s="22">
        <f>ABS((+P277+Q277)*(+E277))/1000</f>
        <v>3.6347216766260382</v>
      </c>
      <c r="U277" s="61"/>
      <c r="V277" s="61"/>
      <c r="W277" s="22">
        <v>308.00785775999998</v>
      </c>
      <c r="X277" s="22">
        <f t="shared" si="74"/>
        <v>2.8270778716450031E-2</v>
      </c>
      <c r="Y277" s="22">
        <f t="shared" si="69"/>
        <v>2.8270778716450031E-2</v>
      </c>
      <c r="Z277" s="22">
        <f t="shared" si="70"/>
        <v>8.7356706233830586E-2</v>
      </c>
      <c r="AA277" s="22">
        <f>(0.5*'Vehicle Specs'!$G$20*'Drive Cycle'!E277^2)</f>
        <v>38044.215000000004</v>
      </c>
      <c r="AB277" s="22">
        <f t="shared" si="71"/>
        <v>330.4292433296398</v>
      </c>
      <c r="AC277" s="22">
        <f>SUM(AB$2:AB277)</f>
        <v>56357.639520576413</v>
      </c>
      <c r="AD277" s="35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</row>
    <row r="278" spans="1:43" x14ac:dyDescent="0.3">
      <c r="A278" s="21">
        <v>1</v>
      </c>
      <c r="B278" s="22" t="s">
        <v>79</v>
      </c>
      <c r="C278" s="22">
        <f t="shared" si="60"/>
        <v>276</v>
      </c>
      <c r="D278" s="22">
        <f t="shared" si="64"/>
        <v>24.606999999999999</v>
      </c>
      <c r="E278" s="48">
        <f t="shared" si="62"/>
        <v>11</v>
      </c>
      <c r="F278" s="48">
        <f t="shared" si="72"/>
        <v>31.454352248835715</v>
      </c>
      <c r="G278" s="61"/>
      <c r="H278" s="61"/>
      <c r="I278" s="48">
        <f>E278-E277</f>
        <v>0</v>
      </c>
      <c r="J278" s="22">
        <f>(0.5*'Vehicle Specs'!$G$25*'Vehicle Specs'!$C$28*'Vehicle Specs'!$C$27*'Drive Cycle'!E278^2)</f>
        <v>107.64209609999999</v>
      </c>
      <c r="K278" s="22">
        <f>IF(A278=1,'Vehicle Specs'!$E$36,IF(A278=2,'Vehicle Specs'!$C$36,IF(A278=3,'Vehicle Specs'!$D$36,IF(A278=4,'Vehicle Specs'!$B$36,1))))</f>
        <v>80.194689900000014</v>
      </c>
      <c r="L278" s="22">
        <f t="shared" si="75"/>
        <v>3.5000000000000004</v>
      </c>
      <c r="M278" s="22">
        <f t="shared" si="73"/>
        <v>0.35000000000000009</v>
      </c>
      <c r="N278" s="22">
        <f t="shared" si="65"/>
        <v>19.290046219188739</v>
      </c>
      <c r="O278" s="22">
        <f t="shared" si="66"/>
        <v>142.59245732963976</v>
      </c>
      <c r="P278" s="22">
        <f t="shared" si="67"/>
        <v>330.4292433296398</v>
      </c>
      <c r="Q278" s="22">
        <f>IF(H278=1,I278*'Vehicle Specs'!#REF!,IF(H278=2,'Vehicle Specs'!#REF!*I278,IF(H278=3,'Vehicle Specs'!$G$25*I278,0)))</f>
        <v>0</v>
      </c>
      <c r="R278" s="22">
        <f t="shared" si="63"/>
        <v>330.4292433296398</v>
      </c>
      <c r="S278" s="22">
        <f t="shared" si="68"/>
        <v>330.4292433296398</v>
      </c>
      <c r="T278" s="22">
        <f>ABS((+P278+Q278)*(+E278))/1000</f>
        <v>3.6347216766260382</v>
      </c>
      <c r="U278" s="61"/>
      <c r="V278" s="61"/>
      <c r="W278" s="22">
        <v>308.00785775999998</v>
      </c>
      <c r="X278" s="22">
        <f t="shared" si="74"/>
        <v>2.8270778716450031E-2</v>
      </c>
      <c r="Y278" s="22">
        <f t="shared" si="69"/>
        <v>2.8270778716450031E-2</v>
      </c>
      <c r="Z278" s="22">
        <f t="shared" si="70"/>
        <v>8.7356706233830586E-2</v>
      </c>
      <c r="AA278" s="22">
        <f>(0.5*'Vehicle Specs'!$G$20*'Drive Cycle'!E278^2)</f>
        <v>38044.215000000004</v>
      </c>
      <c r="AB278" s="22">
        <f t="shared" si="71"/>
        <v>330.4292433296398</v>
      </c>
      <c r="AC278" s="22">
        <f>SUM(AB$2:AB278)</f>
        <v>56688.068763906056</v>
      </c>
      <c r="AD278" s="35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</row>
    <row r="279" spans="1:43" x14ac:dyDescent="0.3">
      <c r="A279" s="21">
        <v>1</v>
      </c>
      <c r="B279" s="22" t="s">
        <v>79</v>
      </c>
      <c r="C279" s="22">
        <f t="shared" si="60"/>
        <v>277</v>
      </c>
      <c r="D279" s="22">
        <f t="shared" si="64"/>
        <v>24.606999999999999</v>
      </c>
      <c r="E279" s="48">
        <f t="shared" si="62"/>
        <v>11</v>
      </c>
      <c r="F279" s="48">
        <f t="shared" si="72"/>
        <v>31.545261339744805</v>
      </c>
      <c r="G279" s="61"/>
      <c r="H279" s="61"/>
      <c r="I279" s="48">
        <f>E279-E278</f>
        <v>0</v>
      </c>
      <c r="J279" s="22">
        <f>(0.5*'Vehicle Specs'!$G$25*'Vehicle Specs'!$C$28*'Vehicle Specs'!$C$27*'Drive Cycle'!E279^2)</f>
        <v>107.64209609999999</v>
      </c>
      <c r="K279" s="22">
        <f>IF(A279=1,'Vehicle Specs'!$E$36,IF(A279=2,'Vehicle Specs'!$C$36,IF(A279=3,'Vehicle Specs'!$D$36,IF(A279=4,'Vehicle Specs'!$B$36,1))))</f>
        <v>80.194689900000014</v>
      </c>
      <c r="L279" s="22">
        <f t="shared" si="75"/>
        <v>3.8500000000000005</v>
      </c>
      <c r="M279" s="22">
        <f t="shared" si="73"/>
        <v>0.35000000000000009</v>
      </c>
      <c r="N279" s="22">
        <f t="shared" si="65"/>
        <v>19.290046219188739</v>
      </c>
      <c r="O279" s="22">
        <f t="shared" si="66"/>
        <v>142.59245732963976</v>
      </c>
      <c r="P279" s="22">
        <f t="shared" si="67"/>
        <v>330.4292433296398</v>
      </c>
      <c r="Q279" s="22">
        <f>IF(H279=1,I279*'Vehicle Specs'!#REF!,IF(H279=2,'Vehicle Specs'!#REF!*I279,IF(H279=3,'Vehicle Specs'!$G$25*I279,0)))</f>
        <v>0</v>
      </c>
      <c r="R279" s="22">
        <f t="shared" si="63"/>
        <v>330.4292433296398</v>
      </c>
      <c r="S279" s="22">
        <f t="shared" si="68"/>
        <v>330.4292433296398</v>
      </c>
      <c r="T279" s="22">
        <f>ABS((+P279+Q279)*(+E279))/1000</f>
        <v>3.6347216766260382</v>
      </c>
      <c r="U279" s="61"/>
      <c r="V279" s="61"/>
      <c r="W279" s="22">
        <v>308.00785775999998</v>
      </c>
      <c r="X279" s="22">
        <f t="shared" si="74"/>
        <v>2.8270778716450031E-2</v>
      </c>
      <c r="Y279" s="22">
        <f t="shared" si="69"/>
        <v>2.8270778716450031E-2</v>
      </c>
      <c r="Z279" s="22">
        <f t="shared" si="70"/>
        <v>8.7356706233830586E-2</v>
      </c>
      <c r="AA279" s="22">
        <f>(0.5*'Vehicle Specs'!$G$20*'Drive Cycle'!E279^2)</f>
        <v>38044.215000000004</v>
      </c>
      <c r="AB279" s="22">
        <f t="shared" si="71"/>
        <v>330.4292433296398</v>
      </c>
      <c r="AC279" s="22">
        <f>SUM(AB$2:AB279)</f>
        <v>57018.498007235699</v>
      </c>
      <c r="AD279" s="35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</row>
    <row r="280" spans="1:43" x14ac:dyDescent="0.3">
      <c r="A280" s="21">
        <v>1</v>
      </c>
      <c r="B280" s="22" t="s">
        <v>79</v>
      </c>
      <c r="C280" s="22">
        <f t="shared" si="60"/>
        <v>278</v>
      </c>
      <c r="D280" s="22">
        <f t="shared" si="64"/>
        <v>24.606999999999999</v>
      </c>
      <c r="E280" s="48">
        <f t="shared" si="62"/>
        <v>11</v>
      </c>
      <c r="F280" s="48">
        <f t="shared" si="72"/>
        <v>31.636170430653895</v>
      </c>
      <c r="G280" s="61"/>
      <c r="H280" s="61"/>
      <c r="I280" s="48">
        <f>E280-E279</f>
        <v>0</v>
      </c>
      <c r="J280" s="22">
        <f>(0.5*'Vehicle Specs'!$G$25*'Vehicle Specs'!$C$28*'Vehicle Specs'!$C$27*'Drive Cycle'!E280^2)</f>
        <v>107.64209609999999</v>
      </c>
      <c r="K280" s="22">
        <f>IF(A280=1,'Vehicle Specs'!$E$36,IF(A280=2,'Vehicle Specs'!$C$36,IF(A280=3,'Vehicle Specs'!$D$36,IF(A280=4,'Vehicle Specs'!$B$36,1))))</f>
        <v>80.194689900000014</v>
      </c>
      <c r="L280" s="22">
        <f t="shared" si="75"/>
        <v>4.2</v>
      </c>
      <c r="M280" s="22">
        <f t="shared" si="73"/>
        <v>0.34999999999999964</v>
      </c>
      <c r="N280" s="22">
        <f t="shared" si="65"/>
        <v>19.290046219188717</v>
      </c>
      <c r="O280" s="22">
        <f t="shared" si="66"/>
        <v>142.59245732963961</v>
      </c>
      <c r="P280" s="22">
        <f t="shared" si="67"/>
        <v>330.42924332963963</v>
      </c>
      <c r="Q280" s="22">
        <f>IF(H280=1,I280*'Vehicle Specs'!#REF!,IF(H280=2,'Vehicle Specs'!#REF!*I280,IF(H280=3,'Vehicle Specs'!$G$25*I280,0)))</f>
        <v>0</v>
      </c>
      <c r="R280" s="22">
        <f t="shared" si="63"/>
        <v>330.42924332963963</v>
      </c>
      <c r="S280" s="22">
        <f t="shared" si="68"/>
        <v>330.42924332963963</v>
      </c>
      <c r="T280" s="22">
        <f>ABS((+P280+Q280)*(+E280))/1000</f>
        <v>3.634721676626036</v>
      </c>
      <c r="U280" s="61"/>
      <c r="V280" s="61"/>
      <c r="W280" s="22">
        <v>308.00785775999998</v>
      </c>
      <c r="X280" s="22">
        <f t="shared" si="74"/>
        <v>2.8270778716450017E-2</v>
      </c>
      <c r="Y280" s="22">
        <f t="shared" si="69"/>
        <v>2.8270778716450017E-2</v>
      </c>
      <c r="Z280" s="22">
        <f t="shared" si="70"/>
        <v>8.7356706233830544E-2</v>
      </c>
      <c r="AA280" s="22">
        <f>(0.5*'Vehicle Specs'!$G$20*'Drive Cycle'!E280^2)</f>
        <v>38044.215000000004</v>
      </c>
      <c r="AB280" s="22">
        <f t="shared" si="71"/>
        <v>330.42924332963963</v>
      </c>
      <c r="AC280" s="22">
        <f>SUM(AB$2:AB280)</f>
        <v>57348.927250565343</v>
      </c>
      <c r="AD280" s="35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</row>
    <row r="281" spans="1:43" x14ac:dyDescent="0.3">
      <c r="A281" s="21">
        <v>1</v>
      </c>
      <c r="B281" s="22" t="s">
        <v>79</v>
      </c>
      <c r="C281" s="22">
        <f t="shared" si="60"/>
        <v>279</v>
      </c>
      <c r="D281" s="22">
        <f t="shared" si="64"/>
        <v>24.606999999999999</v>
      </c>
      <c r="E281" s="48">
        <f t="shared" si="62"/>
        <v>11</v>
      </c>
      <c r="F281" s="48">
        <f t="shared" si="72"/>
        <v>31.727079521562985</v>
      </c>
      <c r="G281" s="61"/>
      <c r="H281" s="61"/>
      <c r="I281" s="48">
        <f>E281-E280</f>
        <v>0</v>
      </c>
      <c r="J281" s="22">
        <f>(0.5*'Vehicle Specs'!$G$25*'Vehicle Specs'!$C$28*'Vehicle Specs'!$C$27*'Drive Cycle'!E281^2)</f>
        <v>107.64209609999999</v>
      </c>
      <c r="K281" s="22">
        <f>IF(A281=1,'Vehicle Specs'!$E$36,IF(A281=2,'Vehicle Specs'!$C$36,IF(A281=3,'Vehicle Specs'!$D$36,IF(A281=4,'Vehicle Specs'!$B$36,1))))</f>
        <v>80.194689900000014</v>
      </c>
      <c r="L281" s="22">
        <f t="shared" si="75"/>
        <v>4.55</v>
      </c>
      <c r="M281" s="22">
        <f t="shared" si="73"/>
        <v>0.34999999999999964</v>
      </c>
      <c r="N281" s="22">
        <f t="shared" si="65"/>
        <v>19.290046219188717</v>
      </c>
      <c r="O281" s="22">
        <f t="shared" si="66"/>
        <v>142.59245732963961</v>
      </c>
      <c r="P281" s="22">
        <f t="shared" si="67"/>
        <v>330.42924332963963</v>
      </c>
      <c r="Q281" s="22">
        <f>IF(H281=1,I281*'Vehicle Specs'!#REF!,IF(H281=2,'Vehicle Specs'!#REF!*I281,IF(H281=3,'Vehicle Specs'!$G$25*I281,0)))</f>
        <v>0</v>
      </c>
      <c r="R281" s="22">
        <f t="shared" si="63"/>
        <v>330.42924332963963</v>
      </c>
      <c r="S281" s="22">
        <f t="shared" si="68"/>
        <v>330.42924332963963</v>
      </c>
      <c r="T281" s="22">
        <f>ABS((+P281+Q281)*(+E281))/1000</f>
        <v>3.634721676626036</v>
      </c>
      <c r="U281" s="61"/>
      <c r="V281" s="61"/>
      <c r="W281" s="22">
        <v>308.00785775999998</v>
      </c>
      <c r="X281" s="22">
        <f t="shared" si="74"/>
        <v>2.8270778716450017E-2</v>
      </c>
      <c r="Y281" s="22">
        <f t="shared" si="69"/>
        <v>2.8270778716450017E-2</v>
      </c>
      <c r="Z281" s="22">
        <f t="shared" si="70"/>
        <v>8.7356706233830544E-2</v>
      </c>
      <c r="AA281" s="22">
        <f>(0.5*'Vehicle Specs'!$G$20*'Drive Cycle'!E281^2)</f>
        <v>38044.215000000004</v>
      </c>
      <c r="AB281" s="22">
        <f t="shared" si="71"/>
        <v>330.42924332963963</v>
      </c>
      <c r="AC281" s="22">
        <f>SUM(AB$2:AB281)</f>
        <v>57679.356493894986</v>
      </c>
      <c r="AD281" s="35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</row>
    <row r="282" spans="1:43" x14ac:dyDescent="0.3">
      <c r="A282" s="21">
        <v>1</v>
      </c>
      <c r="B282" s="22" t="s">
        <v>79</v>
      </c>
      <c r="C282" s="22">
        <f t="shared" si="60"/>
        <v>280</v>
      </c>
      <c r="D282" s="22">
        <f t="shared" si="64"/>
        <v>24.606999999999999</v>
      </c>
      <c r="E282" s="48">
        <f t="shared" si="62"/>
        <v>11</v>
      </c>
      <c r="F282" s="48">
        <f t="shared" si="72"/>
        <v>31.817988612472075</v>
      </c>
      <c r="G282" s="61"/>
      <c r="H282" s="61"/>
      <c r="I282" s="48">
        <f>E282-E281</f>
        <v>0</v>
      </c>
      <c r="J282" s="22">
        <f>(0.5*'Vehicle Specs'!$G$25*'Vehicle Specs'!$C$28*'Vehicle Specs'!$C$27*'Drive Cycle'!E282^2)</f>
        <v>107.64209609999999</v>
      </c>
      <c r="K282" s="22">
        <f>IF(A282=1,'Vehicle Specs'!$E$36,IF(A282=2,'Vehicle Specs'!$C$36,IF(A282=3,'Vehicle Specs'!$D$36,IF(A282=4,'Vehicle Specs'!$B$36,1))))</f>
        <v>80.194689900000014</v>
      </c>
      <c r="L282" s="22">
        <f t="shared" si="75"/>
        <v>4.8999999999999995</v>
      </c>
      <c r="M282" s="22">
        <f t="shared" si="73"/>
        <v>0.34999999999999964</v>
      </c>
      <c r="N282" s="22">
        <f t="shared" si="65"/>
        <v>19.290046219188717</v>
      </c>
      <c r="O282" s="22">
        <f t="shared" si="66"/>
        <v>142.59245732963961</v>
      </c>
      <c r="P282" s="22">
        <f t="shared" si="67"/>
        <v>330.42924332963963</v>
      </c>
      <c r="Q282" s="22">
        <f>IF(H282=1,I282*'Vehicle Specs'!#REF!,IF(H282=2,'Vehicle Specs'!#REF!*I282,IF(H282=3,'Vehicle Specs'!$G$25*I282,0)))</f>
        <v>0</v>
      </c>
      <c r="R282" s="22">
        <f t="shared" si="63"/>
        <v>330.42924332963963</v>
      </c>
      <c r="S282" s="22">
        <f t="shared" si="68"/>
        <v>330.42924332963963</v>
      </c>
      <c r="T282" s="22">
        <f>ABS((+P282+Q282)*(+E282))/1000</f>
        <v>3.634721676626036</v>
      </c>
      <c r="U282" s="61"/>
      <c r="V282" s="61"/>
      <c r="W282" s="22">
        <v>308.00785775999998</v>
      </c>
      <c r="X282" s="22">
        <f t="shared" si="74"/>
        <v>2.8270778716450017E-2</v>
      </c>
      <c r="Y282" s="22">
        <f t="shared" si="69"/>
        <v>2.8270778716450017E-2</v>
      </c>
      <c r="Z282" s="22">
        <f t="shared" si="70"/>
        <v>8.7356706233830544E-2</v>
      </c>
      <c r="AA282" s="22">
        <f>(0.5*'Vehicle Specs'!$G$20*'Drive Cycle'!E282^2)</f>
        <v>38044.215000000004</v>
      </c>
      <c r="AB282" s="22">
        <f t="shared" si="71"/>
        <v>330.42924332963963</v>
      </c>
      <c r="AC282" s="22">
        <f>SUM(AB$2:AB282)</f>
        <v>58009.785737224629</v>
      </c>
      <c r="AD282" s="35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</row>
    <row r="283" spans="1:43" x14ac:dyDescent="0.3">
      <c r="A283" s="21">
        <v>1</v>
      </c>
      <c r="B283" s="22" t="s">
        <v>79</v>
      </c>
      <c r="C283" s="22">
        <f t="shared" si="60"/>
        <v>281</v>
      </c>
      <c r="D283" s="22">
        <f t="shared" si="64"/>
        <v>24.606999999999999</v>
      </c>
      <c r="E283" s="48">
        <f t="shared" si="62"/>
        <v>11</v>
      </c>
      <c r="F283" s="48">
        <f t="shared" si="72"/>
        <v>31.908897703381164</v>
      </c>
      <c r="G283" s="61"/>
      <c r="H283" s="61"/>
      <c r="I283" s="48">
        <f>E283-E282</f>
        <v>0</v>
      </c>
      <c r="J283" s="22">
        <f>(0.5*'Vehicle Specs'!$G$25*'Vehicle Specs'!$C$28*'Vehicle Specs'!$C$27*'Drive Cycle'!E283^2)</f>
        <v>107.64209609999999</v>
      </c>
      <c r="K283" s="22">
        <f>IF(A283=1,'Vehicle Specs'!$E$36,IF(A283=2,'Vehicle Specs'!$C$36,IF(A283=3,'Vehicle Specs'!$D$36,IF(A283=4,'Vehicle Specs'!$B$36,1))))</f>
        <v>80.194689900000014</v>
      </c>
      <c r="L283" s="22">
        <f t="shared" si="75"/>
        <v>5.2499999999999991</v>
      </c>
      <c r="M283" s="22">
        <f t="shared" si="73"/>
        <v>0.34999999999999964</v>
      </c>
      <c r="N283" s="22">
        <f t="shared" si="65"/>
        <v>19.290046219188717</v>
      </c>
      <c r="O283" s="22">
        <f t="shared" si="66"/>
        <v>142.59245732963961</v>
      </c>
      <c r="P283" s="22">
        <f t="shared" si="67"/>
        <v>330.42924332963963</v>
      </c>
      <c r="Q283" s="22">
        <f>IF(H283=1,I283*'Vehicle Specs'!#REF!,IF(H283=2,'Vehicle Specs'!#REF!*I283,IF(H283=3,'Vehicle Specs'!$G$25*I283,0)))</f>
        <v>0</v>
      </c>
      <c r="R283" s="22">
        <f t="shared" si="63"/>
        <v>330.42924332963963</v>
      </c>
      <c r="S283" s="22">
        <f t="shared" si="68"/>
        <v>330.42924332963963</v>
      </c>
      <c r="T283" s="22">
        <f>ABS((+P283+Q283)*(+E283))/1000</f>
        <v>3.634721676626036</v>
      </c>
      <c r="U283" s="61"/>
      <c r="V283" s="61"/>
      <c r="W283" s="22">
        <v>308.00785775999998</v>
      </c>
      <c r="X283" s="22">
        <f t="shared" si="74"/>
        <v>2.8270778716450017E-2</v>
      </c>
      <c r="Y283" s="22">
        <f t="shared" si="69"/>
        <v>2.8270778716450017E-2</v>
      </c>
      <c r="Z283" s="22">
        <f t="shared" si="70"/>
        <v>8.7356706233830544E-2</v>
      </c>
      <c r="AA283" s="22">
        <f>(0.5*'Vehicle Specs'!$G$20*'Drive Cycle'!E283^2)</f>
        <v>38044.215000000004</v>
      </c>
      <c r="AB283" s="22">
        <f t="shared" si="71"/>
        <v>330.42924332963963</v>
      </c>
      <c r="AC283" s="22">
        <f>SUM(AB$2:AB283)</f>
        <v>58340.214980554272</v>
      </c>
      <c r="AD283" s="35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</row>
    <row r="284" spans="1:43" x14ac:dyDescent="0.3">
      <c r="A284" s="21">
        <v>1</v>
      </c>
      <c r="B284" s="22" t="s">
        <v>79</v>
      </c>
      <c r="C284" s="22">
        <f t="shared" si="60"/>
        <v>282</v>
      </c>
      <c r="D284" s="22">
        <f t="shared" si="64"/>
        <v>24.606999999999999</v>
      </c>
      <c r="E284" s="48">
        <f t="shared" si="62"/>
        <v>11</v>
      </c>
      <c r="F284" s="48">
        <f t="shared" si="72"/>
        <v>31.999806794290254</v>
      </c>
      <c r="G284" s="61"/>
      <c r="H284" s="61"/>
      <c r="I284" s="48">
        <f>E284-E283</f>
        <v>0</v>
      </c>
      <c r="J284" s="22">
        <f>(0.5*'Vehicle Specs'!$G$25*'Vehicle Specs'!$C$28*'Vehicle Specs'!$C$27*'Drive Cycle'!E284^2)</f>
        <v>107.64209609999999</v>
      </c>
      <c r="K284" s="22">
        <f>IF(A284=1,'Vehicle Specs'!$E$36,IF(A284=2,'Vehicle Specs'!$C$36,IF(A284=3,'Vehicle Specs'!$D$36,IF(A284=4,'Vehicle Specs'!$B$36,1))))</f>
        <v>80.194689900000014</v>
      </c>
      <c r="L284" s="22">
        <f>L283+0.35</f>
        <v>5.5999999999999988</v>
      </c>
      <c r="M284" s="22">
        <f t="shared" si="73"/>
        <v>0.34999999999999964</v>
      </c>
      <c r="N284" s="22">
        <f t="shared" si="65"/>
        <v>19.290046219188717</v>
      </c>
      <c r="O284" s="22">
        <f t="shared" si="66"/>
        <v>142.59245732963961</v>
      </c>
      <c r="P284" s="22">
        <f t="shared" si="67"/>
        <v>330.42924332963963</v>
      </c>
      <c r="Q284" s="22">
        <f>IF(H284=1,I284*'Vehicle Specs'!#REF!,IF(H284=2,'Vehicle Specs'!#REF!*I284,IF(H284=3,'Vehicle Specs'!$G$25*I284,0)))</f>
        <v>0</v>
      </c>
      <c r="R284" s="22">
        <f t="shared" si="63"/>
        <v>330.42924332963963</v>
      </c>
      <c r="S284" s="22">
        <f t="shared" si="68"/>
        <v>330.42924332963963</v>
      </c>
      <c r="T284" s="22">
        <f>ABS((+P284+Q284)*(+E284))/1000</f>
        <v>3.634721676626036</v>
      </c>
      <c r="U284" s="61"/>
      <c r="V284" s="61"/>
      <c r="W284" s="22">
        <v>308.00785775999998</v>
      </c>
      <c r="X284" s="22">
        <f t="shared" si="74"/>
        <v>2.8270778716450017E-2</v>
      </c>
      <c r="Y284" s="22">
        <f t="shared" si="69"/>
        <v>2.8270778716450017E-2</v>
      </c>
      <c r="Z284" s="22">
        <f t="shared" si="70"/>
        <v>8.7356706233830544E-2</v>
      </c>
      <c r="AA284" s="22">
        <f>(0.5*'Vehicle Specs'!$G$20*'Drive Cycle'!E284^2)</f>
        <v>38044.215000000004</v>
      </c>
      <c r="AB284" s="22">
        <f t="shared" si="71"/>
        <v>330.42924332963963</v>
      </c>
      <c r="AC284" s="22">
        <f>SUM(AB$2:AB284)</f>
        <v>58670.644223883915</v>
      </c>
      <c r="AD284" s="35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</row>
    <row r="285" spans="1:43" x14ac:dyDescent="0.3">
      <c r="A285" s="21">
        <v>1</v>
      </c>
      <c r="B285" s="22" t="s">
        <v>79</v>
      </c>
      <c r="C285" s="22">
        <f t="shared" si="60"/>
        <v>283</v>
      </c>
      <c r="D285" s="22">
        <f t="shared" si="64"/>
        <v>24.606999999999999</v>
      </c>
      <c r="E285" s="48">
        <f t="shared" si="62"/>
        <v>11</v>
      </c>
      <c r="F285" s="48">
        <f t="shared" si="72"/>
        <v>32.090715885199344</v>
      </c>
      <c r="G285" s="61"/>
      <c r="H285" s="61"/>
      <c r="I285" s="48">
        <f>E285-E284</f>
        <v>0</v>
      </c>
      <c r="J285" s="22">
        <f>(0.5*'Vehicle Specs'!$G$25*'Vehicle Specs'!$C$28*'Vehicle Specs'!$C$27*'Drive Cycle'!E285^2)</f>
        <v>107.64209609999999</v>
      </c>
      <c r="K285" s="22">
        <f>IF(A285=1,'Vehicle Specs'!$E$36,IF(A285=2,'Vehicle Specs'!$C$36,IF(A285=3,'Vehicle Specs'!$D$36,IF(A285=4,'Vehicle Specs'!$B$36,1))))</f>
        <v>80.194689900000014</v>
      </c>
      <c r="L285" s="22">
        <f t="shared" si="75"/>
        <v>5.9499999999999984</v>
      </c>
      <c r="M285" s="22">
        <f t="shared" si="73"/>
        <v>0.34999999999999964</v>
      </c>
      <c r="N285" s="22">
        <f t="shared" si="65"/>
        <v>19.290046219188717</v>
      </c>
      <c r="O285" s="22">
        <f t="shared" si="66"/>
        <v>142.59245732963961</v>
      </c>
      <c r="P285" s="22">
        <f t="shared" si="67"/>
        <v>330.42924332963963</v>
      </c>
      <c r="Q285" s="22">
        <f>IF(H285=1,I285*'Vehicle Specs'!#REF!,IF(H285=2,'Vehicle Specs'!#REF!*I285,IF(H285=3,'Vehicle Specs'!$G$25*I285,0)))</f>
        <v>0</v>
      </c>
      <c r="R285" s="22">
        <f t="shared" si="63"/>
        <v>330.42924332963963</v>
      </c>
      <c r="S285" s="22">
        <f t="shared" si="68"/>
        <v>330.42924332963963</v>
      </c>
      <c r="T285" s="22">
        <f>ABS((+P285+Q285)*(+E285))/1000</f>
        <v>3.634721676626036</v>
      </c>
      <c r="U285" s="61"/>
      <c r="V285" s="61"/>
      <c r="W285" s="22">
        <v>308.00785775999998</v>
      </c>
      <c r="X285" s="22">
        <f t="shared" si="74"/>
        <v>2.8270778716450017E-2</v>
      </c>
      <c r="Y285" s="22">
        <f t="shared" si="69"/>
        <v>2.8270778716450017E-2</v>
      </c>
      <c r="Z285" s="22">
        <f t="shared" si="70"/>
        <v>8.7356706233830544E-2</v>
      </c>
      <c r="AA285" s="22">
        <f>(0.5*'Vehicle Specs'!$G$20*'Drive Cycle'!E285^2)</f>
        <v>38044.215000000004</v>
      </c>
      <c r="AB285" s="22">
        <f t="shared" si="71"/>
        <v>330.42924332963963</v>
      </c>
      <c r="AC285" s="22">
        <f>SUM(AB$2:AB285)</f>
        <v>59001.073467213559</v>
      </c>
      <c r="AD285" s="35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</row>
    <row r="286" spans="1:43" x14ac:dyDescent="0.3">
      <c r="A286" s="21">
        <v>1</v>
      </c>
      <c r="B286" s="22" t="s">
        <v>79</v>
      </c>
      <c r="C286" s="22">
        <f t="shared" si="60"/>
        <v>284</v>
      </c>
      <c r="D286" s="22">
        <f t="shared" si="64"/>
        <v>24.606999999999999</v>
      </c>
      <c r="E286" s="48">
        <f t="shared" si="62"/>
        <v>11</v>
      </c>
      <c r="F286" s="48">
        <f t="shared" si="72"/>
        <v>32.181624976108438</v>
      </c>
      <c r="G286" s="61"/>
      <c r="H286" s="61"/>
      <c r="I286" s="48">
        <f>E286-E285</f>
        <v>0</v>
      </c>
      <c r="J286" s="22">
        <f>(0.5*'Vehicle Specs'!$G$25*'Vehicle Specs'!$C$28*'Vehicle Specs'!$C$27*'Drive Cycle'!E286^2)</f>
        <v>107.64209609999999</v>
      </c>
      <c r="K286" s="22">
        <f>IF(A286=1,'Vehicle Specs'!$E$36,IF(A286=2,'Vehicle Specs'!$C$36,IF(A286=3,'Vehicle Specs'!$D$36,IF(A286=4,'Vehicle Specs'!$B$36,1))))</f>
        <v>80.194689900000014</v>
      </c>
      <c r="L286" s="22">
        <f t="shared" si="75"/>
        <v>6.299999999999998</v>
      </c>
      <c r="M286" s="22">
        <f t="shared" si="73"/>
        <v>0.34999999999999964</v>
      </c>
      <c r="N286" s="22">
        <f t="shared" si="65"/>
        <v>19.290046219188717</v>
      </c>
      <c r="O286" s="22">
        <f t="shared" si="66"/>
        <v>142.59245732963961</v>
      </c>
      <c r="P286" s="22">
        <f t="shared" si="67"/>
        <v>330.42924332963963</v>
      </c>
      <c r="Q286" s="22">
        <f>IF(H286=1,I286*'Vehicle Specs'!#REF!,IF(H286=2,'Vehicle Specs'!#REF!*I286,IF(H286=3,'Vehicle Specs'!$G$25*I286,0)))</f>
        <v>0</v>
      </c>
      <c r="R286" s="22">
        <f t="shared" si="63"/>
        <v>330.42924332963963</v>
      </c>
      <c r="S286" s="22">
        <f t="shared" si="68"/>
        <v>330.42924332963963</v>
      </c>
      <c r="T286" s="22">
        <f>ABS((+P286+Q286)*(+E286))/1000</f>
        <v>3.634721676626036</v>
      </c>
      <c r="U286" s="61"/>
      <c r="V286" s="61"/>
      <c r="W286" s="22">
        <v>308.00785775999998</v>
      </c>
      <c r="X286" s="22">
        <f t="shared" si="74"/>
        <v>2.8270778716450017E-2</v>
      </c>
      <c r="Y286" s="22">
        <f t="shared" si="69"/>
        <v>2.8270778716450017E-2</v>
      </c>
      <c r="Z286" s="22">
        <f t="shared" si="70"/>
        <v>8.7356706233830544E-2</v>
      </c>
      <c r="AA286" s="22">
        <f>(0.5*'Vehicle Specs'!$G$20*'Drive Cycle'!E286^2)</f>
        <v>38044.215000000004</v>
      </c>
      <c r="AB286" s="22">
        <f t="shared" si="71"/>
        <v>330.42924332963963</v>
      </c>
      <c r="AC286" s="22">
        <f>SUM(AB$2:AB286)</f>
        <v>59331.502710543202</v>
      </c>
      <c r="AD286" s="35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</row>
    <row r="287" spans="1:43" x14ac:dyDescent="0.3">
      <c r="A287" s="21">
        <v>1</v>
      </c>
      <c r="B287" s="22" t="s">
        <v>79</v>
      </c>
      <c r="C287" s="22">
        <f t="shared" si="60"/>
        <v>285</v>
      </c>
      <c r="D287" s="22">
        <f t="shared" si="64"/>
        <v>26.844000000000001</v>
      </c>
      <c r="E287" s="48">
        <v>12</v>
      </c>
      <c r="F287" s="48">
        <f t="shared" si="72"/>
        <v>32.264958309441774</v>
      </c>
      <c r="G287" s="61"/>
      <c r="H287" s="61"/>
      <c r="I287" s="48">
        <f>E287-E286</f>
        <v>1</v>
      </c>
      <c r="J287" s="22">
        <f>(0.5*'Vehicle Specs'!$G$25*'Vehicle Specs'!$C$28*'Vehicle Specs'!$C$27*'Drive Cycle'!E287^2)</f>
        <v>128.10299039999998</v>
      </c>
      <c r="K287" s="22">
        <f>IF(A287=1,'Vehicle Specs'!$E$36,IF(A287=2,'Vehicle Specs'!$C$36,IF(A287=3,'Vehicle Specs'!$D$36,IF(A287=4,'Vehicle Specs'!$B$36,1))))</f>
        <v>80.194689900000014</v>
      </c>
      <c r="L287" s="22">
        <v>6.5</v>
      </c>
      <c r="M287" s="22">
        <f t="shared" si="73"/>
        <v>0.20000000000000195</v>
      </c>
      <c r="N287" s="22">
        <f t="shared" si="65"/>
        <v>11.309932474020322</v>
      </c>
      <c r="O287" s="22">
        <f t="shared" si="66"/>
        <v>84.651568571046568</v>
      </c>
      <c r="P287" s="22">
        <f t="shared" si="67"/>
        <v>292.94924887104656</v>
      </c>
      <c r="Q287" s="22">
        <f>IF(H287=1,I287*'Vehicle Specs'!#REF!,IF(H287=2,'Vehicle Specs'!#REF!*I287,IF(H287=3,'Vehicle Specs'!$G$25*I287,0)))</f>
        <v>0</v>
      </c>
      <c r="R287" s="22">
        <f t="shared" si="63"/>
        <v>292.94924887104656</v>
      </c>
      <c r="S287" s="22">
        <f t="shared" si="68"/>
        <v>292.94924887104656</v>
      </c>
      <c r="T287" s="22">
        <f>ABS((+P287+Q287)*(+E287))/1000</f>
        <v>3.5153909864525583</v>
      </c>
      <c r="U287" s="61"/>
      <c r="V287" s="61"/>
      <c r="W287" s="22">
        <v>308.00785775999998</v>
      </c>
      <c r="X287" s="22">
        <f t="shared" si="74"/>
        <v>2.5064075160325598E-2</v>
      </c>
      <c r="Y287" s="22">
        <f t="shared" si="69"/>
        <v>2.5064075160325598E-2</v>
      </c>
      <c r="Z287" s="22">
        <f t="shared" si="70"/>
        <v>7.7447992245406092E-2</v>
      </c>
      <c r="AA287" s="22">
        <f>(0.5*'Vehicle Specs'!$G$20*'Drive Cycle'!E287^2)</f>
        <v>45275.76</v>
      </c>
      <c r="AB287" s="22">
        <f t="shared" si="71"/>
        <v>292.94924887104656</v>
      </c>
      <c r="AC287" s="22">
        <f>SUM(AB$2:AB287)</f>
        <v>59624.451959414248</v>
      </c>
      <c r="AD287" s="35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</row>
    <row r="288" spans="1:43" x14ac:dyDescent="0.3">
      <c r="A288" s="21">
        <v>1</v>
      </c>
      <c r="B288" s="22" t="s">
        <v>79</v>
      </c>
      <c r="C288" s="22">
        <f t="shared" si="60"/>
        <v>286</v>
      </c>
      <c r="D288" s="22">
        <f t="shared" si="64"/>
        <v>27.962500000000002</v>
      </c>
      <c r="E288" s="48">
        <v>12.5</v>
      </c>
      <c r="F288" s="48">
        <f t="shared" si="72"/>
        <v>32.344958309441772</v>
      </c>
      <c r="G288" s="61"/>
      <c r="H288" s="61"/>
      <c r="I288" s="48">
        <f>E288-E287</f>
        <v>0.5</v>
      </c>
      <c r="J288" s="22">
        <f>(0.5*'Vehicle Specs'!$G$25*'Vehicle Specs'!$C$28*'Vehicle Specs'!$C$27*'Drive Cycle'!E288^2)</f>
        <v>139.00064062499999</v>
      </c>
      <c r="K288" s="22">
        <f>IF(A288=1,'Vehicle Specs'!$E$36,IF(A288=2,'Vehicle Specs'!$C$36,IF(A288=3,'Vehicle Specs'!$D$36,IF(A288=4,'Vehicle Specs'!$B$36,1))))</f>
        <v>80.194689900000014</v>
      </c>
      <c r="L288" s="22">
        <f>L287</f>
        <v>6.5</v>
      </c>
      <c r="M288" s="22">
        <f t="shared" si="73"/>
        <v>0</v>
      </c>
      <c r="N288" s="22">
        <f t="shared" si="65"/>
        <v>0</v>
      </c>
      <c r="O288" s="22">
        <f t="shared" si="66"/>
        <v>0</v>
      </c>
      <c r="P288" s="22">
        <f t="shared" si="67"/>
        <v>219.195330525</v>
      </c>
      <c r="Q288" s="22">
        <f>IF(H288=1,I288*'Vehicle Specs'!#REF!,IF(H288=2,'Vehicle Specs'!#REF!*I288,IF(H288=3,'Vehicle Specs'!$G$25*I288,0)))</f>
        <v>0</v>
      </c>
      <c r="R288" s="22">
        <f t="shared" si="63"/>
        <v>219.195330525</v>
      </c>
      <c r="S288" s="22">
        <f t="shared" si="68"/>
        <v>219.195330525</v>
      </c>
      <c r="T288" s="22">
        <f>ABS((+P288+Q288)*(+E288))/1000</f>
        <v>2.7399416315625</v>
      </c>
      <c r="U288" s="61"/>
      <c r="V288" s="61"/>
      <c r="W288" s="22">
        <v>308.00785775999998</v>
      </c>
      <c r="X288" s="22">
        <f t="shared" si="74"/>
        <v>1.8753856718333441E-2</v>
      </c>
      <c r="Y288" s="22">
        <f t="shared" si="69"/>
        <v>1.8753856718333441E-2</v>
      </c>
      <c r="Z288" s="22">
        <f t="shared" si="70"/>
        <v>5.7949417259650332E-2</v>
      </c>
      <c r="AA288" s="22">
        <f>(0.5*'Vehicle Specs'!$G$20*'Drive Cycle'!E288^2)</f>
        <v>49127.34375</v>
      </c>
      <c r="AB288" s="22">
        <f t="shared" si="71"/>
        <v>219.195330525</v>
      </c>
      <c r="AC288" s="22">
        <f>SUM(AB$2:AB288)</f>
        <v>59843.647289939247</v>
      </c>
      <c r="AD288" s="35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</row>
    <row r="289" spans="1:43" x14ac:dyDescent="0.3">
      <c r="A289" s="21">
        <v>1</v>
      </c>
      <c r="B289" s="22" t="s">
        <v>79</v>
      </c>
      <c r="C289" s="22">
        <f t="shared" si="60"/>
        <v>287</v>
      </c>
      <c r="D289" s="22">
        <f t="shared" si="64"/>
        <v>29.081000000000003</v>
      </c>
      <c r="E289" s="48">
        <v>13</v>
      </c>
      <c r="F289" s="48">
        <f t="shared" si="72"/>
        <v>32.421881386364852</v>
      </c>
      <c r="G289" s="61"/>
      <c r="H289" s="61"/>
      <c r="I289" s="48">
        <f>E289-E288</f>
        <v>0.5</v>
      </c>
      <c r="J289" s="22">
        <f>(0.5*'Vehicle Specs'!$G$25*'Vehicle Specs'!$C$28*'Vehicle Specs'!$C$27*'Drive Cycle'!E289^2)</f>
        <v>150.34309289999999</v>
      </c>
      <c r="K289" s="22">
        <f>IF(A289=1,'Vehicle Specs'!$E$36,IF(A289=2,'Vehicle Specs'!$C$36,IF(A289=3,'Vehicle Specs'!$D$36,IF(A289=4,'Vehicle Specs'!$B$36,1))))</f>
        <v>80.194689900000014</v>
      </c>
      <c r="L289" s="22">
        <f t="shared" ref="L289:L324" si="76">L288</f>
        <v>6.5</v>
      </c>
      <c r="M289" s="22">
        <f t="shared" si="73"/>
        <v>0</v>
      </c>
      <c r="N289" s="22">
        <f t="shared" si="65"/>
        <v>0</v>
      </c>
      <c r="O289" s="22">
        <f t="shared" si="66"/>
        <v>0</v>
      </c>
      <c r="P289" s="22">
        <f t="shared" si="67"/>
        <v>230.5377828</v>
      </c>
      <c r="Q289" s="22">
        <f>IF(H289=1,I289*'Vehicle Specs'!#REF!,IF(H289=2,'Vehicle Specs'!#REF!*I289,IF(H289=3,'Vehicle Specs'!$G$25*I289,0)))</f>
        <v>0</v>
      </c>
      <c r="R289" s="22">
        <f t="shared" si="63"/>
        <v>230.5377828</v>
      </c>
      <c r="S289" s="22">
        <f t="shared" si="68"/>
        <v>230.5377828</v>
      </c>
      <c r="T289" s="22">
        <f>ABS((+P289+Q289)*(+E289))/1000</f>
        <v>2.9969911763999999</v>
      </c>
      <c r="U289" s="61"/>
      <c r="V289" s="61"/>
      <c r="W289" s="22">
        <v>308.00785775999998</v>
      </c>
      <c r="X289" s="22">
        <f t="shared" si="74"/>
        <v>1.9724291281380046E-2</v>
      </c>
      <c r="Y289" s="22">
        <f t="shared" si="69"/>
        <v>1.9724291281380046E-2</v>
      </c>
      <c r="Z289" s="22">
        <f t="shared" si="70"/>
        <v>6.0948060059464342E-2</v>
      </c>
      <c r="AA289" s="22">
        <f>(0.5*'Vehicle Specs'!$G$20*'Drive Cycle'!E289^2)</f>
        <v>53136.135000000002</v>
      </c>
      <c r="AB289" s="22">
        <f t="shared" si="71"/>
        <v>230.5377828</v>
      </c>
      <c r="AC289" s="22">
        <f>SUM(AB$2:AB289)</f>
        <v>60074.185072739245</v>
      </c>
      <c r="AD289" s="35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</row>
    <row r="290" spans="1:43" x14ac:dyDescent="0.3">
      <c r="A290" s="21">
        <v>1</v>
      </c>
      <c r="B290" s="22" t="s">
        <v>79</v>
      </c>
      <c r="C290" s="22">
        <f t="shared" si="60"/>
        <v>288</v>
      </c>
      <c r="D290" s="22">
        <f t="shared" si="64"/>
        <v>29.998170000000002</v>
      </c>
      <c r="E290" s="48">
        <v>13.41</v>
      </c>
      <c r="F290" s="48">
        <f t="shared" si="72"/>
        <v>32.496452601875667</v>
      </c>
      <c r="G290" s="61"/>
      <c r="H290" s="61"/>
      <c r="I290" s="48">
        <f>E290-E289</f>
        <v>0.41000000000000014</v>
      </c>
      <c r="J290" s="22">
        <f>(0.5*'Vehicle Specs'!$G$25*'Vehicle Specs'!$C$28*'Vehicle Specs'!$C$27*'Drive Cycle'!E290^2)</f>
        <v>159.97581505520998</v>
      </c>
      <c r="K290" s="22">
        <f>IF(A290=1,'Vehicle Specs'!$E$36,IF(A290=2,'Vehicle Specs'!$C$36,IF(A290=3,'Vehicle Specs'!$D$36,IF(A290=4,'Vehicle Specs'!$B$36,1))))</f>
        <v>80.194689900000014</v>
      </c>
      <c r="L290" s="22">
        <f t="shared" si="76"/>
        <v>6.5</v>
      </c>
      <c r="M290" s="22">
        <f t="shared" si="73"/>
        <v>0</v>
      </c>
      <c r="N290" s="22">
        <f t="shared" si="65"/>
        <v>0</v>
      </c>
      <c r="O290" s="22">
        <f t="shared" si="66"/>
        <v>0</v>
      </c>
      <c r="P290" s="22">
        <f t="shared" si="67"/>
        <v>240.17050495520999</v>
      </c>
      <c r="Q290" s="22">
        <f>IF(H290=1,I290*'Vehicle Specs'!#REF!,IF(H290=2,'Vehicle Specs'!#REF!*I290,IF(H290=3,'Vehicle Specs'!$G$25*I290,0)))</f>
        <v>0</v>
      </c>
      <c r="R290" s="22">
        <f t="shared" si="63"/>
        <v>240.17050495520999</v>
      </c>
      <c r="S290" s="22">
        <f t="shared" si="68"/>
        <v>240.17050495520999</v>
      </c>
      <c r="T290" s="22">
        <f>ABS((+P290+Q290)*(+E290))/1000</f>
        <v>3.2206864714493659</v>
      </c>
      <c r="U290" s="61"/>
      <c r="V290" s="61"/>
      <c r="W290" s="22">
        <v>308.00785775999998</v>
      </c>
      <c r="X290" s="22">
        <f t="shared" si="74"/>
        <v>2.0548445202331029E-2</v>
      </c>
      <c r="Y290" s="22">
        <f t="shared" si="69"/>
        <v>2.0548445202331029E-2</v>
      </c>
      <c r="Z290" s="22">
        <f t="shared" si="70"/>
        <v>6.349469567520287E-2</v>
      </c>
      <c r="AA290" s="22">
        <f>(0.5*'Vehicle Specs'!$G$20*'Drive Cycle'!E290^2)</f>
        <v>56540.652061500004</v>
      </c>
      <c r="AB290" s="22">
        <f t="shared" si="71"/>
        <v>240.17050495520999</v>
      </c>
      <c r="AC290" s="22">
        <f>SUM(AB$2:AB290)</f>
        <v>60314.355577694456</v>
      </c>
      <c r="AD290" s="35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</row>
    <row r="291" spans="1:43" x14ac:dyDescent="0.3">
      <c r="A291" s="21">
        <v>1</v>
      </c>
      <c r="B291" s="22" t="s">
        <v>79</v>
      </c>
      <c r="C291" s="22">
        <f t="shared" si="60"/>
        <v>289</v>
      </c>
      <c r="D291" s="22">
        <f t="shared" si="64"/>
        <v>29.998170000000002</v>
      </c>
      <c r="E291" s="48">
        <f t="shared" si="62"/>
        <v>13.41</v>
      </c>
      <c r="F291" s="48">
        <f t="shared" si="72"/>
        <v>32.571023817386482</v>
      </c>
      <c r="G291" s="61"/>
      <c r="H291" s="61"/>
      <c r="I291" s="48">
        <f>E291-E290</f>
        <v>0</v>
      </c>
      <c r="J291" s="22">
        <f>(0.5*'Vehicle Specs'!$G$25*'Vehicle Specs'!$C$28*'Vehicle Specs'!$C$27*'Drive Cycle'!E291^2)</f>
        <v>159.97581505520998</v>
      </c>
      <c r="K291" s="22">
        <f>IF(A291=1,'Vehicle Specs'!$E$36,IF(A291=2,'Vehicle Specs'!$C$36,IF(A291=3,'Vehicle Specs'!$D$36,IF(A291=4,'Vehicle Specs'!$B$36,1))))</f>
        <v>80.194689900000014</v>
      </c>
      <c r="L291" s="22">
        <f t="shared" si="76"/>
        <v>6.5</v>
      </c>
      <c r="M291" s="22">
        <f t="shared" si="73"/>
        <v>0</v>
      </c>
      <c r="N291" s="22">
        <f t="shared" si="65"/>
        <v>0</v>
      </c>
      <c r="O291" s="22">
        <f t="shared" si="66"/>
        <v>0</v>
      </c>
      <c r="P291" s="22">
        <f t="shared" si="67"/>
        <v>240.17050495520999</v>
      </c>
      <c r="Q291" s="22">
        <f>IF(H291=1,I291*'Vehicle Specs'!#REF!,IF(H291=2,'Vehicle Specs'!#REF!*I291,IF(H291=3,'Vehicle Specs'!$G$25*I291,0)))</f>
        <v>0</v>
      </c>
      <c r="R291" s="22">
        <f t="shared" si="63"/>
        <v>240.17050495520999</v>
      </c>
      <c r="S291" s="22">
        <f t="shared" si="68"/>
        <v>240.17050495520999</v>
      </c>
      <c r="T291" s="22">
        <f>ABS((+P291+Q291)*(+E291))/1000</f>
        <v>3.2206864714493659</v>
      </c>
      <c r="U291" s="61"/>
      <c r="V291" s="61"/>
      <c r="W291" s="22">
        <v>308.00785775999998</v>
      </c>
      <c r="X291" s="22">
        <f t="shared" si="74"/>
        <v>2.0548445202331029E-2</v>
      </c>
      <c r="Y291" s="22">
        <f t="shared" si="69"/>
        <v>2.0548445202331029E-2</v>
      </c>
      <c r="Z291" s="22">
        <f t="shared" si="70"/>
        <v>6.349469567520287E-2</v>
      </c>
      <c r="AA291" s="22">
        <f>(0.5*'Vehicle Specs'!$G$20*'Drive Cycle'!E291^2)</f>
        <v>56540.652061500004</v>
      </c>
      <c r="AB291" s="22">
        <f t="shared" si="71"/>
        <v>240.17050495520999</v>
      </c>
      <c r="AC291" s="22">
        <f>SUM(AB$2:AB291)</f>
        <v>60554.526082649667</v>
      </c>
      <c r="AD291" s="35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</row>
    <row r="292" spans="1:43" x14ac:dyDescent="0.3">
      <c r="A292" s="21">
        <v>1</v>
      </c>
      <c r="B292" s="22" t="s">
        <v>79</v>
      </c>
      <c r="C292" s="22">
        <f t="shared" si="60"/>
        <v>290</v>
      </c>
      <c r="D292" s="22">
        <f t="shared" si="64"/>
        <v>29.998170000000002</v>
      </c>
      <c r="E292" s="48">
        <f t="shared" si="62"/>
        <v>13.41</v>
      </c>
      <c r="F292" s="48">
        <f t="shared" si="72"/>
        <v>32.645595032897297</v>
      </c>
      <c r="G292" s="61"/>
      <c r="H292" s="61"/>
      <c r="I292" s="48">
        <f>E292-E291</f>
        <v>0</v>
      </c>
      <c r="J292" s="22">
        <f>(0.5*'Vehicle Specs'!$G$25*'Vehicle Specs'!$C$28*'Vehicle Specs'!$C$27*'Drive Cycle'!E292^2)</f>
        <v>159.97581505520998</v>
      </c>
      <c r="K292" s="22">
        <f>IF(A292=1,'Vehicle Specs'!$E$36,IF(A292=2,'Vehicle Specs'!$C$36,IF(A292=3,'Vehicle Specs'!$D$36,IF(A292=4,'Vehicle Specs'!$B$36,1))))</f>
        <v>80.194689900000014</v>
      </c>
      <c r="L292" s="22">
        <f t="shared" si="76"/>
        <v>6.5</v>
      </c>
      <c r="M292" s="22">
        <f t="shared" si="73"/>
        <v>0</v>
      </c>
      <c r="N292" s="22">
        <f t="shared" si="65"/>
        <v>0</v>
      </c>
      <c r="O292" s="22">
        <f t="shared" si="66"/>
        <v>0</v>
      </c>
      <c r="P292" s="22">
        <f t="shared" si="67"/>
        <v>240.17050495520999</v>
      </c>
      <c r="Q292" s="22">
        <f>IF(H292=1,I292*'Vehicle Specs'!#REF!,IF(H292=2,'Vehicle Specs'!#REF!*I292,IF(H292=3,'Vehicle Specs'!$G$25*I292,0)))</f>
        <v>0</v>
      </c>
      <c r="R292" s="22">
        <f t="shared" si="63"/>
        <v>240.17050495520999</v>
      </c>
      <c r="S292" s="22">
        <f t="shared" si="68"/>
        <v>240.17050495520999</v>
      </c>
      <c r="T292" s="22">
        <f>ABS((+P292+Q292)*(+E292))/1000</f>
        <v>3.2206864714493659</v>
      </c>
      <c r="U292" s="61"/>
      <c r="V292" s="61"/>
      <c r="W292" s="22">
        <v>308.00785775999998</v>
      </c>
      <c r="X292" s="22">
        <f t="shared" si="74"/>
        <v>2.0548445202331029E-2</v>
      </c>
      <c r="Y292" s="22">
        <f t="shared" si="69"/>
        <v>2.0548445202331029E-2</v>
      </c>
      <c r="Z292" s="22">
        <f t="shared" si="70"/>
        <v>6.349469567520287E-2</v>
      </c>
      <c r="AA292" s="22">
        <f>(0.5*'Vehicle Specs'!$G$20*'Drive Cycle'!E292^2)</f>
        <v>56540.652061500004</v>
      </c>
      <c r="AB292" s="22">
        <f t="shared" si="71"/>
        <v>240.17050495520999</v>
      </c>
      <c r="AC292" s="22">
        <f>SUM(AB$2:AB292)</f>
        <v>60794.696587604878</v>
      </c>
      <c r="AD292" s="35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</row>
    <row r="293" spans="1:43" x14ac:dyDescent="0.3">
      <c r="A293" s="21">
        <v>1</v>
      </c>
      <c r="B293" s="22" t="s">
        <v>79</v>
      </c>
      <c r="C293" s="22">
        <f t="shared" si="60"/>
        <v>291</v>
      </c>
      <c r="D293" s="22">
        <f t="shared" si="64"/>
        <v>29.998170000000002</v>
      </c>
      <c r="E293" s="48">
        <f t="shared" si="62"/>
        <v>13.41</v>
      </c>
      <c r="F293" s="48">
        <f t="shared" si="72"/>
        <v>32.720166248408113</v>
      </c>
      <c r="G293" s="61"/>
      <c r="H293" s="61"/>
      <c r="I293" s="48">
        <f>E293-E292</f>
        <v>0</v>
      </c>
      <c r="J293" s="22">
        <f>(0.5*'Vehicle Specs'!$G$25*'Vehicle Specs'!$C$28*'Vehicle Specs'!$C$27*'Drive Cycle'!E293^2)</f>
        <v>159.97581505520998</v>
      </c>
      <c r="K293" s="22">
        <f>IF(A293=1,'Vehicle Specs'!$E$36,IF(A293=2,'Vehicle Specs'!$C$36,IF(A293=3,'Vehicle Specs'!$D$36,IF(A293=4,'Vehicle Specs'!$B$36,1))))</f>
        <v>80.194689900000014</v>
      </c>
      <c r="L293" s="22">
        <f t="shared" si="76"/>
        <v>6.5</v>
      </c>
      <c r="M293" s="22">
        <f t="shared" si="73"/>
        <v>0</v>
      </c>
      <c r="N293" s="22">
        <f t="shared" si="65"/>
        <v>0</v>
      </c>
      <c r="O293" s="22">
        <f t="shared" si="66"/>
        <v>0</v>
      </c>
      <c r="P293" s="22">
        <f t="shared" si="67"/>
        <v>240.17050495520999</v>
      </c>
      <c r="Q293" s="22">
        <f>IF(H293=1,I293*'Vehicle Specs'!#REF!,IF(H293=2,'Vehicle Specs'!#REF!*I293,IF(H293=3,'Vehicle Specs'!$G$25*I293,0)))</f>
        <v>0</v>
      </c>
      <c r="R293" s="22">
        <f t="shared" si="63"/>
        <v>240.17050495520999</v>
      </c>
      <c r="S293" s="22">
        <f t="shared" si="68"/>
        <v>240.17050495520999</v>
      </c>
      <c r="T293" s="22">
        <f>ABS((+P293+Q293)*(+E293))/1000</f>
        <v>3.2206864714493659</v>
      </c>
      <c r="U293" s="61"/>
      <c r="V293" s="61"/>
      <c r="W293" s="22">
        <v>308.00785775999998</v>
      </c>
      <c r="X293" s="22">
        <f t="shared" si="74"/>
        <v>2.0548445202331029E-2</v>
      </c>
      <c r="Y293" s="22">
        <f t="shared" si="69"/>
        <v>2.0548445202331029E-2</v>
      </c>
      <c r="Z293" s="22">
        <f t="shared" si="70"/>
        <v>6.349469567520287E-2</v>
      </c>
      <c r="AA293" s="22">
        <f>(0.5*'Vehicle Specs'!$G$20*'Drive Cycle'!E293^2)</f>
        <v>56540.652061500004</v>
      </c>
      <c r="AB293" s="22">
        <f t="shared" si="71"/>
        <v>240.17050495520999</v>
      </c>
      <c r="AC293" s="22">
        <f>SUM(AB$2:AB293)</f>
        <v>61034.867092560089</v>
      </c>
      <c r="AD293" s="35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</row>
    <row r="294" spans="1:43" x14ac:dyDescent="0.3">
      <c r="A294" s="21">
        <v>1</v>
      </c>
      <c r="B294" s="22" t="s">
        <v>79</v>
      </c>
      <c r="C294" s="22">
        <f t="shared" si="60"/>
        <v>292</v>
      </c>
      <c r="D294" s="22">
        <f t="shared" si="64"/>
        <v>29.998170000000002</v>
      </c>
      <c r="E294" s="48">
        <f t="shared" si="62"/>
        <v>13.41</v>
      </c>
      <c r="F294" s="48">
        <f t="shared" si="72"/>
        <v>32.794737463918928</v>
      </c>
      <c r="G294" s="61"/>
      <c r="H294" s="61"/>
      <c r="I294" s="48">
        <f>E294-E293</f>
        <v>0</v>
      </c>
      <c r="J294" s="22">
        <f>(0.5*'Vehicle Specs'!$G$25*'Vehicle Specs'!$C$28*'Vehicle Specs'!$C$27*'Drive Cycle'!E294^2)</f>
        <v>159.97581505520998</v>
      </c>
      <c r="K294" s="22">
        <f>IF(A294=1,'Vehicle Specs'!$E$36,IF(A294=2,'Vehicle Specs'!$C$36,IF(A294=3,'Vehicle Specs'!$D$36,IF(A294=4,'Vehicle Specs'!$B$36,1))))</f>
        <v>80.194689900000014</v>
      </c>
      <c r="L294" s="22">
        <f t="shared" si="76"/>
        <v>6.5</v>
      </c>
      <c r="M294" s="22">
        <f t="shared" si="73"/>
        <v>0</v>
      </c>
      <c r="N294" s="22">
        <f t="shared" si="65"/>
        <v>0</v>
      </c>
      <c r="O294" s="22">
        <f t="shared" si="66"/>
        <v>0</v>
      </c>
      <c r="P294" s="22">
        <f t="shared" si="67"/>
        <v>240.17050495520999</v>
      </c>
      <c r="Q294" s="22">
        <f>IF(H294=1,I294*'Vehicle Specs'!#REF!,IF(H294=2,'Vehicle Specs'!#REF!*I294,IF(H294=3,'Vehicle Specs'!$G$25*I294,0)))</f>
        <v>0</v>
      </c>
      <c r="R294" s="22">
        <f t="shared" si="63"/>
        <v>240.17050495520999</v>
      </c>
      <c r="S294" s="22">
        <f t="shared" si="68"/>
        <v>240.17050495520999</v>
      </c>
      <c r="T294" s="22">
        <f>ABS((+P294+Q294)*(+E294))/1000</f>
        <v>3.2206864714493659</v>
      </c>
      <c r="U294" s="61"/>
      <c r="V294" s="61"/>
      <c r="W294" s="22">
        <v>308.00785775999998</v>
      </c>
      <c r="X294" s="22">
        <f t="shared" si="74"/>
        <v>2.0548445202331029E-2</v>
      </c>
      <c r="Y294" s="22">
        <f t="shared" si="69"/>
        <v>2.0548445202331029E-2</v>
      </c>
      <c r="Z294" s="22">
        <f t="shared" si="70"/>
        <v>6.349469567520287E-2</v>
      </c>
      <c r="AA294" s="22">
        <f>(0.5*'Vehicle Specs'!$G$20*'Drive Cycle'!E294^2)</f>
        <v>56540.652061500004</v>
      </c>
      <c r="AB294" s="22">
        <f t="shared" si="71"/>
        <v>240.17050495520999</v>
      </c>
      <c r="AC294" s="22">
        <f>SUM(AB$2:AB294)</f>
        <v>61275.0375975153</v>
      </c>
      <c r="AD294" s="35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</row>
    <row r="295" spans="1:43" x14ac:dyDescent="0.3">
      <c r="A295" s="21">
        <v>1</v>
      </c>
      <c r="B295" s="22" t="s">
        <v>79</v>
      </c>
      <c r="C295" s="22">
        <f t="shared" ref="C295:C358" si="77">C294+1</f>
        <v>293</v>
      </c>
      <c r="D295" s="22">
        <f t="shared" si="64"/>
        <v>29.998170000000002</v>
      </c>
      <c r="E295" s="48">
        <f t="shared" si="62"/>
        <v>13.41</v>
      </c>
      <c r="F295" s="48">
        <f t="shared" si="72"/>
        <v>32.869308679429743</v>
      </c>
      <c r="G295" s="61"/>
      <c r="H295" s="61"/>
      <c r="I295" s="48">
        <f>E295-E294</f>
        <v>0</v>
      </c>
      <c r="J295" s="22">
        <f>(0.5*'Vehicle Specs'!$G$25*'Vehicle Specs'!$C$28*'Vehicle Specs'!$C$27*'Drive Cycle'!E295^2)</f>
        <v>159.97581505520998</v>
      </c>
      <c r="K295" s="22">
        <f>IF(A295=1,'Vehicle Specs'!$E$36,IF(A295=2,'Vehicle Specs'!$C$36,IF(A295=3,'Vehicle Specs'!$D$36,IF(A295=4,'Vehicle Specs'!$B$36,1))))</f>
        <v>80.194689900000014</v>
      </c>
      <c r="L295" s="22">
        <f t="shared" si="76"/>
        <v>6.5</v>
      </c>
      <c r="M295" s="22">
        <f t="shared" si="73"/>
        <v>0</v>
      </c>
      <c r="N295" s="22">
        <f t="shared" si="65"/>
        <v>0</v>
      </c>
      <c r="O295" s="22">
        <f t="shared" si="66"/>
        <v>0</v>
      </c>
      <c r="P295" s="22">
        <f t="shared" si="67"/>
        <v>240.17050495520999</v>
      </c>
      <c r="Q295" s="22">
        <f>IF(H295=1,I295*'Vehicle Specs'!#REF!,IF(H295=2,'Vehicle Specs'!#REF!*I295,IF(H295=3,'Vehicle Specs'!$G$25*I295,0)))</f>
        <v>0</v>
      </c>
      <c r="R295" s="22">
        <f t="shared" si="63"/>
        <v>240.17050495520999</v>
      </c>
      <c r="S295" s="22">
        <f t="shared" si="68"/>
        <v>240.17050495520999</v>
      </c>
      <c r="T295" s="22">
        <f>ABS((+P295+Q295)*(+E295))/1000</f>
        <v>3.2206864714493659</v>
      </c>
      <c r="U295" s="61"/>
      <c r="V295" s="61"/>
      <c r="W295" s="22">
        <v>308.00785775999998</v>
      </c>
      <c r="X295" s="22">
        <f t="shared" si="74"/>
        <v>2.0548445202331029E-2</v>
      </c>
      <c r="Y295" s="22">
        <f t="shared" si="69"/>
        <v>2.0548445202331029E-2</v>
      </c>
      <c r="Z295" s="22">
        <f t="shared" si="70"/>
        <v>6.349469567520287E-2</v>
      </c>
      <c r="AA295" s="22">
        <f>(0.5*'Vehicle Specs'!$G$20*'Drive Cycle'!E295^2)</f>
        <v>56540.652061500004</v>
      </c>
      <c r="AB295" s="22">
        <f t="shared" si="71"/>
        <v>240.17050495520999</v>
      </c>
      <c r="AC295" s="22">
        <f>SUM(AB$2:AB295)</f>
        <v>61515.208102470511</v>
      </c>
      <c r="AD295" s="35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</row>
    <row r="296" spans="1:43" x14ac:dyDescent="0.3">
      <c r="A296" s="21">
        <v>1</v>
      </c>
      <c r="B296" s="22" t="s">
        <v>79</v>
      </c>
      <c r="C296" s="22">
        <f t="shared" si="77"/>
        <v>294</v>
      </c>
      <c r="D296" s="22">
        <f t="shared" si="64"/>
        <v>29.998170000000002</v>
      </c>
      <c r="E296" s="48">
        <f t="shared" si="62"/>
        <v>13.41</v>
      </c>
      <c r="F296" s="48">
        <f t="shared" si="72"/>
        <v>32.943879894940558</v>
      </c>
      <c r="G296" s="61"/>
      <c r="H296" s="61"/>
      <c r="I296" s="48">
        <f>E296-E295</f>
        <v>0</v>
      </c>
      <c r="J296" s="22">
        <f>(0.5*'Vehicle Specs'!$G$25*'Vehicle Specs'!$C$28*'Vehicle Specs'!$C$27*'Drive Cycle'!E296^2)</f>
        <v>159.97581505520998</v>
      </c>
      <c r="K296" s="22">
        <f>IF(A296=1,'Vehicle Specs'!$E$36,IF(A296=2,'Vehicle Specs'!$C$36,IF(A296=3,'Vehicle Specs'!$D$36,IF(A296=4,'Vehicle Specs'!$B$36,1))))</f>
        <v>80.194689900000014</v>
      </c>
      <c r="L296" s="22">
        <f t="shared" si="76"/>
        <v>6.5</v>
      </c>
      <c r="M296" s="22">
        <f t="shared" si="73"/>
        <v>0</v>
      </c>
      <c r="N296" s="22">
        <f t="shared" si="65"/>
        <v>0</v>
      </c>
      <c r="O296" s="22">
        <f t="shared" si="66"/>
        <v>0</v>
      </c>
      <c r="P296" s="22">
        <f t="shared" si="67"/>
        <v>240.17050495520999</v>
      </c>
      <c r="Q296" s="22">
        <f>IF(H296=1,I296*'Vehicle Specs'!#REF!,IF(H296=2,'Vehicle Specs'!#REF!*I296,IF(H296=3,'Vehicle Specs'!$G$25*I296,0)))</f>
        <v>0</v>
      </c>
      <c r="R296" s="22">
        <f t="shared" si="63"/>
        <v>240.17050495520999</v>
      </c>
      <c r="S296" s="22">
        <f t="shared" si="68"/>
        <v>240.17050495520999</v>
      </c>
      <c r="T296" s="22">
        <f>ABS((+P296+Q296)*(+E296))/1000</f>
        <v>3.2206864714493659</v>
      </c>
      <c r="U296" s="61"/>
      <c r="V296" s="61"/>
      <c r="W296" s="22">
        <v>308.00785775999998</v>
      </c>
      <c r="X296" s="22">
        <f t="shared" si="74"/>
        <v>2.0548445202331029E-2</v>
      </c>
      <c r="Y296" s="22">
        <f t="shared" si="69"/>
        <v>2.0548445202331029E-2</v>
      </c>
      <c r="Z296" s="22">
        <f t="shared" si="70"/>
        <v>6.349469567520287E-2</v>
      </c>
      <c r="AA296" s="22">
        <f>(0.5*'Vehicle Specs'!$G$20*'Drive Cycle'!E296^2)</f>
        <v>56540.652061500004</v>
      </c>
      <c r="AB296" s="22">
        <f t="shared" si="71"/>
        <v>240.17050495520999</v>
      </c>
      <c r="AC296" s="22">
        <f>SUM(AB$2:AB296)</f>
        <v>61755.378607425722</v>
      </c>
      <c r="AD296" s="35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</row>
    <row r="297" spans="1:43" x14ac:dyDescent="0.3">
      <c r="A297" s="21">
        <v>1</v>
      </c>
      <c r="B297" s="22" t="s">
        <v>79</v>
      </c>
      <c r="C297" s="22">
        <f t="shared" si="77"/>
        <v>295</v>
      </c>
      <c r="D297" s="22">
        <f t="shared" si="64"/>
        <v>29.998170000000002</v>
      </c>
      <c r="E297" s="48">
        <f t="shared" si="62"/>
        <v>13.41</v>
      </c>
      <c r="F297" s="48">
        <f t="shared" si="72"/>
        <v>33.018451110451373</v>
      </c>
      <c r="G297" s="61"/>
      <c r="H297" s="61"/>
      <c r="I297" s="48">
        <f>E297-E296</f>
        <v>0</v>
      </c>
      <c r="J297" s="22">
        <f>(0.5*'Vehicle Specs'!$G$25*'Vehicle Specs'!$C$28*'Vehicle Specs'!$C$27*'Drive Cycle'!E297^2)</f>
        <v>159.97581505520998</v>
      </c>
      <c r="K297" s="22">
        <f>IF(A297=1,'Vehicle Specs'!$E$36,IF(A297=2,'Vehicle Specs'!$C$36,IF(A297=3,'Vehicle Specs'!$D$36,IF(A297=4,'Vehicle Specs'!$B$36,1))))</f>
        <v>80.194689900000014</v>
      </c>
      <c r="L297" s="22">
        <f t="shared" si="76"/>
        <v>6.5</v>
      </c>
      <c r="M297" s="22">
        <f t="shared" si="73"/>
        <v>0</v>
      </c>
      <c r="N297" s="22">
        <f t="shared" si="65"/>
        <v>0</v>
      </c>
      <c r="O297" s="22">
        <f t="shared" si="66"/>
        <v>0</v>
      </c>
      <c r="P297" s="22">
        <f t="shared" si="67"/>
        <v>240.17050495520999</v>
      </c>
      <c r="Q297" s="22">
        <f>IF(H297=1,I297*'Vehicle Specs'!#REF!,IF(H297=2,'Vehicle Specs'!#REF!*I297,IF(H297=3,'Vehicle Specs'!$G$25*I297,0)))</f>
        <v>0</v>
      </c>
      <c r="R297" s="22">
        <f t="shared" si="63"/>
        <v>240.17050495520999</v>
      </c>
      <c r="S297" s="22">
        <f t="shared" si="68"/>
        <v>240.17050495520999</v>
      </c>
      <c r="T297" s="22">
        <f>ABS((+P297+Q297)*(+E297))/1000</f>
        <v>3.2206864714493659</v>
      </c>
      <c r="U297" s="61"/>
      <c r="V297" s="61"/>
      <c r="W297" s="22">
        <v>308.00785775999998</v>
      </c>
      <c r="X297" s="22">
        <f t="shared" si="74"/>
        <v>2.0548445202331029E-2</v>
      </c>
      <c r="Y297" s="22">
        <f t="shared" si="69"/>
        <v>2.0548445202331029E-2</v>
      </c>
      <c r="Z297" s="22">
        <f t="shared" si="70"/>
        <v>6.349469567520287E-2</v>
      </c>
      <c r="AA297" s="22">
        <f>(0.5*'Vehicle Specs'!$G$20*'Drive Cycle'!E297^2)</f>
        <v>56540.652061500004</v>
      </c>
      <c r="AB297" s="22">
        <f t="shared" si="71"/>
        <v>240.17050495520999</v>
      </c>
      <c r="AC297" s="22">
        <f>SUM(AB$2:AB297)</f>
        <v>61995.549112380933</v>
      </c>
      <c r="AD297" s="35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</row>
    <row r="298" spans="1:43" x14ac:dyDescent="0.3">
      <c r="A298" s="21">
        <v>1</v>
      </c>
      <c r="B298" s="22" t="s">
        <v>79</v>
      </c>
      <c r="C298" s="22">
        <f t="shared" si="77"/>
        <v>296</v>
      </c>
      <c r="D298" s="22">
        <f t="shared" si="64"/>
        <v>27.76117</v>
      </c>
      <c r="E298" s="48">
        <f>E297-1</f>
        <v>12.41</v>
      </c>
      <c r="F298" s="48">
        <f t="shared" si="72"/>
        <v>33.099031287727762</v>
      </c>
      <c r="G298" s="61"/>
      <c r="H298" s="61"/>
      <c r="I298" s="48">
        <f>E298-E297</f>
        <v>-1</v>
      </c>
      <c r="J298" s="22">
        <f>(0.5*'Vehicle Specs'!$G$25*'Vehicle Specs'!$C$28*'Vehicle Specs'!$C$27*'Drive Cycle'!E298^2)</f>
        <v>137.00623719320998</v>
      </c>
      <c r="K298" s="22">
        <f>IF(A298=1,'Vehicle Specs'!$E$36,IF(A298=2,'Vehicle Specs'!$C$36,IF(A298=3,'Vehicle Specs'!$D$36,IF(A298=4,'Vehicle Specs'!$B$36,1))))</f>
        <v>80.194689900000014</v>
      </c>
      <c r="L298" s="22">
        <f t="shared" si="76"/>
        <v>6.5</v>
      </c>
      <c r="M298" s="22">
        <f t="shared" si="73"/>
        <v>0</v>
      </c>
      <c r="N298" s="22">
        <f t="shared" si="65"/>
        <v>0</v>
      </c>
      <c r="O298" s="22">
        <f t="shared" si="66"/>
        <v>0</v>
      </c>
      <c r="P298" s="22">
        <f t="shared" si="67"/>
        <v>217.20092709321</v>
      </c>
      <c r="Q298" s="22">
        <f>IF(H298=1,I298*'Vehicle Specs'!#REF!,IF(H298=2,'Vehicle Specs'!#REF!*I298,IF(H298=3,'Vehicle Specs'!$G$25*I298,0)))</f>
        <v>0</v>
      </c>
      <c r="R298" s="22">
        <f t="shared" si="63"/>
        <v>217.20092709321</v>
      </c>
      <c r="S298" s="22">
        <f t="shared" si="68"/>
        <v>217.20092709321</v>
      </c>
      <c r="T298" s="22">
        <f>ABS((+P298+Q298)*(+E298))/1000</f>
        <v>2.6954635052267362</v>
      </c>
      <c r="U298" s="61"/>
      <c r="V298" s="61"/>
      <c r="W298" s="22">
        <v>308.00785775999998</v>
      </c>
      <c r="X298" s="22">
        <f t="shared" si="74"/>
        <v>1.8583220071518209E-2</v>
      </c>
      <c r="Y298" s="22">
        <f t="shared" si="69"/>
        <v>1.8583220071518209E-2</v>
      </c>
      <c r="Z298" s="22">
        <f t="shared" si="70"/>
        <v>5.7422150020991262E-2</v>
      </c>
      <c r="AA298" s="22">
        <f>(0.5*'Vehicle Specs'!$G$20*'Drive Cycle'!E298^2)</f>
        <v>48422.456761500005</v>
      </c>
      <c r="AB298" s="22">
        <f t="shared" si="71"/>
        <v>217.20092709321</v>
      </c>
      <c r="AC298" s="22">
        <f>SUM(AB$2:AB298)</f>
        <v>62212.750039474144</v>
      </c>
      <c r="AD298" s="35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</row>
    <row r="299" spans="1:43" x14ac:dyDescent="0.3">
      <c r="A299" s="21">
        <v>1</v>
      </c>
      <c r="B299" s="22" t="s">
        <v>79</v>
      </c>
      <c r="C299" s="22">
        <f t="shared" si="77"/>
        <v>297</v>
      </c>
      <c r="D299" s="22">
        <f t="shared" si="64"/>
        <v>25.524170000000002</v>
      </c>
      <c r="E299" s="48">
        <f t="shared" ref="E299:E302" si="78">E298-1</f>
        <v>11.41</v>
      </c>
      <c r="F299" s="48">
        <f t="shared" si="72"/>
        <v>33.186673706658524</v>
      </c>
      <c r="G299" s="61"/>
      <c r="H299" s="61"/>
      <c r="I299" s="48">
        <f>E299-E298</f>
        <v>-1</v>
      </c>
      <c r="J299" s="22">
        <f>(0.5*'Vehicle Specs'!$G$25*'Vehicle Specs'!$C$28*'Vehicle Specs'!$C$27*'Drive Cycle'!E299^2)</f>
        <v>115.81586753120997</v>
      </c>
      <c r="K299" s="22">
        <f>IF(A299=1,'Vehicle Specs'!$E$36,IF(A299=2,'Vehicle Specs'!$C$36,IF(A299=3,'Vehicle Specs'!$D$36,IF(A299=4,'Vehicle Specs'!$B$36,1))))</f>
        <v>80.194689900000014</v>
      </c>
      <c r="L299" s="22">
        <f t="shared" si="76"/>
        <v>6.5</v>
      </c>
      <c r="M299" s="22">
        <f t="shared" si="73"/>
        <v>0</v>
      </c>
      <c r="N299" s="22">
        <f t="shared" si="65"/>
        <v>0</v>
      </c>
      <c r="O299" s="22">
        <f t="shared" si="66"/>
        <v>0</v>
      </c>
      <c r="P299" s="22">
        <f t="shared" si="67"/>
        <v>196.01055743120997</v>
      </c>
      <c r="Q299" s="22">
        <f>IF(H299=1,I299*'Vehicle Specs'!#REF!,IF(H299=2,'Vehicle Specs'!#REF!*I299,IF(H299=3,'Vehicle Specs'!$G$25*I299,0)))</f>
        <v>0</v>
      </c>
      <c r="R299" s="22">
        <f t="shared" si="63"/>
        <v>196.01055743120997</v>
      </c>
      <c r="S299" s="22">
        <f t="shared" si="68"/>
        <v>196.01055743120997</v>
      </c>
      <c r="T299" s="22">
        <f>ABS((+P299+Q299)*(+E299))/1000</f>
        <v>2.2364804602901058</v>
      </c>
      <c r="U299" s="61"/>
      <c r="V299" s="61"/>
      <c r="W299" s="22">
        <v>308.00785775999998</v>
      </c>
      <c r="X299" s="22">
        <f t="shared" si="74"/>
        <v>1.6770219970202897E-2</v>
      </c>
      <c r="Y299" s="22">
        <f t="shared" si="69"/>
        <v>1.6770219970202897E-2</v>
      </c>
      <c r="Z299" s="22">
        <f t="shared" si="70"/>
        <v>5.1819979707926948E-2</v>
      </c>
      <c r="AA299" s="22">
        <f>(0.5*'Vehicle Specs'!$G$20*'Drive Cycle'!E299^2)</f>
        <v>40933.0914615</v>
      </c>
      <c r="AB299" s="22">
        <f t="shared" si="71"/>
        <v>196.01055743120997</v>
      </c>
      <c r="AC299" s="22">
        <f>SUM(AB$2:AB299)</f>
        <v>62408.760596905355</v>
      </c>
      <c r="AD299" s="35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</row>
    <row r="300" spans="1:43" x14ac:dyDescent="0.3">
      <c r="A300" s="21">
        <v>1</v>
      </c>
      <c r="B300" s="22" t="s">
        <v>79</v>
      </c>
      <c r="C300" s="22">
        <f t="shared" si="77"/>
        <v>298</v>
      </c>
      <c r="D300" s="22">
        <f t="shared" si="64"/>
        <v>23.28717</v>
      </c>
      <c r="E300" s="48">
        <f t="shared" si="78"/>
        <v>10.41</v>
      </c>
      <c r="F300" s="48">
        <f t="shared" si="72"/>
        <v>33.282735186005304</v>
      </c>
      <c r="G300" s="61"/>
      <c r="H300" s="61"/>
      <c r="I300" s="48">
        <f>E300-E299</f>
        <v>-1</v>
      </c>
      <c r="J300" s="22">
        <f>(0.5*'Vehicle Specs'!$G$25*'Vehicle Specs'!$C$28*'Vehicle Specs'!$C$27*'Drive Cycle'!E300^2)</f>
        <v>96.404706069209993</v>
      </c>
      <c r="K300" s="22">
        <f>IF(A300=1,'Vehicle Specs'!$E$36,IF(A300=2,'Vehicle Specs'!$C$36,IF(A300=3,'Vehicle Specs'!$D$36,IF(A300=4,'Vehicle Specs'!$B$36,1))))</f>
        <v>80.194689900000014</v>
      </c>
      <c r="L300" s="22">
        <f t="shared" si="76"/>
        <v>6.5</v>
      </c>
      <c r="M300" s="22">
        <f t="shared" si="73"/>
        <v>0</v>
      </c>
      <c r="N300" s="22">
        <f t="shared" si="65"/>
        <v>0</v>
      </c>
      <c r="O300" s="22">
        <f t="shared" si="66"/>
        <v>0</v>
      </c>
      <c r="P300" s="22">
        <f t="shared" si="67"/>
        <v>176.59939596921001</v>
      </c>
      <c r="Q300" s="22">
        <f>IF(H300=1,I300*'Vehicle Specs'!#REF!,IF(H300=2,'Vehicle Specs'!#REF!*I300,IF(H300=3,'Vehicle Specs'!$G$25*I300,0)))</f>
        <v>0</v>
      </c>
      <c r="R300" s="22">
        <f t="shared" si="63"/>
        <v>176.59939596921001</v>
      </c>
      <c r="S300" s="22">
        <f t="shared" si="68"/>
        <v>176.59939596921001</v>
      </c>
      <c r="T300" s="22">
        <f>ABS((+P300+Q300)*(+E300))/1000</f>
        <v>1.8383997120394764</v>
      </c>
      <c r="U300" s="61"/>
      <c r="V300" s="61"/>
      <c r="W300" s="22">
        <v>308.00785775999998</v>
      </c>
      <c r="X300" s="22">
        <f t="shared" si="74"/>
        <v>1.5109444898385099E-2</v>
      </c>
      <c r="Y300" s="22">
        <f t="shared" si="69"/>
        <v>1.5109444898385099E-2</v>
      </c>
      <c r="Z300" s="22">
        <f t="shared" si="70"/>
        <v>4.6688184736009955E-2</v>
      </c>
      <c r="AA300" s="22">
        <f>(0.5*'Vehicle Specs'!$G$20*'Drive Cycle'!E300^2)</f>
        <v>34072.556161500004</v>
      </c>
      <c r="AB300" s="22">
        <f t="shared" si="71"/>
        <v>176.59939596921001</v>
      </c>
      <c r="AC300" s="22">
        <f>SUM(AB$2:AB300)</f>
        <v>62585.359992874568</v>
      </c>
      <c r="AD300" s="35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</row>
    <row r="301" spans="1:43" x14ac:dyDescent="0.3">
      <c r="A301" s="21">
        <v>1</v>
      </c>
      <c r="B301" s="22" t="s">
        <v>79</v>
      </c>
      <c r="C301" s="22">
        <f t="shared" si="77"/>
        <v>299</v>
      </c>
      <c r="D301" s="22">
        <f t="shared" si="64"/>
        <v>21.050170000000001</v>
      </c>
      <c r="E301" s="48">
        <f t="shared" si="78"/>
        <v>9.41</v>
      </c>
      <c r="F301" s="48">
        <f t="shared" si="72"/>
        <v>33.389005111616356</v>
      </c>
      <c r="G301" s="61"/>
      <c r="H301" s="61"/>
      <c r="I301" s="48">
        <f>E301-E300</f>
        <v>-1</v>
      </c>
      <c r="J301" s="22">
        <f>(0.5*'Vehicle Specs'!$G$25*'Vehicle Specs'!$C$28*'Vehicle Specs'!$C$27*'Drive Cycle'!E301^2)</f>
        <v>78.772752807209997</v>
      </c>
      <c r="K301" s="22">
        <f>IF(A301=1,'Vehicle Specs'!$E$36,IF(A301=2,'Vehicle Specs'!$C$36,IF(A301=3,'Vehicle Specs'!$D$36,IF(A301=4,'Vehicle Specs'!$B$36,1))))</f>
        <v>80.194689900000014</v>
      </c>
      <c r="L301" s="22">
        <f t="shared" si="76"/>
        <v>6.5</v>
      </c>
      <c r="M301" s="22">
        <f t="shared" si="73"/>
        <v>0</v>
      </c>
      <c r="N301" s="22">
        <f t="shared" si="65"/>
        <v>0</v>
      </c>
      <c r="O301" s="22">
        <f t="shared" si="66"/>
        <v>0</v>
      </c>
      <c r="P301" s="22">
        <f t="shared" si="67"/>
        <v>158.96744270721001</v>
      </c>
      <c r="Q301" s="22">
        <f>IF(H301=1,I301*'Vehicle Specs'!#REF!,IF(H301=2,'Vehicle Specs'!#REF!*I301,IF(H301=3,'Vehicle Specs'!$G$25*I301,0)))</f>
        <v>0</v>
      </c>
      <c r="R301" s="22">
        <f t="shared" si="63"/>
        <v>158.96744270721001</v>
      </c>
      <c r="S301" s="22">
        <f t="shared" si="68"/>
        <v>158.96744270721001</v>
      </c>
      <c r="T301" s="22">
        <f>ABS((+P301+Q301)*(+E301))/1000</f>
        <v>1.4958836358748462</v>
      </c>
      <c r="U301" s="61"/>
      <c r="V301" s="61"/>
      <c r="W301" s="22">
        <v>308.00785775999998</v>
      </c>
      <c r="X301" s="22">
        <f t="shared" si="74"/>
        <v>1.3600894856064801E-2</v>
      </c>
      <c r="Y301" s="22">
        <f t="shared" si="69"/>
        <v>1.3600894856064801E-2</v>
      </c>
      <c r="Z301" s="22">
        <f t="shared" si="70"/>
        <v>4.2026765105240234E-2</v>
      </c>
      <c r="AA301" s="22">
        <f>(0.5*'Vehicle Specs'!$G$20*'Drive Cycle'!E301^2)</f>
        <v>27840.850861500003</v>
      </c>
      <c r="AB301" s="22">
        <f t="shared" si="71"/>
        <v>158.96744270721001</v>
      </c>
      <c r="AC301" s="22">
        <f>SUM(AB$2:AB301)</f>
        <v>62744.327435581778</v>
      </c>
      <c r="AD301" s="35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</row>
    <row r="302" spans="1:43" x14ac:dyDescent="0.3">
      <c r="A302" s="21">
        <v>1</v>
      </c>
      <c r="B302" s="22" t="s">
        <v>79</v>
      </c>
      <c r="C302" s="22">
        <f t="shared" si="77"/>
        <v>300</v>
      </c>
      <c r="D302" s="22">
        <f t="shared" si="64"/>
        <v>18.81317</v>
      </c>
      <c r="E302" s="48">
        <f t="shared" si="78"/>
        <v>8.41</v>
      </c>
      <c r="F302" s="48">
        <f t="shared" si="72"/>
        <v>33.507911175825633</v>
      </c>
      <c r="G302" s="61"/>
      <c r="H302" s="61"/>
      <c r="I302" s="48">
        <f>E302-E301</f>
        <v>-1</v>
      </c>
      <c r="J302" s="22">
        <f>(0.5*'Vehicle Specs'!$G$25*'Vehicle Specs'!$C$28*'Vehicle Specs'!$C$27*'Drive Cycle'!E302^2)</f>
        <v>62.920007745209993</v>
      </c>
      <c r="K302" s="22">
        <f>IF(A302=1,'Vehicle Specs'!$E$36,IF(A302=2,'Vehicle Specs'!$C$36,IF(A302=3,'Vehicle Specs'!$D$36,IF(A302=4,'Vehicle Specs'!$B$36,1))))</f>
        <v>80.194689900000014</v>
      </c>
      <c r="L302" s="22">
        <f t="shared" si="76"/>
        <v>6.5</v>
      </c>
      <c r="M302" s="22">
        <f t="shared" si="73"/>
        <v>0</v>
      </c>
      <c r="N302" s="22">
        <f t="shared" si="65"/>
        <v>0</v>
      </c>
      <c r="O302" s="22">
        <f t="shared" si="66"/>
        <v>0</v>
      </c>
      <c r="P302" s="22">
        <f t="shared" si="67"/>
        <v>143.11469764521001</v>
      </c>
      <c r="Q302" s="22">
        <f>IF(H302=1,I302*'Vehicle Specs'!#REF!,IF(H302=2,'Vehicle Specs'!#REF!*I302,IF(H302=3,'Vehicle Specs'!$G$25*I302,0)))</f>
        <v>0</v>
      </c>
      <c r="R302" s="22">
        <f t="shared" si="63"/>
        <v>143.11469764521001</v>
      </c>
      <c r="S302" s="22">
        <f t="shared" si="68"/>
        <v>143.11469764521001</v>
      </c>
      <c r="T302" s="22">
        <f>ABS((+P302+Q302)*(+E302))/1000</f>
        <v>1.2035946071962162</v>
      </c>
      <c r="U302" s="61"/>
      <c r="V302" s="61"/>
      <c r="W302" s="22">
        <v>308.00785775999998</v>
      </c>
      <c r="X302" s="22">
        <f t="shared" si="74"/>
        <v>1.2244569843242015E-2</v>
      </c>
      <c r="Y302" s="22">
        <f t="shared" si="69"/>
        <v>1.2244569843242015E-2</v>
      </c>
      <c r="Z302" s="22">
        <f t="shared" si="70"/>
        <v>3.7835720815617827E-2</v>
      </c>
      <c r="AA302" s="22">
        <f>(0.5*'Vehicle Specs'!$G$20*'Drive Cycle'!E302^2)</f>
        <v>22237.975561499999</v>
      </c>
      <c r="AB302" s="22">
        <f t="shared" si="71"/>
        <v>143.11469764521001</v>
      </c>
      <c r="AC302" s="22">
        <f>SUM(AB$2:AB302)</f>
        <v>62887.442133226985</v>
      </c>
      <c r="AD302" s="35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</row>
    <row r="303" spans="1:43" x14ac:dyDescent="0.3">
      <c r="A303" s="21">
        <v>1</v>
      </c>
      <c r="B303" s="22" t="s">
        <v>79</v>
      </c>
      <c r="C303" s="22">
        <f t="shared" si="77"/>
        <v>301</v>
      </c>
      <c r="D303" s="22">
        <f t="shared" si="64"/>
        <v>16.576170000000001</v>
      </c>
      <c r="E303" s="48">
        <f>E302-1</f>
        <v>7.41</v>
      </c>
      <c r="F303" s="48">
        <f t="shared" si="72"/>
        <v>33.642863942357344</v>
      </c>
      <c r="G303" s="61"/>
      <c r="H303" s="61"/>
      <c r="I303" s="48">
        <f>E303-E302</f>
        <v>-1</v>
      </c>
      <c r="J303" s="22">
        <f>(0.5*'Vehicle Specs'!$G$25*'Vehicle Specs'!$C$28*'Vehicle Specs'!$C$27*'Drive Cycle'!E303^2)</f>
        <v>48.846470883209996</v>
      </c>
      <c r="K303" s="22">
        <f>IF(A303=1,'Vehicle Specs'!$E$36,IF(A303=2,'Vehicle Specs'!$C$36,IF(A303=3,'Vehicle Specs'!$D$36,IF(A303=4,'Vehicle Specs'!$B$36,1))))</f>
        <v>80.194689900000014</v>
      </c>
      <c r="L303" s="22">
        <f t="shared" si="76"/>
        <v>6.5</v>
      </c>
      <c r="M303" s="22">
        <f t="shared" si="73"/>
        <v>0</v>
      </c>
      <c r="N303" s="22">
        <f t="shared" si="65"/>
        <v>0</v>
      </c>
      <c r="O303" s="22">
        <f t="shared" si="66"/>
        <v>0</v>
      </c>
      <c r="P303" s="22">
        <f t="shared" si="67"/>
        <v>129.04116078321002</v>
      </c>
      <c r="Q303" s="22">
        <f>IF(H303=1,I303*'Vehicle Specs'!#REF!,IF(H303=2,'Vehicle Specs'!#REF!*I303,IF(H303=3,'Vehicle Specs'!$G$25*I303,0)))</f>
        <v>0</v>
      </c>
      <c r="R303" s="22">
        <f t="shared" si="63"/>
        <v>129.04116078321002</v>
      </c>
      <c r="S303" s="22">
        <f t="shared" si="68"/>
        <v>129.04116078321002</v>
      </c>
      <c r="T303" s="22">
        <f>ABS((+P303+Q303)*(+E303))/1000</f>
        <v>0.95619500140358626</v>
      </c>
      <c r="U303" s="61"/>
      <c r="V303" s="61"/>
      <c r="W303" s="22">
        <v>308.00785775999998</v>
      </c>
      <c r="X303" s="22">
        <f t="shared" si="74"/>
        <v>1.1040469859916734E-2</v>
      </c>
      <c r="Y303" s="22">
        <f t="shared" si="69"/>
        <v>1.1040469859916734E-2</v>
      </c>
      <c r="Z303" s="22">
        <f t="shared" si="70"/>
        <v>3.4115051867142705E-2</v>
      </c>
      <c r="AA303" s="22">
        <f>(0.5*'Vehicle Specs'!$G$20*'Drive Cycle'!E303^2)</f>
        <v>17263.930261500002</v>
      </c>
      <c r="AB303" s="22">
        <f t="shared" si="71"/>
        <v>129.04116078321002</v>
      </c>
      <c r="AC303" s="22">
        <f>SUM(AB$2:AB303)</f>
        <v>63016.483294010191</v>
      </c>
      <c r="AD303" s="35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</row>
    <row r="304" spans="1:43" x14ac:dyDescent="0.3">
      <c r="A304" s="21">
        <v>1</v>
      </c>
      <c r="B304" s="22" t="s">
        <v>79</v>
      </c>
      <c r="C304" s="22">
        <f t="shared" si="77"/>
        <v>302</v>
      </c>
      <c r="D304" s="22">
        <f t="shared" si="64"/>
        <v>14.339170000000001</v>
      </c>
      <c r="E304" s="48">
        <f t="shared" ref="E304:E306" si="79">E303-1</f>
        <v>6.41</v>
      </c>
      <c r="F304" s="48">
        <f t="shared" si="72"/>
        <v>33.798870182606954</v>
      </c>
      <c r="G304" s="61"/>
      <c r="H304" s="61"/>
      <c r="I304" s="48">
        <f>E304-E303</f>
        <v>-1</v>
      </c>
      <c r="J304" s="22">
        <f>(0.5*'Vehicle Specs'!$G$25*'Vehicle Specs'!$C$28*'Vehicle Specs'!$C$27*'Drive Cycle'!E304^2)</f>
        <v>36.552142221209998</v>
      </c>
      <c r="K304" s="22">
        <f>IF(A304=1,'Vehicle Specs'!$E$36,IF(A304=2,'Vehicle Specs'!$C$36,IF(A304=3,'Vehicle Specs'!$D$36,IF(A304=4,'Vehicle Specs'!$B$36,1))))</f>
        <v>80.194689900000014</v>
      </c>
      <c r="L304" s="22">
        <f t="shared" si="76"/>
        <v>6.5</v>
      </c>
      <c r="M304" s="22">
        <f t="shared" si="73"/>
        <v>0</v>
      </c>
      <c r="N304" s="22">
        <f t="shared" si="65"/>
        <v>0</v>
      </c>
      <c r="O304" s="22">
        <f t="shared" si="66"/>
        <v>0</v>
      </c>
      <c r="P304" s="22">
        <f t="shared" si="67"/>
        <v>116.74683212121002</v>
      </c>
      <c r="Q304" s="22">
        <f>IF(H304=1,I304*'Vehicle Specs'!#REF!,IF(H304=2,'Vehicle Specs'!#REF!*I304,IF(H304=3,'Vehicle Specs'!$G$25*I304,0)))</f>
        <v>0</v>
      </c>
      <c r="R304" s="22">
        <f t="shared" si="63"/>
        <v>116.74683212121002</v>
      </c>
      <c r="S304" s="22">
        <f t="shared" si="68"/>
        <v>116.74683212121002</v>
      </c>
      <c r="T304" s="22">
        <f>ABS((+P304+Q304)*(+E304))/1000</f>
        <v>0.74834719389695625</v>
      </c>
      <c r="U304" s="61"/>
      <c r="V304" s="61"/>
      <c r="W304" s="22">
        <v>308.00785775999998</v>
      </c>
      <c r="X304" s="22">
        <f t="shared" si="74"/>
        <v>9.988594906088959E-3</v>
      </c>
      <c r="Y304" s="22">
        <f t="shared" si="69"/>
        <v>9.988594906088959E-3</v>
      </c>
      <c r="Z304" s="22">
        <f t="shared" si="70"/>
        <v>3.086475825981488E-2</v>
      </c>
      <c r="AA304" s="22">
        <f>(0.5*'Vehicle Specs'!$G$20*'Drive Cycle'!E304^2)</f>
        <v>12918.714961500002</v>
      </c>
      <c r="AB304" s="22">
        <f t="shared" si="71"/>
        <v>116.74683212121002</v>
      </c>
      <c r="AC304" s="22">
        <f>SUM(AB$2:AB304)</f>
        <v>63133.230126131399</v>
      </c>
      <c r="AD304" s="35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</row>
    <row r="305" spans="1:43" x14ac:dyDescent="0.3">
      <c r="A305" s="21">
        <v>1</v>
      </c>
      <c r="B305" s="22" t="s">
        <v>79</v>
      </c>
      <c r="C305" s="22">
        <f t="shared" si="77"/>
        <v>303</v>
      </c>
      <c r="D305" s="22">
        <f t="shared" si="64"/>
        <v>12.102170000000001</v>
      </c>
      <c r="E305" s="48">
        <f t="shared" si="79"/>
        <v>5.41</v>
      </c>
      <c r="F305" s="48">
        <f t="shared" si="72"/>
        <v>33.983713066155936</v>
      </c>
      <c r="G305" s="61"/>
      <c r="H305" s="61"/>
      <c r="I305" s="48">
        <f>E305-E304</f>
        <v>-1</v>
      </c>
      <c r="J305" s="22">
        <f>(0.5*'Vehicle Specs'!$G$25*'Vehicle Specs'!$C$28*'Vehicle Specs'!$C$27*'Drive Cycle'!E305^2)</f>
        <v>26.037021759209999</v>
      </c>
      <c r="K305" s="22">
        <f>IF(A305=1,'Vehicle Specs'!$E$36,IF(A305=2,'Vehicle Specs'!$C$36,IF(A305=3,'Vehicle Specs'!$D$36,IF(A305=4,'Vehicle Specs'!$B$36,1))))</f>
        <v>80.194689900000014</v>
      </c>
      <c r="L305" s="22">
        <f t="shared" si="76"/>
        <v>6.5</v>
      </c>
      <c r="M305" s="22">
        <f t="shared" si="73"/>
        <v>0</v>
      </c>
      <c r="N305" s="22">
        <f t="shared" si="65"/>
        <v>0</v>
      </c>
      <c r="O305" s="22">
        <f t="shared" si="66"/>
        <v>0</v>
      </c>
      <c r="P305" s="22">
        <f t="shared" si="67"/>
        <v>106.23171165921002</v>
      </c>
      <c r="Q305" s="22">
        <f>IF(H305=1,I305*'Vehicle Specs'!#REF!,IF(H305=2,'Vehicle Specs'!#REF!*I305,IF(H305=3,'Vehicle Specs'!$G$25*I305,0)))</f>
        <v>0</v>
      </c>
      <c r="R305" s="22">
        <f t="shared" si="63"/>
        <v>106.23171165921002</v>
      </c>
      <c r="S305" s="22">
        <f t="shared" si="68"/>
        <v>106.23171165921002</v>
      </c>
      <c r="T305" s="22">
        <f>ABS((+P305+Q305)*(+E305))/1000</f>
        <v>0.57471356007632624</v>
      </c>
      <c r="U305" s="61"/>
      <c r="V305" s="61"/>
      <c r="W305" s="22">
        <v>308.00785775999998</v>
      </c>
      <c r="X305" s="22">
        <f t="shared" si="74"/>
        <v>9.0889449817586915E-3</v>
      </c>
      <c r="Y305" s="22">
        <f t="shared" si="69"/>
        <v>9.0889449817586915E-3</v>
      </c>
      <c r="Z305" s="22">
        <f t="shared" si="70"/>
        <v>2.8084839993634356E-2</v>
      </c>
      <c r="AA305" s="22">
        <f>(0.5*'Vehicle Specs'!$G$20*'Drive Cycle'!E305^2)</f>
        <v>9202.3296614999999</v>
      </c>
      <c r="AB305" s="22">
        <f t="shared" si="71"/>
        <v>106.23171165921002</v>
      </c>
      <c r="AC305" s="22">
        <f>SUM(AB$2:AB305)</f>
        <v>63239.461837790608</v>
      </c>
      <c r="AD305" s="35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</row>
    <row r="306" spans="1:43" x14ac:dyDescent="0.3">
      <c r="A306" s="21">
        <v>1</v>
      </c>
      <c r="B306" s="23" t="s">
        <v>94</v>
      </c>
      <c r="C306" s="23">
        <f t="shared" si="77"/>
        <v>304</v>
      </c>
      <c r="D306" s="23">
        <f t="shared" si="64"/>
        <v>9.8651700000000009</v>
      </c>
      <c r="E306" s="40">
        <f t="shared" si="79"/>
        <v>4.41</v>
      </c>
      <c r="F306" s="40">
        <f t="shared" si="72"/>
        <v>34.210470435770446</v>
      </c>
      <c r="G306" s="61"/>
      <c r="H306" s="61"/>
      <c r="I306" s="40">
        <f>E306-E305</f>
        <v>-1</v>
      </c>
      <c r="J306" s="23">
        <f>(0.5*'Vehicle Specs'!$G$25*'Vehicle Specs'!$C$28*'Vehicle Specs'!$C$27*'Drive Cycle'!E306^2)</f>
        <v>17.30110949721</v>
      </c>
      <c r="K306" s="23">
        <f>IF(A306=1,'Vehicle Specs'!$E$36,IF(A306=2,'Vehicle Specs'!$C$36,IF(A306=3,'Vehicle Specs'!$D$36,IF(A306=4,'Vehicle Specs'!$B$36,1))))</f>
        <v>80.194689900000014</v>
      </c>
      <c r="L306" s="23">
        <f t="shared" si="76"/>
        <v>6.5</v>
      </c>
      <c r="M306" s="23">
        <f t="shared" si="73"/>
        <v>0</v>
      </c>
      <c r="N306" s="23">
        <f t="shared" si="65"/>
        <v>0</v>
      </c>
      <c r="O306" s="23">
        <f t="shared" si="66"/>
        <v>0</v>
      </c>
      <c r="P306" s="23">
        <f t="shared" si="67"/>
        <v>97.495799397210021</v>
      </c>
      <c r="Q306" s="23">
        <f>IF(H306=1,I306*'Vehicle Specs'!#REF!,IF(H306=2,'Vehicle Specs'!#REF!*I306,IF(H306=3,'Vehicle Specs'!$G$25*I306,0)))</f>
        <v>0</v>
      </c>
      <c r="R306" s="23">
        <f t="shared" si="63"/>
        <v>97.495799397210021</v>
      </c>
      <c r="S306" s="23">
        <f t="shared" si="68"/>
        <v>97.495799397210021</v>
      </c>
      <c r="T306" s="23">
        <f>ABS((+P306+Q306)*(+E306))/1000</f>
        <v>0.42995647534169623</v>
      </c>
      <c r="U306" s="61"/>
      <c r="V306" s="61"/>
      <c r="W306" s="22">
        <v>308.00785775999998</v>
      </c>
      <c r="X306" s="23">
        <f t="shared" si="74"/>
        <v>8.3415200869259316E-3</v>
      </c>
      <c r="Y306" s="23">
        <f t="shared" si="69"/>
        <v>8.3415200869259316E-3</v>
      </c>
      <c r="Z306" s="23">
        <f t="shared" si="70"/>
        <v>2.5775297068601127E-2</v>
      </c>
      <c r="AA306" s="22">
        <f>(0.5*'Vehicle Specs'!$G$20*'Drive Cycle'!E306^2)</f>
        <v>6114.7743615000009</v>
      </c>
      <c r="AB306" s="22">
        <f t="shared" si="71"/>
        <v>97.495799397210021</v>
      </c>
      <c r="AC306" s="22">
        <f>SUM(AB$2:AB306)</f>
        <v>63336.957637187821</v>
      </c>
      <c r="AD306" s="35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</row>
    <row r="307" spans="1:43" x14ac:dyDescent="0.3">
      <c r="A307" s="21">
        <v>1</v>
      </c>
      <c r="B307" s="23" t="s">
        <v>94</v>
      </c>
      <c r="C307" s="23">
        <f t="shared" si="77"/>
        <v>305</v>
      </c>
      <c r="D307" s="23">
        <f t="shared" si="64"/>
        <v>9.8651700000000009</v>
      </c>
      <c r="E307" s="40">
        <f>E306</f>
        <v>4.41</v>
      </c>
      <c r="F307" s="40">
        <f t="shared" si="72"/>
        <v>34.437227805384957</v>
      </c>
      <c r="G307" s="61"/>
      <c r="H307" s="61"/>
      <c r="I307" s="40">
        <f>E307-E306</f>
        <v>0</v>
      </c>
      <c r="J307" s="23">
        <f>(0.5*'Vehicle Specs'!$G$25*'Vehicle Specs'!$C$28*'Vehicle Specs'!$C$27*'Drive Cycle'!E307^2)</f>
        <v>17.30110949721</v>
      </c>
      <c r="K307" s="23">
        <f>IF(A307=1,'Vehicle Specs'!$E$36,IF(A307=2,'Vehicle Specs'!$C$36,IF(A307=3,'Vehicle Specs'!$D$36,IF(A307=4,'Vehicle Specs'!$B$36,1))))</f>
        <v>80.194689900000014</v>
      </c>
      <c r="L307" s="23">
        <f t="shared" si="76"/>
        <v>6.5</v>
      </c>
      <c r="M307" s="23">
        <f t="shared" si="73"/>
        <v>0</v>
      </c>
      <c r="N307" s="23">
        <f t="shared" si="65"/>
        <v>0</v>
      </c>
      <c r="O307" s="23">
        <f t="shared" si="66"/>
        <v>0</v>
      </c>
      <c r="P307" s="23">
        <f t="shared" si="67"/>
        <v>97.495799397210021</v>
      </c>
      <c r="Q307" s="23">
        <f>IF(H307=1,I307*'Vehicle Specs'!#REF!,IF(H307=2,'Vehicle Specs'!#REF!*I307,IF(H307=3,'Vehicle Specs'!$G$25*I307,0)))</f>
        <v>0</v>
      </c>
      <c r="R307" s="23">
        <f t="shared" si="63"/>
        <v>97.495799397210021</v>
      </c>
      <c r="S307" s="23">
        <f t="shared" si="68"/>
        <v>97.495799397210021</v>
      </c>
      <c r="T307" s="23">
        <f>ABS((+P307+Q307)*(+E307))/1000</f>
        <v>0.42995647534169623</v>
      </c>
      <c r="U307" s="61"/>
      <c r="V307" s="61"/>
      <c r="W307" s="22">
        <v>308.00785775999998</v>
      </c>
      <c r="X307" s="23">
        <f t="shared" si="74"/>
        <v>8.3415200869259316E-3</v>
      </c>
      <c r="Y307" s="23">
        <f t="shared" si="69"/>
        <v>8.3415200869259316E-3</v>
      </c>
      <c r="Z307" s="23">
        <f t="shared" si="70"/>
        <v>2.5775297068601127E-2</v>
      </c>
      <c r="AA307" s="22">
        <f>(0.5*'Vehicle Specs'!$G$20*'Drive Cycle'!E307^2)</f>
        <v>6114.7743615000009</v>
      </c>
      <c r="AB307" s="22">
        <f t="shared" si="71"/>
        <v>97.495799397210021</v>
      </c>
      <c r="AC307" s="22">
        <f>SUM(AB$2:AB307)</f>
        <v>63434.453436585034</v>
      </c>
      <c r="AD307" s="35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</row>
    <row r="308" spans="1:43" x14ac:dyDescent="0.3">
      <c r="A308" s="21">
        <v>1</v>
      </c>
      <c r="B308" s="23" t="s">
        <v>94</v>
      </c>
      <c r="C308" s="23">
        <f t="shared" si="77"/>
        <v>306</v>
      </c>
      <c r="D308" s="23">
        <f t="shared" si="64"/>
        <v>9.8651700000000009</v>
      </c>
      <c r="E308" s="40">
        <f t="shared" ref="E308:E314" si="80">E307</f>
        <v>4.41</v>
      </c>
      <c r="F308" s="40">
        <f t="shared" si="72"/>
        <v>34.663985174999468</v>
      </c>
      <c r="G308" s="61"/>
      <c r="H308" s="61"/>
      <c r="I308" s="40">
        <f>E308-E307</f>
        <v>0</v>
      </c>
      <c r="J308" s="23">
        <f>(0.5*'Vehicle Specs'!$G$25*'Vehicle Specs'!$C$28*'Vehicle Specs'!$C$27*'Drive Cycle'!E308^2)</f>
        <v>17.30110949721</v>
      </c>
      <c r="K308" s="23">
        <f>IF(A308=1,'Vehicle Specs'!$E$36,IF(A308=2,'Vehicle Specs'!$C$36,IF(A308=3,'Vehicle Specs'!$D$36,IF(A308=4,'Vehicle Specs'!$B$36,1))))</f>
        <v>80.194689900000014</v>
      </c>
      <c r="L308" s="23">
        <f t="shared" si="76"/>
        <v>6.5</v>
      </c>
      <c r="M308" s="23">
        <f t="shared" si="73"/>
        <v>0</v>
      </c>
      <c r="N308" s="23">
        <f t="shared" si="65"/>
        <v>0</v>
      </c>
      <c r="O308" s="23">
        <f t="shared" si="66"/>
        <v>0</v>
      </c>
      <c r="P308" s="23">
        <f t="shared" si="67"/>
        <v>97.495799397210021</v>
      </c>
      <c r="Q308" s="23">
        <f>IF(H308=1,I308*'Vehicle Specs'!#REF!,IF(H308=2,'Vehicle Specs'!#REF!*I308,IF(H308=3,'Vehicle Specs'!$G$25*I308,0)))</f>
        <v>0</v>
      </c>
      <c r="R308" s="23">
        <f t="shared" si="63"/>
        <v>97.495799397210021</v>
      </c>
      <c r="S308" s="23">
        <f t="shared" si="68"/>
        <v>97.495799397210021</v>
      </c>
      <c r="T308" s="23">
        <f>ABS((+P308+Q308)*(+E308))/1000</f>
        <v>0.42995647534169623</v>
      </c>
      <c r="U308" s="61"/>
      <c r="V308" s="61"/>
      <c r="W308" s="22">
        <v>308.00785775999998</v>
      </c>
      <c r="X308" s="23">
        <f t="shared" si="74"/>
        <v>8.3415200869259316E-3</v>
      </c>
      <c r="Y308" s="23">
        <f t="shared" si="69"/>
        <v>8.3415200869259316E-3</v>
      </c>
      <c r="Z308" s="23">
        <f t="shared" si="70"/>
        <v>2.5775297068601127E-2</v>
      </c>
      <c r="AA308" s="22">
        <f>(0.5*'Vehicle Specs'!$G$20*'Drive Cycle'!E308^2)</f>
        <v>6114.7743615000009</v>
      </c>
      <c r="AB308" s="22">
        <f t="shared" si="71"/>
        <v>97.495799397210021</v>
      </c>
      <c r="AC308" s="22">
        <f>SUM(AB$2:AB308)</f>
        <v>63531.949235982247</v>
      </c>
      <c r="AD308" s="35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</row>
    <row r="309" spans="1:43" x14ac:dyDescent="0.3">
      <c r="A309" s="21">
        <v>1</v>
      </c>
      <c r="B309" s="23" t="s">
        <v>94</v>
      </c>
      <c r="C309" s="23">
        <f t="shared" si="77"/>
        <v>307</v>
      </c>
      <c r="D309" s="23">
        <f t="shared" si="64"/>
        <v>9.8651700000000009</v>
      </c>
      <c r="E309" s="40">
        <f t="shared" si="80"/>
        <v>4.41</v>
      </c>
      <c r="F309" s="40">
        <f t="shared" si="72"/>
        <v>34.890742544613978</v>
      </c>
      <c r="G309" s="61"/>
      <c r="H309" s="61"/>
      <c r="I309" s="40">
        <f>E309-E308</f>
        <v>0</v>
      </c>
      <c r="J309" s="23">
        <f>(0.5*'Vehicle Specs'!$G$25*'Vehicle Specs'!$C$28*'Vehicle Specs'!$C$27*'Drive Cycle'!E309^2)</f>
        <v>17.30110949721</v>
      </c>
      <c r="K309" s="23">
        <f>IF(A309=1,'Vehicle Specs'!$E$36,IF(A309=2,'Vehicle Specs'!$C$36,IF(A309=3,'Vehicle Specs'!$D$36,IF(A309=4,'Vehicle Specs'!$B$36,1))))</f>
        <v>80.194689900000014</v>
      </c>
      <c r="L309" s="23">
        <f t="shared" si="76"/>
        <v>6.5</v>
      </c>
      <c r="M309" s="23">
        <f t="shared" si="73"/>
        <v>0</v>
      </c>
      <c r="N309" s="23">
        <f t="shared" si="65"/>
        <v>0</v>
      </c>
      <c r="O309" s="23">
        <f t="shared" si="66"/>
        <v>0</v>
      </c>
      <c r="P309" s="23">
        <f t="shared" si="67"/>
        <v>97.495799397210021</v>
      </c>
      <c r="Q309" s="23">
        <f>IF(H309=1,I309*'Vehicle Specs'!#REF!,IF(H309=2,'Vehicle Specs'!#REF!*I309,IF(H309=3,'Vehicle Specs'!$G$25*I309,0)))</f>
        <v>0</v>
      </c>
      <c r="R309" s="23">
        <f t="shared" si="63"/>
        <v>97.495799397210021</v>
      </c>
      <c r="S309" s="23">
        <f t="shared" si="68"/>
        <v>97.495799397210021</v>
      </c>
      <c r="T309" s="23">
        <f>ABS((+P309+Q309)*(+E309))/1000</f>
        <v>0.42995647534169623</v>
      </c>
      <c r="U309" s="61"/>
      <c r="V309" s="61"/>
      <c r="W309" s="22">
        <v>308.00785775999998</v>
      </c>
      <c r="X309" s="23">
        <f t="shared" si="74"/>
        <v>8.3415200869259316E-3</v>
      </c>
      <c r="Y309" s="23">
        <f t="shared" si="69"/>
        <v>8.3415200869259316E-3</v>
      </c>
      <c r="Z309" s="23">
        <f t="shared" si="70"/>
        <v>2.5775297068601127E-2</v>
      </c>
      <c r="AA309" s="22">
        <f>(0.5*'Vehicle Specs'!$G$20*'Drive Cycle'!E309^2)</f>
        <v>6114.7743615000009</v>
      </c>
      <c r="AB309" s="22">
        <f t="shared" si="71"/>
        <v>97.495799397210021</v>
      </c>
      <c r="AC309" s="22">
        <f>SUM(AB$2:AB309)</f>
        <v>63629.44503537946</v>
      </c>
      <c r="AD309" s="35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</row>
    <row r="310" spans="1:43" x14ac:dyDescent="0.3">
      <c r="A310" s="21">
        <v>1</v>
      </c>
      <c r="B310" s="23" t="s">
        <v>94</v>
      </c>
      <c r="C310" s="23">
        <f t="shared" si="77"/>
        <v>308</v>
      </c>
      <c r="D310" s="23">
        <f t="shared" si="64"/>
        <v>9.8651700000000009</v>
      </c>
      <c r="E310" s="40">
        <f t="shared" si="80"/>
        <v>4.41</v>
      </c>
      <c r="F310" s="40">
        <f t="shared" si="72"/>
        <v>35.117499914228489</v>
      </c>
      <c r="G310" s="61"/>
      <c r="H310" s="61"/>
      <c r="I310" s="40">
        <f>E310-E309</f>
        <v>0</v>
      </c>
      <c r="J310" s="23">
        <f>(0.5*'Vehicle Specs'!$G$25*'Vehicle Specs'!$C$28*'Vehicle Specs'!$C$27*'Drive Cycle'!E310^2)</f>
        <v>17.30110949721</v>
      </c>
      <c r="K310" s="23">
        <f>IF(A310=1,'Vehicle Specs'!$E$36,IF(A310=2,'Vehicle Specs'!$C$36,IF(A310=3,'Vehicle Specs'!$D$36,IF(A310=4,'Vehicle Specs'!$B$36,1))))</f>
        <v>80.194689900000014</v>
      </c>
      <c r="L310" s="23">
        <f t="shared" si="76"/>
        <v>6.5</v>
      </c>
      <c r="M310" s="23">
        <f t="shared" si="73"/>
        <v>0</v>
      </c>
      <c r="N310" s="23">
        <f t="shared" si="65"/>
        <v>0</v>
      </c>
      <c r="O310" s="23">
        <f t="shared" si="66"/>
        <v>0</v>
      </c>
      <c r="P310" s="23">
        <f t="shared" si="67"/>
        <v>97.495799397210021</v>
      </c>
      <c r="Q310" s="23">
        <f>IF(H310=1,I310*'Vehicle Specs'!#REF!,IF(H310=2,'Vehicle Specs'!#REF!*I310,IF(H310=3,'Vehicle Specs'!$G$25*I310,0)))</f>
        <v>0</v>
      </c>
      <c r="R310" s="23">
        <f t="shared" si="63"/>
        <v>97.495799397210021</v>
      </c>
      <c r="S310" s="23">
        <f t="shared" si="68"/>
        <v>97.495799397210021</v>
      </c>
      <c r="T310" s="23">
        <f>ABS((+P310+Q310)*(+E310))/1000</f>
        <v>0.42995647534169623</v>
      </c>
      <c r="U310" s="61"/>
      <c r="V310" s="61"/>
      <c r="W310" s="22">
        <v>308.00785775999998</v>
      </c>
      <c r="X310" s="23">
        <f t="shared" si="74"/>
        <v>8.3415200869259316E-3</v>
      </c>
      <c r="Y310" s="23">
        <f t="shared" si="69"/>
        <v>8.3415200869259316E-3</v>
      </c>
      <c r="Z310" s="23">
        <f t="shared" si="70"/>
        <v>2.5775297068601127E-2</v>
      </c>
      <c r="AA310" s="22">
        <f>(0.5*'Vehicle Specs'!$G$20*'Drive Cycle'!E310^2)</f>
        <v>6114.7743615000009</v>
      </c>
      <c r="AB310" s="22">
        <f t="shared" si="71"/>
        <v>97.495799397210021</v>
      </c>
      <c r="AC310" s="22">
        <f>SUM(AB$2:AB310)</f>
        <v>63726.940834776673</v>
      </c>
      <c r="AD310" s="35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</row>
    <row r="311" spans="1:43" x14ac:dyDescent="0.3">
      <c r="A311" s="21">
        <v>1</v>
      </c>
      <c r="B311" s="23" t="s">
        <v>94</v>
      </c>
      <c r="C311" s="23">
        <f t="shared" si="77"/>
        <v>309</v>
      </c>
      <c r="D311" s="23">
        <f t="shared" si="64"/>
        <v>9.8651700000000009</v>
      </c>
      <c r="E311" s="40">
        <f t="shared" si="80"/>
        <v>4.41</v>
      </c>
      <c r="F311" s="40">
        <f t="shared" si="72"/>
        <v>35.344257283843</v>
      </c>
      <c r="G311" s="61"/>
      <c r="H311" s="61"/>
      <c r="I311" s="40">
        <f>E311-E310</f>
        <v>0</v>
      </c>
      <c r="J311" s="23">
        <f>(0.5*'Vehicle Specs'!$G$25*'Vehicle Specs'!$C$28*'Vehicle Specs'!$C$27*'Drive Cycle'!E311^2)</f>
        <v>17.30110949721</v>
      </c>
      <c r="K311" s="23">
        <f>IF(A311=1,'Vehicle Specs'!$E$36,IF(A311=2,'Vehicle Specs'!$C$36,IF(A311=3,'Vehicle Specs'!$D$36,IF(A311=4,'Vehicle Specs'!$B$36,1))))</f>
        <v>80.194689900000014</v>
      </c>
      <c r="L311" s="23">
        <f t="shared" si="76"/>
        <v>6.5</v>
      </c>
      <c r="M311" s="23">
        <f t="shared" si="73"/>
        <v>0</v>
      </c>
      <c r="N311" s="23">
        <f t="shared" si="65"/>
        <v>0</v>
      </c>
      <c r="O311" s="23">
        <f t="shared" si="66"/>
        <v>0</v>
      </c>
      <c r="P311" s="23">
        <f t="shared" si="67"/>
        <v>97.495799397210021</v>
      </c>
      <c r="Q311" s="23">
        <f>IF(H311=1,I311*'Vehicle Specs'!#REF!,IF(H311=2,'Vehicle Specs'!#REF!*I311,IF(H311=3,'Vehicle Specs'!$G$25*I311,0)))</f>
        <v>0</v>
      </c>
      <c r="R311" s="23">
        <f t="shared" si="63"/>
        <v>97.495799397210021</v>
      </c>
      <c r="S311" s="23">
        <f t="shared" si="68"/>
        <v>97.495799397210021</v>
      </c>
      <c r="T311" s="23">
        <f>ABS((+P311+Q311)*(+E311))/1000</f>
        <v>0.42995647534169623</v>
      </c>
      <c r="U311" s="61"/>
      <c r="V311" s="61"/>
      <c r="W311" s="22">
        <v>308.00785775999998</v>
      </c>
      <c r="X311" s="23">
        <f t="shared" si="74"/>
        <v>8.3415200869259316E-3</v>
      </c>
      <c r="Y311" s="23">
        <f t="shared" si="69"/>
        <v>8.3415200869259316E-3</v>
      </c>
      <c r="Z311" s="23">
        <f t="shared" si="70"/>
        <v>2.5775297068601127E-2</v>
      </c>
      <c r="AA311" s="22">
        <f>(0.5*'Vehicle Specs'!$G$20*'Drive Cycle'!E311^2)</f>
        <v>6114.7743615000009</v>
      </c>
      <c r="AB311" s="22">
        <f t="shared" si="71"/>
        <v>97.495799397210021</v>
      </c>
      <c r="AC311" s="22">
        <f>SUM(AB$2:AB311)</f>
        <v>63824.436634173886</v>
      </c>
      <c r="AD311" s="35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</row>
    <row r="312" spans="1:43" x14ac:dyDescent="0.3">
      <c r="A312" s="21">
        <v>1</v>
      </c>
      <c r="B312" s="23" t="s">
        <v>94</v>
      </c>
      <c r="C312" s="23">
        <f t="shared" si="77"/>
        <v>310</v>
      </c>
      <c r="D312" s="23">
        <f t="shared" si="64"/>
        <v>9.8651700000000009</v>
      </c>
      <c r="E312" s="40">
        <f t="shared" si="80"/>
        <v>4.41</v>
      </c>
      <c r="F312" s="40">
        <f t="shared" si="72"/>
        <v>35.57101465345751</v>
      </c>
      <c r="G312" s="61"/>
      <c r="H312" s="61"/>
      <c r="I312" s="40">
        <f>E312-E311</f>
        <v>0</v>
      </c>
      <c r="J312" s="23">
        <f>(0.5*'Vehicle Specs'!$G$25*'Vehicle Specs'!$C$28*'Vehicle Specs'!$C$27*'Drive Cycle'!E312^2)</f>
        <v>17.30110949721</v>
      </c>
      <c r="K312" s="23">
        <f>IF(A312=1,'Vehicle Specs'!$E$36,IF(A312=2,'Vehicle Specs'!$C$36,IF(A312=3,'Vehicle Specs'!$D$36,IF(A312=4,'Vehicle Specs'!$B$36,1))))</f>
        <v>80.194689900000014</v>
      </c>
      <c r="L312" s="23">
        <f t="shared" si="76"/>
        <v>6.5</v>
      </c>
      <c r="M312" s="23">
        <f t="shared" si="73"/>
        <v>0</v>
      </c>
      <c r="N312" s="23">
        <f t="shared" si="65"/>
        <v>0</v>
      </c>
      <c r="O312" s="23">
        <f t="shared" si="66"/>
        <v>0</v>
      </c>
      <c r="P312" s="23">
        <f t="shared" si="67"/>
        <v>97.495799397210021</v>
      </c>
      <c r="Q312" s="23">
        <f>IF(H312=1,I312*'Vehicle Specs'!#REF!,IF(H312=2,'Vehicle Specs'!#REF!*I312,IF(H312=3,'Vehicle Specs'!$G$25*I312,0)))</f>
        <v>0</v>
      </c>
      <c r="R312" s="23">
        <f t="shared" si="63"/>
        <v>97.495799397210021</v>
      </c>
      <c r="S312" s="23">
        <f t="shared" si="68"/>
        <v>97.495799397210021</v>
      </c>
      <c r="T312" s="23">
        <f>ABS((+P312+Q312)*(+E312))/1000</f>
        <v>0.42995647534169623</v>
      </c>
      <c r="U312" s="61"/>
      <c r="V312" s="61"/>
      <c r="W312" s="22">
        <v>308.00785775999998</v>
      </c>
      <c r="X312" s="23">
        <f t="shared" si="74"/>
        <v>8.3415200869259316E-3</v>
      </c>
      <c r="Y312" s="23">
        <f t="shared" si="69"/>
        <v>8.3415200869259316E-3</v>
      </c>
      <c r="Z312" s="23">
        <f t="shared" si="70"/>
        <v>2.5775297068601127E-2</v>
      </c>
      <c r="AA312" s="22">
        <f>(0.5*'Vehicle Specs'!$G$20*'Drive Cycle'!E312^2)</f>
        <v>6114.7743615000009</v>
      </c>
      <c r="AB312" s="22">
        <f t="shared" si="71"/>
        <v>97.495799397210021</v>
      </c>
      <c r="AC312" s="22">
        <f>SUM(AB$2:AB312)</f>
        <v>63921.932433571099</v>
      </c>
      <c r="AD312" s="35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</row>
    <row r="313" spans="1:43" x14ac:dyDescent="0.3">
      <c r="A313" s="21">
        <v>1</v>
      </c>
      <c r="B313" s="23" t="s">
        <v>94</v>
      </c>
      <c r="C313" s="23">
        <f t="shared" si="77"/>
        <v>311</v>
      </c>
      <c r="D313" s="23">
        <f t="shared" si="64"/>
        <v>9.8651700000000009</v>
      </c>
      <c r="E313" s="40">
        <f t="shared" si="80"/>
        <v>4.41</v>
      </c>
      <c r="F313" s="40">
        <f t="shared" si="72"/>
        <v>35.797772023072021</v>
      </c>
      <c r="G313" s="61"/>
      <c r="H313" s="61"/>
      <c r="I313" s="40">
        <f>E313-E312</f>
        <v>0</v>
      </c>
      <c r="J313" s="23">
        <f>(0.5*'Vehicle Specs'!$G$25*'Vehicle Specs'!$C$28*'Vehicle Specs'!$C$27*'Drive Cycle'!E313^2)</f>
        <v>17.30110949721</v>
      </c>
      <c r="K313" s="23">
        <f>IF(A313=1,'Vehicle Specs'!$E$36,IF(A313=2,'Vehicle Specs'!$C$36,IF(A313=3,'Vehicle Specs'!$D$36,IF(A313=4,'Vehicle Specs'!$B$36,1))))</f>
        <v>80.194689900000014</v>
      </c>
      <c r="L313" s="23">
        <f t="shared" si="76"/>
        <v>6.5</v>
      </c>
      <c r="M313" s="23">
        <f t="shared" si="73"/>
        <v>0</v>
      </c>
      <c r="N313" s="23">
        <f t="shared" si="65"/>
        <v>0</v>
      </c>
      <c r="O313" s="23">
        <f t="shared" si="66"/>
        <v>0</v>
      </c>
      <c r="P313" s="23">
        <f t="shared" si="67"/>
        <v>97.495799397210021</v>
      </c>
      <c r="Q313" s="23">
        <f>IF(H313=1,I313*'Vehicle Specs'!#REF!,IF(H313=2,'Vehicle Specs'!#REF!*I313,IF(H313=3,'Vehicle Specs'!$G$25*I313,0)))</f>
        <v>0</v>
      </c>
      <c r="R313" s="23">
        <f t="shared" si="63"/>
        <v>97.495799397210021</v>
      </c>
      <c r="S313" s="23">
        <f t="shared" si="68"/>
        <v>97.495799397210021</v>
      </c>
      <c r="T313" s="23">
        <f>ABS((+P313+Q313)*(+E313))/1000</f>
        <v>0.42995647534169623</v>
      </c>
      <c r="U313" s="61"/>
      <c r="V313" s="61"/>
      <c r="W313" s="22">
        <v>308.00785775999998</v>
      </c>
      <c r="X313" s="23">
        <f t="shared" si="74"/>
        <v>8.3415200869259316E-3</v>
      </c>
      <c r="Y313" s="23">
        <f t="shared" si="69"/>
        <v>8.3415200869259316E-3</v>
      </c>
      <c r="Z313" s="23">
        <f t="shared" si="70"/>
        <v>2.5775297068601127E-2</v>
      </c>
      <c r="AA313" s="22">
        <f>(0.5*'Vehicle Specs'!$G$20*'Drive Cycle'!E313^2)</f>
        <v>6114.7743615000009</v>
      </c>
      <c r="AB313" s="22">
        <f t="shared" si="71"/>
        <v>97.495799397210021</v>
      </c>
      <c r="AC313" s="22">
        <f>SUM(AB$2:AB313)</f>
        <v>64019.428232968312</v>
      </c>
      <c r="AD313" s="35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</row>
    <row r="314" spans="1:43" x14ac:dyDescent="0.3">
      <c r="A314" s="21">
        <v>1</v>
      </c>
      <c r="B314" s="23" t="s">
        <v>94</v>
      </c>
      <c r="C314" s="23">
        <f t="shared" si="77"/>
        <v>312</v>
      </c>
      <c r="D314" s="23">
        <f t="shared" si="64"/>
        <v>9.8651700000000009</v>
      </c>
      <c r="E314" s="40">
        <f t="shared" si="80"/>
        <v>4.41</v>
      </c>
      <c r="F314" s="40">
        <f t="shared" si="72"/>
        <v>36.024529392686532</v>
      </c>
      <c r="G314" s="61"/>
      <c r="H314" s="61"/>
      <c r="I314" s="40">
        <f>E314-E313</f>
        <v>0</v>
      </c>
      <c r="J314" s="23">
        <f>(0.5*'Vehicle Specs'!$G$25*'Vehicle Specs'!$C$28*'Vehicle Specs'!$C$27*'Drive Cycle'!E314^2)</f>
        <v>17.30110949721</v>
      </c>
      <c r="K314" s="23">
        <f>IF(A314=1,'Vehicle Specs'!$E$36,IF(A314=2,'Vehicle Specs'!$C$36,IF(A314=3,'Vehicle Specs'!$D$36,IF(A314=4,'Vehicle Specs'!$B$36,1))))</f>
        <v>80.194689900000014</v>
      </c>
      <c r="L314" s="23">
        <f t="shared" si="76"/>
        <v>6.5</v>
      </c>
      <c r="M314" s="23">
        <f t="shared" si="73"/>
        <v>0</v>
      </c>
      <c r="N314" s="23">
        <f t="shared" si="65"/>
        <v>0</v>
      </c>
      <c r="O314" s="23">
        <f t="shared" si="66"/>
        <v>0</v>
      </c>
      <c r="P314" s="23">
        <f t="shared" si="67"/>
        <v>97.495799397210021</v>
      </c>
      <c r="Q314" s="23">
        <f>IF(H314=1,I314*'Vehicle Specs'!#REF!,IF(H314=2,'Vehicle Specs'!#REF!*I314,IF(H314=3,'Vehicle Specs'!$G$25*I314,0)))</f>
        <v>0</v>
      </c>
      <c r="R314" s="23">
        <f t="shared" si="63"/>
        <v>97.495799397210021</v>
      </c>
      <c r="S314" s="23">
        <f t="shared" si="68"/>
        <v>97.495799397210021</v>
      </c>
      <c r="T314" s="23">
        <f>ABS((+P314+Q314)*(+E314))/1000</f>
        <v>0.42995647534169623</v>
      </c>
      <c r="U314" s="61"/>
      <c r="V314" s="61"/>
      <c r="W314" s="22">
        <v>308.00785775999998</v>
      </c>
      <c r="X314" s="23">
        <f t="shared" si="74"/>
        <v>8.3415200869259316E-3</v>
      </c>
      <c r="Y314" s="23">
        <f t="shared" si="69"/>
        <v>8.3415200869259316E-3</v>
      </c>
      <c r="Z314" s="23">
        <f t="shared" si="70"/>
        <v>2.5775297068601127E-2</v>
      </c>
      <c r="AA314" s="22">
        <f>(0.5*'Vehicle Specs'!$G$20*'Drive Cycle'!E314^2)</f>
        <v>6114.7743615000009</v>
      </c>
      <c r="AB314" s="22">
        <f t="shared" si="71"/>
        <v>97.495799397210021</v>
      </c>
      <c r="AC314" s="22">
        <f>SUM(AB$2:AB314)</f>
        <v>64116.924032365525</v>
      </c>
      <c r="AD314" s="35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</row>
    <row r="315" spans="1:43" x14ac:dyDescent="0.3">
      <c r="A315" s="21">
        <v>1</v>
      </c>
      <c r="B315" s="23" t="s">
        <v>94</v>
      </c>
      <c r="C315" s="23">
        <f t="shared" si="77"/>
        <v>313</v>
      </c>
      <c r="D315" s="23">
        <f t="shared" si="64"/>
        <v>10.98367</v>
      </c>
      <c r="E315" s="40">
        <f>E314+0.5</f>
        <v>4.91</v>
      </c>
      <c r="F315" s="40">
        <f t="shared" si="72"/>
        <v>36.228195380466573</v>
      </c>
      <c r="G315" s="61"/>
      <c r="H315" s="61"/>
      <c r="I315" s="40">
        <f>E315-E314</f>
        <v>0.5</v>
      </c>
      <c r="J315" s="23">
        <f>(0.5*'Vehicle Specs'!$G$25*'Vehicle Specs'!$C$28*'Vehicle Specs'!$C$27*'Drive Cycle'!E315^2)</f>
        <v>21.446664603209999</v>
      </c>
      <c r="K315" s="23">
        <f>IF(A315=1,'Vehicle Specs'!$E$36,IF(A315=2,'Vehicle Specs'!$C$36,IF(A315=3,'Vehicle Specs'!$D$36,IF(A315=4,'Vehicle Specs'!$B$36,1))))</f>
        <v>80.194689900000014</v>
      </c>
      <c r="L315" s="23">
        <f t="shared" si="76"/>
        <v>6.5</v>
      </c>
      <c r="M315" s="23">
        <f t="shared" si="73"/>
        <v>0</v>
      </c>
      <c r="N315" s="23">
        <f t="shared" si="65"/>
        <v>0</v>
      </c>
      <c r="O315" s="23">
        <f t="shared" si="66"/>
        <v>0</v>
      </c>
      <c r="P315" s="23">
        <f t="shared" si="67"/>
        <v>101.64135450321001</v>
      </c>
      <c r="Q315" s="23">
        <f>IF(H315=1,I315*'Vehicle Specs'!#REF!,IF(H315=2,'Vehicle Specs'!#REF!*I315,IF(H315=3,'Vehicle Specs'!$G$25*I315,0)))</f>
        <v>0</v>
      </c>
      <c r="R315" s="23">
        <f t="shared" si="63"/>
        <v>101.64135450321001</v>
      </c>
      <c r="S315" s="23">
        <f t="shared" si="68"/>
        <v>101.64135450321001</v>
      </c>
      <c r="T315" s="23">
        <f>ABS((+P315+Q315)*(+E315))/1000</f>
        <v>0.49905905061076117</v>
      </c>
      <c r="U315" s="61"/>
      <c r="V315" s="61"/>
      <c r="W315" s="22">
        <v>308.00785775999998</v>
      </c>
      <c r="X315" s="23">
        <f t="shared" si="74"/>
        <v>8.6962044056551231E-3</v>
      </c>
      <c r="Y315" s="23">
        <f t="shared" si="69"/>
        <v>8.6962044056551231E-3</v>
      </c>
      <c r="Z315" s="23">
        <f t="shared" si="70"/>
        <v>2.6871271613474329E-2</v>
      </c>
      <c r="AA315" s="22">
        <f>(0.5*'Vehicle Specs'!$G$20*'Drive Cycle'!E315^2)</f>
        <v>7579.9482615000006</v>
      </c>
      <c r="AB315" s="22">
        <f t="shared" si="71"/>
        <v>101.64135450321001</v>
      </c>
      <c r="AC315" s="22">
        <f>SUM(AB$2:AB315)</f>
        <v>64218.565386868737</v>
      </c>
      <c r="AD315" s="35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</row>
    <row r="316" spans="1:43" x14ac:dyDescent="0.3">
      <c r="A316" s="21">
        <v>1</v>
      </c>
      <c r="B316" s="23" t="s">
        <v>94</v>
      </c>
      <c r="C316" s="23">
        <f t="shared" si="77"/>
        <v>314</v>
      </c>
      <c r="D316" s="23">
        <f t="shared" si="64"/>
        <v>12.102170000000001</v>
      </c>
      <c r="E316" s="40">
        <f t="shared" ref="E316:E324" si="81">E315+0.5</f>
        <v>5.41</v>
      </c>
      <c r="F316" s="40">
        <f t="shared" si="72"/>
        <v>36.413038264015555</v>
      </c>
      <c r="G316" s="61"/>
      <c r="H316" s="61"/>
      <c r="I316" s="40">
        <f>E316-E315</f>
        <v>0.5</v>
      </c>
      <c r="J316" s="23">
        <f>(0.5*'Vehicle Specs'!$G$25*'Vehicle Specs'!$C$28*'Vehicle Specs'!$C$27*'Drive Cycle'!E316^2)</f>
        <v>26.037021759209999</v>
      </c>
      <c r="K316" s="23">
        <f>IF(A316=1,'Vehicle Specs'!$E$36,IF(A316=2,'Vehicle Specs'!$C$36,IF(A316=3,'Vehicle Specs'!$D$36,IF(A316=4,'Vehicle Specs'!$B$36,1))))</f>
        <v>80.194689900000014</v>
      </c>
      <c r="L316" s="23">
        <f t="shared" si="76"/>
        <v>6.5</v>
      </c>
      <c r="M316" s="23">
        <f t="shared" si="73"/>
        <v>0</v>
      </c>
      <c r="N316" s="23">
        <f t="shared" si="65"/>
        <v>0</v>
      </c>
      <c r="O316" s="23">
        <f t="shared" si="66"/>
        <v>0</v>
      </c>
      <c r="P316" s="23">
        <f t="shared" si="67"/>
        <v>106.23171165921002</v>
      </c>
      <c r="Q316" s="23">
        <f>IF(H316=1,I316*'Vehicle Specs'!#REF!,IF(H316=2,'Vehicle Specs'!#REF!*I316,IF(H316=3,'Vehicle Specs'!$G$25*I316,0)))</f>
        <v>0</v>
      </c>
      <c r="R316" s="23">
        <f t="shared" si="63"/>
        <v>106.23171165921002</v>
      </c>
      <c r="S316" s="23">
        <f t="shared" si="68"/>
        <v>106.23171165921002</v>
      </c>
      <c r="T316" s="23">
        <f>ABS((+P316+Q316)*(+E316))/1000</f>
        <v>0.57471356007632624</v>
      </c>
      <c r="U316" s="61"/>
      <c r="V316" s="61"/>
      <c r="W316" s="22">
        <v>308.00785775999998</v>
      </c>
      <c r="X316" s="23">
        <f t="shared" si="74"/>
        <v>9.0889449817586915E-3</v>
      </c>
      <c r="Y316" s="23">
        <f t="shared" si="69"/>
        <v>9.0889449817586915E-3</v>
      </c>
      <c r="Z316" s="23">
        <f t="shared" si="70"/>
        <v>2.8084839993634356E-2</v>
      </c>
      <c r="AA316" s="22">
        <f>(0.5*'Vehicle Specs'!$G$20*'Drive Cycle'!E316^2)</f>
        <v>9202.3296614999999</v>
      </c>
      <c r="AB316" s="22">
        <f t="shared" si="71"/>
        <v>106.23171165921002</v>
      </c>
      <c r="AC316" s="22">
        <f>SUM(AB$2:AB316)</f>
        <v>64324.797098527946</v>
      </c>
      <c r="AD316" s="35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</row>
    <row r="317" spans="1:43" x14ac:dyDescent="0.3">
      <c r="A317" s="21">
        <v>1</v>
      </c>
      <c r="B317" s="23" t="s">
        <v>94</v>
      </c>
      <c r="C317" s="23">
        <f t="shared" si="77"/>
        <v>315</v>
      </c>
      <c r="D317" s="23">
        <f t="shared" si="64"/>
        <v>13.22067</v>
      </c>
      <c r="E317" s="40">
        <f t="shared" si="81"/>
        <v>5.91</v>
      </c>
      <c r="F317" s="40">
        <f t="shared" si="72"/>
        <v>36.582243001748211</v>
      </c>
      <c r="G317" s="61"/>
      <c r="H317" s="61"/>
      <c r="I317" s="40">
        <f>E317-E316</f>
        <v>0.5</v>
      </c>
      <c r="J317" s="23">
        <f>(0.5*'Vehicle Specs'!$G$25*'Vehicle Specs'!$C$28*'Vehicle Specs'!$C$27*'Drive Cycle'!E317^2)</f>
        <v>31.072180965209999</v>
      </c>
      <c r="K317" s="23">
        <f>IF(A317=1,'Vehicle Specs'!$E$36,IF(A317=2,'Vehicle Specs'!$C$36,IF(A317=3,'Vehicle Specs'!$D$36,IF(A317=4,'Vehicle Specs'!$B$36,1))))</f>
        <v>80.194689900000014</v>
      </c>
      <c r="L317" s="23">
        <f t="shared" si="76"/>
        <v>6.5</v>
      </c>
      <c r="M317" s="23">
        <f t="shared" si="73"/>
        <v>0</v>
      </c>
      <c r="N317" s="23">
        <f t="shared" si="65"/>
        <v>0</v>
      </c>
      <c r="O317" s="23">
        <f t="shared" si="66"/>
        <v>0</v>
      </c>
      <c r="P317" s="23">
        <f t="shared" si="67"/>
        <v>111.26687086521001</v>
      </c>
      <c r="Q317" s="23">
        <f>IF(H317=1,I317*'Vehicle Specs'!#REF!,IF(H317=2,'Vehicle Specs'!#REF!*I317,IF(H317=3,'Vehicle Specs'!$G$25*I317,0)))</f>
        <v>0</v>
      </c>
      <c r="R317" s="23">
        <f t="shared" si="63"/>
        <v>111.26687086521001</v>
      </c>
      <c r="S317" s="23">
        <f t="shared" si="68"/>
        <v>111.26687086521001</v>
      </c>
      <c r="T317" s="23">
        <f>ABS((+P317+Q317)*(+E317))/1000</f>
        <v>0.65758720681339111</v>
      </c>
      <c r="U317" s="61"/>
      <c r="V317" s="61"/>
      <c r="W317" s="22">
        <v>308.00785775999998</v>
      </c>
      <c r="X317" s="23">
        <f t="shared" si="74"/>
        <v>9.5197418152366351E-3</v>
      </c>
      <c r="Y317" s="23">
        <f t="shared" si="69"/>
        <v>9.5197418152366351E-3</v>
      </c>
      <c r="Z317" s="23">
        <f t="shared" si="70"/>
        <v>2.94160022090812E-2</v>
      </c>
      <c r="AA317" s="22">
        <f>(0.5*'Vehicle Specs'!$G$20*'Drive Cycle'!E317^2)</f>
        <v>10981.918561500001</v>
      </c>
      <c r="AB317" s="22">
        <f t="shared" si="71"/>
        <v>111.26687086521001</v>
      </c>
      <c r="AC317" s="22">
        <f>SUM(AB$2:AB317)</f>
        <v>64436.063969393159</v>
      </c>
      <c r="AD317" s="35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</row>
    <row r="318" spans="1:43" x14ac:dyDescent="0.3">
      <c r="A318" s="21">
        <v>1</v>
      </c>
      <c r="B318" s="23" t="s">
        <v>94</v>
      </c>
      <c r="C318" s="23">
        <f t="shared" si="77"/>
        <v>316</v>
      </c>
      <c r="D318" s="23">
        <f t="shared" si="64"/>
        <v>14.339170000000001</v>
      </c>
      <c r="E318" s="40">
        <f t="shared" si="81"/>
        <v>6.41</v>
      </c>
      <c r="F318" s="40">
        <f t="shared" si="72"/>
        <v>36.738249241997821</v>
      </c>
      <c r="G318" s="61"/>
      <c r="H318" s="61"/>
      <c r="I318" s="40">
        <f>E318-E317</f>
        <v>0.5</v>
      </c>
      <c r="J318" s="23">
        <f>(0.5*'Vehicle Specs'!$G$25*'Vehicle Specs'!$C$28*'Vehicle Specs'!$C$27*'Drive Cycle'!E318^2)</f>
        <v>36.552142221209998</v>
      </c>
      <c r="K318" s="23">
        <f>IF(A318=1,'Vehicle Specs'!$E$36,IF(A318=2,'Vehicle Specs'!$C$36,IF(A318=3,'Vehicle Specs'!$D$36,IF(A318=4,'Vehicle Specs'!$B$36,1))))</f>
        <v>80.194689900000014</v>
      </c>
      <c r="L318" s="23">
        <f t="shared" si="76"/>
        <v>6.5</v>
      </c>
      <c r="M318" s="23">
        <f t="shared" si="73"/>
        <v>0</v>
      </c>
      <c r="N318" s="23">
        <f t="shared" si="65"/>
        <v>0</v>
      </c>
      <c r="O318" s="23">
        <f t="shared" si="66"/>
        <v>0</v>
      </c>
      <c r="P318" s="23">
        <f t="shared" si="67"/>
        <v>116.74683212121002</v>
      </c>
      <c r="Q318" s="23">
        <f>IF(H318=1,I318*'Vehicle Specs'!#REF!,IF(H318=2,'Vehicle Specs'!#REF!*I318,IF(H318=3,'Vehicle Specs'!$G$25*I318,0)))</f>
        <v>0</v>
      </c>
      <c r="R318" s="23">
        <f t="shared" si="63"/>
        <v>116.74683212121002</v>
      </c>
      <c r="S318" s="23">
        <f t="shared" si="68"/>
        <v>116.74683212121002</v>
      </c>
      <c r="T318" s="23">
        <f>ABS((+P318+Q318)*(+E318))/1000</f>
        <v>0.74834719389695625</v>
      </c>
      <c r="U318" s="61"/>
      <c r="V318" s="61"/>
      <c r="W318" s="22">
        <v>308.00785775999998</v>
      </c>
      <c r="X318" s="23">
        <f t="shared" si="74"/>
        <v>9.988594906088959E-3</v>
      </c>
      <c r="Y318" s="23">
        <f t="shared" si="69"/>
        <v>9.988594906088959E-3</v>
      </c>
      <c r="Z318" s="23">
        <f t="shared" si="70"/>
        <v>3.086475825981488E-2</v>
      </c>
      <c r="AA318" s="22">
        <f>(0.5*'Vehicle Specs'!$G$20*'Drive Cycle'!E318^2)</f>
        <v>12918.714961500002</v>
      </c>
      <c r="AB318" s="22">
        <f t="shared" si="71"/>
        <v>116.74683212121002</v>
      </c>
      <c r="AC318" s="22">
        <f>SUM(AB$2:AB318)</f>
        <v>64552.810801514366</v>
      </c>
      <c r="AD318" s="35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</row>
    <row r="319" spans="1:43" x14ac:dyDescent="0.3">
      <c r="A319" s="21">
        <v>1</v>
      </c>
      <c r="B319" s="23" t="s">
        <v>94</v>
      </c>
      <c r="C319" s="23">
        <f t="shared" si="77"/>
        <v>317</v>
      </c>
      <c r="D319" s="23">
        <f t="shared" si="64"/>
        <v>15.45767</v>
      </c>
      <c r="E319" s="40">
        <f>E318+0.5</f>
        <v>6.91</v>
      </c>
      <c r="F319" s="40">
        <f t="shared" si="72"/>
        <v>36.882967042287255</v>
      </c>
      <c r="G319" s="61"/>
      <c r="H319" s="61"/>
      <c r="I319" s="40">
        <f>E319-E318</f>
        <v>0.5</v>
      </c>
      <c r="J319" s="23">
        <f>(0.5*'Vehicle Specs'!$G$25*'Vehicle Specs'!$C$28*'Vehicle Specs'!$C$27*'Drive Cycle'!E319^2)</f>
        <v>42.476905527209993</v>
      </c>
      <c r="K319" s="23">
        <f>IF(A319=1,'Vehicle Specs'!$E$36,IF(A319=2,'Vehicle Specs'!$C$36,IF(A319=3,'Vehicle Specs'!$D$36,IF(A319=4,'Vehicle Specs'!$B$36,1))))</f>
        <v>80.194689900000014</v>
      </c>
      <c r="L319" s="23">
        <f t="shared" si="76"/>
        <v>6.5</v>
      </c>
      <c r="M319" s="23">
        <f t="shared" si="73"/>
        <v>0</v>
      </c>
      <c r="N319" s="23">
        <f t="shared" si="65"/>
        <v>0</v>
      </c>
      <c r="O319" s="23">
        <f t="shared" si="66"/>
        <v>0</v>
      </c>
      <c r="P319" s="23">
        <f t="shared" si="67"/>
        <v>122.67159542721001</v>
      </c>
      <c r="Q319" s="23">
        <f>IF(H319=1,I319*'Vehicle Specs'!#REF!,IF(H319=2,'Vehicle Specs'!#REF!*I319,IF(H319=3,'Vehicle Specs'!$G$25*I319,0)))</f>
        <v>0</v>
      </c>
      <c r="R319" s="23">
        <f t="shared" si="63"/>
        <v>122.67159542721001</v>
      </c>
      <c r="S319" s="23">
        <f t="shared" si="68"/>
        <v>122.67159542721001</v>
      </c>
      <c r="T319" s="23">
        <f>ABS((+P319+Q319)*(+E319))/1000</f>
        <v>0.84766072440202123</v>
      </c>
      <c r="U319" s="61"/>
      <c r="V319" s="61"/>
      <c r="W319" s="22">
        <v>308.00785775999998</v>
      </c>
      <c r="X319" s="23">
        <f t="shared" si="74"/>
        <v>1.0495504254315655E-2</v>
      </c>
      <c r="Y319" s="23">
        <f t="shared" si="69"/>
        <v>1.0495504254315655E-2</v>
      </c>
      <c r="Z319" s="23">
        <f t="shared" si="70"/>
        <v>3.2431108145835372E-2</v>
      </c>
      <c r="AA319" s="22">
        <f>(0.5*'Vehicle Specs'!$G$20*'Drive Cycle'!E319^2)</f>
        <v>15012.718861500001</v>
      </c>
      <c r="AB319" s="22">
        <f t="shared" si="71"/>
        <v>122.67159542721001</v>
      </c>
      <c r="AC319" s="22">
        <f>SUM(AB$2:AB319)</f>
        <v>64675.482396941574</v>
      </c>
      <c r="AD319" s="35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</row>
    <row r="320" spans="1:43" x14ac:dyDescent="0.3">
      <c r="A320" s="21">
        <v>1</v>
      </c>
      <c r="B320" s="23" t="s">
        <v>94</v>
      </c>
      <c r="C320" s="23">
        <f t="shared" si="77"/>
        <v>318</v>
      </c>
      <c r="D320" s="23">
        <f t="shared" si="64"/>
        <v>16.576170000000001</v>
      </c>
      <c r="E320" s="40">
        <f t="shared" si="81"/>
        <v>7.41</v>
      </c>
      <c r="F320" s="40">
        <f t="shared" si="72"/>
        <v>37.017919808818966</v>
      </c>
      <c r="G320" s="61"/>
      <c r="H320" s="61"/>
      <c r="I320" s="40">
        <f>E320-E319</f>
        <v>0.5</v>
      </c>
      <c r="J320" s="23">
        <f>(0.5*'Vehicle Specs'!$G$25*'Vehicle Specs'!$C$28*'Vehicle Specs'!$C$27*'Drive Cycle'!E320^2)</f>
        <v>48.846470883209996</v>
      </c>
      <c r="K320" s="23">
        <f>IF(A320=1,'Vehicle Specs'!$E$36,IF(A320=2,'Vehicle Specs'!$C$36,IF(A320=3,'Vehicle Specs'!$D$36,IF(A320=4,'Vehicle Specs'!$B$36,1))))</f>
        <v>80.194689900000014</v>
      </c>
      <c r="L320" s="23">
        <f t="shared" si="76"/>
        <v>6.5</v>
      </c>
      <c r="M320" s="23">
        <f t="shared" si="73"/>
        <v>0</v>
      </c>
      <c r="N320" s="23">
        <f t="shared" si="65"/>
        <v>0</v>
      </c>
      <c r="O320" s="23">
        <f t="shared" si="66"/>
        <v>0</v>
      </c>
      <c r="P320" s="23">
        <f t="shared" si="67"/>
        <v>129.04116078321002</v>
      </c>
      <c r="Q320" s="23">
        <f>IF(H320=1,I320*'Vehicle Specs'!#REF!,IF(H320=2,'Vehicle Specs'!#REF!*I320,IF(H320=3,'Vehicle Specs'!$G$25*I320,0)))</f>
        <v>0</v>
      </c>
      <c r="R320" s="23">
        <f t="shared" si="63"/>
        <v>129.04116078321002</v>
      </c>
      <c r="S320" s="23">
        <f t="shared" si="68"/>
        <v>129.04116078321002</v>
      </c>
      <c r="T320" s="23">
        <f>ABS((+P320+Q320)*(+E320))/1000</f>
        <v>0.95619500140358626</v>
      </c>
      <c r="U320" s="61"/>
      <c r="V320" s="61"/>
      <c r="W320" s="22">
        <v>308.00785775999998</v>
      </c>
      <c r="X320" s="23">
        <f t="shared" si="74"/>
        <v>1.1040469859916734E-2</v>
      </c>
      <c r="Y320" s="23">
        <f t="shared" si="69"/>
        <v>1.1040469859916734E-2</v>
      </c>
      <c r="Z320" s="23">
        <f t="shared" si="70"/>
        <v>3.4115051867142705E-2</v>
      </c>
      <c r="AA320" s="22">
        <f>(0.5*'Vehicle Specs'!$G$20*'Drive Cycle'!E320^2)</f>
        <v>17263.930261500002</v>
      </c>
      <c r="AB320" s="22">
        <f t="shared" si="71"/>
        <v>129.04116078321002</v>
      </c>
      <c r="AC320" s="22">
        <f>SUM(AB$2:AB320)</f>
        <v>64804.52355772478</v>
      </c>
      <c r="AD320" s="35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</row>
    <row r="321" spans="1:43" x14ac:dyDescent="0.3">
      <c r="A321" s="21">
        <v>1</v>
      </c>
      <c r="B321" s="22" t="s">
        <v>80</v>
      </c>
      <c r="C321" s="22">
        <f t="shared" si="77"/>
        <v>319</v>
      </c>
      <c r="D321" s="22">
        <f t="shared" si="64"/>
        <v>17.694670000000002</v>
      </c>
      <c r="E321" s="48">
        <f t="shared" si="81"/>
        <v>7.91</v>
      </c>
      <c r="F321" s="48">
        <f t="shared" si="72"/>
        <v>37.14434205913502</v>
      </c>
      <c r="G321" s="61"/>
      <c r="H321" s="61"/>
      <c r="I321" s="48">
        <f>E321-E320</f>
        <v>0.5</v>
      </c>
      <c r="J321" s="22">
        <f>(0.5*'Vehicle Specs'!$G$25*'Vehicle Specs'!$C$28*'Vehicle Specs'!$C$27*'Drive Cycle'!E321^2)</f>
        <v>55.660838289209991</v>
      </c>
      <c r="K321" s="22">
        <f>IF(A321=1,'Vehicle Specs'!$E$36,IF(A321=2,'Vehicle Specs'!$C$36,IF(A321=3,'Vehicle Specs'!$D$36,IF(A321=4,'Vehicle Specs'!$B$36,1))))</f>
        <v>80.194689900000014</v>
      </c>
      <c r="L321" s="22">
        <f t="shared" si="76"/>
        <v>6.5</v>
      </c>
      <c r="M321" s="22">
        <f t="shared" si="73"/>
        <v>0</v>
      </c>
      <c r="N321" s="22">
        <f t="shared" si="65"/>
        <v>0</v>
      </c>
      <c r="O321" s="22">
        <f t="shared" si="66"/>
        <v>0</v>
      </c>
      <c r="P321" s="22">
        <f t="shared" si="67"/>
        <v>135.85552818921002</v>
      </c>
      <c r="Q321" s="22">
        <f>IF(H321=1,I321*'Vehicle Specs'!#REF!,IF(H321=2,'Vehicle Specs'!#REF!*I321,IF(H321=3,'Vehicle Specs'!$G$25*I321,0)))</f>
        <v>0</v>
      </c>
      <c r="R321" s="22">
        <f t="shared" si="63"/>
        <v>135.85552818921002</v>
      </c>
      <c r="S321" s="22">
        <f t="shared" si="68"/>
        <v>135.85552818921002</v>
      </c>
      <c r="T321" s="22">
        <f>ABS((+P321+Q321)*(+E321))/1000</f>
        <v>1.0746172279766513</v>
      </c>
      <c r="U321" s="61"/>
      <c r="V321" s="61"/>
      <c r="W321" s="22">
        <v>308.00785775999998</v>
      </c>
      <c r="X321" s="22">
        <f t="shared" si="74"/>
        <v>1.1623491722892185E-2</v>
      </c>
      <c r="Y321" s="22">
        <f t="shared" si="69"/>
        <v>1.1623491722892185E-2</v>
      </c>
      <c r="Z321" s="22">
        <f t="shared" si="70"/>
        <v>3.591658942373685E-2</v>
      </c>
      <c r="AA321" s="22">
        <f>(0.5*'Vehicle Specs'!$G$20*'Drive Cycle'!E321^2)</f>
        <v>19672.349161500002</v>
      </c>
      <c r="AB321" s="22">
        <f t="shared" si="71"/>
        <v>135.85552818921002</v>
      </c>
      <c r="AC321" s="22">
        <f>SUM(AB$2:AB321)</f>
        <v>64940.379085913992</v>
      </c>
      <c r="AD321" s="35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</row>
    <row r="322" spans="1:43" x14ac:dyDescent="0.3">
      <c r="A322" s="21">
        <v>1</v>
      </c>
      <c r="B322" s="22" t="s">
        <v>80</v>
      </c>
      <c r="C322" s="22">
        <f t="shared" si="77"/>
        <v>320</v>
      </c>
      <c r="D322" s="22">
        <f t="shared" si="64"/>
        <v>18.81317</v>
      </c>
      <c r="E322" s="48">
        <f t="shared" si="81"/>
        <v>8.41</v>
      </c>
      <c r="F322" s="48">
        <f t="shared" si="72"/>
        <v>37.263248123344297</v>
      </c>
      <c r="G322" s="61"/>
      <c r="H322" s="61"/>
      <c r="I322" s="48">
        <f>E322-E321</f>
        <v>0.5</v>
      </c>
      <c r="J322" s="22">
        <f>(0.5*'Vehicle Specs'!$G$25*'Vehicle Specs'!$C$28*'Vehicle Specs'!$C$27*'Drive Cycle'!E322^2)</f>
        <v>62.920007745209993</v>
      </c>
      <c r="K322" s="22">
        <f>IF(A322=1,'Vehicle Specs'!$E$36,IF(A322=2,'Vehicle Specs'!$C$36,IF(A322=3,'Vehicle Specs'!$D$36,IF(A322=4,'Vehicle Specs'!$B$36,1))))</f>
        <v>80.194689900000014</v>
      </c>
      <c r="L322" s="22">
        <f t="shared" si="76"/>
        <v>6.5</v>
      </c>
      <c r="M322" s="22">
        <f t="shared" si="73"/>
        <v>0</v>
      </c>
      <c r="N322" s="22">
        <f t="shared" si="65"/>
        <v>0</v>
      </c>
      <c r="O322" s="22">
        <f t="shared" si="66"/>
        <v>0</v>
      </c>
      <c r="P322" s="22">
        <f t="shared" si="67"/>
        <v>143.11469764521001</v>
      </c>
      <c r="Q322" s="22">
        <f>IF(H322=1,I322*'Vehicle Specs'!#REF!,IF(H322=2,'Vehicle Specs'!#REF!*I322,IF(H322=3,'Vehicle Specs'!$G$25*I322,0)))</f>
        <v>0</v>
      </c>
      <c r="R322" s="22">
        <f t="shared" ref="R322:R385" si="82">(J322+K322+O322+Q322)</f>
        <v>143.11469764521001</v>
      </c>
      <c r="S322" s="22">
        <f t="shared" si="68"/>
        <v>143.11469764521001</v>
      </c>
      <c r="T322" s="22">
        <f>ABS((+P322+Q322)*(+E322))/1000</f>
        <v>1.2035946071962162</v>
      </c>
      <c r="U322" s="61"/>
      <c r="V322" s="61"/>
      <c r="W322" s="22">
        <v>308.00785775999998</v>
      </c>
      <c r="X322" s="22">
        <f t="shared" si="74"/>
        <v>1.2244569843242015E-2</v>
      </c>
      <c r="Y322" s="22">
        <f t="shared" si="69"/>
        <v>1.2244569843242015E-2</v>
      </c>
      <c r="Z322" s="22">
        <f t="shared" si="70"/>
        <v>3.7835720815617827E-2</v>
      </c>
      <c r="AA322" s="22">
        <f>(0.5*'Vehicle Specs'!$G$20*'Drive Cycle'!E322^2)</f>
        <v>22237.975561499999</v>
      </c>
      <c r="AB322" s="22">
        <f t="shared" si="71"/>
        <v>143.11469764521001</v>
      </c>
      <c r="AC322" s="22">
        <f>SUM(AB$2:AB322)</f>
        <v>65083.493783559199</v>
      </c>
      <c r="AD322" s="35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</row>
    <row r="323" spans="1:43" x14ac:dyDescent="0.3">
      <c r="A323" s="21">
        <v>1</v>
      </c>
      <c r="B323" s="22" t="s">
        <v>80</v>
      </c>
      <c r="C323" s="22">
        <f t="shared" si="77"/>
        <v>321</v>
      </c>
      <c r="D323" s="22">
        <f t="shared" ref="D323:D386" si="83">E323*2.237</f>
        <v>19.93167</v>
      </c>
      <c r="E323" s="48">
        <f t="shared" si="81"/>
        <v>8.91</v>
      </c>
      <c r="F323" s="48">
        <f t="shared" si="72"/>
        <v>37.375481568911077</v>
      </c>
      <c r="G323" s="61"/>
      <c r="H323" s="61"/>
      <c r="I323" s="48">
        <f>E323-E322</f>
        <v>0.5</v>
      </c>
      <c r="J323" s="22">
        <f>(0.5*'Vehicle Specs'!$G$25*'Vehicle Specs'!$C$28*'Vehicle Specs'!$C$27*'Drive Cycle'!E323^2)</f>
        <v>70.623979251210002</v>
      </c>
      <c r="K323" s="22">
        <f>IF(A323=1,'Vehicle Specs'!$E$36,IF(A323=2,'Vehicle Specs'!$C$36,IF(A323=3,'Vehicle Specs'!$D$36,IF(A323=4,'Vehicle Specs'!$B$36,1))))</f>
        <v>80.194689900000014</v>
      </c>
      <c r="L323" s="22">
        <f t="shared" si="76"/>
        <v>6.5</v>
      </c>
      <c r="M323" s="22">
        <f t="shared" si="73"/>
        <v>0</v>
      </c>
      <c r="N323" s="22">
        <f t="shared" ref="N323:N386" si="84">DEGREES(ATAN(M323/$C$3))</f>
        <v>0</v>
      </c>
      <c r="O323" s="22">
        <f t="shared" ref="O323:O386" si="85">9.81*SIN(RADIANS(N323))*($C$46)</f>
        <v>0</v>
      </c>
      <c r="P323" s="22">
        <f t="shared" ref="P323:P386" si="86">J323+K323+O323</f>
        <v>150.81866915121003</v>
      </c>
      <c r="Q323" s="22">
        <f>IF(H323=1,I323*'Vehicle Specs'!#REF!,IF(H323=2,'Vehicle Specs'!#REF!*I323,IF(H323=3,'Vehicle Specs'!$G$25*I323,0)))</f>
        <v>0</v>
      </c>
      <c r="R323" s="22">
        <f t="shared" si="82"/>
        <v>150.81866915121003</v>
      </c>
      <c r="S323" s="22">
        <f t="shared" ref="S323:S386" si="87">ABS(R323)</f>
        <v>150.81866915121003</v>
      </c>
      <c r="T323" s="22">
        <f>ABS((+P323+Q323)*(+E323))/1000</f>
        <v>1.3437943421372813</v>
      </c>
      <c r="U323" s="61"/>
      <c r="V323" s="61"/>
      <c r="W323" s="22">
        <v>308.00785775999998</v>
      </c>
      <c r="X323" s="22">
        <f t="shared" si="74"/>
        <v>1.2903704220966221E-2</v>
      </c>
      <c r="Y323" s="22">
        <f t="shared" ref="Y323:Y386" si="88">ABS(X323)</f>
        <v>1.2903704220966221E-2</v>
      </c>
      <c r="Z323" s="22">
        <f t="shared" ref="Z323:Z386" si="89">X323*3.09</f>
        <v>3.9872446042785621E-2</v>
      </c>
      <c r="AA323" s="22">
        <f>(0.5*'Vehicle Specs'!$G$20*'Drive Cycle'!E323^2)</f>
        <v>24960.809461500005</v>
      </c>
      <c r="AB323" s="22">
        <f t="shared" ref="AB323:AB386" si="90">P323+Q323</f>
        <v>150.81866915121003</v>
      </c>
      <c r="AC323" s="22">
        <f>SUM(AB$2:AB323)</f>
        <v>65234.312452710408</v>
      </c>
      <c r="AD323" s="35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</row>
    <row r="324" spans="1:43" x14ac:dyDescent="0.3">
      <c r="A324" s="21">
        <v>1</v>
      </c>
      <c r="B324" s="22" t="s">
        <v>80</v>
      </c>
      <c r="C324" s="22">
        <f t="shared" si="77"/>
        <v>322</v>
      </c>
      <c r="D324" s="22">
        <f t="shared" si="83"/>
        <v>21.050170000000001</v>
      </c>
      <c r="E324" s="48">
        <f t="shared" si="81"/>
        <v>9.41</v>
      </c>
      <c r="F324" s="48">
        <f t="shared" ref="F324:F387" si="91">($C$3/E324)+F323</f>
        <v>37.481751494522129</v>
      </c>
      <c r="G324" s="61"/>
      <c r="H324" s="61"/>
      <c r="I324" s="48">
        <f>E324-E323</f>
        <v>0.5</v>
      </c>
      <c r="J324" s="22">
        <f>(0.5*'Vehicle Specs'!$G$25*'Vehicle Specs'!$C$28*'Vehicle Specs'!$C$27*'Drive Cycle'!E324^2)</f>
        <v>78.772752807209997</v>
      </c>
      <c r="K324" s="22">
        <f>IF(A324=1,'Vehicle Specs'!$E$36,IF(A324=2,'Vehicle Specs'!$C$36,IF(A324=3,'Vehicle Specs'!$D$36,IF(A324=4,'Vehicle Specs'!$B$36,1))))</f>
        <v>80.194689900000014</v>
      </c>
      <c r="L324" s="22">
        <f t="shared" si="76"/>
        <v>6.5</v>
      </c>
      <c r="M324" s="22">
        <f t="shared" ref="M324:M387" si="92">L324-L323</f>
        <v>0</v>
      </c>
      <c r="N324" s="22">
        <f t="shared" si="84"/>
        <v>0</v>
      </c>
      <c r="O324" s="22">
        <f t="shared" si="85"/>
        <v>0</v>
      </c>
      <c r="P324" s="22">
        <f t="shared" si="86"/>
        <v>158.96744270721001</v>
      </c>
      <c r="Q324" s="22">
        <f>IF(H324=1,I324*'Vehicle Specs'!#REF!,IF(H324=2,'Vehicle Specs'!#REF!*I324,IF(H324=3,'Vehicle Specs'!$G$25*I324,0)))</f>
        <v>0</v>
      </c>
      <c r="R324" s="22">
        <f t="shared" si="82"/>
        <v>158.96744270721001</v>
      </c>
      <c r="S324" s="22">
        <f t="shared" si="87"/>
        <v>158.96744270721001</v>
      </c>
      <c r="T324" s="22">
        <f>ABS((+P324+Q324)*(+E324))/1000</f>
        <v>1.4958836358748462</v>
      </c>
      <c r="U324" s="61"/>
      <c r="V324" s="61"/>
      <c r="W324" s="22">
        <v>308.00785775999998</v>
      </c>
      <c r="X324" s="22">
        <f t="shared" ref="X324:X387" si="93">(R324*W324/3600)/1000</f>
        <v>1.3600894856064801E-2</v>
      </c>
      <c r="Y324" s="22">
        <f t="shared" si="88"/>
        <v>1.3600894856064801E-2</v>
      </c>
      <c r="Z324" s="22">
        <f t="shared" si="89"/>
        <v>4.2026765105240234E-2</v>
      </c>
      <c r="AA324" s="22">
        <f>(0.5*'Vehicle Specs'!$G$20*'Drive Cycle'!E324^2)</f>
        <v>27840.850861500003</v>
      </c>
      <c r="AB324" s="22">
        <f t="shared" si="90"/>
        <v>158.96744270721001</v>
      </c>
      <c r="AC324" s="22">
        <f>SUM(AB$2:AB324)</f>
        <v>65393.279895417618</v>
      </c>
      <c r="AD324" s="35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</row>
    <row r="325" spans="1:43" x14ac:dyDescent="0.3">
      <c r="A325" s="21">
        <v>1</v>
      </c>
      <c r="B325" s="22" t="s">
        <v>80</v>
      </c>
      <c r="C325" s="22">
        <f t="shared" si="77"/>
        <v>323</v>
      </c>
      <c r="D325" s="22">
        <f t="shared" si="83"/>
        <v>23.28717</v>
      </c>
      <c r="E325" s="48">
        <f>E324+1</f>
        <v>10.41</v>
      </c>
      <c r="F325" s="48">
        <f t="shared" si="91"/>
        <v>37.577812973868909</v>
      </c>
      <c r="G325" s="61"/>
      <c r="H325" s="61"/>
      <c r="I325" s="48">
        <f>E325-E324</f>
        <v>1</v>
      </c>
      <c r="J325" s="22">
        <f>(0.5*'Vehicle Specs'!$G$25*'Vehicle Specs'!$C$28*'Vehicle Specs'!$C$27*'Drive Cycle'!E325^2)</f>
        <v>96.404706069209993</v>
      </c>
      <c r="K325" s="22">
        <f>IF(A325=1,'Vehicle Specs'!$E$36,IF(A325=2,'Vehicle Specs'!$C$36,IF(A325=3,'Vehicle Specs'!$D$36,IF(A325=4,'Vehicle Specs'!$B$36,1))))</f>
        <v>80.194689900000014</v>
      </c>
      <c r="L325" s="22">
        <f>L324-0.5</f>
        <v>6</v>
      </c>
      <c r="M325" s="22">
        <f t="shared" si="92"/>
        <v>-0.5</v>
      </c>
      <c r="N325" s="22">
        <f t="shared" si="84"/>
        <v>-26.56505117707799</v>
      </c>
      <c r="O325" s="22">
        <f t="shared" si="85"/>
        <v>-193.03527636160186</v>
      </c>
      <c r="P325" s="22">
        <f t="shared" si="86"/>
        <v>-16.435880392391852</v>
      </c>
      <c r="Q325" s="22">
        <f>IF(H325=1,I325*'Vehicle Specs'!#REF!,IF(H325=2,'Vehicle Specs'!#REF!*I325,IF(H325=3,'Vehicle Specs'!$G$25*I325,0)))</f>
        <v>0</v>
      </c>
      <c r="R325" s="22">
        <f t="shared" si="82"/>
        <v>-16.435880392391852</v>
      </c>
      <c r="S325" s="22">
        <f t="shared" si="87"/>
        <v>16.435880392391852</v>
      </c>
      <c r="T325" s="22">
        <f>ABS((+P325+Q325)*(+E325))/1000</f>
        <v>0.17109751488479918</v>
      </c>
      <c r="U325" s="61"/>
      <c r="V325" s="61"/>
      <c r="W325" s="22">
        <v>308.00785775999998</v>
      </c>
      <c r="X325" s="22">
        <f t="shared" si="93"/>
        <v>-1.4062167527945004E-3</v>
      </c>
      <c r="Y325" s="22">
        <f t="shared" si="88"/>
        <v>1.4062167527945004E-3</v>
      </c>
      <c r="Z325" s="22">
        <f t="shared" si="89"/>
        <v>-4.3452097661350062E-3</v>
      </c>
      <c r="AA325" s="22">
        <f>(0.5*'Vehicle Specs'!$G$20*'Drive Cycle'!E325^2)</f>
        <v>34072.556161500004</v>
      </c>
      <c r="AB325" s="22">
        <f t="shared" si="90"/>
        <v>-16.435880392391852</v>
      </c>
      <c r="AC325" s="22">
        <f>SUM(AB$2:AB325)</f>
        <v>65376.844015025228</v>
      </c>
      <c r="AD325" s="35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</row>
    <row r="326" spans="1:43" x14ac:dyDescent="0.3">
      <c r="A326" s="21">
        <v>1</v>
      </c>
      <c r="B326" s="22" t="s">
        <v>80</v>
      </c>
      <c r="C326" s="22">
        <f t="shared" si="77"/>
        <v>324</v>
      </c>
      <c r="D326" s="22">
        <f t="shared" si="83"/>
        <v>25.524170000000002</v>
      </c>
      <c r="E326" s="48">
        <f t="shared" ref="E326:E328" si="94">E325+1</f>
        <v>11.41</v>
      </c>
      <c r="F326" s="48">
        <f t="shared" si="91"/>
        <v>37.665455392799672</v>
      </c>
      <c r="G326" s="61"/>
      <c r="H326" s="61"/>
      <c r="I326" s="48">
        <f>E326-E325</f>
        <v>1</v>
      </c>
      <c r="J326" s="22">
        <f>(0.5*'Vehicle Specs'!$G$25*'Vehicle Specs'!$C$28*'Vehicle Specs'!$C$27*'Drive Cycle'!E326^2)</f>
        <v>115.81586753120997</v>
      </c>
      <c r="K326" s="22">
        <f>IF(A326=1,'Vehicle Specs'!$E$36,IF(A326=2,'Vehicle Specs'!$C$36,IF(A326=3,'Vehicle Specs'!$D$36,IF(A326=4,'Vehicle Specs'!$B$36,1))))</f>
        <v>80.194689900000014</v>
      </c>
      <c r="L326" s="22">
        <f>L325-0.5</f>
        <v>5.5</v>
      </c>
      <c r="M326" s="22">
        <f t="shared" si="92"/>
        <v>-0.5</v>
      </c>
      <c r="N326" s="22">
        <f t="shared" si="84"/>
        <v>-26.56505117707799</v>
      </c>
      <c r="O326" s="22">
        <f t="shared" si="85"/>
        <v>-193.03527636160186</v>
      </c>
      <c r="P326" s="22">
        <f t="shared" si="86"/>
        <v>2.9752810696081156</v>
      </c>
      <c r="Q326" s="22">
        <f>IF(H326=1,I326*'Vehicle Specs'!#REF!,IF(H326=2,'Vehicle Specs'!#REF!*I326,IF(H326=3,'Vehicle Specs'!$G$25*I326,0)))</f>
        <v>0</v>
      </c>
      <c r="R326" s="22">
        <f t="shared" si="82"/>
        <v>2.9752810696081156</v>
      </c>
      <c r="S326" s="22">
        <f t="shared" si="87"/>
        <v>2.9752810696081156</v>
      </c>
      <c r="T326" s="22">
        <f>ABS((+P326+Q326)*(+E326))/1000</f>
        <v>3.3947957004228597E-2</v>
      </c>
      <c r="U326" s="61"/>
      <c r="V326" s="61"/>
      <c r="W326" s="22">
        <v>308.00785775999998</v>
      </c>
      <c r="X326" s="22">
        <f t="shared" si="93"/>
        <v>2.5455831902329915E-4</v>
      </c>
      <c r="Y326" s="22">
        <f t="shared" si="88"/>
        <v>2.5455831902329915E-4</v>
      </c>
      <c r="Z326" s="22">
        <f t="shared" si="89"/>
        <v>7.8658520578199433E-4</v>
      </c>
      <c r="AA326" s="22">
        <f>(0.5*'Vehicle Specs'!$G$20*'Drive Cycle'!E326^2)</f>
        <v>40933.0914615</v>
      </c>
      <c r="AB326" s="22">
        <f t="shared" si="90"/>
        <v>2.9752810696081156</v>
      </c>
      <c r="AC326" s="22">
        <f>SUM(AB$2:AB326)</f>
        <v>65379.819296094836</v>
      </c>
      <c r="AD326" s="35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</row>
    <row r="327" spans="1:43" x14ac:dyDescent="0.3">
      <c r="A327" s="21">
        <v>1</v>
      </c>
      <c r="B327" s="22" t="s">
        <v>80</v>
      </c>
      <c r="C327" s="22">
        <f t="shared" si="77"/>
        <v>325</v>
      </c>
      <c r="D327" s="22">
        <f t="shared" si="83"/>
        <v>27.76117</v>
      </c>
      <c r="E327" s="48">
        <f t="shared" si="94"/>
        <v>12.41</v>
      </c>
      <c r="F327" s="48">
        <f t="shared" si="91"/>
        <v>37.74603557007606</v>
      </c>
      <c r="G327" s="61"/>
      <c r="H327" s="61"/>
      <c r="I327" s="48">
        <f>E327-E326</f>
        <v>1</v>
      </c>
      <c r="J327" s="22">
        <f>(0.5*'Vehicle Specs'!$G$25*'Vehicle Specs'!$C$28*'Vehicle Specs'!$C$27*'Drive Cycle'!E327^2)</f>
        <v>137.00623719320998</v>
      </c>
      <c r="K327" s="22">
        <f>IF(A327=1,'Vehicle Specs'!$E$36,IF(A327=2,'Vehicle Specs'!$C$36,IF(A327=3,'Vehicle Specs'!$D$36,IF(A327=4,'Vehicle Specs'!$B$36,1))))</f>
        <v>80.194689900000014</v>
      </c>
      <c r="L327" s="22">
        <f t="shared" ref="L327:L337" si="95">L326-0.5</f>
        <v>5</v>
      </c>
      <c r="M327" s="22">
        <f t="shared" si="92"/>
        <v>-0.5</v>
      </c>
      <c r="N327" s="22">
        <f t="shared" si="84"/>
        <v>-26.56505117707799</v>
      </c>
      <c r="O327" s="22">
        <f t="shared" si="85"/>
        <v>-193.03527636160186</v>
      </c>
      <c r="P327" s="22">
        <f t="shared" si="86"/>
        <v>24.165650731608139</v>
      </c>
      <c r="Q327" s="22">
        <f>IF(H327=1,I327*'Vehicle Specs'!#REF!,IF(H327=2,'Vehicle Specs'!#REF!*I327,IF(H327=3,'Vehicle Specs'!$G$25*I327,0)))</f>
        <v>0</v>
      </c>
      <c r="R327" s="22">
        <f t="shared" si="82"/>
        <v>24.165650731608139</v>
      </c>
      <c r="S327" s="22">
        <f t="shared" si="87"/>
        <v>24.165650731608139</v>
      </c>
      <c r="T327" s="22">
        <f>ABS((+P327+Q327)*(+E327))/1000</f>
        <v>0.29989572557925703</v>
      </c>
      <c r="U327" s="61"/>
      <c r="V327" s="61"/>
      <c r="W327" s="22">
        <v>308.00785775999998</v>
      </c>
      <c r="X327" s="22">
        <f t="shared" si="93"/>
        <v>2.0675584203386104E-3</v>
      </c>
      <c r="Y327" s="22">
        <f t="shared" si="88"/>
        <v>2.0675584203386104E-3</v>
      </c>
      <c r="Z327" s="22">
        <f t="shared" si="89"/>
        <v>6.3887555188463056E-3</v>
      </c>
      <c r="AA327" s="22">
        <f>(0.5*'Vehicle Specs'!$G$20*'Drive Cycle'!E327^2)</f>
        <v>48422.456761500005</v>
      </c>
      <c r="AB327" s="22">
        <f t="shared" si="90"/>
        <v>24.165650731608139</v>
      </c>
      <c r="AC327" s="22">
        <f>SUM(AB$2:AB327)</f>
        <v>65403.984946826444</v>
      </c>
      <c r="AD327" s="35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</row>
    <row r="328" spans="1:43" x14ac:dyDescent="0.3">
      <c r="A328" s="21">
        <v>1</v>
      </c>
      <c r="B328" s="22" t="s">
        <v>80</v>
      </c>
      <c r="C328" s="22">
        <f t="shared" si="77"/>
        <v>326</v>
      </c>
      <c r="D328" s="22">
        <f t="shared" si="83"/>
        <v>29.998170000000002</v>
      </c>
      <c r="E328" s="48">
        <f t="shared" si="94"/>
        <v>13.41</v>
      </c>
      <c r="F328" s="48">
        <f t="shared" si="91"/>
        <v>37.820606785586875</v>
      </c>
      <c r="G328" s="61"/>
      <c r="H328" s="61"/>
      <c r="I328" s="48">
        <f>E328-E327</f>
        <v>1</v>
      </c>
      <c r="J328" s="22">
        <f>(0.5*'Vehicle Specs'!$G$25*'Vehicle Specs'!$C$28*'Vehicle Specs'!$C$27*'Drive Cycle'!E328^2)</f>
        <v>159.97581505520998</v>
      </c>
      <c r="K328" s="22">
        <f>IF(A328=1,'Vehicle Specs'!$E$36,IF(A328=2,'Vehicle Specs'!$C$36,IF(A328=3,'Vehicle Specs'!$D$36,IF(A328=4,'Vehicle Specs'!$B$36,1))))</f>
        <v>80.194689900000014</v>
      </c>
      <c r="L328" s="22">
        <f t="shared" si="95"/>
        <v>4.5</v>
      </c>
      <c r="M328" s="22">
        <f t="shared" si="92"/>
        <v>-0.5</v>
      </c>
      <c r="N328" s="22">
        <f t="shared" si="84"/>
        <v>-26.56505117707799</v>
      </c>
      <c r="O328" s="22">
        <f t="shared" si="85"/>
        <v>-193.03527636160186</v>
      </c>
      <c r="P328" s="22">
        <f t="shared" si="86"/>
        <v>47.135228593608133</v>
      </c>
      <c r="Q328" s="22">
        <f>IF(H328=1,I328*'Vehicle Specs'!#REF!,IF(H328=2,'Vehicle Specs'!#REF!*I328,IF(H328=3,'Vehicle Specs'!$G$25*I328,0)))</f>
        <v>0</v>
      </c>
      <c r="R328" s="22">
        <f t="shared" si="82"/>
        <v>47.135228593608133</v>
      </c>
      <c r="S328" s="22">
        <f t="shared" si="87"/>
        <v>47.135228593608133</v>
      </c>
      <c r="T328" s="22">
        <f>ABS((+P328+Q328)*(+E328))/1000</f>
        <v>0.63208341544028512</v>
      </c>
      <c r="U328" s="61"/>
      <c r="V328" s="61"/>
      <c r="W328" s="22">
        <v>308.00785775999998</v>
      </c>
      <c r="X328" s="22">
        <f t="shared" si="93"/>
        <v>4.0327835511514273E-3</v>
      </c>
      <c r="Y328" s="22">
        <f t="shared" si="88"/>
        <v>4.0327835511514273E-3</v>
      </c>
      <c r="Z328" s="22">
        <f t="shared" si="89"/>
        <v>1.2461301173057909E-2</v>
      </c>
      <c r="AA328" s="22">
        <f>(0.5*'Vehicle Specs'!$G$20*'Drive Cycle'!E328^2)</f>
        <v>56540.652061500004</v>
      </c>
      <c r="AB328" s="22">
        <f t="shared" si="90"/>
        <v>47.135228593608133</v>
      </c>
      <c r="AC328" s="22">
        <f>SUM(AB$2:AB328)</f>
        <v>65451.120175420052</v>
      </c>
      <c r="AD328" s="35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</row>
    <row r="329" spans="1:43" x14ac:dyDescent="0.3">
      <c r="A329" s="21">
        <v>1</v>
      </c>
      <c r="B329" s="22" t="s">
        <v>80</v>
      </c>
      <c r="C329" s="22">
        <f t="shared" si="77"/>
        <v>327</v>
      </c>
      <c r="D329" s="22">
        <f t="shared" si="83"/>
        <v>29.998170000000002</v>
      </c>
      <c r="E329" s="48">
        <f>E328</f>
        <v>13.41</v>
      </c>
      <c r="F329" s="48">
        <f t="shared" si="91"/>
        <v>37.89517800109769</v>
      </c>
      <c r="G329" s="61"/>
      <c r="H329" s="61"/>
      <c r="I329" s="48">
        <f>E329-E328</f>
        <v>0</v>
      </c>
      <c r="J329" s="22">
        <f>(0.5*'Vehicle Specs'!$G$25*'Vehicle Specs'!$C$28*'Vehicle Specs'!$C$27*'Drive Cycle'!E329^2)</f>
        <v>159.97581505520998</v>
      </c>
      <c r="K329" s="22">
        <f>IF(A329=1,'Vehicle Specs'!$E$36,IF(A329=2,'Vehicle Specs'!$C$36,IF(A329=3,'Vehicle Specs'!$D$36,IF(A329=4,'Vehicle Specs'!$B$36,1))))</f>
        <v>80.194689900000014</v>
      </c>
      <c r="L329" s="22">
        <f t="shared" si="95"/>
        <v>4</v>
      </c>
      <c r="M329" s="22">
        <f t="shared" si="92"/>
        <v>-0.5</v>
      </c>
      <c r="N329" s="22">
        <f t="shared" si="84"/>
        <v>-26.56505117707799</v>
      </c>
      <c r="O329" s="22">
        <f t="shared" si="85"/>
        <v>-193.03527636160186</v>
      </c>
      <c r="P329" s="22">
        <f t="shared" si="86"/>
        <v>47.135228593608133</v>
      </c>
      <c r="Q329" s="22">
        <f>IF(H329=1,I329*'Vehicle Specs'!#REF!,IF(H329=2,'Vehicle Specs'!#REF!*I329,IF(H329=3,'Vehicle Specs'!$G$25*I329,0)))</f>
        <v>0</v>
      </c>
      <c r="R329" s="22">
        <f t="shared" si="82"/>
        <v>47.135228593608133</v>
      </c>
      <c r="S329" s="22">
        <f t="shared" si="87"/>
        <v>47.135228593608133</v>
      </c>
      <c r="T329" s="22">
        <f>ABS((+P329+Q329)*(+E329))/1000</f>
        <v>0.63208341544028512</v>
      </c>
      <c r="U329" s="61"/>
      <c r="V329" s="61"/>
      <c r="W329" s="22">
        <v>308.00785775999998</v>
      </c>
      <c r="X329" s="22">
        <f t="shared" si="93"/>
        <v>4.0327835511514273E-3</v>
      </c>
      <c r="Y329" s="22">
        <f t="shared" si="88"/>
        <v>4.0327835511514273E-3</v>
      </c>
      <c r="Z329" s="22">
        <f t="shared" si="89"/>
        <v>1.2461301173057909E-2</v>
      </c>
      <c r="AA329" s="22">
        <f>(0.5*'Vehicle Specs'!$G$20*'Drive Cycle'!E329^2)</f>
        <v>56540.652061500004</v>
      </c>
      <c r="AB329" s="22">
        <f t="shared" si="90"/>
        <v>47.135228593608133</v>
      </c>
      <c r="AC329" s="22">
        <f>SUM(AB$2:AB329)</f>
        <v>65498.25540401366</v>
      </c>
      <c r="AD329" s="35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</row>
    <row r="330" spans="1:43" x14ac:dyDescent="0.3">
      <c r="A330" s="21">
        <v>1</v>
      </c>
      <c r="B330" s="22" t="s">
        <v>80</v>
      </c>
      <c r="C330" s="22">
        <f t="shared" si="77"/>
        <v>328</v>
      </c>
      <c r="D330" s="22">
        <f t="shared" si="83"/>
        <v>27.76117</v>
      </c>
      <c r="E330" s="48">
        <f>E329-1</f>
        <v>12.41</v>
      </c>
      <c r="F330" s="48">
        <f t="shared" si="91"/>
        <v>37.975758178374079</v>
      </c>
      <c r="G330" s="61"/>
      <c r="H330" s="61"/>
      <c r="I330" s="48">
        <f>E330-E329</f>
        <v>-1</v>
      </c>
      <c r="J330" s="22">
        <f>(0.5*'Vehicle Specs'!$G$25*'Vehicle Specs'!$C$28*'Vehicle Specs'!$C$27*'Drive Cycle'!E330^2)</f>
        <v>137.00623719320998</v>
      </c>
      <c r="K330" s="22">
        <f>IF(A330=1,'Vehicle Specs'!$E$36,IF(A330=2,'Vehicle Specs'!$C$36,IF(A330=3,'Vehicle Specs'!$D$36,IF(A330=4,'Vehicle Specs'!$B$36,1))))</f>
        <v>80.194689900000014</v>
      </c>
      <c r="L330" s="22">
        <f t="shared" si="95"/>
        <v>3.5</v>
      </c>
      <c r="M330" s="22">
        <f t="shared" si="92"/>
        <v>-0.5</v>
      </c>
      <c r="N330" s="22">
        <f t="shared" si="84"/>
        <v>-26.56505117707799</v>
      </c>
      <c r="O330" s="22">
        <f t="shared" si="85"/>
        <v>-193.03527636160186</v>
      </c>
      <c r="P330" s="22">
        <f t="shared" si="86"/>
        <v>24.165650731608139</v>
      </c>
      <c r="Q330" s="22">
        <f>IF(H330=1,I330*'Vehicle Specs'!#REF!,IF(H330=2,'Vehicle Specs'!#REF!*I330,IF(H330=3,'Vehicle Specs'!$G$25*I330,0)))</f>
        <v>0</v>
      </c>
      <c r="R330" s="22">
        <f t="shared" si="82"/>
        <v>24.165650731608139</v>
      </c>
      <c r="S330" s="22">
        <f t="shared" si="87"/>
        <v>24.165650731608139</v>
      </c>
      <c r="T330" s="22">
        <f>ABS((+P330+Q330)*(+E330))/1000</f>
        <v>0.29989572557925703</v>
      </c>
      <c r="U330" s="61"/>
      <c r="V330" s="61"/>
      <c r="W330" s="22">
        <v>308.00785775999998</v>
      </c>
      <c r="X330" s="22">
        <f t="shared" si="93"/>
        <v>2.0675584203386104E-3</v>
      </c>
      <c r="Y330" s="22">
        <f t="shared" si="88"/>
        <v>2.0675584203386104E-3</v>
      </c>
      <c r="Z330" s="22">
        <f t="shared" si="89"/>
        <v>6.3887555188463056E-3</v>
      </c>
      <c r="AA330" s="22">
        <f>(0.5*'Vehicle Specs'!$G$20*'Drive Cycle'!E330^2)</f>
        <v>48422.456761500005</v>
      </c>
      <c r="AB330" s="22">
        <f t="shared" si="90"/>
        <v>24.165650731608139</v>
      </c>
      <c r="AC330" s="22">
        <f>SUM(AB$2:AB330)</f>
        <v>65522.421054745268</v>
      </c>
      <c r="AD330" s="35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</row>
    <row r="331" spans="1:43" x14ac:dyDescent="0.3">
      <c r="A331" s="21">
        <v>1</v>
      </c>
      <c r="B331" s="22" t="s">
        <v>80</v>
      </c>
      <c r="C331" s="22">
        <f t="shared" si="77"/>
        <v>329</v>
      </c>
      <c r="D331" s="22">
        <f t="shared" si="83"/>
        <v>25.524170000000002</v>
      </c>
      <c r="E331" s="48">
        <f t="shared" ref="E331:E340" si="96">E330-1</f>
        <v>11.41</v>
      </c>
      <c r="F331" s="48">
        <f t="shared" si="91"/>
        <v>38.063400597304842</v>
      </c>
      <c r="G331" s="61"/>
      <c r="H331" s="61"/>
      <c r="I331" s="48">
        <f>E331-E330</f>
        <v>-1</v>
      </c>
      <c r="J331" s="22">
        <f>(0.5*'Vehicle Specs'!$G$25*'Vehicle Specs'!$C$28*'Vehicle Specs'!$C$27*'Drive Cycle'!E331^2)</f>
        <v>115.81586753120997</v>
      </c>
      <c r="K331" s="22">
        <f>IF(A331=1,'Vehicle Specs'!$E$36,IF(A331=2,'Vehicle Specs'!$C$36,IF(A331=3,'Vehicle Specs'!$D$36,IF(A331=4,'Vehicle Specs'!$B$36,1))))</f>
        <v>80.194689900000014</v>
      </c>
      <c r="L331" s="22">
        <f t="shared" si="95"/>
        <v>3</v>
      </c>
      <c r="M331" s="22">
        <f t="shared" si="92"/>
        <v>-0.5</v>
      </c>
      <c r="N331" s="22">
        <f t="shared" si="84"/>
        <v>-26.56505117707799</v>
      </c>
      <c r="O331" s="22">
        <f t="shared" si="85"/>
        <v>-193.03527636160186</v>
      </c>
      <c r="P331" s="22">
        <f t="shared" si="86"/>
        <v>2.9752810696081156</v>
      </c>
      <c r="Q331" s="22">
        <f>IF(H331=1,I331*'Vehicle Specs'!#REF!,IF(H331=2,'Vehicle Specs'!#REF!*I331,IF(H331=3,'Vehicle Specs'!$G$25*I331,0)))</f>
        <v>0</v>
      </c>
      <c r="R331" s="22">
        <f t="shared" si="82"/>
        <v>2.9752810696081156</v>
      </c>
      <c r="S331" s="22">
        <f t="shared" si="87"/>
        <v>2.9752810696081156</v>
      </c>
      <c r="T331" s="22">
        <f>ABS((+P331+Q331)*(+E331))/1000</f>
        <v>3.3947957004228597E-2</v>
      </c>
      <c r="U331" s="61"/>
      <c r="V331" s="61"/>
      <c r="W331" s="22">
        <v>308.00785775999998</v>
      </c>
      <c r="X331" s="22">
        <f t="shared" si="93"/>
        <v>2.5455831902329915E-4</v>
      </c>
      <c r="Y331" s="22">
        <f t="shared" si="88"/>
        <v>2.5455831902329915E-4</v>
      </c>
      <c r="Z331" s="22">
        <f t="shared" si="89"/>
        <v>7.8658520578199433E-4</v>
      </c>
      <c r="AA331" s="22">
        <f>(0.5*'Vehicle Specs'!$G$20*'Drive Cycle'!E331^2)</f>
        <v>40933.0914615</v>
      </c>
      <c r="AB331" s="22">
        <f t="shared" si="90"/>
        <v>2.9752810696081156</v>
      </c>
      <c r="AC331" s="22">
        <f>SUM(AB$2:AB331)</f>
        <v>65525.396335814876</v>
      </c>
      <c r="AD331" s="35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</row>
    <row r="332" spans="1:43" x14ac:dyDescent="0.3">
      <c r="A332" s="21">
        <v>1</v>
      </c>
      <c r="B332" s="22" t="s">
        <v>80</v>
      </c>
      <c r="C332" s="22">
        <f t="shared" si="77"/>
        <v>330</v>
      </c>
      <c r="D332" s="22">
        <f t="shared" si="83"/>
        <v>23.28717</v>
      </c>
      <c r="E332" s="48">
        <f t="shared" si="96"/>
        <v>10.41</v>
      </c>
      <c r="F332" s="48">
        <f t="shared" si="91"/>
        <v>38.159462076651621</v>
      </c>
      <c r="G332" s="61"/>
      <c r="H332" s="61"/>
      <c r="I332" s="48">
        <f>E332-E331</f>
        <v>-1</v>
      </c>
      <c r="J332" s="22">
        <f>(0.5*'Vehicle Specs'!$G$25*'Vehicle Specs'!$C$28*'Vehicle Specs'!$C$27*'Drive Cycle'!E332^2)</f>
        <v>96.404706069209993</v>
      </c>
      <c r="K332" s="22">
        <f>IF(A332=1,'Vehicle Specs'!$E$36,IF(A332=2,'Vehicle Specs'!$C$36,IF(A332=3,'Vehicle Specs'!$D$36,IF(A332=4,'Vehicle Specs'!$B$36,1))))</f>
        <v>80.194689900000014</v>
      </c>
      <c r="L332" s="22">
        <f t="shared" si="95"/>
        <v>2.5</v>
      </c>
      <c r="M332" s="22">
        <f t="shared" si="92"/>
        <v>-0.5</v>
      </c>
      <c r="N332" s="22">
        <f t="shared" si="84"/>
        <v>-26.56505117707799</v>
      </c>
      <c r="O332" s="22">
        <f t="shared" si="85"/>
        <v>-193.03527636160186</v>
      </c>
      <c r="P332" s="22">
        <f t="shared" si="86"/>
        <v>-16.435880392391852</v>
      </c>
      <c r="Q332" s="22">
        <f>IF(H332=1,I332*'Vehicle Specs'!#REF!,IF(H332=2,'Vehicle Specs'!#REF!*I332,IF(H332=3,'Vehicle Specs'!$G$25*I332,0)))</f>
        <v>0</v>
      </c>
      <c r="R332" s="22">
        <f t="shared" si="82"/>
        <v>-16.435880392391852</v>
      </c>
      <c r="S332" s="22">
        <f t="shared" si="87"/>
        <v>16.435880392391852</v>
      </c>
      <c r="T332" s="22">
        <f>ABS((+P332+Q332)*(+E332))/1000</f>
        <v>0.17109751488479918</v>
      </c>
      <c r="U332" s="61"/>
      <c r="V332" s="61"/>
      <c r="W332" s="22">
        <v>308.00785775999998</v>
      </c>
      <c r="X332" s="22">
        <f t="shared" si="93"/>
        <v>-1.4062167527945004E-3</v>
      </c>
      <c r="Y332" s="22">
        <f t="shared" si="88"/>
        <v>1.4062167527945004E-3</v>
      </c>
      <c r="Z332" s="22">
        <f t="shared" si="89"/>
        <v>-4.3452097661350062E-3</v>
      </c>
      <c r="AA332" s="22">
        <f>(0.5*'Vehicle Specs'!$G$20*'Drive Cycle'!E332^2)</f>
        <v>34072.556161500004</v>
      </c>
      <c r="AB332" s="22">
        <f t="shared" si="90"/>
        <v>-16.435880392391852</v>
      </c>
      <c r="AC332" s="22">
        <f>SUM(AB$2:AB332)</f>
        <v>65508.960455422486</v>
      </c>
      <c r="AD332" s="35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</row>
    <row r="333" spans="1:43" x14ac:dyDescent="0.3">
      <c r="A333" s="21">
        <v>1</v>
      </c>
      <c r="B333" s="22" t="s">
        <v>80</v>
      </c>
      <c r="C333" s="22">
        <f t="shared" si="77"/>
        <v>331</v>
      </c>
      <c r="D333" s="22">
        <f t="shared" si="83"/>
        <v>21.050170000000001</v>
      </c>
      <c r="E333" s="48">
        <f t="shared" si="96"/>
        <v>9.41</v>
      </c>
      <c r="F333" s="48">
        <f t="shared" si="91"/>
        <v>38.265732002262673</v>
      </c>
      <c r="G333" s="61"/>
      <c r="H333" s="61"/>
      <c r="I333" s="48">
        <f>E333-E332</f>
        <v>-1</v>
      </c>
      <c r="J333" s="22">
        <f>(0.5*'Vehicle Specs'!$G$25*'Vehicle Specs'!$C$28*'Vehicle Specs'!$C$27*'Drive Cycle'!E333^2)</f>
        <v>78.772752807209997</v>
      </c>
      <c r="K333" s="22">
        <f>IF(A333=1,'Vehicle Specs'!$E$36,IF(A333=2,'Vehicle Specs'!$C$36,IF(A333=3,'Vehicle Specs'!$D$36,IF(A333=4,'Vehicle Specs'!$B$36,1))))</f>
        <v>80.194689900000014</v>
      </c>
      <c r="L333" s="22">
        <f>L332-0.5</f>
        <v>2</v>
      </c>
      <c r="M333" s="22">
        <f t="shared" si="92"/>
        <v>-0.5</v>
      </c>
      <c r="N333" s="22">
        <f t="shared" si="84"/>
        <v>-26.56505117707799</v>
      </c>
      <c r="O333" s="22">
        <f t="shared" si="85"/>
        <v>-193.03527636160186</v>
      </c>
      <c r="P333" s="22">
        <f t="shared" si="86"/>
        <v>-34.067833654391848</v>
      </c>
      <c r="Q333" s="22">
        <f>IF(H333=1,I333*'Vehicle Specs'!#REF!,IF(H333=2,'Vehicle Specs'!#REF!*I333,IF(H333=3,'Vehicle Specs'!$G$25*I333,0)))</f>
        <v>0</v>
      </c>
      <c r="R333" s="22">
        <f t="shared" si="82"/>
        <v>-34.067833654391848</v>
      </c>
      <c r="S333" s="22">
        <f t="shared" si="87"/>
        <v>34.067833654391848</v>
      </c>
      <c r="T333" s="22">
        <f>ABS((+P333+Q333)*(+E333))/1000</f>
        <v>0.32057831468782727</v>
      </c>
      <c r="U333" s="61"/>
      <c r="V333" s="61"/>
      <c r="W333" s="22">
        <v>308.00785775999998</v>
      </c>
      <c r="X333" s="22">
        <f t="shared" si="93"/>
        <v>-2.9147667951147961E-3</v>
      </c>
      <c r="Y333" s="22">
        <f t="shared" si="88"/>
        <v>2.9147667951147961E-3</v>
      </c>
      <c r="Z333" s="22">
        <f t="shared" si="89"/>
        <v>-9.0066293969047195E-3</v>
      </c>
      <c r="AA333" s="22">
        <f>(0.5*'Vehicle Specs'!$G$20*'Drive Cycle'!E333^2)</f>
        <v>27840.850861500003</v>
      </c>
      <c r="AB333" s="22">
        <f t="shared" si="90"/>
        <v>-34.067833654391848</v>
      </c>
      <c r="AC333" s="22">
        <f>SUM(AB$2:AB333)</f>
        <v>65474.892621768093</v>
      </c>
      <c r="AD333" s="35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</row>
    <row r="334" spans="1:43" x14ac:dyDescent="0.3">
      <c r="A334" s="21">
        <v>1</v>
      </c>
      <c r="B334" s="22" t="s">
        <v>80</v>
      </c>
      <c r="C334" s="22">
        <f t="shared" si="77"/>
        <v>332</v>
      </c>
      <c r="D334" s="22">
        <f t="shared" si="83"/>
        <v>18.81317</v>
      </c>
      <c r="E334" s="48">
        <f t="shared" si="96"/>
        <v>8.41</v>
      </c>
      <c r="F334" s="48">
        <f t="shared" si="91"/>
        <v>38.38463806647195</v>
      </c>
      <c r="G334" s="61"/>
      <c r="H334" s="61"/>
      <c r="I334" s="48">
        <f>E334-E333</f>
        <v>-1</v>
      </c>
      <c r="J334" s="22">
        <f>(0.5*'Vehicle Specs'!$G$25*'Vehicle Specs'!$C$28*'Vehicle Specs'!$C$27*'Drive Cycle'!E334^2)</f>
        <v>62.920007745209993</v>
      </c>
      <c r="K334" s="22">
        <f>IF(A334=1,'Vehicle Specs'!$E$36,IF(A334=2,'Vehicle Specs'!$C$36,IF(A334=3,'Vehicle Specs'!$D$36,IF(A334=4,'Vehicle Specs'!$B$36,1))))</f>
        <v>80.194689900000014</v>
      </c>
      <c r="L334" s="22">
        <f t="shared" si="95"/>
        <v>1.5</v>
      </c>
      <c r="M334" s="22">
        <f t="shared" si="92"/>
        <v>-0.5</v>
      </c>
      <c r="N334" s="22">
        <f t="shared" si="84"/>
        <v>-26.56505117707799</v>
      </c>
      <c r="O334" s="22">
        <f t="shared" si="85"/>
        <v>-193.03527636160186</v>
      </c>
      <c r="P334" s="22">
        <f t="shared" si="86"/>
        <v>-49.920578716391844</v>
      </c>
      <c r="Q334" s="22">
        <f>IF(H334=1,I334*'Vehicle Specs'!#REF!,IF(H334=2,'Vehicle Specs'!#REF!*I334,IF(H334=3,'Vehicle Specs'!$G$25*I334,0)))</f>
        <v>0</v>
      </c>
      <c r="R334" s="22">
        <f t="shared" si="82"/>
        <v>-49.920578716391844</v>
      </c>
      <c r="S334" s="22">
        <f t="shared" si="87"/>
        <v>49.920578716391844</v>
      </c>
      <c r="T334" s="22">
        <f>ABS((+P334+Q334)*(+E334))/1000</f>
        <v>0.41983206700485542</v>
      </c>
      <c r="U334" s="61"/>
      <c r="V334" s="61"/>
      <c r="W334" s="22">
        <v>308.00785775999998</v>
      </c>
      <c r="X334" s="22">
        <f t="shared" si="93"/>
        <v>-4.2710918079375835E-3</v>
      </c>
      <c r="Y334" s="22">
        <f t="shared" si="88"/>
        <v>4.2710918079375835E-3</v>
      </c>
      <c r="Z334" s="22">
        <f t="shared" si="89"/>
        <v>-1.3197673686527132E-2</v>
      </c>
      <c r="AA334" s="22">
        <f>(0.5*'Vehicle Specs'!$G$20*'Drive Cycle'!E334^2)</f>
        <v>22237.975561499999</v>
      </c>
      <c r="AB334" s="22">
        <f t="shared" si="90"/>
        <v>-49.920578716391844</v>
      </c>
      <c r="AC334" s="22">
        <f>SUM(AB$2:AB334)</f>
        <v>65424.972043051705</v>
      </c>
      <c r="AD334" s="35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</row>
    <row r="335" spans="1:43" x14ac:dyDescent="0.3">
      <c r="A335" s="21">
        <v>1</v>
      </c>
      <c r="B335" s="22" t="s">
        <v>80</v>
      </c>
      <c r="C335" s="22">
        <f t="shared" si="77"/>
        <v>333</v>
      </c>
      <c r="D335" s="22">
        <f t="shared" si="83"/>
        <v>16.576170000000001</v>
      </c>
      <c r="E335" s="48">
        <f t="shared" si="96"/>
        <v>7.41</v>
      </c>
      <c r="F335" s="48">
        <f t="shared" si="91"/>
        <v>38.519590833003662</v>
      </c>
      <c r="G335" s="61"/>
      <c r="H335" s="61"/>
      <c r="I335" s="48">
        <f>E335-E334</f>
        <v>-1</v>
      </c>
      <c r="J335" s="22">
        <f>(0.5*'Vehicle Specs'!$G$25*'Vehicle Specs'!$C$28*'Vehicle Specs'!$C$27*'Drive Cycle'!E335^2)</f>
        <v>48.846470883209996</v>
      </c>
      <c r="K335" s="22">
        <f>IF(A335=1,'Vehicle Specs'!$E$36,IF(A335=2,'Vehicle Specs'!$C$36,IF(A335=3,'Vehicle Specs'!$D$36,IF(A335=4,'Vehicle Specs'!$B$36,1))))</f>
        <v>80.194689900000014</v>
      </c>
      <c r="L335" s="22">
        <f t="shared" si="95"/>
        <v>1</v>
      </c>
      <c r="M335" s="22">
        <f t="shared" si="92"/>
        <v>-0.5</v>
      </c>
      <c r="N335" s="22">
        <f t="shared" si="84"/>
        <v>-26.56505117707799</v>
      </c>
      <c r="O335" s="22">
        <f t="shared" si="85"/>
        <v>-193.03527636160186</v>
      </c>
      <c r="P335" s="22">
        <f t="shared" si="86"/>
        <v>-63.994115578391842</v>
      </c>
      <c r="Q335" s="22">
        <f>IF(H335=1,I335*'Vehicle Specs'!#REF!,IF(H335=2,'Vehicle Specs'!#REF!*I335,IF(H335=3,'Vehicle Specs'!$G$25*I335,0)))</f>
        <v>0</v>
      </c>
      <c r="R335" s="22">
        <f t="shared" si="82"/>
        <v>-63.994115578391842</v>
      </c>
      <c r="S335" s="22">
        <f t="shared" si="87"/>
        <v>63.994115578391842</v>
      </c>
      <c r="T335" s="22">
        <f>ABS((+P335+Q335)*(+E335))/1000</f>
        <v>0.47419639643588357</v>
      </c>
      <c r="U335" s="61"/>
      <c r="V335" s="61"/>
      <c r="W335" s="22">
        <v>308.00785775999998</v>
      </c>
      <c r="X335" s="22">
        <f t="shared" si="93"/>
        <v>-5.475191791262865E-3</v>
      </c>
      <c r="Y335" s="22">
        <f t="shared" si="88"/>
        <v>5.475191791262865E-3</v>
      </c>
      <c r="Z335" s="22">
        <f t="shared" si="89"/>
        <v>-1.6918342635002252E-2</v>
      </c>
      <c r="AA335" s="22">
        <f>(0.5*'Vehicle Specs'!$G$20*'Drive Cycle'!E335^2)</f>
        <v>17263.930261500002</v>
      </c>
      <c r="AB335" s="22">
        <f t="shared" si="90"/>
        <v>-63.994115578391842</v>
      </c>
      <c r="AC335" s="22">
        <f>SUM(AB$2:AB335)</f>
        <v>65360.977927473316</v>
      </c>
      <c r="AD335" s="35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</row>
    <row r="336" spans="1:43" x14ac:dyDescent="0.3">
      <c r="A336" s="21">
        <v>1</v>
      </c>
      <c r="B336" s="22" t="s">
        <v>80</v>
      </c>
      <c r="C336" s="22">
        <f t="shared" si="77"/>
        <v>334</v>
      </c>
      <c r="D336" s="22">
        <f t="shared" si="83"/>
        <v>14.339170000000001</v>
      </c>
      <c r="E336" s="48">
        <f t="shared" si="96"/>
        <v>6.41</v>
      </c>
      <c r="F336" s="48">
        <f t="shared" si="91"/>
        <v>38.675597073253272</v>
      </c>
      <c r="G336" s="61"/>
      <c r="H336" s="61"/>
      <c r="I336" s="48">
        <f>E336-E335</f>
        <v>-1</v>
      </c>
      <c r="J336" s="22">
        <f>(0.5*'Vehicle Specs'!$G$25*'Vehicle Specs'!$C$28*'Vehicle Specs'!$C$27*'Drive Cycle'!E336^2)</f>
        <v>36.552142221209998</v>
      </c>
      <c r="K336" s="22">
        <f>IF(A336=1,'Vehicle Specs'!$E$36,IF(A336=2,'Vehicle Specs'!$C$36,IF(A336=3,'Vehicle Specs'!$D$36,IF(A336=4,'Vehicle Specs'!$B$36,1))))</f>
        <v>80.194689900000014</v>
      </c>
      <c r="L336" s="22">
        <f>L335-0.5</f>
        <v>0.5</v>
      </c>
      <c r="M336" s="22">
        <f t="shared" si="92"/>
        <v>-0.5</v>
      </c>
      <c r="N336" s="22">
        <f t="shared" si="84"/>
        <v>-26.56505117707799</v>
      </c>
      <c r="O336" s="22">
        <f t="shared" si="85"/>
        <v>-193.03527636160186</v>
      </c>
      <c r="P336" s="22">
        <f t="shared" si="86"/>
        <v>-76.28844424039184</v>
      </c>
      <c r="Q336" s="22">
        <f>IF(H336=1,I336*'Vehicle Specs'!#REF!,IF(H336=2,'Vehicle Specs'!#REF!*I336,IF(H336=3,'Vehicle Specs'!$G$25*I336,0)))</f>
        <v>0</v>
      </c>
      <c r="R336" s="22">
        <f t="shared" si="82"/>
        <v>-76.28844424039184</v>
      </c>
      <c r="S336" s="22">
        <f t="shared" si="87"/>
        <v>76.28844424039184</v>
      </c>
      <c r="T336" s="22">
        <f>ABS((+P336+Q336)*(+E336))/1000</f>
        <v>0.48900892758091169</v>
      </c>
      <c r="U336" s="61"/>
      <c r="V336" s="61"/>
      <c r="W336" s="22">
        <v>308.00785775999998</v>
      </c>
      <c r="X336" s="22">
        <f t="shared" si="93"/>
        <v>-6.5270667450906391E-3</v>
      </c>
      <c r="Y336" s="22">
        <f t="shared" si="88"/>
        <v>6.5270667450906391E-3</v>
      </c>
      <c r="Z336" s="22">
        <f t="shared" si="89"/>
        <v>-2.0168636242330073E-2</v>
      </c>
      <c r="AA336" s="22">
        <f>(0.5*'Vehicle Specs'!$G$20*'Drive Cycle'!E336^2)</f>
        <v>12918.714961500002</v>
      </c>
      <c r="AB336" s="22">
        <f t="shared" si="90"/>
        <v>-76.28844424039184</v>
      </c>
      <c r="AC336" s="22">
        <f>SUM(AB$2:AB336)</f>
        <v>65284.689483232927</v>
      </c>
      <c r="AD336" s="35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</row>
    <row r="337" spans="1:43" x14ac:dyDescent="0.3">
      <c r="A337" s="21">
        <v>2</v>
      </c>
      <c r="B337" s="24" t="s">
        <v>95</v>
      </c>
      <c r="C337" s="24">
        <f t="shared" si="77"/>
        <v>335</v>
      </c>
      <c r="D337" s="24">
        <f t="shared" si="83"/>
        <v>12.102170000000001</v>
      </c>
      <c r="E337" s="44">
        <f>E336-1</f>
        <v>5.41</v>
      </c>
      <c r="F337" s="44">
        <f t="shared" si="91"/>
        <v>38.860439956802253</v>
      </c>
      <c r="G337" s="61"/>
      <c r="H337" s="61"/>
      <c r="I337" s="44">
        <f>E337-E336</f>
        <v>-1</v>
      </c>
      <c r="J337" s="24">
        <f>(0.5*'Vehicle Specs'!$G$25*'Vehicle Specs'!$C$28*'Vehicle Specs'!$C$27*'Drive Cycle'!E337^2)</f>
        <v>26.037021759209999</v>
      </c>
      <c r="K337" s="24">
        <f>IF(A337=1,'Vehicle Specs'!$E$36,IF(A337=2,'Vehicle Specs'!$C$36,IF(A337=3,'Vehicle Specs'!$D$36,IF(A337=4,'Vehicle Specs'!$B$36,1))))</f>
        <v>278.27536500000002</v>
      </c>
      <c r="L337" s="24">
        <f t="shared" si="95"/>
        <v>0</v>
      </c>
      <c r="M337" s="24">
        <f t="shared" si="92"/>
        <v>-0.5</v>
      </c>
      <c r="N337" s="24">
        <f t="shared" si="84"/>
        <v>-26.56505117707799</v>
      </c>
      <c r="O337" s="24">
        <f t="shared" si="85"/>
        <v>-193.03527636160186</v>
      </c>
      <c r="P337" s="24">
        <f t="shared" si="86"/>
        <v>111.27711039760817</v>
      </c>
      <c r="Q337" s="24">
        <f>IF(H337=1,I337*'Vehicle Specs'!#REF!,IF(H337=2,'Vehicle Specs'!#REF!*I337,IF(H337=3,'Vehicle Specs'!$G$25*I337,0)))</f>
        <v>0</v>
      </c>
      <c r="R337" s="24">
        <f t="shared" si="82"/>
        <v>111.27711039760817</v>
      </c>
      <c r="S337" s="24">
        <f t="shared" si="87"/>
        <v>111.27711039760817</v>
      </c>
      <c r="T337" s="24">
        <f>ABS((+P337+Q337)*(+E337))/1000</f>
        <v>0.60200916725106024</v>
      </c>
      <c r="U337" s="61"/>
      <c r="V337" s="61"/>
      <c r="W337" s="22">
        <v>308.00785775999998</v>
      </c>
      <c r="X337" s="24">
        <f t="shared" si="93"/>
        <v>9.5206178864695318E-3</v>
      </c>
      <c r="Y337" s="24">
        <f t="shared" si="88"/>
        <v>9.5206178864695318E-3</v>
      </c>
      <c r="Z337" s="24">
        <f t="shared" si="89"/>
        <v>2.9418709269190851E-2</v>
      </c>
      <c r="AA337" s="22">
        <f>(0.5*'Vehicle Specs'!$G$20*'Drive Cycle'!E337^2)</f>
        <v>9202.3296614999999</v>
      </c>
      <c r="AB337" s="22">
        <f t="shared" si="90"/>
        <v>111.27711039760817</v>
      </c>
      <c r="AC337" s="22">
        <f>SUM(AB$2:AB337)</f>
        <v>65395.966593630532</v>
      </c>
      <c r="AD337" s="35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</row>
    <row r="338" spans="1:43" x14ac:dyDescent="0.3">
      <c r="A338" s="21">
        <v>2</v>
      </c>
      <c r="B338" s="24" t="s">
        <v>95</v>
      </c>
      <c r="C338" s="24">
        <f t="shared" si="77"/>
        <v>336</v>
      </c>
      <c r="D338" s="24">
        <f t="shared" si="83"/>
        <v>9.8651700000000009</v>
      </c>
      <c r="E338" s="44">
        <f t="shared" si="96"/>
        <v>4.41</v>
      </c>
      <c r="F338" s="44">
        <f t="shared" si="91"/>
        <v>39.087197326416764</v>
      </c>
      <c r="G338" s="61"/>
      <c r="H338" s="61"/>
      <c r="I338" s="44">
        <f>E338-E337</f>
        <v>-1</v>
      </c>
      <c r="J338" s="24">
        <f>(0.5*'Vehicle Specs'!$G$25*'Vehicle Specs'!$C$28*'Vehicle Specs'!$C$27*'Drive Cycle'!E338^2)</f>
        <v>17.30110949721</v>
      </c>
      <c r="K338" s="24">
        <f>IF(A338=1,'Vehicle Specs'!$E$36,IF(A338=2,'Vehicle Specs'!$C$36,IF(A338=3,'Vehicle Specs'!$D$36,IF(A338=4,'Vehicle Specs'!$B$36,1))))</f>
        <v>278.27536500000002</v>
      </c>
      <c r="L338" s="24">
        <f>L337</f>
        <v>0</v>
      </c>
      <c r="M338" s="24">
        <f t="shared" si="92"/>
        <v>0</v>
      </c>
      <c r="N338" s="24">
        <f t="shared" si="84"/>
        <v>0</v>
      </c>
      <c r="O338" s="24">
        <f t="shared" si="85"/>
        <v>0</v>
      </c>
      <c r="P338" s="24">
        <f t="shared" si="86"/>
        <v>295.57647449721003</v>
      </c>
      <c r="Q338" s="24">
        <f>IF(H338=1,I338*'Vehicle Specs'!#REF!,IF(H338=2,'Vehicle Specs'!#REF!*I338,IF(H338=3,'Vehicle Specs'!$G$25*I338,0)))</f>
        <v>0</v>
      </c>
      <c r="R338" s="24">
        <f t="shared" si="82"/>
        <v>295.57647449721003</v>
      </c>
      <c r="S338" s="24">
        <f t="shared" si="87"/>
        <v>295.57647449721003</v>
      </c>
      <c r="T338" s="24">
        <f>ABS((+P338+Q338)*(+E338))/1000</f>
        <v>1.3034922525326962</v>
      </c>
      <c r="U338" s="61"/>
      <c r="V338" s="61"/>
      <c r="W338" s="22">
        <v>308.00785775999998</v>
      </c>
      <c r="X338" s="24">
        <f t="shared" si="93"/>
        <v>2.5288854642816369E-2</v>
      </c>
      <c r="Y338" s="24">
        <f t="shared" si="88"/>
        <v>2.5288854642816369E-2</v>
      </c>
      <c r="Z338" s="24">
        <f t="shared" si="89"/>
        <v>7.8142560846302583E-2</v>
      </c>
      <c r="AA338" s="22">
        <f>(0.5*'Vehicle Specs'!$G$20*'Drive Cycle'!E338^2)</f>
        <v>6114.7743615000009</v>
      </c>
      <c r="AB338" s="22">
        <f t="shared" si="90"/>
        <v>295.57647449721003</v>
      </c>
      <c r="AC338" s="22">
        <f>SUM(AB$2:AB338)</f>
        <v>65691.543068127736</v>
      </c>
      <c r="AD338" s="35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</row>
    <row r="339" spans="1:43" x14ac:dyDescent="0.3">
      <c r="A339" s="21">
        <v>2</v>
      </c>
      <c r="B339" s="24" t="s">
        <v>95</v>
      </c>
      <c r="C339" s="24">
        <f t="shared" si="77"/>
        <v>337</v>
      </c>
      <c r="D339" s="24">
        <f t="shared" si="83"/>
        <v>7.6281700000000008</v>
      </c>
      <c r="E339" s="44">
        <f t="shared" si="96"/>
        <v>3.41</v>
      </c>
      <c r="F339" s="44">
        <f t="shared" si="91"/>
        <v>39.380452458381576</v>
      </c>
      <c r="G339" s="61"/>
      <c r="H339" s="61"/>
      <c r="I339" s="44">
        <f>E339-E338</f>
        <v>-1</v>
      </c>
      <c r="J339" s="24">
        <f>(0.5*'Vehicle Specs'!$G$25*'Vehicle Specs'!$C$28*'Vehicle Specs'!$C$27*'Drive Cycle'!E339^2)</f>
        <v>10.34440543521</v>
      </c>
      <c r="K339" s="24">
        <f>IF(A339=1,'Vehicle Specs'!$E$36,IF(A339=2,'Vehicle Specs'!$C$36,IF(A339=3,'Vehicle Specs'!$D$36,IF(A339=4,'Vehicle Specs'!$B$36,1))))</f>
        <v>278.27536500000002</v>
      </c>
      <c r="L339" s="24">
        <f t="shared" ref="L339:L402" si="97">L338</f>
        <v>0</v>
      </c>
      <c r="M339" s="24">
        <f t="shared" si="92"/>
        <v>0</v>
      </c>
      <c r="N339" s="24">
        <f t="shared" si="84"/>
        <v>0</v>
      </c>
      <c r="O339" s="24">
        <f t="shared" si="85"/>
        <v>0</v>
      </c>
      <c r="P339" s="24">
        <f t="shared" si="86"/>
        <v>288.61977043521</v>
      </c>
      <c r="Q339" s="24">
        <f>IF(H339=1,I339*'Vehicle Specs'!#REF!,IF(H339=2,'Vehicle Specs'!#REF!*I339,IF(H339=3,'Vehicle Specs'!$G$25*I339,0)))</f>
        <v>0</v>
      </c>
      <c r="R339" s="24">
        <f t="shared" si="82"/>
        <v>288.61977043521</v>
      </c>
      <c r="S339" s="24">
        <f t="shared" si="87"/>
        <v>288.61977043521</v>
      </c>
      <c r="T339" s="24">
        <f>ABS((+P339+Q339)*(+E339))/1000</f>
        <v>0.98419341718406606</v>
      </c>
      <c r="U339" s="61"/>
      <c r="V339" s="61"/>
      <c r="W339" s="22">
        <v>308.00785775999998</v>
      </c>
      <c r="X339" s="24">
        <f t="shared" si="93"/>
        <v>2.4693654777481113E-2</v>
      </c>
      <c r="Y339" s="24">
        <f t="shared" si="88"/>
        <v>2.4693654777481113E-2</v>
      </c>
      <c r="Z339" s="24">
        <f t="shared" si="89"/>
        <v>7.6303393262416641E-2</v>
      </c>
      <c r="AA339" s="22">
        <f>(0.5*'Vehicle Specs'!$G$20*'Drive Cycle'!E339^2)</f>
        <v>3656.0490615000008</v>
      </c>
      <c r="AB339" s="22">
        <f t="shared" si="90"/>
        <v>288.61977043521</v>
      </c>
      <c r="AC339" s="22">
        <f>SUM(AB$2:AB339)</f>
        <v>65980.162838562945</v>
      </c>
      <c r="AD339" s="35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</row>
    <row r="340" spans="1:43" x14ac:dyDescent="0.3">
      <c r="A340" s="21">
        <v>2</v>
      </c>
      <c r="B340" s="24" t="s">
        <v>95</v>
      </c>
      <c r="C340" s="24">
        <f t="shared" si="77"/>
        <v>338</v>
      </c>
      <c r="D340" s="24">
        <f t="shared" si="83"/>
        <v>5.3911700000000007</v>
      </c>
      <c r="E340" s="44">
        <f t="shared" si="96"/>
        <v>2.41</v>
      </c>
      <c r="F340" s="44">
        <f t="shared" si="91"/>
        <v>39.795390217717674</v>
      </c>
      <c r="G340" s="61"/>
      <c r="H340" s="61"/>
      <c r="I340" s="44">
        <f>E340-E339</f>
        <v>-1</v>
      </c>
      <c r="J340" s="24">
        <f>(0.5*'Vehicle Specs'!$G$25*'Vehicle Specs'!$C$28*'Vehicle Specs'!$C$27*'Drive Cycle'!E340^2)</f>
        <v>5.1669095732099999</v>
      </c>
      <c r="K340" s="24">
        <f>IF(A340=1,'Vehicle Specs'!$E$36,IF(A340=2,'Vehicle Specs'!$C$36,IF(A340=3,'Vehicle Specs'!$D$36,IF(A340=4,'Vehicle Specs'!$B$36,1))))</f>
        <v>278.27536500000002</v>
      </c>
      <c r="L340" s="24">
        <f t="shared" si="97"/>
        <v>0</v>
      </c>
      <c r="M340" s="24">
        <f t="shared" si="92"/>
        <v>0</v>
      </c>
      <c r="N340" s="24">
        <f t="shared" si="84"/>
        <v>0</v>
      </c>
      <c r="O340" s="24">
        <f t="shared" si="85"/>
        <v>0</v>
      </c>
      <c r="P340" s="24">
        <f t="shared" si="86"/>
        <v>283.44227457321</v>
      </c>
      <c r="Q340" s="24">
        <f>IF(H340=1,I340*'Vehicle Specs'!#REF!,IF(H340=2,'Vehicle Specs'!#REF!*I340,IF(H340=3,'Vehicle Specs'!$G$25*I340,0)))</f>
        <v>0</v>
      </c>
      <c r="R340" s="24">
        <f t="shared" si="82"/>
        <v>283.44227457321</v>
      </c>
      <c r="S340" s="24">
        <f t="shared" si="87"/>
        <v>283.44227457321</v>
      </c>
      <c r="T340" s="24">
        <f>ABS((+P340+Q340)*(+E340))/1000</f>
        <v>0.6830958817214362</v>
      </c>
      <c r="U340" s="61"/>
      <c r="V340" s="61"/>
      <c r="W340" s="22">
        <v>308.00785775999998</v>
      </c>
      <c r="X340" s="24">
        <f t="shared" si="93"/>
        <v>2.4250679941643368E-2</v>
      </c>
      <c r="Y340" s="24">
        <f t="shared" si="88"/>
        <v>2.4250679941643368E-2</v>
      </c>
      <c r="Z340" s="24">
        <f t="shared" si="89"/>
        <v>7.4934601019677999E-2</v>
      </c>
      <c r="AA340" s="22">
        <f>(0.5*'Vehicle Specs'!$G$20*'Drive Cycle'!E340^2)</f>
        <v>1826.1537615000002</v>
      </c>
      <c r="AB340" s="22">
        <f t="shared" si="90"/>
        <v>283.44227457321</v>
      </c>
      <c r="AC340" s="22">
        <f>SUM(AB$2:AB340)</f>
        <v>66263.60511313616</v>
      </c>
      <c r="AD340" s="35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</row>
    <row r="341" spans="1:43" x14ac:dyDescent="0.3">
      <c r="A341" s="21">
        <v>2</v>
      </c>
      <c r="B341" s="24" t="s">
        <v>95</v>
      </c>
      <c r="C341" s="24">
        <f t="shared" si="77"/>
        <v>339</v>
      </c>
      <c r="D341" s="24">
        <f t="shared" si="83"/>
        <v>5.3911700000000007</v>
      </c>
      <c r="E341" s="44">
        <f>E340</f>
        <v>2.41</v>
      </c>
      <c r="F341" s="44">
        <f t="shared" si="91"/>
        <v>40.210327977053772</v>
      </c>
      <c r="G341" s="61"/>
      <c r="H341" s="61"/>
      <c r="I341" s="44">
        <f>E341-E340</f>
        <v>0</v>
      </c>
      <c r="J341" s="24">
        <f>(0.5*'Vehicle Specs'!$G$25*'Vehicle Specs'!$C$28*'Vehicle Specs'!$C$27*'Drive Cycle'!E341^2)</f>
        <v>5.1669095732099999</v>
      </c>
      <c r="K341" s="24">
        <f>IF(A341=1,'Vehicle Specs'!$E$36,IF(A341=2,'Vehicle Specs'!$C$36,IF(A341=3,'Vehicle Specs'!$D$36,IF(A341=4,'Vehicle Specs'!$B$36,1))))</f>
        <v>278.27536500000002</v>
      </c>
      <c r="L341" s="24">
        <f t="shared" si="97"/>
        <v>0</v>
      </c>
      <c r="M341" s="24">
        <f t="shared" si="92"/>
        <v>0</v>
      </c>
      <c r="N341" s="24">
        <f t="shared" si="84"/>
        <v>0</v>
      </c>
      <c r="O341" s="24">
        <f t="shared" si="85"/>
        <v>0</v>
      </c>
      <c r="P341" s="24">
        <f t="shared" si="86"/>
        <v>283.44227457321</v>
      </c>
      <c r="Q341" s="24">
        <f>IF(H341=1,I341*'Vehicle Specs'!#REF!,IF(H341=2,'Vehicle Specs'!#REF!*I341,IF(H341=3,'Vehicle Specs'!$G$25*I341,0)))</f>
        <v>0</v>
      </c>
      <c r="R341" s="24">
        <f t="shared" si="82"/>
        <v>283.44227457321</v>
      </c>
      <c r="S341" s="24">
        <f t="shared" si="87"/>
        <v>283.44227457321</v>
      </c>
      <c r="T341" s="24">
        <f>ABS((+P341+Q341)*(+E341))/1000</f>
        <v>0.6830958817214362</v>
      </c>
      <c r="U341" s="61"/>
      <c r="V341" s="61"/>
      <c r="W341" s="22">
        <v>308.00785775999998</v>
      </c>
      <c r="X341" s="24">
        <f t="shared" si="93"/>
        <v>2.4250679941643368E-2</v>
      </c>
      <c r="Y341" s="24">
        <f t="shared" si="88"/>
        <v>2.4250679941643368E-2</v>
      </c>
      <c r="Z341" s="24">
        <f t="shared" si="89"/>
        <v>7.4934601019677999E-2</v>
      </c>
      <c r="AA341" s="22">
        <f>(0.5*'Vehicle Specs'!$G$20*'Drive Cycle'!E341^2)</f>
        <v>1826.1537615000002</v>
      </c>
      <c r="AB341" s="22">
        <f t="shared" si="90"/>
        <v>283.44227457321</v>
      </c>
      <c r="AC341" s="22">
        <f>SUM(AB$2:AB341)</f>
        <v>66547.047387709375</v>
      </c>
      <c r="AD341" s="35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</row>
    <row r="342" spans="1:43" x14ac:dyDescent="0.3">
      <c r="A342" s="21">
        <v>2</v>
      </c>
      <c r="B342" s="24" t="s">
        <v>95</v>
      </c>
      <c r="C342" s="24">
        <f t="shared" si="77"/>
        <v>340</v>
      </c>
      <c r="D342" s="24">
        <f t="shared" si="83"/>
        <v>5.3911700000000007</v>
      </c>
      <c r="E342" s="44">
        <f t="shared" ref="E342:E344" si="98">E341</f>
        <v>2.41</v>
      </c>
      <c r="F342" s="44">
        <f t="shared" si="91"/>
        <v>40.625265736389871</v>
      </c>
      <c r="G342" s="61"/>
      <c r="H342" s="61"/>
      <c r="I342" s="44">
        <f>E342-E341</f>
        <v>0</v>
      </c>
      <c r="J342" s="24">
        <f>(0.5*'Vehicle Specs'!$G$25*'Vehicle Specs'!$C$28*'Vehicle Specs'!$C$27*'Drive Cycle'!E342^2)</f>
        <v>5.1669095732099999</v>
      </c>
      <c r="K342" s="24">
        <f>IF(A342=1,'Vehicle Specs'!$E$36,IF(A342=2,'Vehicle Specs'!$C$36,IF(A342=3,'Vehicle Specs'!$D$36,IF(A342=4,'Vehicle Specs'!$B$36,1))))</f>
        <v>278.27536500000002</v>
      </c>
      <c r="L342" s="24">
        <f t="shared" si="97"/>
        <v>0</v>
      </c>
      <c r="M342" s="24">
        <f t="shared" si="92"/>
        <v>0</v>
      </c>
      <c r="N342" s="24">
        <f t="shared" si="84"/>
        <v>0</v>
      </c>
      <c r="O342" s="24">
        <f t="shared" si="85"/>
        <v>0</v>
      </c>
      <c r="P342" s="24">
        <f t="shared" si="86"/>
        <v>283.44227457321</v>
      </c>
      <c r="Q342" s="24">
        <f>IF(H342=1,I342*'Vehicle Specs'!#REF!,IF(H342=2,'Vehicle Specs'!#REF!*I342,IF(H342=3,'Vehicle Specs'!$G$25*I342,0)))</f>
        <v>0</v>
      </c>
      <c r="R342" s="24">
        <f t="shared" si="82"/>
        <v>283.44227457321</v>
      </c>
      <c r="S342" s="24">
        <f t="shared" si="87"/>
        <v>283.44227457321</v>
      </c>
      <c r="T342" s="24">
        <f>ABS((+P342+Q342)*(+E342))/1000</f>
        <v>0.6830958817214362</v>
      </c>
      <c r="U342" s="61"/>
      <c r="V342" s="61"/>
      <c r="W342" s="22">
        <v>308.00785775999998</v>
      </c>
      <c r="X342" s="24">
        <f t="shared" si="93"/>
        <v>2.4250679941643368E-2</v>
      </c>
      <c r="Y342" s="24">
        <f t="shared" si="88"/>
        <v>2.4250679941643368E-2</v>
      </c>
      <c r="Z342" s="24">
        <f t="shared" si="89"/>
        <v>7.4934601019677999E-2</v>
      </c>
      <c r="AA342" s="22">
        <f>(0.5*'Vehicle Specs'!$G$20*'Drive Cycle'!E342^2)</f>
        <v>1826.1537615000002</v>
      </c>
      <c r="AB342" s="22">
        <f t="shared" si="90"/>
        <v>283.44227457321</v>
      </c>
      <c r="AC342" s="22">
        <f>SUM(AB$2:AB342)</f>
        <v>66830.489662282591</v>
      </c>
      <c r="AD342" s="35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</row>
    <row r="343" spans="1:43" x14ac:dyDescent="0.3">
      <c r="A343" s="21">
        <v>2</v>
      </c>
      <c r="B343" s="24" t="s">
        <v>95</v>
      </c>
      <c r="C343" s="24">
        <f t="shared" si="77"/>
        <v>341</v>
      </c>
      <c r="D343" s="24">
        <f t="shared" si="83"/>
        <v>5.3911700000000007</v>
      </c>
      <c r="E343" s="44">
        <f t="shared" si="98"/>
        <v>2.41</v>
      </c>
      <c r="F343" s="44">
        <f t="shared" si="91"/>
        <v>41.040203495725969</v>
      </c>
      <c r="G343" s="61"/>
      <c r="H343" s="61"/>
      <c r="I343" s="44">
        <f>E343-E342</f>
        <v>0</v>
      </c>
      <c r="J343" s="24">
        <f>(0.5*'Vehicle Specs'!$G$25*'Vehicle Specs'!$C$28*'Vehicle Specs'!$C$27*'Drive Cycle'!E343^2)</f>
        <v>5.1669095732099999</v>
      </c>
      <c r="K343" s="24">
        <f>IF(A343=1,'Vehicle Specs'!$E$36,IF(A343=2,'Vehicle Specs'!$C$36,IF(A343=3,'Vehicle Specs'!$D$36,IF(A343=4,'Vehicle Specs'!$B$36,1))))</f>
        <v>278.27536500000002</v>
      </c>
      <c r="L343" s="24">
        <f t="shared" si="97"/>
        <v>0</v>
      </c>
      <c r="M343" s="24">
        <f t="shared" si="92"/>
        <v>0</v>
      </c>
      <c r="N343" s="24">
        <f t="shared" si="84"/>
        <v>0</v>
      </c>
      <c r="O343" s="24">
        <f t="shared" si="85"/>
        <v>0</v>
      </c>
      <c r="P343" s="24">
        <f t="shared" si="86"/>
        <v>283.44227457321</v>
      </c>
      <c r="Q343" s="24">
        <f>IF(H343=1,I343*'Vehicle Specs'!#REF!,IF(H343=2,'Vehicle Specs'!#REF!*I343,IF(H343=3,'Vehicle Specs'!$G$25*I343,0)))</f>
        <v>0</v>
      </c>
      <c r="R343" s="24">
        <f t="shared" si="82"/>
        <v>283.44227457321</v>
      </c>
      <c r="S343" s="24">
        <f t="shared" si="87"/>
        <v>283.44227457321</v>
      </c>
      <c r="T343" s="24">
        <f>ABS((+P343+Q343)*(+E343))/1000</f>
        <v>0.6830958817214362</v>
      </c>
      <c r="U343" s="61"/>
      <c r="V343" s="61"/>
      <c r="W343" s="22">
        <v>308.00785775999998</v>
      </c>
      <c r="X343" s="24">
        <f t="shared" si="93"/>
        <v>2.4250679941643368E-2</v>
      </c>
      <c r="Y343" s="24">
        <f t="shared" si="88"/>
        <v>2.4250679941643368E-2</v>
      </c>
      <c r="Z343" s="24">
        <f t="shared" si="89"/>
        <v>7.4934601019677999E-2</v>
      </c>
      <c r="AA343" s="22">
        <f>(0.5*'Vehicle Specs'!$G$20*'Drive Cycle'!E343^2)</f>
        <v>1826.1537615000002</v>
      </c>
      <c r="AB343" s="22">
        <f t="shared" si="90"/>
        <v>283.44227457321</v>
      </c>
      <c r="AC343" s="22">
        <f>SUM(AB$2:AB343)</f>
        <v>67113.931936855806</v>
      </c>
      <c r="AD343" s="35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</row>
    <row r="344" spans="1:43" x14ac:dyDescent="0.3">
      <c r="A344" s="21">
        <v>2</v>
      </c>
      <c r="B344" s="24" t="s">
        <v>95</v>
      </c>
      <c r="C344" s="24">
        <f t="shared" si="77"/>
        <v>342</v>
      </c>
      <c r="D344" s="24">
        <f t="shared" si="83"/>
        <v>5.3911700000000007</v>
      </c>
      <c r="E344" s="44">
        <f t="shared" si="98"/>
        <v>2.41</v>
      </c>
      <c r="F344" s="44">
        <f t="shared" si="91"/>
        <v>41.455141255062067</v>
      </c>
      <c r="G344" s="61"/>
      <c r="H344" s="61"/>
      <c r="I344" s="44">
        <f>E344-E343</f>
        <v>0</v>
      </c>
      <c r="J344" s="24">
        <f>(0.5*'Vehicle Specs'!$G$25*'Vehicle Specs'!$C$28*'Vehicle Specs'!$C$27*'Drive Cycle'!E344^2)</f>
        <v>5.1669095732099999</v>
      </c>
      <c r="K344" s="24">
        <f>IF(A344=1,'Vehicle Specs'!$E$36,IF(A344=2,'Vehicle Specs'!$C$36,IF(A344=3,'Vehicle Specs'!$D$36,IF(A344=4,'Vehicle Specs'!$B$36,1))))</f>
        <v>278.27536500000002</v>
      </c>
      <c r="L344" s="24">
        <f t="shared" si="97"/>
        <v>0</v>
      </c>
      <c r="M344" s="24">
        <f t="shared" si="92"/>
        <v>0</v>
      </c>
      <c r="N344" s="24">
        <f t="shared" si="84"/>
        <v>0</v>
      </c>
      <c r="O344" s="24">
        <f t="shared" si="85"/>
        <v>0</v>
      </c>
      <c r="P344" s="24">
        <f t="shared" si="86"/>
        <v>283.44227457321</v>
      </c>
      <c r="Q344" s="24">
        <f>IF(H344=1,I344*'Vehicle Specs'!#REF!,IF(H344=2,'Vehicle Specs'!#REF!*I344,IF(H344=3,'Vehicle Specs'!$G$25*I344,0)))</f>
        <v>0</v>
      </c>
      <c r="R344" s="24">
        <f t="shared" si="82"/>
        <v>283.44227457321</v>
      </c>
      <c r="S344" s="24">
        <f t="shared" si="87"/>
        <v>283.44227457321</v>
      </c>
      <c r="T344" s="24">
        <f>ABS((+P344+Q344)*(+E344))/1000</f>
        <v>0.6830958817214362</v>
      </c>
      <c r="U344" s="61"/>
      <c r="V344" s="61"/>
      <c r="W344" s="22">
        <v>308.00785775999998</v>
      </c>
      <c r="X344" s="24">
        <f t="shared" si="93"/>
        <v>2.4250679941643368E-2</v>
      </c>
      <c r="Y344" s="24">
        <f t="shared" si="88"/>
        <v>2.4250679941643368E-2</v>
      </c>
      <c r="Z344" s="24">
        <f t="shared" si="89"/>
        <v>7.4934601019677999E-2</v>
      </c>
      <c r="AA344" s="22">
        <f>(0.5*'Vehicle Specs'!$G$20*'Drive Cycle'!E344^2)</f>
        <v>1826.1537615000002</v>
      </c>
      <c r="AB344" s="22">
        <f t="shared" si="90"/>
        <v>283.44227457321</v>
      </c>
      <c r="AC344" s="22">
        <f>SUM(AB$2:AB344)</f>
        <v>67397.374211429022</v>
      </c>
      <c r="AD344" s="35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</row>
    <row r="345" spans="1:43" x14ac:dyDescent="0.3">
      <c r="A345" s="21">
        <v>2</v>
      </c>
      <c r="B345" s="24" t="s">
        <v>95</v>
      </c>
      <c r="C345" s="24">
        <f t="shared" si="77"/>
        <v>343</v>
      </c>
      <c r="D345" s="24">
        <f t="shared" si="83"/>
        <v>6.5096700000000007</v>
      </c>
      <c r="E345" s="44">
        <f>E344+0.5</f>
        <v>2.91</v>
      </c>
      <c r="F345" s="44">
        <f t="shared" si="91"/>
        <v>41.798783866745914</v>
      </c>
      <c r="G345" s="61"/>
      <c r="H345" s="61"/>
      <c r="I345" s="44">
        <f>E345-E344</f>
        <v>0.5</v>
      </c>
      <c r="J345" s="24">
        <f>(0.5*'Vehicle Specs'!$G$25*'Vehicle Specs'!$C$28*'Vehicle Specs'!$C$27*'Drive Cycle'!E345^2)</f>
        <v>7.5332564792100003</v>
      </c>
      <c r="K345" s="24">
        <f>IF(A345=1,'Vehicle Specs'!$E$36,IF(A345=2,'Vehicle Specs'!$C$36,IF(A345=3,'Vehicle Specs'!$D$36,IF(A345=4,'Vehicle Specs'!$B$36,1))))</f>
        <v>278.27536500000002</v>
      </c>
      <c r="L345" s="24">
        <f t="shared" si="97"/>
        <v>0</v>
      </c>
      <c r="M345" s="24">
        <f t="shared" si="92"/>
        <v>0</v>
      </c>
      <c r="N345" s="24">
        <f t="shared" si="84"/>
        <v>0</v>
      </c>
      <c r="O345" s="24">
        <f t="shared" si="85"/>
        <v>0</v>
      </c>
      <c r="P345" s="24">
        <f t="shared" si="86"/>
        <v>285.80862147921005</v>
      </c>
      <c r="Q345" s="24">
        <f>IF(H345=1,I345*'Vehicle Specs'!#REF!,IF(H345=2,'Vehicle Specs'!#REF!*I345,IF(H345=3,'Vehicle Specs'!$G$25*I345,0)))</f>
        <v>0</v>
      </c>
      <c r="R345" s="24">
        <f t="shared" si="82"/>
        <v>285.80862147921005</v>
      </c>
      <c r="S345" s="24">
        <f t="shared" si="87"/>
        <v>285.80862147921005</v>
      </c>
      <c r="T345" s="24">
        <f>ABS((+P345+Q345)*(+E345))/1000</f>
        <v>0.83170308850450125</v>
      </c>
      <c r="U345" s="61"/>
      <c r="V345" s="61"/>
      <c r="W345" s="22">
        <v>308.00785775999998</v>
      </c>
      <c r="X345" s="24">
        <f t="shared" si="93"/>
        <v>2.4453139230875061E-2</v>
      </c>
      <c r="Y345" s="24">
        <f t="shared" si="88"/>
        <v>2.4453139230875061E-2</v>
      </c>
      <c r="Z345" s="24">
        <f t="shared" si="89"/>
        <v>7.5560200223403928E-2</v>
      </c>
      <c r="AA345" s="22">
        <f>(0.5*'Vehicle Specs'!$G$20*'Drive Cycle'!E345^2)</f>
        <v>2662.4976615000005</v>
      </c>
      <c r="AB345" s="22">
        <f t="shared" si="90"/>
        <v>285.80862147921005</v>
      </c>
      <c r="AC345" s="22">
        <f>SUM(AB$2:AB345)</f>
        <v>67683.182832908235</v>
      </c>
      <c r="AD345" s="35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</row>
    <row r="346" spans="1:43" x14ac:dyDescent="0.3">
      <c r="A346" s="21">
        <v>2</v>
      </c>
      <c r="B346" s="24" t="s">
        <v>95</v>
      </c>
      <c r="C346" s="24">
        <f t="shared" si="77"/>
        <v>344</v>
      </c>
      <c r="D346" s="24">
        <f t="shared" si="83"/>
        <v>7.6281700000000008</v>
      </c>
      <c r="E346" s="44">
        <f t="shared" ref="E346:E356" si="99">E345+0.5</f>
        <v>3.41</v>
      </c>
      <c r="F346" s="44">
        <f t="shared" si="91"/>
        <v>42.092038998710727</v>
      </c>
      <c r="G346" s="61"/>
      <c r="H346" s="61"/>
      <c r="I346" s="44">
        <f>E346-E345</f>
        <v>0.5</v>
      </c>
      <c r="J346" s="24">
        <f>(0.5*'Vehicle Specs'!$G$25*'Vehicle Specs'!$C$28*'Vehicle Specs'!$C$27*'Drive Cycle'!E346^2)</f>
        <v>10.34440543521</v>
      </c>
      <c r="K346" s="24">
        <f>IF(A346=1,'Vehicle Specs'!$E$36,IF(A346=2,'Vehicle Specs'!$C$36,IF(A346=3,'Vehicle Specs'!$D$36,IF(A346=4,'Vehicle Specs'!$B$36,1))))</f>
        <v>278.27536500000002</v>
      </c>
      <c r="L346" s="24">
        <f t="shared" si="97"/>
        <v>0</v>
      </c>
      <c r="M346" s="24">
        <f t="shared" si="92"/>
        <v>0</v>
      </c>
      <c r="N346" s="24">
        <f t="shared" si="84"/>
        <v>0</v>
      </c>
      <c r="O346" s="24">
        <f t="shared" si="85"/>
        <v>0</v>
      </c>
      <c r="P346" s="24">
        <f t="shared" si="86"/>
        <v>288.61977043521</v>
      </c>
      <c r="Q346" s="24">
        <f>IF(H346=1,I346*'Vehicle Specs'!#REF!,IF(H346=2,'Vehicle Specs'!#REF!*I346,IF(H346=3,'Vehicle Specs'!$G$25*I346,0)))</f>
        <v>0</v>
      </c>
      <c r="R346" s="24">
        <f t="shared" si="82"/>
        <v>288.61977043521</v>
      </c>
      <c r="S346" s="24">
        <f t="shared" si="87"/>
        <v>288.61977043521</v>
      </c>
      <c r="T346" s="24">
        <f>ABS((+P346+Q346)*(+E346))/1000</f>
        <v>0.98419341718406606</v>
      </c>
      <c r="U346" s="61"/>
      <c r="V346" s="61"/>
      <c r="W346" s="22">
        <v>308.00785775999998</v>
      </c>
      <c r="X346" s="24">
        <f t="shared" si="93"/>
        <v>2.4693654777481113E-2</v>
      </c>
      <c r="Y346" s="24">
        <f t="shared" si="88"/>
        <v>2.4693654777481113E-2</v>
      </c>
      <c r="Z346" s="24">
        <f t="shared" si="89"/>
        <v>7.6303393262416641E-2</v>
      </c>
      <c r="AA346" s="22">
        <f>(0.5*'Vehicle Specs'!$G$20*'Drive Cycle'!E346^2)</f>
        <v>3656.0490615000008</v>
      </c>
      <c r="AB346" s="22">
        <f t="shared" si="90"/>
        <v>288.61977043521</v>
      </c>
      <c r="AC346" s="22">
        <f>SUM(AB$2:AB346)</f>
        <v>67971.802603343443</v>
      </c>
      <c r="AD346" s="35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</row>
    <row r="347" spans="1:43" x14ac:dyDescent="0.3">
      <c r="A347" s="21">
        <v>2</v>
      </c>
      <c r="B347" s="24" t="s">
        <v>95</v>
      </c>
      <c r="C347" s="24">
        <f t="shared" si="77"/>
        <v>345</v>
      </c>
      <c r="D347" s="24">
        <f t="shared" si="83"/>
        <v>8.7466699999999999</v>
      </c>
      <c r="E347" s="44">
        <f t="shared" si="99"/>
        <v>3.91</v>
      </c>
      <c r="F347" s="44">
        <f t="shared" si="91"/>
        <v>42.347793474414054</v>
      </c>
      <c r="G347" s="61"/>
      <c r="H347" s="61"/>
      <c r="I347" s="44">
        <f>E347-E346</f>
        <v>0.5</v>
      </c>
      <c r="J347" s="24">
        <f>(0.5*'Vehicle Specs'!$G$25*'Vehicle Specs'!$C$28*'Vehicle Specs'!$C$27*'Drive Cycle'!E347^2)</f>
        <v>13.60035644121</v>
      </c>
      <c r="K347" s="24">
        <f>IF(A347=1,'Vehicle Specs'!$E$36,IF(A347=2,'Vehicle Specs'!$C$36,IF(A347=3,'Vehicle Specs'!$D$36,IF(A347=4,'Vehicle Specs'!$B$36,1))))</f>
        <v>278.27536500000002</v>
      </c>
      <c r="L347" s="24">
        <f t="shared" si="97"/>
        <v>0</v>
      </c>
      <c r="M347" s="24">
        <f t="shared" si="92"/>
        <v>0</v>
      </c>
      <c r="N347" s="24">
        <f t="shared" si="84"/>
        <v>0</v>
      </c>
      <c r="O347" s="24">
        <f t="shared" si="85"/>
        <v>0</v>
      </c>
      <c r="P347" s="24">
        <f t="shared" si="86"/>
        <v>291.87572144121003</v>
      </c>
      <c r="Q347" s="24">
        <f>IF(H347=1,I347*'Vehicle Specs'!#REF!,IF(H347=2,'Vehicle Specs'!#REF!*I347,IF(H347=3,'Vehicle Specs'!$G$25*I347,0)))</f>
        <v>0</v>
      </c>
      <c r="R347" s="24">
        <f t="shared" si="82"/>
        <v>291.87572144121003</v>
      </c>
      <c r="S347" s="24">
        <f t="shared" si="87"/>
        <v>291.87572144121003</v>
      </c>
      <c r="T347" s="24">
        <f>ABS((+P347+Q347)*(+E347))/1000</f>
        <v>1.1412340708351312</v>
      </c>
      <c r="U347" s="61"/>
      <c r="V347" s="61"/>
      <c r="W347" s="22">
        <v>308.00785775999998</v>
      </c>
      <c r="X347" s="24">
        <f t="shared" si="93"/>
        <v>2.4972226581461556E-2</v>
      </c>
      <c r="Y347" s="24">
        <f t="shared" si="88"/>
        <v>2.4972226581461556E-2</v>
      </c>
      <c r="Z347" s="24">
        <f t="shared" si="89"/>
        <v>7.7164180136716207E-2</v>
      </c>
      <c r="AA347" s="22">
        <f>(0.5*'Vehicle Specs'!$G$20*'Drive Cycle'!E347^2)</f>
        <v>4806.8079615000006</v>
      </c>
      <c r="AB347" s="22">
        <f t="shared" si="90"/>
        <v>291.87572144121003</v>
      </c>
      <c r="AC347" s="22">
        <f>SUM(AB$2:AB347)</f>
        <v>68263.678324784647</v>
      </c>
      <c r="AD347" s="35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</row>
    <row r="348" spans="1:43" x14ac:dyDescent="0.3">
      <c r="A348" s="21">
        <v>2</v>
      </c>
      <c r="B348" s="24" t="s">
        <v>95</v>
      </c>
      <c r="C348" s="24">
        <f t="shared" si="77"/>
        <v>346</v>
      </c>
      <c r="D348" s="24">
        <f t="shared" si="83"/>
        <v>9.8651700000000009</v>
      </c>
      <c r="E348" s="44">
        <f t="shared" si="99"/>
        <v>4.41</v>
      </c>
      <c r="F348" s="44">
        <f t="shared" si="91"/>
        <v>42.574550844028565</v>
      </c>
      <c r="G348" s="61"/>
      <c r="H348" s="61"/>
      <c r="I348" s="44">
        <f>E348-E347</f>
        <v>0.5</v>
      </c>
      <c r="J348" s="24">
        <f>(0.5*'Vehicle Specs'!$G$25*'Vehicle Specs'!$C$28*'Vehicle Specs'!$C$27*'Drive Cycle'!E348^2)</f>
        <v>17.30110949721</v>
      </c>
      <c r="K348" s="24">
        <f>IF(A348=1,'Vehicle Specs'!$E$36,IF(A348=2,'Vehicle Specs'!$C$36,IF(A348=3,'Vehicle Specs'!$D$36,IF(A348=4,'Vehicle Specs'!$B$36,1))))</f>
        <v>278.27536500000002</v>
      </c>
      <c r="L348" s="24">
        <f t="shared" si="97"/>
        <v>0</v>
      </c>
      <c r="M348" s="24">
        <f t="shared" si="92"/>
        <v>0</v>
      </c>
      <c r="N348" s="24">
        <f t="shared" si="84"/>
        <v>0</v>
      </c>
      <c r="O348" s="24">
        <f t="shared" si="85"/>
        <v>0</v>
      </c>
      <c r="P348" s="24">
        <f t="shared" si="86"/>
        <v>295.57647449721003</v>
      </c>
      <c r="Q348" s="24">
        <f>IF(H348=1,I348*'Vehicle Specs'!#REF!,IF(H348=2,'Vehicle Specs'!#REF!*I348,IF(H348=3,'Vehicle Specs'!$G$25*I348,0)))</f>
        <v>0</v>
      </c>
      <c r="R348" s="24">
        <f t="shared" si="82"/>
        <v>295.57647449721003</v>
      </c>
      <c r="S348" s="24">
        <f t="shared" si="87"/>
        <v>295.57647449721003</v>
      </c>
      <c r="T348" s="24">
        <f>ABS((+P348+Q348)*(+E348))/1000</f>
        <v>1.3034922525326962</v>
      </c>
      <c r="U348" s="61"/>
      <c r="V348" s="61"/>
      <c r="W348" s="22">
        <v>308.00785775999998</v>
      </c>
      <c r="X348" s="24">
        <f t="shared" si="93"/>
        <v>2.5288854642816369E-2</v>
      </c>
      <c r="Y348" s="24">
        <f t="shared" si="88"/>
        <v>2.5288854642816369E-2</v>
      </c>
      <c r="Z348" s="24">
        <f t="shared" si="89"/>
        <v>7.8142560846302583E-2</v>
      </c>
      <c r="AA348" s="22">
        <f>(0.5*'Vehicle Specs'!$G$20*'Drive Cycle'!E348^2)</f>
        <v>6114.7743615000009</v>
      </c>
      <c r="AB348" s="22">
        <f t="shared" si="90"/>
        <v>295.57647449721003</v>
      </c>
      <c r="AC348" s="22">
        <f>SUM(AB$2:AB348)</f>
        <v>68559.254799281858</v>
      </c>
      <c r="AD348" s="35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</row>
    <row r="349" spans="1:43" x14ac:dyDescent="0.3">
      <c r="A349" s="21">
        <v>2</v>
      </c>
      <c r="B349" s="24" t="s">
        <v>95</v>
      </c>
      <c r="C349" s="24">
        <f t="shared" si="77"/>
        <v>347</v>
      </c>
      <c r="D349" s="24">
        <f t="shared" si="83"/>
        <v>10.98367</v>
      </c>
      <c r="E349" s="44">
        <f t="shared" si="99"/>
        <v>4.91</v>
      </c>
      <c r="F349" s="44">
        <f t="shared" si="91"/>
        <v>42.778216831808606</v>
      </c>
      <c r="G349" s="61"/>
      <c r="H349" s="61"/>
      <c r="I349" s="44">
        <f>E349-E348</f>
        <v>0.5</v>
      </c>
      <c r="J349" s="24">
        <f>(0.5*'Vehicle Specs'!$G$25*'Vehicle Specs'!$C$28*'Vehicle Specs'!$C$27*'Drive Cycle'!E349^2)</f>
        <v>21.446664603209999</v>
      </c>
      <c r="K349" s="24">
        <f>IF(A349=1,'Vehicle Specs'!$E$36,IF(A349=2,'Vehicle Specs'!$C$36,IF(A349=3,'Vehicle Specs'!$D$36,IF(A349=4,'Vehicle Specs'!$B$36,1))))</f>
        <v>278.27536500000002</v>
      </c>
      <c r="L349" s="24">
        <f t="shared" si="97"/>
        <v>0</v>
      </c>
      <c r="M349" s="24">
        <f t="shared" si="92"/>
        <v>0</v>
      </c>
      <c r="N349" s="24">
        <f t="shared" si="84"/>
        <v>0</v>
      </c>
      <c r="O349" s="24">
        <f t="shared" si="85"/>
        <v>0</v>
      </c>
      <c r="P349" s="24">
        <f t="shared" si="86"/>
        <v>299.72202960321005</v>
      </c>
      <c r="Q349" s="24">
        <f>IF(H349=1,I349*'Vehicle Specs'!#REF!,IF(H349=2,'Vehicle Specs'!#REF!*I349,IF(H349=3,'Vehicle Specs'!$G$25*I349,0)))</f>
        <v>0</v>
      </c>
      <c r="R349" s="24">
        <f t="shared" si="82"/>
        <v>299.72202960321005</v>
      </c>
      <c r="S349" s="24">
        <f t="shared" si="87"/>
        <v>299.72202960321005</v>
      </c>
      <c r="T349" s="24">
        <f>ABS((+P349+Q349)*(+E349))/1000</f>
        <v>1.4716351653517614</v>
      </c>
      <c r="U349" s="61"/>
      <c r="V349" s="61"/>
      <c r="W349" s="22">
        <v>308.00785775999998</v>
      </c>
      <c r="X349" s="24">
        <f t="shared" si="93"/>
        <v>2.5643538961545559E-2</v>
      </c>
      <c r="Y349" s="24">
        <f t="shared" si="88"/>
        <v>2.5643538961545559E-2</v>
      </c>
      <c r="Z349" s="24">
        <f t="shared" si="89"/>
        <v>7.9238535391175771E-2</v>
      </c>
      <c r="AA349" s="22">
        <f>(0.5*'Vehicle Specs'!$G$20*'Drive Cycle'!E349^2)</f>
        <v>7579.9482615000006</v>
      </c>
      <c r="AB349" s="22">
        <f t="shared" si="90"/>
        <v>299.72202960321005</v>
      </c>
      <c r="AC349" s="22">
        <f>SUM(AB$2:AB349)</f>
        <v>68858.976828885061</v>
      </c>
      <c r="AD349" s="35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</row>
    <row r="350" spans="1:43" x14ac:dyDescent="0.3">
      <c r="A350" s="21">
        <v>2</v>
      </c>
      <c r="B350" s="24" t="s">
        <v>95</v>
      </c>
      <c r="C350" s="24">
        <f t="shared" si="77"/>
        <v>348</v>
      </c>
      <c r="D350" s="24">
        <f t="shared" si="83"/>
        <v>12.102170000000001</v>
      </c>
      <c r="E350" s="44">
        <f t="shared" si="99"/>
        <v>5.41</v>
      </c>
      <c r="F350" s="44">
        <f t="shared" si="91"/>
        <v>42.963059715357588</v>
      </c>
      <c r="G350" s="61"/>
      <c r="H350" s="61"/>
      <c r="I350" s="44">
        <f>E350-E349</f>
        <v>0.5</v>
      </c>
      <c r="J350" s="24">
        <f>(0.5*'Vehicle Specs'!$G$25*'Vehicle Specs'!$C$28*'Vehicle Specs'!$C$27*'Drive Cycle'!E350^2)</f>
        <v>26.037021759209999</v>
      </c>
      <c r="K350" s="24">
        <f>IF(A350=1,'Vehicle Specs'!$E$36,IF(A350=2,'Vehicle Specs'!$C$36,IF(A350=3,'Vehicle Specs'!$D$36,IF(A350=4,'Vehicle Specs'!$B$36,1))))</f>
        <v>278.27536500000002</v>
      </c>
      <c r="L350" s="24">
        <f t="shared" si="97"/>
        <v>0</v>
      </c>
      <c r="M350" s="24">
        <f t="shared" si="92"/>
        <v>0</v>
      </c>
      <c r="N350" s="24">
        <f t="shared" si="84"/>
        <v>0</v>
      </c>
      <c r="O350" s="24">
        <f t="shared" si="85"/>
        <v>0</v>
      </c>
      <c r="P350" s="24">
        <f t="shared" si="86"/>
        <v>304.31238675921003</v>
      </c>
      <c r="Q350" s="24">
        <f>IF(H350=1,I350*'Vehicle Specs'!#REF!,IF(H350=2,'Vehicle Specs'!#REF!*I350,IF(H350=3,'Vehicle Specs'!$G$25*I350,0)))</f>
        <v>0</v>
      </c>
      <c r="R350" s="24">
        <f t="shared" si="82"/>
        <v>304.31238675921003</v>
      </c>
      <c r="S350" s="24">
        <f t="shared" si="87"/>
        <v>304.31238675921003</v>
      </c>
      <c r="T350" s="24">
        <f>ABS((+P350+Q350)*(+E350))/1000</f>
        <v>1.6463300123673263</v>
      </c>
      <c r="U350" s="61"/>
      <c r="V350" s="61"/>
      <c r="W350" s="22">
        <v>308.00785775999998</v>
      </c>
      <c r="X350" s="24">
        <f t="shared" si="93"/>
        <v>2.6036279537649129E-2</v>
      </c>
      <c r="Y350" s="24">
        <f t="shared" si="88"/>
        <v>2.6036279537649129E-2</v>
      </c>
      <c r="Z350" s="24">
        <f t="shared" si="89"/>
        <v>8.0452103771335812E-2</v>
      </c>
      <c r="AA350" s="22">
        <f>(0.5*'Vehicle Specs'!$G$20*'Drive Cycle'!E350^2)</f>
        <v>9202.3296614999999</v>
      </c>
      <c r="AB350" s="22">
        <f t="shared" si="90"/>
        <v>304.31238675921003</v>
      </c>
      <c r="AC350" s="22">
        <f>SUM(AB$2:AB350)</f>
        <v>69163.289215644269</v>
      </c>
      <c r="AD350" s="35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</row>
    <row r="351" spans="1:43" x14ac:dyDescent="0.3">
      <c r="A351" s="21">
        <v>2</v>
      </c>
      <c r="B351" s="24" t="s">
        <v>95</v>
      </c>
      <c r="C351" s="24">
        <f t="shared" si="77"/>
        <v>349</v>
      </c>
      <c r="D351" s="24">
        <f t="shared" si="83"/>
        <v>13.22067</v>
      </c>
      <c r="E351" s="44">
        <f>E350+0.5</f>
        <v>5.91</v>
      </c>
      <c r="F351" s="44">
        <f t="shared" si="91"/>
        <v>43.132264453090244</v>
      </c>
      <c r="G351" s="61"/>
      <c r="H351" s="61"/>
      <c r="I351" s="44">
        <f>E351-E350</f>
        <v>0.5</v>
      </c>
      <c r="J351" s="24">
        <f>(0.5*'Vehicle Specs'!$G$25*'Vehicle Specs'!$C$28*'Vehicle Specs'!$C$27*'Drive Cycle'!E351^2)</f>
        <v>31.072180965209999</v>
      </c>
      <c r="K351" s="24">
        <f>IF(A351=1,'Vehicle Specs'!$E$36,IF(A351=2,'Vehicle Specs'!$C$36,IF(A351=3,'Vehicle Specs'!$D$36,IF(A351=4,'Vehicle Specs'!$B$36,1))))</f>
        <v>278.27536500000002</v>
      </c>
      <c r="L351" s="24">
        <f t="shared" si="97"/>
        <v>0</v>
      </c>
      <c r="M351" s="24">
        <f t="shared" si="92"/>
        <v>0</v>
      </c>
      <c r="N351" s="24">
        <f t="shared" si="84"/>
        <v>0</v>
      </c>
      <c r="O351" s="24">
        <f t="shared" si="85"/>
        <v>0</v>
      </c>
      <c r="P351" s="24">
        <f t="shared" si="86"/>
        <v>309.34754596521003</v>
      </c>
      <c r="Q351" s="24">
        <f>IF(H351=1,I351*'Vehicle Specs'!#REF!,IF(H351=2,'Vehicle Specs'!#REF!*I351,IF(H351=3,'Vehicle Specs'!$G$25*I351,0)))</f>
        <v>0</v>
      </c>
      <c r="R351" s="24">
        <f t="shared" si="82"/>
        <v>309.34754596521003</v>
      </c>
      <c r="S351" s="24">
        <f t="shared" si="87"/>
        <v>309.34754596521003</v>
      </c>
      <c r="T351" s="24">
        <f>ABS((+P351+Q351)*(+E351))/1000</f>
        <v>1.8282439966543913</v>
      </c>
      <c r="U351" s="61"/>
      <c r="V351" s="61"/>
      <c r="W351" s="22">
        <v>308.00785775999998</v>
      </c>
      <c r="X351" s="24">
        <f t="shared" si="93"/>
        <v>2.6467076371127076E-2</v>
      </c>
      <c r="Y351" s="24">
        <f t="shared" si="88"/>
        <v>2.6467076371127076E-2</v>
      </c>
      <c r="Z351" s="24">
        <f t="shared" si="89"/>
        <v>8.1783265986782663E-2</v>
      </c>
      <c r="AA351" s="22">
        <f>(0.5*'Vehicle Specs'!$G$20*'Drive Cycle'!E351^2)</f>
        <v>10981.918561500001</v>
      </c>
      <c r="AB351" s="22">
        <f t="shared" si="90"/>
        <v>309.34754596521003</v>
      </c>
      <c r="AC351" s="22">
        <f>SUM(AB$2:AB351)</f>
        <v>69472.636761609479</v>
      </c>
      <c r="AD351" s="35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</row>
    <row r="352" spans="1:43" x14ac:dyDescent="0.3">
      <c r="A352" s="21">
        <v>2</v>
      </c>
      <c r="B352" s="25" t="s">
        <v>81</v>
      </c>
      <c r="C352" s="25">
        <f t="shared" si="77"/>
        <v>350</v>
      </c>
      <c r="D352" s="25">
        <f t="shared" si="83"/>
        <v>14.339170000000001</v>
      </c>
      <c r="E352" s="45">
        <f t="shared" si="99"/>
        <v>6.41</v>
      </c>
      <c r="F352" s="45">
        <f t="shared" si="91"/>
        <v>43.288270693339854</v>
      </c>
      <c r="G352" s="61"/>
      <c r="H352" s="61"/>
      <c r="I352" s="45">
        <f>E352-E351</f>
        <v>0.5</v>
      </c>
      <c r="J352" s="25">
        <f>(0.5*'Vehicle Specs'!$G$25*'Vehicle Specs'!$C$28*'Vehicle Specs'!$C$27*'Drive Cycle'!E352^2)</f>
        <v>36.552142221209998</v>
      </c>
      <c r="K352" s="25">
        <f>IF(A352=1,'Vehicle Specs'!$E$36,IF(A352=2,'Vehicle Specs'!$C$36,IF(A352=3,'Vehicle Specs'!$D$36,IF(A352=4,'Vehicle Specs'!$B$36,1))))</f>
        <v>278.27536500000002</v>
      </c>
      <c r="L352" s="25">
        <f t="shared" si="97"/>
        <v>0</v>
      </c>
      <c r="M352" s="25">
        <f t="shared" si="92"/>
        <v>0</v>
      </c>
      <c r="N352" s="25">
        <f t="shared" si="84"/>
        <v>0</v>
      </c>
      <c r="O352" s="25">
        <f t="shared" si="85"/>
        <v>0</v>
      </c>
      <c r="P352" s="25">
        <f t="shared" si="86"/>
        <v>314.82750722121</v>
      </c>
      <c r="Q352" s="25">
        <f>IF(H352=1,I352*'Vehicle Specs'!#REF!,IF(H352=2,'Vehicle Specs'!#REF!*I352,IF(H352=3,'Vehicle Specs'!$G$25*I352,0)))</f>
        <v>0</v>
      </c>
      <c r="R352" s="25">
        <f t="shared" si="82"/>
        <v>314.82750722121</v>
      </c>
      <c r="S352" s="25">
        <f t="shared" si="87"/>
        <v>314.82750722121</v>
      </c>
      <c r="T352" s="25">
        <f>ABS((+P352+Q352)*(+E352))/1000</f>
        <v>2.018044321287956</v>
      </c>
      <c r="U352" s="61"/>
      <c r="V352" s="61"/>
      <c r="W352" s="22">
        <v>308.00785775999998</v>
      </c>
      <c r="X352" s="25">
        <f t="shared" si="93"/>
        <v>2.6935929461979397E-2</v>
      </c>
      <c r="Y352" s="25">
        <f t="shared" si="88"/>
        <v>2.6935929461979397E-2</v>
      </c>
      <c r="Z352" s="25">
        <f t="shared" si="89"/>
        <v>8.3232022037516326E-2</v>
      </c>
      <c r="AA352" s="22">
        <f>(0.5*'Vehicle Specs'!$G$20*'Drive Cycle'!E352^2)</f>
        <v>12918.714961500002</v>
      </c>
      <c r="AB352" s="22">
        <f t="shared" si="90"/>
        <v>314.82750722121</v>
      </c>
      <c r="AC352" s="22">
        <f>SUM(AB$2:AB352)</f>
        <v>69787.464268830692</v>
      </c>
      <c r="AD352" s="35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</row>
    <row r="353" spans="1:43" x14ac:dyDescent="0.3">
      <c r="A353" s="21">
        <v>2</v>
      </c>
      <c r="B353" s="25" t="s">
        <v>81</v>
      </c>
      <c r="C353" s="25">
        <f t="shared" si="77"/>
        <v>351</v>
      </c>
      <c r="D353" s="25">
        <f t="shared" si="83"/>
        <v>15.45767</v>
      </c>
      <c r="E353" s="45">
        <f t="shared" si="99"/>
        <v>6.91</v>
      </c>
      <c r="F353" s="45">
        <f t="shared" si="91"/>
        <v>43.432988493629288</v>
      </c>
      <c r="G353" s="61"/>
      <c r="H353" s="61"/>
      <c r="I353" s="45">
        <f>E353-E352</f>
        <v>0.5</v>
      </c>
      <c r="J353" s="25">
        <f>(0.5*'Vehicle Specs'!$G$25*'Vehicle Specs'!$C$28*'Vehicle Specs'!$C$27*'Drive Cycle'!E353^2)</f>
        <v>42.476905527209993</v>
      </c>
      <c r="K353" s="25">
        <f>IF(A353=1,'Vehicle Specs'!$E$36,IF(A353=2,'Vehicle Specs'!$C$36,IF(A353=3,'Vehicle Specs'!$D$36,IF(A353=4,'Vehicle Specs'!$B$36,1))))</f>
        <v>278.27536500000002</v>
      </c>
      <c r="L353" s="25">
        <f t="shared" si="97"/>
        <v>0</v>
      </c>
      <c r="M353" s="25">
        <f t="shared" si="92"/>
        <v>0</v>
      </c>
      <c r="N353" s="25">
        <f t="shared" si="84"/>
        <v>0</v>
      </c>
      <c r="O353" s="25">
        <f t="shared" si="85"/>
        <v>0</v>
      </c>
      <c r="P353" s="25">
        <f t="shared" si="86"/>
        <v>320.75227052721004</v>
      </c>
      <c r="Q353" s="25">
        <f>IF(H353=1,I353*'Vehicle Specs'!#REF!,IF(H353=2,'Vehicle Specs'!#REF!*I353,IF(H353=3,'Vehicle Specs'!$G$25*I353,0)))</f>
        <v>0</v>
      </c>
      <c r="R353" s="25">
        <f t="shared" si="82"/>
        <v>320.75227052721004</v>
      </c>
      <c r="S353" s="25">
        <f t="shared" si="87"/>
        <v>320.75227052721004</v>
      </c>
      <c r="T353" s="25">
        <f>ABS((+P353+Q353)*(+E353))/1000</f>
        <v>2.2163981893430216</v>
      </c>
      <c r="U353" s="61"/>
      <c r="V353" s="61"/>
      <c r="W353" s="22">
        <v>308.00785775999998</v>
      </c>
      <c r="X353" s="25">
        <f t="shared" si="93"/>
        <v>2.7442838810206097E-2</v>
      </c>
      <c r="Y353" s="25">
        <f t="shared" si="88"/>
        <v>2.7442838810206097E-2</v>
      </c>
      <c r="Z353" s="25">
        <f t="shared" si="89"/>
        <v>8.4798371923536842E-2</v>
      </c>
      <c r="AA353" s="22">
        <f>(0.5*'Vehicle Specs'!$G$20*'Drive Cycle'!E353^2)</f>
        <v>15012.718861500001</v>
      </c>
      <c r="AB353" s="22">
        <f t="shared" si="90"/>
        <v>320.75227052721004</v>
      </c>
      <c r="AC353" s="22">
        <f>SUM(AB$2:AB353)</f>
        <v>70108.216539357905</v>
      </c>
      <c r="AD353" s="35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</row>
    <row r="354" spans="1:43" x14ac:dyDescent="0.3">
      <c r="A354" s="21">
        <v>2</v>
      </c>
      <c r="B354" s="25" t="s">
        <v>81</v>
      </c>
      <c r="C354" s="25">
        <f t="shared" si="77"/>
        <v>352</v>
      </c>
      <c r="D354" s="25">
        <f t="shared" si="83"/>
        <v>16.576170000000001</v>
      </c>
      <c r="E354" s="45">
        <f t="shared" si="99"/>
        <v>7.41</v>
      </c>
      <c r="F354" s="45">
        <f t="shared" si="91"/>
        <v>43.567941260161</v>
      </c>
      <c r="G354" s="61"/>
      <c r="H354" s="61"/>
      <c r="I354" s="45">
        <f>E354-E353</f>
        <v>0.5</v>
      </c>
      <c r="J354" s="25">
        <f>(0.5*'Vehicle Specs'!$G$25*'Vehicle Specs'!$C$28*'Vehicle Specs'!$C$27*'Drive Cycle'!E354^2)</f>
        <v>48.846470883209996</v>
      </c>
      <c r="K354" s="25">
        <f>IF(A354=1,'Vehicle Specs'!$E$36,IF(A354=2,'Vehicle Specs'!$C$36,IF(A354=3,'Vehicle Specs'!$D$36,IF(A354=4,'Vehicle Specs'!$B$36,1))))</f>
        <v>278.27536500000002</v>
      </c>
      <c r="L354" s="25">
        <f t="shared" si="97"/>
        <v>0</v>
      </c>
      <c r="M354" s="25">
        <f t="shared" si="92"/>
        <v>0</v>
      </c>
      <c r="N354" s="25">
        <f t="shared" si="84"/>
        <v>0</v>
      </c>
      <c r="O354" s="25">
        <f t="shared" si="85"/>
        <v>0</v>
      </c>
      <c r="P354" s="25">
        <f t="shared" si="86"/>
        <v>327.12183588321</v>
      </c>
      <c r="Q354" s="25">
        <f>IF(H354=1,I354*'Vehicle Specs'!#REF!,IF(H354=2,'Vehicle Specs'!#REF!*I354,IF(H354=3,'Vehicle Specs'!$G$25*I354,0)))</f>
        <v>0</v>
      </c>
      <c r="R354" s="25">
        <f t="shared" si="82"/>
        <v>327.12183588321</v>
      </c>
      <c r="S354" s="25">
        <f t="shared" si="87"/>
        <v>327.12183588321</v>
      </c>
      <c r="T354" s="25">
        <f>ABS((+P354+Q354)*(+E354))/1000</f>
        <v>2.423972803894586</v>
      </c>
      <c r="U354" s="61"/>
      <c r="V354" s="61"/>
      <c r="W354" s="22">
        <v>308.00785775999998</v>
      </c>
      <c r="X354" s="25">
        <f t="shared" si="93"/>
        <v>2.7987804415807165E-2</v>
      </c>
      <c r="Y354" s="25">
        <f t="shared" si="88"/>
        <v>2.7987804415807165E-2</v>
      </c>
      <c r="Z354" s="25">
        <f t="shared" si="89"/>
        <v>8.648231564484414E-2</v>
      </c>
      <c r="AA354" s="22">
        <f>(0.5*'Vehicle Specs'!$G$20*'Drive Cycle'!E354^2)</f>
        <v>17263.930261500002</v>
      </c>
      <c r="AB354" s="22">
        <f t="shared" si="90"/>
        <v>327.12183588321</v>
      </c>
      <c r="AC354" s="22">
        <f>SUM(AB$2:AB354)</f>
        <v>70435.338375241117</v>
      </c>
      <c r="AD354" s="35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</row>
    <row r="355" spans="1:43" x14ac:dyDescent="0.3">
      <c r="A355" s="21">
        <v>2</v>
      </c>
      <c r="B355" s="25" t="s">
        <v>81</v>
      </c>
      <c r="C355" s="25">
        <f t="shared" si="77"/>
        <v>353</v>
      </c>
      <c r="D355" s="25">
        <f t="shared" si="83"/>
        <v>17.694670000000002</v>
      </c>
      <c r="E355" s="45">
        <f t="shared" si="99"/>
        <v>7.91</v>
      </c>
      <c r="F355" s="45">
        <f t="shared" si="91"/>
        <v>43.694363510477054</v>
      </c>
      <c r="G355" s="61"/>
      <c r="H355" s="61"/>
      <c r="I355" s="45">
        <f>E355-E354</f>
        <v>0.5</v>
      </c>
      <c r="J355" s="25">
        <f>(0.5*'Vehicle Specs'!$G$25*'Vehicle Specs'!$C$28*'Vehicle Specs'!$C$27*'Drive Cycle'!E355^2)</f>
        <v>55.660838289209991</v>
      </c>
      <c r="K355" s="25">
        <f>IF(A355=1,'Vehicle Specs'!$E$36,IF(A355=2,'Vehicle Specs'!$C$36,IF(A355=3,'Vehicle Specs'!$D$36,IF(A355=4,'Vehicle Specs'!$B$36,1))))</f>
        <v>278.27536500000002</v>
      </c>
      <c r="L355" s="25">
        <f t="shared" si="97"/>
        <v>0</v>
      </c>
      <c r="M355" s="25">
        <f t="shared" si="92"/>
        <v>0</v>
      </c>
      <c r="N355" s="25">
        <f t="shared" si="84"/>
        <v>0</v>
      </c>
      <c r="O355" s="25">
        <f t="shared" si="85"/>
        <v>0</v>
      </c>
      <c r="P355" s="25">
        <f t="shared" si="86"/>
        <v>333.93620328921003</v>
      </c>
      <c r="Q355" s="25">
        <f>IF(H355=1,I355*'Vehicle Specs'!#REF!,IF(H355=2,'Vehicle Specs'!#REF!*I355,IF(H355=3,'Vehicle Specs'!$G$25*I355,0)))</f>
        <v>0</v>
      </c>
      <c r="R355" s="25">
        <f t="shared" si="82"/>
        <v>333.93620328921003</v>
      </c>
      <c r="S355" s="25">
        <f t="shared" si="87"/>
        <v>333.93620328921003</v>
      </c>
      <c r="T355" s="25">
        <f>ABS((+P355+Q355)*(+E355))/1000</f>
        <v>2.6414353680176514</v>
      </c>
      <c r="U355" s="61"/>
      <c r="V355" s="61"/>
      <c r="W355" s="22">
        <v>308.00785775999998</v>
      </c>
      <c r="X355" s="25">
        <f t="shared" si="93"/>
        <v>2.8570826278782619E-2</v>
      </c>
      <c r="Y355" s="25">
        <f t="shared" si="88"/>
        <v>2.8570826278782619E-2</v>
      </c>
      <c r="Z355" s="25">
        <f t="shared" si="89"/>
        <v>8.8283853201438292E-2</v>
      </c>
      <c r="AA355" s="22">
        <f>(0.5*'Vehicle Specs'!$G$20*'Drive Cycle'!E355^2)</f>
        <v>19672.349161500002</v>
      </c>
      <c r="AB355" s="22">
        <f t="shared" si="90"/>
        <v>333.93620328921003</v>
      </c>
      <c r="AC355" s="22">
        <f>SUM(AB$2:AB355)</f>
        <v>70769.274578530327</v>
      </c>
      <c r="AD355" s="35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</row>
    <row r="356" spans="1:43" x14ac:dyDescent="0.3">
      <c r="A356" s="21">
        <v>2</v>
      </c>
      <c r="B356" s="25" t="s">
        <v>81</v>
      </c>
      <c r="C356" s="25">
        <f t="shared" si="77"/>
        <v>354</v>
      </c>
      <c r="D356" s="25">
        <f t="shared" si="83"/>
        <v>18.81317</v>
      </c>
      <c r="E356" s="45">
        <f t="shared" si="99"/>
        <v>8.41</v>
      </c>
      <c r="F356" s="45">
        <f t="shared" si="91"/>
        <v>43.813269574686331</v>
      </c>
      <c r="G356" s="61"/>
      <c r="H356" s="61"/>
      <c r="I356" s="45">
        <f>E356-E355</f>
        <v>0.5</v>
      </c>
      <c r="J356" s="25">
        <f>(0.5*'Vehicle Specs'!$G$25*'Vehicle Specs'!$C$28*'Vehicle Specs'!$C$27*'Drive Cycle'!E356^2)</f>
        <v>62.920007745209993</v>
      </c>
      <c r="K356" s="25">
        <f>IF(A356=1,'Vehicle Specs'!$E$36,IF(A356=2,'Vehicle Specs'!$C$36,IF(A356=3,'Vehicle Specs'!$D$36,IF(A356=4,'Vehicle Specs'!$B$36,1))))</f>
        <v>278.27536500000002</v>
      </c>
      <c r="L356" s="25">
        <f t="shared" si="97"/>
        <v>0</v>
      </c>
      <c r="M356" s="25">
        <f t="shared" si="92"/>
        <v>0</v>
      </c>
      <c r="N356" s="25">
        <f t="shared" si="84"/>
        <v>0</v>
      </c>
      <c r="O356" s="25">
        <f t="shared" si="85"/>
        <v>0</v>
      </c>
      <c r="P356" s="25">
        <f t="shared" si="86"/>
        <v>341.19537274521002</v>
      </c>
      <c r="Q356" s="25">
        <f>IF(H356=1,I356*'Vehicle Specs'!#REF!,IF(H356=2,'Vehicle Specs'!#REF!*I356,IF(H356=3,'Vehicle Specs'!$G$25*I356,0)))</f>
        <v>0</v>
      </c>
      <c r="R356" s="25">
        <f t="shared" si="82"/>
        <v>341.19537274521002</v>
      </c>
      <c r="S356" s="25">
        <f t="shared" si="87"/>
        <v>341.19537274521002</v>
      </c>
      <c r="T356" s="25">
        <f>ABS((+P356+Q356)*(+E356))/1000</f>
        <v>2.8694530847872164</v>
      </c>
      <c r="U356" s="61"/>
      <c r="V356" s="61"/>
      <c r="W356" s="22">
        <v>308.00785775999998</v>
      </c>
      <c r="X356" s="25">
        <f t="shared" si="93"/>
        <v>2.919190439913245E-2</v>
      </c>
      <c r="Y356" s="25">
        <f t="shared" si="88"/>
        <v>2.919190439913245E-2</v>
      </c>
      <c r="Z356" s="25">
        <f t="shared" si="89"/>
        <v>9.0202984593319269E-2</v>
      </c>
      <c r="AA356" s="22">
        <f>(0.5*'Vehicle Specs'!$G$20*'Drive Cycle'!E356^2)</f>
        <v>22237.975561499999</v>
      </c>
      <c r="AB356" s="22">
        <f t="shared" si="90"/>
        <v>341.19537274521002</v>
      </c>
      <c r="AC356" s="22">
        <f>SUM(AB$2:AB356)</f>
        <v>71110.469951275532</v>
      </c>
      <c r="AD356" s="35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</row>
    <row r="357" spans="1:43" x14ac:dyDescent="0.3">
      <c r="A357" s="21">
        <v>2</v>
      </c>
      <c r="B357" s="25" t="s">
        <v>81</v>
      </c>
      <c r="C357" s="25">
        <f t="shared" si="77"/>
        <v>355</v>
      </c>
      <c r="D357" s="25">
        <f t="shared" si="83"/>
        <v>20.490920000000003</v>
      </c>
      <c r="E357" s="45">
        <f>E356+0.75</f>
        <v>9.16</v>
      </c>
      <c r="F357" s="45">
        <f t="shared" si="91"/>
        <v>43.922439880363186</v>
      </c>
      <c r="G357" s="61"/>
      <c r="H357" s="61"/>
      <c r="I357" s="45">
        <f>E357-E356</f>
        <v>0.75</v>
      </c>
      <c r="J357" s="25">
        <f>(0.5*'Vehicle Specs'!$G$25*'Vehicle Specs'!$C$28*'Vehicle Specs'!$C$27*'Drive Cycle'!E357^2)</f>
        <v>74.642765772960004</v>
      </c>
      <c r="K357" s="25">
        <f>IF(A357=1,'Vehicle Specs'!$E$36,IF(A357=2,'Vehicle Specs'!$C$36,IF(A357=3,'Vehicle Specs'!$D$36,IF(A357=4,'Vehicle Specs'!$B$36,1))))</f>
        <v>278.27536500000002</v>
      </c>
      <c r="L357" s="25">
        <f t="shared" si="97"/>
        <v>0</v>
      </c>
      <c r="M357" s="25">
        <f t="shared" si="92"/>
        <v>0</v>
      </c>
      <c r="N357" s="25">
        <f t="shared" si="84"/>
        <v>0</v>
      </c>
      <c r="O357" s="25">
        <f t="shared" si="85"/>
        <v>0</v>
      </c>
      <c r="P357" s="25">
        <f t="shared" si="86"/>
        <v>352.91813077296001</v>
      </c>
      <c r="Q357" s="25">
        <f>IF(H357=1,I357*'Vehicle Specs'!#REF!,IF(H357=2,'Vehicle Specs'!#REF!*I357,IF(H357=3,'Vehicle Specs'!$G$25*I357,0)))</f>
        <v>0</v>
      </c>
      <c r="R357" s="25">
        <f t="shared" si="82"/>
        <v>352.91813077296001</v>
      </c>
      <c r="S357" s="25">
        <f t="shared" si="87"/>
        <v>352.91813077296001</v>
      </c>
      <c r="T357" s="25">
        <f>ABS((+P357+Q357)*(+E357))/1000</f>
        <v>3.2327300778803139</v>
      </c>
      <c r="U357" s="61"/>
      <c r="V357" s="61"/>
      <c r="W357" s="22">
        <v>308.00785775999998</v>
      </c>
      <c r="X357" s="25">
        <f t="shared" si="93"/>
        <v>3.019487706223415E-2</v>
      </c>
      <c r="Y357" s="25">
        <f t="shared" si="88"/>
        <v>3.019487706223415E-2</v>
      </c>
      <c r="Z357" s="25">
        <f t="shared" si="89"/>
        <v>9.3302170122303518E-2</v>
      </c>
      <c r="AA357" s="22">
        <f>(0.5*'Vehicle Specs'!$G$20*'Drive Cycle'!E357^2)</f>
        <v>26381.179224000003</v>
      </c>
      <c r="AB357" s="22">
        <f t="shared" si="90"/>
        <v>352.91813077296001</v>
      </c>
      <c r="AC357" s="22">
        <f>SUM(AB$2:AB357)</f>
        <v>71463.388082048492</v>
      </c>
      <c r="AD357" s="35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</row>
    <row r="358" spans="1:43" x14ac:dyDescent="0.3">
      <c r="A358" s="21">
        <v>2</v>
      </c>
      <c r="B358" s="25" t="s">
        <v>81</v>
      </c>
      <c r="C358" s="25">
        <f t="shared" si="77"/>
        <v>356</v>
      </c>
      <c r="D358" s="25">
        <f t="shared" si="83"/>
        <v>22.168670000000002</v>
      </c>
      <c r="E358" s="45">
        <f t="shared" ref="E358:E360" si="100">E357+0.75</f>
        <v>9.91</v>
      </c>
      <c r="F358" s="45">
        <f t="shared" si="91"/>
        <v>44.023348053925247</v>
      </c>
      <c r="G358" s="61"/>
      <c r="H358" s="61"/>
      <c r="I358" s="45">
        <f>E358-E357</f>
        <v>0.75</v>
      </c>
      <c r="J358" s="25">
        <f>(0.5*'Vehicle Specs'!$G$25*'Vehicle Specs'!$C$28*'Vehicle Specs'!$C$27*'Drive Cycle'!E358^2)</f>
        <v>87.366328413209985</v>
      </c>
      <c r="K358" s="25">
        <f>IF(A358=1,'Vehicle Specs'!$E$36,IF(A358=2,'Vehicle Specs'!$C$36,IF(A358=3,'Vehicle Specs'!$D$36,IF(A358=4,'Vehicle Specs'!$B$36,1))))</f>
        <v>278.27536500000002</v>
      </c>
      <c r="L358" s="25">
        <f t="shared" si="97"/>
        <v>0</v>
      </c>
      <c r="M358" s="25">
        <f t="shared" si="92"/>
        <v>0</v>
      </c>
      <c r="N358" s="25">
        <f t="shared" si="84"/>
        <v>0</v>
      </c>
      <c r="O358" s="25">
        <f t="shared" si="85"/>
        <v>0</v>
      </c>
      <c r="P358" s="25">
        <f t="shared" si="86"/>
        <v>365.64169341321002</v>
      </c>
      <c r="Q358" s="25">
        <f>IF(H358=1,I358*'Vehicle Specs'!#REF!,IF(H358=2,'Vehicle Specs'!#REF!*I358,IF(H358=3,'Vehicle Specs'!$G$25*I358,0)))</f>
        <v>0</v>
      </c>
      <c r="R358" s="25">
        <f t="shared" si="82"/>
        <v>365.64169341321002</v>
      </c>
      <c r="S358" s="25">
        <f t="shared" si="87"/>
        <v>365.64169341321002</v>
      </c>
      <c r="T358" s="25">
        <f>ABS((+P358+Q358)*(+E358))/1000</f>
        <v>3.6235091817249114</v>
      </c>
      <c r="U358" s="61"/>
      <c r="V358" s="61"/>
      <c r="W358" s="22">
        <v>308.00785775999998</v>
      </c>
      <c r="X358" s="25">
        <f t="shared" si="93"/>
        <v>3.1283476304428195E-2</v>
      </c>
      <c r="Y358" s="25">
        <f t="shared" si="88"/>
        <v>3.1283476304428195E-2</v>
      </c>
      <c r="Z358" s="25">
        <f t="shared" si="89"/>
        <v>9.6665941780683121E-2</v>
      </c>
      <c r="AA358" s="22">
        <f>(0.5*'Vehicle Specs'!$G$20*'Drive Cycle'!E358^2)</f>
        <v>30878.099761500001</v>
      </c>
      <c r="AB358" s="22">
        <f t="shared" si="90"/>
        <v>365.64169341321002</v>
      </c>
      <c r="AC358" s="22">
        <f>SUM(AB$2:AB358)</f>
        <v>71829.029775461706</v>
      </c>
      <c r="AD358" s="35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</row>
    <row r="359" spans="1:43" x14ac:dyDescent="0.3">
      <c r="A359" s="21">
        <v>2</v>
      </c>
      <c r="B359" s="25" t="s">
        <v>81</v>
      </c>
      <c r="C359" s="25">
        <f t="shared" ref="C359:C422" si="101">C358+1</f>
        <v>357</v>
      </c>
      <c r="D359" s="25">
        <f t="shared" si="83"/>
        <v>23.846420000000002</v>
      </c>
      <c r="E359" s="45">
        <f t="shared" si="100"/>
        <v>10.66</v>
      </c>
      <c r="F359" s="45">
        <f t="shared" si="91"/>
        <v>44.117156684319241</v>
      </c>
      <c r="G359" s="61"/>
      <c r="H359" s="61"/>
      <c r="I359" s="45">
        <f>E359-E358</f>
        <v>0.75</v>
      </c>
      <c r="J359" s="25">
        <f>(0.5*'Vehicle Specs'!$G$25*'Vehicle Specs'!$C$28*'Vehicle Specs'!$C$27*'Drive Cycle'!E359^2)</f>
        <v>101.09069566595998</v>
      </c>
      <c r="K359" s="25">
        <f>IF(A359=1,'Vehicle Specs'!$E$36,IF(A359=2,'Vehicle Specs'!$C$36,IF(A359=3,'Vehicle Specs'!$D$36,IF(A359=4,'Vehicle Specs'!$B$36,1))))</f>
        <v>278.27536500000002</v>
      </c>
      <c r="L359" s="25">
        <f t="shared" si="97"/>
        <v>0</v>
      </c>
      <c r="M359" s="25">
        <f t="shared" si="92"/>
        <v>0</v>
      </c>
      <c r="N359" s="25">
        <f t="shared" si="84"/>
        <v>0</v>
      </c>
      <c r="O359" s="25">
        <f t="shared" si="85"/>
        <v>0</v>
      </c>
      <c r="P359" s="25">
        <f t="shared" si="86"/>
        <v>379.36606066595999</v>
      </c>
      <c r="Q359" s="25">
        <f>IF(H359=1,I359*'Vehicle Specs'!#REF!,IF(H359=2,'Vehicle Specs'!#REF!*I359,IF(H359=3,'Vehicle Specs'!$G$25*I359,0)))</f>
        <v>0</v>
      </c>
      <c r="R359" s="25">
        <f t="shared" si="82"/>
        <v>379.36606066595999</v>
      </c>
      <c r="S359" s="25">
        <f t="shared" si="87"/>
        <v>379.36606066595999</v>
      </c>
      <c r="T359" s="25">
        <f>ABS((+P359+Q359)*(+E359))/1000</f>
        <v>4.0440422066991335</v>
      </c>
      <c r="U359" s="61"/>
      <c r="V359" s="61"/>
      <c r="W359" s="22">
        <v>308.00785775999998</v>
      </c>
      <c r="X359" s="25">
        <f t="shared" si="93"/>
        <v>3.245770212571459E-2</v>
      </c>
      <c r="Y359" s="25">
        <f t="shared" si="88"/>
        <v>3.245770212571459E-2</v>
      </c>
      <c r="Z359" s="25">
        <f t="shared" si="89"/>
        <v>0.10029429956845808</v>
      </c>
      <c r="AA359" s="22">
        <f>(0.5*'Vehicle Specs'!$G$20*'Drive Cycle'!E359^2)</f>
        <v>35728.737174000002</v>
      </c>
      <c r="AB359" s="22">
        <f t="shared" si="90"/>
        <v>379.36606066595999</v>
      </c>
      <c r="AC359" s="22">
        <f>SUM(AB$2:AB359)</f>
        <v>72208.39583612766</v>
      </c>
      <c r="AD359" s="35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</row>
    <row r="360" spans="1:43" x14ac:dyDescent="0.3">
      <c r="A360" s="21">
        <v>2</v>
      </c>
      <c r="B360" s="25" t="s">
        <v>81</v>
      </c>
      <c r="C360" s="25">
        <f t="shared" si="101"/>
        <v>358</v>
      </c>
      <c r="D360" s="25">
        <f t="shared" si="83"/>
        <v>25.524170000000002</v>
      </c>
      <c r="E360" s="45">
        <f t="shared" si="100"/>
        <v>11.41</v>
      </c>
      <c r="F360" s="45">
        <f t="shared" si="91"/>
        <v>44.204799103250004</v>
      </c>
      <c r="G360" s="61"/>
      <c r="H360" s="61"/>
      <c r="I360" s="45">
        <f>E360-E359</f>
        <v>0.75</v>
      </c>
      <c r="J360" s="25">
        <f>(0.5*'Vehicle Specs'!$G$25*'Vehicle Specs'!$C$28*'Vehicle Specs'!$C$27*'Drive Cycle'!E360^2)</f>
        <v>115.81586753120997</v>
      </c>
      <c r="K360" s="25">
        <f>IF(A360=1,'Vehicle Specs'!$E$36,IF(A360=2,'Vehicle Specs'!$C$36,IF(A360=3,'Vehicle Specs'!$D$36,IF(A360=4,'Vehicle Specs'!$B$36,1))))</f>
        <v>278.27536500000002</v>
      </c>
      <c r="L360" s="25">
        <f t="shared" si="97"/>
        <v>0</v>
      </c>
      <c r="M360" s="25">
        <f t="shared" si="92"/>
        <v>0</v>
      </c>
      <c r="N360" s="25">
        <f t="shared" si="84"/>
        <v>0</v>
      </c>
      <c r="O360" s="25">
        <f t="shared" si="85"/>
        <v>0</v>
      </c>
      <c r="P360" s="25">
        <f t="shared" si="86"/>
        <v>394.09123253120998</v>
      </c>
      <c r="Q360" s="25">
        <f>IF(H360=1,I360*'Vehicle Specs'!#REF!,IF(H360=2,'Vehicle Specs'!#REF!*I360,IF(H360=3,'Vehicle Specs'!$G$25*I360,0)))</f>
        <v>0</v>
      </c>
      <c r="R360" s="25">
        <f t="shared" si="82"/>
        <v>394.09123253120998</v>
      </c>
      <c r="S360" s="25">
        <f t="shared" si="87"/>
        <v>394.09123253120998</v>
      </c>
      <c r="T360" s="25">
        <f>ABS((+P360+Q360)*(+E360))/1000</f>
        <v>4.4965809631811062</v>
      </c>
      <c r="U360" s="61"/>
      <c r="V360" s="61"/>
      <c r="W360" s="22">
        <v>308.00785775999998</v>
      </c>
      <c r="X360" s="25">
        <f t="shared" si="93"/>
        <v>3.3717554526093332E-2</v>
      </c>
      <c r="Y360" s="25">
        <f t="shared" si="88"/>
        <v>3.3717554526093332E-2</v>
      </c>
      <c r="Z360" s="25">
        <f t="shared" si="89"/>
        <v>0.1041872434856284</v>
      </c>
      <c r="AA360" s="22">
        <f>(0.5*'Vehicle Specs'!$G$20*'Drive Cycle'!E360^2)</f>
        <v>40933.0914615</v>
      </c>
      <c r="AB360" s="22">
        <f t="shared" si="90"/>
        <v>394.09123253120998</v>
      </c>
      <c r="AC360" s="22">
        <f>SUM(AB$2:AB360)</f>
        <v>72602.487068658869</v>
      </c>
      <c r="AD360" s="35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</row>
    <row r="361" spans="1:43" x14ac:dyDescent="0.3">
      <c r="A361" s="21">
        <v>2</v>
      </c>
      <c r="B361" s="25" t="s">
        <v>81</v>
      </c>
      <c r="C361" s="25">
        <f t="shared" si="101"/>
        <v>359</v>
      </c>
      <c r="D361" s="25">
        <f t="shared" si="83"/>
        <v>27.76117</v>
      </c>
      <c r="E361" s="45">
        <f>E360+1</f>
        <v>12.41</v>
      </c>
      <c r="F361" s="45">
        <f t="shared" si="91"/>
        <v>44.285379280526392</v>
      </c>
      <c r="G361" s="61"/>
      <c r="H361" s="61"/>
      <c r="I361" s="45">
        <f>E361-E360</f>
        <v>1</v>
      </c>
      <c r="J361" s="25">
        <f>(0.5*'Vehicle Specs'!$G$25*'Vehicle Specs'!$C$28*'Vehicle Specs'!$C$27*'Drive Cycle'!E361^2)</f>
        <v>137.00623719320998</v>
      </c>
      <c r="K361" s="25">
        <f>IF(A361=1,'Vehicle Specs'!$E$36,IF(A361=2,'Vehicle Specs'!$C$36,IF(A361=3,'Vehicle Specs'!$D$36,IF(A361=4,'Vehicle Specs'!$B$36,1))))</f>
        <v>278.27536500000002</v>
      </c>
      <c r="L361" s="25">
        <f t="shared" si="97"/>
        <v>0</v>
      </c>
      <c r="M361" s="25">
        <f t="shared" si="92"/>
        <v>0</v>
      </c>
      <c r="N361" s="25">
        <f t="shared" si="84"/>
        <v>0</v>
      </c>
      <c r="O361" s="25">
        <f t="shared" si="85"/>
        <v>0</v>
      </c>
      <c r="P361" s="25">
        <f t="shared" si="86"/>
        <v>415.28160219321001</v>
      </c>
      <c r="Q361" s="25">
        <f>IF(H361=1,I361*'Vehicle Specs'!#REF!,IF(H361=2,'Vehicle Specs'!#REF!*I361,IF(H361=3,'Vehicle Specs'!$G$25*I361,0)))</f>
        <v>0</v>
      </c>
      <c r="R361" s="25">
        <f t="shared" si="82"/>
        <v>415.28160219321001</v>
      </c>
      <c r="S361" s="25">
        <f t="shared" si="87"/>
        <v>415.28160219321001</v>
      </c>
      <c r="T361" s="25">
        <f>ABS((+P361+Q361)*(+E361))/1000</f>
        <v>5.1536446832177365</v>
      </c>
      <c r="U361" s="61"/>
      <c r="V361" s="61"/>
      <c r="W361" s="22">
        <v>308.00785775999998</v>
      </c>
      <c r="X361" s="25">
        <f t="shared" si="93"/>
        <v>3.5530554627408645E-2</v>
      </c>
      <c r="Y361" s="25">
        <f t="shared" si="88"/>
        <v>3.5530554627408645E-2</v>
      </c>
      <c r="Z361" s="25">
        <f t="shared" si="89"/>
        <v>0.10978941379869271</v>
      </c>
      <c r="AA361" s="22">
        <f>(0.5*'Vehicle Specs'!$G$20*'Drive Cycle'!E361^2)</f>
        <v>48422.456761500005</v>
      </c>
      <c r="AB361" s="22">
        <f t="shared" si="90"/>
        <v>415.28160219321001</v>
      </c>
      <c r="AC361" s="22">
        <f>SUM(AB$2:AB361)</f>
        <v>73017.768670852078</v>
      </c>
      <c r="AD361" s="35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</row>
    <row r="362" spans="1:43" x14ac:dyDescent="0.3">
      <c r="A362" s="21">
        <v>2</v>
      </c>
      <c r="B362" s="25" t="s">
        <v>81</v>
      </c>
      <c r="C362" s="25">
        <f t="shared" si="101"/>
        <v>360</v>
      </c>
      <c r="D362" s="25">
        <f t="shared" si="83"/>
        <v>29.998170000000002</v>
      </c>
      <c r="E362" s="45">
        <f>E361+1</f>
        <v>13.41</v>
      </c>
      <c r="F362" s="45">
        <f t="shared" si="91"/>
        <v>44.359950496037207</v>
      </c>
      <c r="G362" s="61"/>
      <c r="H362" s="61"/>
      <c r="I362" s="45">
        <f>E362-E361</f>
        <v>1</v>
      </c>
      <c r="J362" s="25">
        <f>(0.5*'Vehicle Specs'!$G$25*'Vehicle Specs'!$C$28*'Vehicle Specs'!$C$27*'Drive Cycle'!E362^2)</f>
        <v>159.97581505520998</v>
      </c>
      <c r="K362" s="25">
        <f>IF(A362=1,'Vehicle Specs'!$E$36,IF(A362=2,'Vehicle Specs'!$C$36,IF(A362=3,'Vehicle Specs'!$D$36,IF(A362=4,'Vehicle Specs'!$B$36,1))))</f>
        <v>278.27536500000002</v>
      </c>
      <c r="L362" s="25">
        <f t="shared" si="97"/>
        <v>0</v>
      </c>
      <c r="M362" s="25">
        <f t="shared" si="92"/>
        <v>0</v>
      </c>
      <c r="N362" s="25">
        <f t="shared" si="84"/>
        <v>0</v>
      </c>
      <c r="O362" s="25">
        <f t="shared" si="85"/>
        <v>0</v>
      </c>
      <c r="P362" s="25">
        <f t="shared" si="86"/>
        <v>438.25118005521</v>
      </c>
      <c r="Q362" s="25">
        <f>IF(H362=1,I362*'Vehicle Specs'!#REF!,IF(H362=2,'Vehicle Specs'!#REF!*I362,IF(H362=3,'Vehicle Specs'!$G$25*I362,0)))</f>
        <v>0</v>
      </c>
      <c r="R362" s="25">
        <f t="shared" si="82"/>
        <v>438.25118005521</v>
      </c>
      <c r="S362" s="25">
        <f t="shared" si="87"/>
        <v>438.25118005521</v>
      </c>
      <c r="T362" s="25">
        <f>ABS((+P362+Q362)*(+E362))/1000</f>
        <v>5.8769483245403666</v>
      </c>
      <c r="U362" s="61"/>
      <c r="V362" s="61"/>
      <c r="W362" s="22">
        <v>308.00785775999998</v>
      </c>
      <c r="X362" s="25">
        <f t="shared" si="93"/>
        <v>3.7495779758221458E-2</v>
      </c>
      <c r="Y362" s="25">
        <f t="shared" si="88"/>
        <v>3.7495779758221458E-2</v>
      </c>
      <c r="Z362" s="25">
        <f t="shared" si="89"/>
        <v>0.1158619594529043</v>
      </c>
      <c r="AA362" s="22">
        <f>(0.5*'Vehicle Specs'!$G$20*'Drive Cycle'!E362^2)</f>
        <v>56540.652061500004</v>
      </c>
      <c r="AB362" s="22">
        <f t="shared" si="90"/>
        <v>438.25118005521</v>
      </c>
      <c r="AC362" s="22">
        <f>SUM(AB$2:AB362)</f>
        <v>73456.019850907294</v>
      </c>
      <c r="AD362" s="35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</row>
    <row r="363" spans="1:43" x14ac:dyDescent="0.3">
      <c r="A363" s="21">
        <v>2</v>
      </c>
      <c r="B363" s="25" t="s">
        <v>81</v>
      </c>
      <c r="C363" s="25">
        <f t="shared" si="101"/>
        <v>361</v>
      </c>
      <c r="D363" s="25">
        <f t="shared" si="83"/>
        <v>29.998170000000002</v>
      </c>
      <c r="E363" s="25">
        <f>E362</f>
        <v>13.41</v>
      </c>
      <c r="F363" s="45">
        <f t="shared" si="91"/>
        <v>44.434521711548022</v>
      </c>
      <c r="G363" s="61"/>
      <c r="H363" s="61"/>
      <c r="I363" s="45">
        <f>E363-E362</f>
        <v>0</v>
      </c>
      <c r="J363" s="25">
        <f>(0.5*'Vehicle Specs'!$G$25*'Vehicle Specs'!$C$28*'Vehicle Specs'!$C$27*'Drive Cycle'!E363^2)</f>
        <v>159.97581505520998</v>
      </c>
      <c r="K363" s="25">
        <f>IF(A363=1,'Vehicle Specs'!$E$36,IF(A363=2,'Vehicle Specs'!$C$36,IF(A363=3,'Vehicle Specs'!$D$36,IF(A363=4,'Vehicle Specs'!$B$36,1))))</f>
        <v>278.27536500000002</v>
      </c>
      <c r="L363" s="25">
        <f t="shared" si="97"/>
        <v>0</v>
      </c>
      <c r="M363" s="25">
        <f t="shared" si="92"/>
        <v>0</v>
      </c>
      <c r="N363" s="25">
        <f t="shared" si="84"/>
        <v>0</v>
      </c>
      <c r="O363" s="25">
        <f t="shared" si="85"/>
        <v>0</v>
      </c>
      <c r="P363" s="25">
        <f t="shared" si="86"/>
        <v>438.25118005521</v>
      </c>
      <c r="Q363" s="25">
        <f>IF(H363=1,I363*'Vehicle Specs'!#REF!,IF(H363=2,'Vehicle Specs'!#REF!*I363,IF(H363=3,'Vehicle Specs'!$G$25*I363,0)))</f>
        <v>0</v>
      </c>
      <c r="R363" s="25">
        <f t="shared" si="82"/>
        <v>438.25118005521</v>
      </c>
      <c r="S363" s="25">
        <f t="shared" si="87"/>
        <v>438.25118005521</v>
      </c>
      <c r="T363" s="25">
        <f>ABS((+P363+Q363)*(+E363))/1000</f>
        <v>5.8769483245403666</v>
      </c>
      <c r="U363" s="61"/>
      <c r="V363" s="61"/>
      <c r="W363" s="22">
        <v>308.00785775999998</v>
      </c>
      <c r="X363" s="25">
        <f t="shared" si="93"/>
        <v>3.7495779758221458E-2</v>
      </c>
      <c r="Y363" s="25">
        <f t="shared" si="88"/>
        <v>3.7495779758221458E-2</v>
      </c>
      <c r="Z363" s="25">
        <f t="shared" si="89"/>
        <v>0.1158619594529043</v>
      </c>
      <c r="AA363" s="22">
        <f>(0.5*'Vehicle Specs'!$G$20*'Drive Cycle'!E363^2)</f>
        <v>56540.652061500004</v>
      </c>
      <c r="AB363" s="22">
        <f t="shared" si="90"/>
        <v>438.25118005521</v>
      </c>
      <c r="AC363" s="22">
        <f>SUM(AB$2:AB363)</f>
        <v>73894.271030962511</v>
      </c>
      <c r="AD363" s="35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</row>
    <row r="364" spans="1:43" x14ac:dyDescent="0.3">
      <c r="A364" s="21">
        <v>2</v>
      </c>
      <c r="B364" s="25" t="s">
        <v>81</v>
      </c>
      <c r="C364" s="25">
        <f t="shared" si="101"/>
        <v>362</v>
      </c>
      <c r="D364" s="25">
        <f t="shared" si="83"/>
        <v>29.998170000000002</v>
      </c>
      <c r="E364" s="25">
        <f t="shared" ref="E364:E368" si="102">E363</f>
        <v>13.41</v>
      </c>
      <c r="F364" s="45">
        <f t="shared" si="91"/>
        <v>44.509092927058838</v>
      </c>
      <c r="G364" s="61"/>
      <c r="H364" s="61"/>
      <c r="I364" s="45">
        <f>E364-E363</f>
        <v>0</v>
      </c>
      <c r="J364" s="25">
        <f>(0.5*'Vehicle Specs'!$G$25*'Vehicle Specs'!$C$28*'Vehicle Specs'!$C$27*'Drive Cycle'!E364^2)</f>
        <v>159.97581505520998</v>
      </c>
      <c r="K364" s="25">
        <f>IF(A364=1,'Vehicle Specs'!$E$36,IF(A364=2,'Vehicle Specs'!$C$36,IF(A364=3,'Vehicle Specs'!$D$36,IF(A364=4,'Vehicle Specs'!$B$36,1))))</f>
        <v>278.27536500000002</v>
      </c>
      <c r="L364" s="25">
        <f t="shared" si="97"/>
        <v>0</v>
      </c>
      <c r="M364" s="25">
        <f t="shared" si="92"/>
        <v>0</v>
      </c>
      <c r="N364" s="25">
        <f t="shared" si="84"/>
        <v>0</v>
      </c>
      <c r="O364" s="25">
        <f t="shared" si="85"/>
        <v>0</v>
      </c>
      <c r="P364" s="25">
        <f t="shared" si="86"/>
        <v>438.25118005521</v>
      </c>
      <c r="Q364" s="25">
        <f>IF(H364=1,I364*'Vehicle Specs'!#REF!,IF(H364=2,'Vehicle Specs'!#REF!*I364,IF(H364=3,'Vehicle Specs'!$G$25*I364,0)))</f>
        <v>0</v>
      </c>
      <c r="R364" s="25">
        <f t="shared" si="82"/>
        <v>438.25118005521</v>
      </c>
      <c r="S364" s="25">
        <f t="shared" si="87"/>
        <v>438.25118005521</v>
      </c>
      <c r="T364" s="25">
        <f>ABS((+P364+Q364)*(+E364))/1000</f>
        <v>5.8769483245403666</v>
      </c>
      <c r="U364" s="61"/>
      <c r="V364" s="61"/>
      <c r="W364" s="22">
        <v>308.00785775999998</v>
      </c>
      <c r="X364" s="25">
        <f t="shared" si="93"/>
        <v>3.7495779758221458E-2</v>
      </c>
      <c r="Y364" s="25">
        <f t="shared" si="88"/>
        <v>3.7495779758221458E-2</v>
      </c>
      <c r="Z364" s="25">
        <f t="shared" si="89"/>
        <v>0.1158619594529043</v>
      </c>
      <c r="AA364" s="22">
        <f>(0.5*'Vehicle Specs'!$G$20*'Drive Cycle'!E364^2)</f>
        <v>56540.652061500004</v>
      </c>
      <c r="AB364" s="22">
        <f t="shared" si="90"/>
        <v>438.25118005521</v>
      </c>
      <c r="AC364" s="22">
        <f>SUM(AB$2:AB364)</f>
        <v>74332.522211017727</v>
      </c>
      <c r="AD364" s="35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</row>
    <row r="365" spans="1:43" x14ac:dyDescent="0.3">
      <c r="A365" s="21">
        <v>2</v>
      </c>
      <c r="B365" s="25" t="s">
        <v>81</v>
      </c>
      <c r="C365" s="25">
        <f t="shared" si="101"/>
        <v>363</v>
      </c>
      <c r="D365" s="25">
        <f t="shared" si="83"/>
        <v>29.998170000000002</v>
      </c>
      <c r="E365" s="25">
        <f t="shared" si="102"/>
        <v>13.41</v>
      </c>
      <c r="F365" s="45">
        <f t="shared" si="91"/>
        <v>44.583664142569653</v>
      </c>
      <c r="G365" s="61"/>
      <c r="H365" s="61"/>
      <c r="I365" s="45">
        <f>E365-E364</f>
        <v>0</v>
      </c>
      <c r="J365" s="25">
        <f>(0.5*'Vehicle Specs'!$G$25*'Vehicle Specs'!$C$28*'Vehicle Specs'!$C$27*'Drive Cycle'!E365^2)</f>
        <v>159.97581505520998</v>
      </c>
      <c r="K365" s="25">
        <f>IF(A365=1,'Vehicle Specs'!$E$36,IF(A365=2,'Vehicle Specs'!$C$36,IF(A365=3,'Vehicle Specs'!$D$36,IF(A365=4,'Vehicle Specs'!$B$36,1))))</f>
        <v>278.27536500000002</v>
      </c>
      <c r="L365" s="25">
        <f t="shared" si="97"/>
        <v>0</v>
      </c>
      <c r="M365" s="25">
        <f t="shared" si="92"/>
        <v>0</v>
      </c>
      <c r="N365" s="25">
        <f t="shared" si="84"/>
        <v>0</v>
      </c>
      <c r="O365" s="25">
        <f t="shared" si="85"/>
        <v>0</v>
      </c>
      <c r="P365" s="25">
        <f t="shared" si="86"/>
        <v>438.25118005521</v>
      </c>
      <c r="Q365" s="25">
        <f>IF(H365=1,I365*'Vehicle Specs'!#REF!,IF(H365=2,'Vehicle Specs'!#REF!*I365,IF(H365=3,'Vehicle Specs'!$G$25*I365,0)))</f>
        <v>0</v>
      </c>
      <c r="R365" s="25">
        <f t="shared" si="82"/>
        <v>438.25118005521</v>
      </c>
      <c r="S365" s="25">
        <f t="shared" si="87"/>
        <v>438.25118005521</v>
      </c>
      <c r="T365" s="25">
        <f>ABS((+P365+Q365)*(+E365))/1000</f>
        <v>5.8769483245403666</v>
      </c>
      <c r="U365" s="61"/>
      <c r="V365" s="61"/>
      <c r="W365" s="22">
        <v>308.00785775999998</v>
      </c>
      <c r="X365" s="25">
        <f t="shared" si="93"/>
        <v>3.7495779758221458E-2</v>
      </c>
      <c r="Y365" s="25">
        <f t="shared" si="88"/>
        <v>3.7495779758221458E-2</v>
      </c>
      <c r="Z365" s="25">
        <f t="shared" si="89"/>
        <v>0.1158619594529043</v>
      </c>
      <c r="AA365" s="22">
        <f>(0.5*'Vehicle Specs'!$G$20*'Drive Cycle'!E365^2)</f>
        <v>56540.652061500004</v>
      </c>
      <c r="AB365" s="22">
        <f t="shared" si="90"/>
        <v>438.25118005521</v>
      </c>
      <c r="AC365" s="22">
        <f>SUM(AB$2:AB365)</f>
        <v>74770.773391072944</v>
      </c>
      <c r="AD365" s="35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</row>
    <row r="366" spans="1:43" x14ac:dyDescent="0.3">
      <c r="A366" s="21">
        <v>2</v>
      </c>
      <c r="B366" s="25" t="s">
        <v>81</v>
      </c>
      <c r="C366" s="25">
        <f t="shared" si="101"/>
        <v>364</v>
      </c>
      <c r="D366" s="25">
        <f t="shared" si="83"/>
        <v>29.998170000000002</v>
      </c>
      <c r="E366" s="25">
        <f t="shared" si="102"/>
        <v>13.41</v>
      </c>
      <c r="F366" s="45">
        <f t="shared" si="91"/>
        <v>44.658235358080468</v>
      </c>
      <c r="G366" s="61"/>
      <c r="H366" s="61"/>
      <c r="I366" s="45">
        <f>E366-E365</f>
        <v>0</v>
      </c>
      <c r="J366" s="25">
        <f>(0.5*'Vehicle Specs'!$G$25*'Vehicle Specs'!$C$28*'Vehicle Specs'!$C$27*'Drive Cycle'!E366^2)</f>
        <v>159.97581505520998</v>
      </c>
      <c r="K366" s="25">
        <f>IF(A366=1,'Vehicle Specs'!$E$36,IF(A366=2,'Vehicle Specs'!$C$36,IF(A366=3,'Vehicle Specs'!$D$36,IF(A366=4,'Vehicle Specs'!$B$36,1))))</f>
        <v>278.27536500000002</v>
      </c>
      <c r="L366" s="25">
        <f t="shared" si="97"/>
        <v>0</v>
      </c>
      <c r="M366" s="25">
        <f t="shared" si="92"/>
        <v>0</v>
      </c>
      <c r="N366" s="25">
        <f t="shared" si="84"/>
        <v>0</v>
      </c>
      <c r="O366" s="25">
        <f t="shared" si="85"/>
        <v>0</v>
      </c>
      <c r="P366" s="25">
        <f t="shared" si="86"/>
        <v>438.25118005521</v>
      </c>
      <c r="Q366" s="25">
        <f>IF(H366=1,I366*'Vehicle Specs'!#REF!,IF(H366=2,'Vehicle Specs'!#REF!*I366,IF(H366=3,'Vehicle Specs'!$G$25*I366,0)))</f>
        <v>0</v>
      </c>
      <c r="R366" s="25">
        <f t="shared" si="82"/>
        <v>438.25118005521</v>
      </c>
      <c r="S366" s="25">
        <f t="shared" si="87"/>
        <v>438.25118005521</v>
      </c>
      <c r="T366" s="25">
        <f>ABS((+P366+Q366)*(+E366))/1000</f>
        <v>5.8769483245403666</v>
      </c>
      <c r="U366" s="61"/>
      <c r="V366" s="61"/>
      <c r="W366" s="22">
        <v>308.00785775999998</v>
      </c>
      <c r="X366" s="25">
        <f t="shared" si="93"/>
        <v>3.7495779758221458E-2</v>
      </c>
      <c r="Y366" s="25">
        <f t="shared" si="88"/>
        <v>3.7495779758221458E-2</v>
      </c>
      <c r="Z366" s="25">
        <f t="shared" si="89"/>
        <v>0.1158619594529043</v>
      </c>
      <c r="AA366" s="22">
        <f>(0.5*'Vehicle Specs'!$G$20*'Drive Cycle'!E366^2)</f>
        <v>56540.652061500004</v>
      </c>
      <c r="AB366" s="22">
        <f t="shared" si="90"/>
        <v>438.25118005521</v>
      </c>
      <c r="AC366" s="22">
        <f>SUM(AB$2:AB366)</f>
        <v>75209.02457112816</v>
      </c>
      <c r="AD366" s="35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</row>
    <row r="367" spans="1:43" x14ac:dyDescent="0.3">
      <c r="A367" s="21">
        <v>2</v>
      </c>
      <c r="B367" s="25" t="s">
        <v>81</v>
      </c>
      <c r="C367" s="25">
        <f t="shared" si="101"/>
        <v>365</v>
      </c>
      <c r="D367" s="25">
        <f t="shared" si="83"/>
        <v>29.998170000000002</v>
      </c>
      <c r="E367" s="25">
        <f t="shared" si="102"/>
        <v>13.41</v>
      </c>
      <c r="F367" s="45">
        <f t="shared" si="91"/>
        <v>44.732806573591283</v>
      </c>
      <c r="G367" s="61"/>
      <c r="H367" s="61"/>
      <c r="I367" s="45">
        <f>E367-E366</f>
        <v>0</v>
      </c>
      <c r="J367" s="25">
        <f>(0.5*'Vehicle Specs'!$G$25*'Vehicle Specs'!$C$28*'Vehicle Specs'!$C$27*'Drive Cycle'!E367^2)</f>
        <v>159.97581505520998</v>
      </c>
      <c r="K367" s="25">
        <f>IF(A367=1,'Vehicle Specs'!$E$36,IF(A367=2,'Vehicle Specs'!$C$36,IF(A367=3,'Vehicle Specs'!$D$36,IF(A367=4,'Vehicle Specs'!$B$36,1))))</f>
        <v>278.27536500000002</v>
      </c>
      <c r="L367" s="25">
        <f t="shared" si="97"/>
        <v>0</v>
      </c>
      <c r="M367" s="25">
        <f t="shared" si="92"/>
        <v>0</v>
      </c>
      <c r="N367" s="25">
        <f t="shared" si="84"/>
        <v>0</v>
      </c>
      <c r="O367" s="25">
        <f t="shared" si="85"/>
        <v>0</v>
      </c>
      <c r="P367" s="25">
        <f t="shared" si="86"/>
        <v>438.25118005521</v>
      </c>
      <c r="Q367" s="25">
        <f>IF(H367=1,I367*'Vehicle Specs'!#REF!,IF(H367=2,'Vehicle Specs'!#REF!*I367,IF(H367=3,'Vehicle Specs'!$G$25*I367,0)))</f>
        <v>0</v>
      </c>
      <c r="R367" s="25">
        <f t="shared" si="82"/>
        <v>438.25118005521</v>
      </c>
      <c r="S367" s="25">
        <f t="shared" si="87"/>
        <v>438.25118005521</v>
      </c>
      <c r="T367" s="25">
        <f>ABS((+P367+Q367)*(+E367))/1000</f>
        <v>5.8769483245403666</v>
      </c>
      <c r="U367" s="61"/>
      <c r="V367" s="61"/>
      <c r="W367" s="22">
        <v>308.00785775999998</v>
      </c>
      <c r="X367" s="25">
        <f t="shared" si="93"/>
        <v>3.7495779758221458E-2</v>
      </c>
      <c r="Y367" s="25">
        <f t="shared" si="88"/>
        <v>3.7495779758221458E-2</v>
      </c>
      <c r="Z367" s="25">
        <f t="shared" si="89"/>
        <v>0.1158619594529043</v>
      </c>
      <c r="AA367" s="22">
        <f>(0.5*'Vehicle Specs'!$G$20*'Drive Cycle'!E367^2)</f>
        <v>56540.652061500004</v>
      </c>
      <c r="AB367" s="22">
        <f t="shared" si="90"/>
        <v>438.25118005521</v>
      </c>
      <c r="AC367" s="22">
        <f>SUM(AB$2:AB367)</f>
        <v>75647.275751183377</v>
      </c>
      <c r="AD367" s="35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</row>
    <row r="368" spans="1:43" x14ac:dyDescent="0.3">
      <c r="A368" s="21">
        <v>2</v>
      </c>
      <c r="B368" s="25" t="s">
        <v>81</v>
      </c>
      <c r="C368" s="25">
        <f t="shared" si="101"/>
        <v>366</v>
      </c>
      <c r="D368" s="25">
        <f t="shared" si="83"/>
        <v>29.998170000000002</v>
      </c>
      <c r="E368" s="25">
        <f t="shared" si="102"/>
        <v>13.41</v>
      </c>
      <c r="F368" s="45">
        <f t="shared" si="91"/>
        <v>44.807377789102098</v>
      </c>
      <c r="G368" s="61"/>
      <c r="H368" s="61"/>
      <c r="I368" s="45">
        <f>E368-E367</f>
        <v>0</v>
      </c>
      <c r="J368" s="25">
        <f>(0.5*'Vehicle Specs'!$G$25*'Vehicle Specs'!$C$28*'Vehicle Specs'!$C$27*'Drive Cycle'!E368^2)</f>
        <v>159.97581505520998</v>
      </c>
      <c r="K368" s="25">
        <f>IF(A368=1,'Vehicle Specs'!$E$36,IF(A368=2,'Vehicle Specs'!$C$36,IF(A368=3,'Vehicle Specs'!$D$36,IF(A368=4,'Vehicle Specs'!$B$36,1))))</f>
        <v>278.27536500000002</v>
      </c>
      <c r="L368" s="25">
        <f t="shared" si="97"/>
        <v>0</v>
      </c>
      <c r="M368" s="25">
        <f t="shared" si="92"/>
        <v>0</v>
      </c>
      <c r="N368" s="25">
        <f t="shared" si="84"/>
        <v>0</v>
      </c>
      <c r="O368" s="25">
        <f t="shared" si="85"/>
        <v>0</v>
      </c>
      <c r="P368" s="25">
        <f t="shared" si="86"/>
        <v>438.25118005521</v>
      </c>
      <c r="Q368" s="25">
        <f>IF(H368=1,I368*'Vehicle Specs'!#REF!,IF(H368=2,'Vehicle Specs'!#REF!*I368,IF(H368=3,'Vehicle Specs'!$G$25*I368,0)))</f>
        <v>0</v>
      </c>
      <c r="R368" s="25">
        <f t="shared" si="82"/>
        <v>438.25118005521</v>
      </c>
      <c r="S368" s="25">
        <f t="shared" si="87"/>
        <v>438.25118005521</v>
      </c>
      <c r="T368" s="25">
        <f>ABS((+P368+Q368)*(+E368))/1000</f>
        <v>5.8769483245403666</v>
      </c>
      <c r="U368" s="61"/>
      <c r="V368" s="61"/>
      <c r="W368" s="22">
        <v>308.00785775999998</v>
      </c>
      <c r="X368" s="25">
        <f t="shared" si="93"/>
        <v>3.7495779758221458E-2</v>
      </c>
      <c r="Y368" s="25">
        <f t="shared" si="88"/>
        <v>3.7495779758221458E-2</v>
      </c>
      <c r="Z368" s="25">
        <f t="shared" si="89"/>
        <v>0.1158619594529043</v>
      </c>
      <c r="AA368" s="22">
        <f>(0.5*'Vehicle Specs'!$G$20*'Drive Cycle'!E368^2)</f>
        <v>56540.652061500004</v>
      </c>
      <c r="AB368" s="22">
        <f t="shared" si="90"/>
        <v>438.25118005521</v>
      </c>
      <c r="AC368" s="22">
        <f>SUM(AB$2:AB368)</f>
        <v>76085.526931238594</v>
      </c>
      <c r="AD368" s="35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</row>
    <row r="369" spans="1:43" x14ac:dyDescent="0.3">
      <c r="A369" s="21">
        <v>2</v>
      </c>
      <c r="B369" s="25" t="s">
        <v>81</v>
      </c>
      <c r="C369" s="25">
        <f t="shared" si="101"/>
        <v>367</v>
      </c>
      <c r="D369" s="25">
        <f t="shared" si="83"/>
        <v>28.320420000000002</v>
      </c>
      <c r="E369" s="25">
        <f t="shared" ref="E369:E373" si="103">E368-0.75</f>
        <v>12.66</v>
      </c>
      <c r="F369" s="45">
        <f t="shared" si="91"/>
        <v>44.88636673065028</v>
      </c>
      <c r="G369" s="61"/>
      <c r="H369" s="61"/>
      <c r="I369" s="45">
        <f>E369-E368</f>
        <v>-0.75</v>
      </c>
      <c r="J369" s="25">
        <f>(0.5*'Vehicle Specs'!$G$25*'Vehicle Specs'!$C$28*'Vehicle Specs'!$C$27*'Drive Cycle'!E369^2)</f>
        <v>142.58183088995997</v>
      </c>
      <c r="K369" s="25">
        <f>IF(A369=1,'Vehicle Specs'!$E$36,IF(A369=2,'Vehicle Specs'!$C$36,IF(A369=3,'Vehicle Specs'!$D$36,IF(A369=4,'Vehicle Specs'!$B$36,1))))</f>
        <v>278.27536500000002</v>
      </c>
      <c r="L369" s="25">
        <f t="shared" si="97"/>
        <v>0</v>
      </c>
      <c r="M369" s="25">
        <f t="shared" si="92"/>
        <v>0</v>
      </c>
      <c r="N369" s="25">
        <f t="shared" si="84"/>
        <v>0</v>
      </c>
      <c r="O369" s="25">
        <f t="shared" si="85"/>
        <v>0</v>
      </c>
      <c r="P369" s="25">
        <f t="shared" si="86"/>
        <v>420.85719588996</v>
      </c>
      <c r="Q369" s="25">
        <f>IF(H369=1,I369*'Vehicle Specs'!#REF!,IF(H369=2,'Vehicle Specs'!#REF!*I369,IF(H369=3,'Vehicle Specs'!$G$25*I369,0)))</f>
        <v>0</v>
      </c>
      <c r="R369" s="25">
        <f t="shared" si="82"/>
        <v>420.85719588996</v>
      </c>
      <c r="S369" s="25">
        <f t="shared" si="87"/>
        <v>420.85719588996</v>
      </c>
      <c r="T369" s="25">
        <f>ABS((+P369+Q369)*(+E369))/1000</f>
        <v>5.328052099966893</v>
      </c>
      <c r="U369" s="61"/>
      <c r="V369" s="61"/>
      <c r="W369" s="22">
        <v>308.00785775999998</v>
      </c>
      <c r="X369" s="25">
        <f t="shared" si="93"/>
        <v>3.6007589813596454E-2</v>
      </c>
      <c r="Y369" s="25">
        <f t="shared" si="88"/>
        <v>3.6007589813596454E-2</v>
      </c>
      <c r="Z369" s="25">
        <f t="shared" si="89"/>
        <v>0.11126345252401304</v>
      </c>
      <c r="AA369" s="22">
        <f>(0.5*'Vehicle Specs'!$G$20*'Drive Cycle'!E369^2)</f>
        <v>50393.052774000003</v>
      </c>
      <c r="AB369" s="22">
        <f t="shared" si="90"/>
        <v>420.85719588996</v>
      </c>
      <c r="AC369" s="22">
        <f>SUM(AB$2:AB369)</f>
        <v>76506.384127128549</v>
      </c>
      <c r="AD369" s="35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</row>
    <row r="370" spans="1:43" x14ac:dyDescent="0.3">
      <c r="A370" s="21">
        <v>2</v>
      </c>
      <c r="B370" s="25" t="s">
        <v>81</v>
      </c>
      <c r="C370" s="25">
        <f t="shared" si="101"/>
        <v>368</v>
      </c>
      <c r="D370" s="25">
        <f t="shared" si="83"/>
        <v>26.642670000000003</v>
      </c>
      <c r="E370" s="25">
        <f t="shared" si="103"/>
        <v>11.91</v>
      </c>
      <c r="F370" s="45">
        <f t="shared" si="91"/>
        <v>44.970329786905531</v>
      </c>
      <c r="G370" s="61"/>
      <c r="H370" s="61"/>
      <c r="I370" s="45">
        <f>E370-E369</f>
        <v>-0.75</v>
      </c>
      <c r="J370" s="25">
        <f>(0.5*'Vehicle Specs'!$G$25*'Vehicle Specs'!$C$28*'Vehicle Specs'!$C$27*'Drive Cycle'!E370^2)</f>
        <v>126.18865133721</v>
      </c>
      <c r="K370" s="25">
        <f>IF(A370=1,'Vehicle Specs'!$E$36,IF(A370=2,'Vehicle Specs'!$C$36,IF(A370=3,'Vehicle Specs'!$D$36,IF(A370=4,'Vehicle Specs'!$B$36,1))))</f>
        <v>278.27536500000002</v>
      </c>
      <c r="L370" s="25">
        <f t="shared" si="97"/>
        <v>0</v>
      </c>
      <c r="M370" s="25">
        <f t="shared" si="92"/>
        <v>0</v>
      </c>
      <c r="N370" s="25">
        <f t="shared" si="84"/>
        <v>0</v>
      </c>
      <c r="O370" s="25">
        <f t="shared" si="85"/>
        <v>0</v>
      </c>
      <c r="P370" s="25">
        <f t="shared" si="86"/>
        <v>404.46401633721001</v>
      </c>
      <c r="Q370" s="25">
        <f>IF(H370=1,I370*'Vehicle Specs'!#REF!,IF(H370=2,'Vehicle Specs'!#REF!*I370,IF(H370=3,'Vehicle Specs'!$G$25*I370,0)))</f>
        <v>0</v>
      </c>
      <c r="R370" s="25">
        <f t="shared" si="82"/>
        <v>404.46401633721001</v>
      </c>
      <c r="S370" s="25">
        <f t="shared" si="87"/>
        <v>404.46401633721001</v>
      </c>
      <c r="T370" s="25">
        <f>ABS((+P370+Q370)*(+E370))/1000</f>
        <v>4.8171664345761709</v>
      </c>
      <c r="U370" s="61"/>
      <c r="V370" s="61"/>
      <c r="W370" s="22">
        <v>308.00785775999998</v>
      </c>
      <c r="X370" s="25">
        <f t="shared" si="93"/>
        <v>3.4605026448063805E-2</v>
      </c>
      <c r="Y370" s="25">
        <f t="shared" si="88"/>
        <v>3.4605026448063805E-2</v>
      </c>
      <c r="Z370" s="25">
        <f t="shared" si="89"/>
        <v>0.10692953172451715</v>
      </c>
      <c r="AA370" s="22">
        <f>(0.5*'Vehicle Specs'!$G$20*'Drive Cycle'!E370^2)</f>
        <v>44599.170361500008</v>
      </c>
      <c r="AB370" s="22">
        <f t="shared" si="90"/>
        <v>404.46401633721001</v>
      </c>
      <c r="AC370" s="22">
        <f>SUM(AB$2:AB370)</f>
        <v>76910.848143465759</v>
      </c>
      <c r="AD370" s="35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</row>
    <row r="371" spans="1:43" x14ac:dyDescent="0.3">
      <c r="A371" s="21">
        <v>2</v>
      </c>
      <c r="B371" s="25" t="s">
        <v>81</v>
      </c>
      <c r="C371" s="25">
        <f t="shared" si="101"/>
        <v>369</v>
      </c>
      <c r="D371" s="25">
        <f t="shared" si="83"/>
        <v>24.964920000000003</v>
      </c>
      <c r="E371" s="25">
        <f t="shared" si="103"/>
        <v>11.16</v>
      </c>
      <c r="F371" s="45">
        <f t="shared" si="91"/>
        <v>45.059935521672557</v>
      </c>
      <c r="G371" s="61"/>
      <c r="H371" s="61"/>
      <c r="I371" s="45">
        <f>E371-E370</f>
        <v>-0.75</v>
      </c>
      <c r="J371" s="25">
        <f>(0.5*'Vehicle Specs'!$G$25*'Vehicle Specs'!$C$28*'Vehicle Specs'!$C$27*'Drive Cycle'!E371^2)</f>
        <v>110.79627639696</v>
      </c>
      <c r="K371" s="25">
        <f>IF(A371=1,'Vehicle Specs'!$E$36,IF(A371=2,'Vehicle Specs'!$C$36,IF(A371=3,'Vehicle Specs'!$D$36,IF(A371=4,'Vehicle Specs'!$B$36,1))))</f>
        <v>278.27536500000002</v>
      </c>
      <c r="L371" s="25">
        <f t="shared" si="97"/>
        <v>0</v>
      </c>
      <c r="M371" s="25">
        <f t="shared" si="92"/>
        <v>0</v>
      </c>
      <c r="N371" s="25">
        <f t="shared" si="84"/>
        <v>0</v>
      </c>
      <c r="O371" s="25">
        <f t="shared" si="85"/>
        <v>0</v>
      </c>
      <c r="P371" s="25">
        <f t="shared" si="86"/>
        <v>389.07164139695999</v>
      </c>
      <c r="Q371" s="25">
        <f>IF(H371=1,I371*'Vehicle Specs'!#REF!,IF(H371=2,'Vehicle Specs'!#REF!*I371,IF(H371=3,'Vehicle Specs'!$G$25*I371,0)))</f>
        <v>0</v>
      </c>
      <c r="R371" s="25">
        <f t="shared" si="82"/>
        <v>389.07164139695999</v>
      </c>
      <c r="S371" s="25">
        <f t="shared" si="87"/>
        <v>389.07164139695999</v>
      </c>
      <c r="T371" s="25">
        <f>ABS((+P371+Q371)*(+E371))/1000</f>
        <v>4.3420395179900737</v>
      </c>
      <c r="U371" s="61"/>
      <c r="V371" s="61"/>
      <c r="W371" s="22">
        <v>308.00785775999998</v>
      </c>
      <c r="X371" s="25">
        <f t="shared" si="93"/>
        <v>3.3288089661623492E-2</v>
      </c>
      <c r="Y371" s="25">
        <f t="shared" si="88"/>
        <v>3.3288089661623492E-2</v>
      </c>
      <c r="Z371" s="25">
        <f t="shared" si="89"/>
        <v>0.10286019705441658</v>
      </c>
      <c r="AA371" s="22">
        <f>(0.5*'Vehicle Specs'!$G$20*'Drive Cycle'!E371^2)</f>
        <v>39159.004824000003</v>
      </c>
      <c r="AB371" s="22">
        <f t="shared" si="90"/>
        <v>389.07164139695999</v>
      </c>
      <c r="AC371" s="22">
        <f>SUM(AB$2:AB371)</f>
        <v>77299.919784862723</v>
      </c>
      <c r="AD371" s="35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</row>
    <row r="372" spans="1:43" x14ac:dyDescent="0.3">
      <c r="A372" s="21">
        <v>2</v>
      </c>
      <c r="B372" s="25" t="s">
        <v>81</v>
      </c>
      <c r="C372" s="25">
        <f t="shared" si="101"/>
        <v>370</v>
      </c>
      <c r="D372" s="25">
        <f t="shared" si="83"/>
        <v>23.28717</v>
      </c>
      <c r="E372" s="25">
        <f t="shared" si="103"/>
        <v>10.41</v>
      </c>
      <c r="F372" s="45">
        <f t="shared" si="91"/>
        <v>45.155997001019337</v>
      </c>
      <c r="G372" s="61"/>
      <c r="H372" s="61"/>
      <c r="I372" s="45">
        <f>E372-E371</f>
        <v>-0.75</v>
      </c>
      <c r="J372" s="25">
        <f>(0.5*'Vehicle Specs'!$G$25*'Vehicle Specs'!$C$28*'Vehicle Specs'!$C$27*'Drive Cycle'!E372^2)</f>
        <v>96.404706069209993</v>
      </c>
      <c r="K372" s="25">
        <f>IF(A372=1,'Vehicle Specs'!$E$36,IF(A372=2,'Vehicle Specs'!$C$36,IF(A372=3,'Vehicle Specs'!$D$36,IF(A372=4,'Vehicle Specs'!$B$36,1))))</f>
        <v>278.27536500000002</v>
      </c>
      <c r="L372" s="25">
        <f t="shared" si="97"/>
        <v>0</v>
      </c>
      <c r="M372" s="25">
        <f t="shared" si="92"/>
        <v>0</v>
      </c>
      <c r="N372" s="25">
        <f t="shared" si="84"/>
        <v>0</v>
      </c>
      <c r="O372" s="25">
        <f t="shared" si="85"/>
        <v>0</v>
      </c>
      <c r="P372" s="25">
        <f t="shared" si="86"/>
        <v>374.68007106921004</v>
      </c>
      <c r="Q372" s="25">
        <f>IF(H372=1,I372*'Vehicle Specs'!#REF!,IF(H372=2,'Vehicle Specs'!#REF!*I372,IF(H372=3,'Vehicle Specs'!$G$25*I372,0)))</f>
        <v>0</v>
      </c>
      <c r="R372" s="25">
        <f t="shared" si="82"/>
        <v>374.68007106921004</v>
      </c>
      <c r="S372" s="25">
        <f t="shared" si="87"/>
        <v>374.68007106921004</v>
      </c>
      <c r="T372" s="25">
        <f>ABS((+P372+Q372)*(+E372))/1000</f>
        <v>3.9004195398304766</v>
      </c>
      <c r="U372" s="61"/>
      <c r="V372" s="61"/>
      <c r="W372" s="22">
        <v>308.00785775999998</v>
      </c>
      <c r="X372" s="25">
        <f t="shared" si="93"/>
        <v>3.2056779454275534E-2</v>
      </c>
      <c r="Y372" s="25">
        <f t="shared" si="88"/>
        <v>3.2056779454275534E-2</v>
      </c>
      <c r="Z372" s="25">
        <f t="shared" si="89"/>
        <v>9.9055448513711397E-2</v>
      </c>
      <c r="AA372" s="22">
        <f>(0.5*'Vehicle Specs'!$G$20*'Drive Cycle'!E372^2)</f>
        <v>34072.556161500004</v>
      </c>
      <c r="AB372" s="22">
        <f t="shared" si="90"/>
        <v>374.68007106921004</v>
      </c>
      <c r="AC372" s="22">
        <f>SUM(AB$2:AB372)</f>
        <v>77674.599855931927</v>
      </c>
      <c r="AD372" s="35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</row>
    <row r="373" spans="1:43" x14ac:dyDescent="0.3">
      <c r="A373" s="21">
        <v>2</v>
      </c>
      <c r="B373" s="25" t="s">
        <v>81</v>
      </c>
      <c r="C373" s="25">
        <f t="shared" si="101"/>
        <v>371</v>
      </c>
      <c r="D373" s="25">
        <f t="shared" si="83"/>
        <v>21.60942</v>
      </c>
      <c r="E373" s="25">
        <f t="shared" si="103"/>
        <v>9.66</v>
      </c>
      <c r="F373" s="45">
        <f t="shared" si="91"/>
        <v>45.259516669756394</v>
      </c>
      <c r="G373" s="61"/>
      <c r="H373" s="61"/>
      <c r="I373" s="45">
        <f>E373-E372</f>
        <v>-0.75</v>
      </c>
      <c r="J373" s="25">
        <f>(0.5*'Vehicle Specs'!$G$25*'Vehicle Specs'!$C$28*'Vehicle Specs'!$C$27*'Drive Cycle'!E373^2)</f>
        <v>83.013940353959995</v>
      </c>
      <c r="K373" s="25">
        <f>IF(A373=1,'Vehicle Specs'!$E$36,IF(A373=2,'Vehicle Specs'!$C$36,IF(A373=3,'Vehicle Specs'!$D$36,IF(A373=4,'Vehicle Specs'!$B$36,1))))</f>
        <v>278.27536500000002</v>
      </c>
      <c r="L373" s="25">
        <f t="shared" si="97"/>
        <v>0</v>
      </c>
      <c r="M373" s="25">
        <f t="shared" si="92"/>
        <v>0</v>
      </c>
      <c r="N373" s="25">
        <f t="shared" si="84"/>
        <v>0</v>
      </c>
      <c r="O373" s="25">
        <f t="shared" si="85"/>
        <v>0</v>
      </c>
      <c r="P373" s="25">
        <f t="shared" si="86"/>
        <v>361.28930535396</v>
      </c>
      <c r="Q373" s="25">
        <f>IF(H373=1,I373*'Vehicle Specs'!#REF!,IF(H373=2,'Vehicle Specs'!#REF!*I373,IF(H373=3,'Vehicle Specs'!$G$25*I373,0)))</f>
        <v>0</v>
      </c>
      <c r="R373" s="25">
        <f t="shared" si="82"/>
        <v>361.28930535396</v>
      </c>
      <c r="S373" s="25">
        <f t="shared" si="87"/>
        <v>361.28930535396</v>
      </c>
      <c r="T373" s="25">
        <f>ABS((+P373+Q373)*(+E373))/1000</f>
        <v>3.4900546897192535</v>
      </c>
      <c r="U373" s="61"/>
      <c r="V373" s="61"/>
      <c r="W373" s="22">
        <v>308.00785775999998</v>
      </c>
      <c r="X373" s="25">
        <f t="shared" si="93"/>
        <v>3.0911095826019915E-2</v>
      </c>
      <c r="Y373" s="25">
        <f t="shared" si="88"/>
        <v>3.0911095826019915E-2</v>
      </c>
      <c r="Z373" s="25">
        <f t="shared" si="89"/>
        <v>9.5515286102401536E-2</v>
      </c>
      <c r="AA373" s="22">
        <f>(0.5*'Vehicle Specs'!$G$20*'Drive Cycle'!E373^2)</f>
        <v>29339.824374000003</v>
      </c>
      <c r="AB373" s="22">
        <f t="shared" si="90"/>
        <v>361.28930535396</v>
      </c>
      <c r="AC373" s="22">
        <f>SUM(AB$2:AB373)</f>
        <v>78035.889161285886</v>
      </c>
      <c r="AD373" s="35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</row>
    <row r="374" spans="1:43" x14ac:dyDescent="0.3">
      <c r="A374" s="21">
        <v>2</v>
      </c>
      <c r="B374" s="25" t="s">
        <v>81</v>
      </c>
      <c r="C374" s="25">
        <f t="shared" si="101"/>
        <v>372</v>
      </c>
      <c r="D374" s="25">
        <f t="shared" si="83"/>
        <v>19.93167</v>
      </c>
      <c r="E374" s="25">
        <f>E373-0.75</f>
        <v>8.91</v>
      </c>
      <c r="F374" s="45">
        <f t="shared" si="91"/>
        <v>45.371750115323174</v>
      </c>
      <c r="G374" s="61"/>
      <c r="H374" s="61"/>
      <c r="I374" s="45">
        <f>E374-E373</f>
        <v>-0.75</v>
      </c>
      <c r="J374" s="25">
        <f>(0.5*'Vehicle Specs'!$G$25*'Vehicle Specs'!$C$28*'Vehicle Specs'!$C$27*'Drive Cycle'!E374^2)</f>
        <v>70.623979251210002</v>
      </c>
      <c r="K374" s="25">
        <f>IF(A374=1,'Vehicle Specs'!$E$36,IF(A374=2,'Vehicle Specs'!$C$36,IF(A374=3,'Vehicle Specs'!$D$36,IF(A374=4,'Vehicle Specs'!$B$36,1))))</f>
        <v>278.27536500000002</v>
      </c>
      <c r="L374" s="25">
        <f t="shared" si="97"/>
        <v>0</v>
      </c>
      <c r="M374" s="25">
        <f t="shared" si="92"/>
        <v>0</v>
      </c>
      <c r="N374" s="25">
        <f t="shared" si="84"/>
        <v>0</v>
      </c>
      <c r="O374" s="25">
        <f t="shared" si="85"/>
        <v>0</v>
      </c>
      <c r="P374" s="25">
        <f t="shared" si="86"/>
        <v>348.89934425121004</v>
      </c>
      <c r="Q374" s="25">
        <f>IF(H374=1,I374*'Vehicle Specs'!#REF!,IF(H374=2,'Vehicle Specs'!#REF!*I374,IF(H374=3,'Vehicle Specs'!$G$25*I374,0)))</f>
        <v>0</v>
      </c>
      <c r="R374" s="25">
        <f t="shared" si="82"/>
        <v>348.89934425121004</v>
      </c>
      <c r="S374" s="25">
        <f t="shared" si="87"/>
        <v>348.89934425121004</v>
      </c>
      <c r="T374" s="25">
        <f>ABS((+P374+Q374)*(+E374))/1000</f>
        <v>3.1086931572782812</v>
      </c>
      <c r="U374" s="61"/>
      <c r="V374" s="61"/>
      <c r="W374" s="22">
        <v>308.00785775999998</v>
      </c>
      <c r="X374" s="25">
        <f t="shared" si="93"/>
        <v>2.9851038776856659E-2</v>
      </c>
      <c r="Y374" s="25">
        <f t="shared" si="88"/>
        <v>2.9851038776856659E-2</v>
      </c>
      <c r="Z374" s="25">
        <f t="shared" si="89"/>
        <v>9.223970982048707E-2</v>
      </c>
      <c r="AA374" s="22">
        <f>(0.5*'Vehicle Specs'!$G$20*'Drive Cycle'!E374^2)</f>
        <v>24960.809461500005</v>
      </c>
      <c r="AB374" s="22">
        <f t="shared" si="90"/>
        <v>348.89934425121004</v>
      </c>
      <c r="AC374" s="22">
        <f>SUM(AB$2:AB374)</f>
        <v>78384.788505537101</v>
      </c>
      <c r="AD374" s="35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</row>
    <row r="375" spans="1:43" x14ac:dyDescent="0.3">
      <c r="A375" s="21">
        <v>2</v>
      </c>
      <c r="B375" s="25" t="s">
        <v>81</v>
      </c>
      <c r="C375" s="25">
        <f t="shared" si="101"/>
        <v>373</v>
      </c>
      <c r="D375" s="25">
        <f t="shared" si="83"/>
        <v>18.253920000000001</v>
      </c>
      <c r="E375" s="25">
        <f t="shared" ref="E375:E382" si="104">E374-0.75</f>
        <v>8.16</v>
      </c>
      <c r="F375" s="45">
        <f t="shared" si="91"/>
        <v>45.494299134931019</v>
      </c>
      <c r="G375" s="61"/>
      <c r="H375" s="61"/>
      <c r="I375" s="45">
        <f>E375-E374</f>
        <v>-0.75</v>
      </c>
      <c r="J375" s="25">
        <f>(0.5*'Vehicle Specs'!$G$25*'Vehicle Specs'!$C$28*'Vehicle Specs'!$C$27*'Drive Cycle'!E375^2)</f>
        <v>59.234822760959993</v>
      </c>
      <c r="K375" s="25">
        <f>IF(A375=1,'Vehicle Specs'!$E$36,IF(A375=2,'Vehicle Specs'!$C$36,IF(A375=3,'Vehicle Specs'!$D$36,IF(A375=4,'Vehicle Specs'!$B$36,1))))</f>
        <v>278.27536500000002</v>
      </c>
      <c r="L375" s="25">
        <f t="shared" si="97"/>
        <v>0</v>
      </c>
      <c r="M375" s="25">
        <f t="shared" si="92"/>
        <v>0</v>
      </c>
      <c r="N375" s="25">
        <f t="shared" si="84"/>
        <v>0</v>
      </c>
      <c r="O375" s="25">
        <f t="shared" si="85"/>
        <v>0</v>
      </c>
      <c r="P375" s="25">
        <f t="shared" si="86"/>
        <v>337.51018776096004</v>
      </c>
      <c r="Q375" s="25">
        <f>IF(H375=1,I375*'Vehicle Specs'!#REF!,IF(H375=2,'Vehicle Specs'!#REF!*I375,IF(H375=3,'Vehicle Specs'!$G$25*I375,0)))</f>
        <v>0</v>
      </c>
      <c r="R375" s="25">
        <f t="shared" si="82"/>
        <v>337.51018776096004</v>
      </c>
      <c r="S375" s="25">
        <f t="shared" si="87"/>
        <v>337.51018776096004</v>
      </c>
      <c r="T375" s="25">
        <f>ABS((+P375+Q375)*(+E375))/1000</f>
        <v>2.7540831321294341</v>
      </c>
      <c r="U375" s="61"/>
      <c r="V375" s="61"/>
      <c r="W375" s="22">
        <v>308.00785775999998</v>
      </c>
      <c r="X375" s="25">
        <f t="shared" si="93"/>
        <v>2.8876608306785737E-2</v>
      </c>
      <c r="Y375" s="25">
        <f t="shared" si="88"/>
        <v>2.8876608306785737E-2</v>
      </c>
      <c r="Z375" s="25">
        <f t="shared" si="89"/>
        <v>8.9228719667967929E-2</v>
      </c>
      <c r="AA375" s="22">
        <f>(0.5*'Vehicle Specs'!$G$20*'Drive Cycle'!E375^2)</f>
        <v>20935.511424</v>
      </c>
      <c r="AB375" s="22">
        <f t="shared" si="90"/>
        <v>337.51018776096004</v>
      </c>
      <c r="AC375" s="22">
        <f>SUM(AB$2:AB375)</f>
        <v>78722.298693298057</v>
      </c>
      <c r="AD375" s="35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</row>
    <row r="376" spans="1:43" x14ac:dyDescent="0.3">
      <c r="A376" s="21">
        <v>2</v>
      </c>
      <c r="B376" s="25" t="s">
        <v>81</v>
      </c>
      <c r="C376" s="25">
        <f t="shared" si="101"/>
        <v>374</v>
      </c>
      <c r="D376" s="25">
        <f t="shared" si="83"/>
        <v>16.576170000000001</v>
      </c>
      <c r="E376" s="25">
        <f t="shared" si="104"/>
        <v>7.41</v>
      </c>
      <c r="F376" s="45">
        <f t="shared" si="91"/>
        <v>45.62925190146273</v>
      </c>
      <c r="G376" s="61"/>
      <c r="H376" s="61"/>
      <c r="I376" s="45">
        <f>E376-E375</f>
        <v>-0.75</v>
      </c>
      <c r="J376" s="25">
        <f>(0.5*'Vehicle Specs'!$G$25*'Vehicle Specs'!$C$28*'Vehicle Specs'!$C$27*'Drive Cycle'!E376^2)</f>
        <v>48.846470883209996</v>
      </c>
      <c r="K376" s="25">
        <f>IF(A376=1,'Vehicle Specs'!$E$36,IF(A376=2,'Vehicle Specs'!$C$36,IF(A376=3,'Vehicle Specs'!$D$36,IF(A376=4,'Vehicle Specs'!$B$36,1))))</f>
        <v>278.27536500000002</v>
      </c>
      <c r="L376" s="25">
        <f t="shared" si="97"/>
        <v>0</v>
      </c>
      <c r="M376" s="25">
        <f t="shared" si="92"/>
        <v>0</v>
      </c>
      <c r="N376" s="25">
        <f t="shared" si="84"/>
        <v>0</v>
      </c>
      <c r="O376" s="25">
        <f t="shared" si="85"/>
        <v>0</v>
      </c>
      <c r="P376" s="25">
        <f t="shared" si="86"/>
        <v>327.12183588321</v>
      </c>
      <c r="Q376" s="25">
        <f>IF(H376=1,I376*'Vehicle Specs'!#REF!,IF(H376=2,'Vehicle Specs'!#REF!*I376,IF(H376=3,'Vehicle Specs'!$G$25*I376,0)))</f>
        <v>0</v>
      </c>
      <c r="R376" s="25">
        <f t="shared" si="82"/>
        <v>327.12183588321</v>
      </c>
      <c r="S376" s="25">
        <f t="shared" si="87"/>
        <v>327.12183588321</v>
      </c>
      <c r="T376" s="25">
        <f>ABS((+P376+Q376)*(+E376))/1000</f>
        <v>2.423972803894586</v>
      </c>
      <c r="U376" s="61"/>
      <c r="V376" s="61"/>
      <c r="W376" s="22">
        <v>308.00785775999998</v>
      </c>
      <c r="X376" s="25">
        <f t="shared" si="93"/>
        <v>2.7987804415807165E-2</v>
      </c>
      <c r="Y376" s="25">
        <f t="shared" si="88"/>
        <v>2.7987804415807165E-2</v>
      </c>
      <c r="Z376" s="25">
        <f t="shared" si="89"/>
        <v>8.648231564484414E-2</v>
      </c>
      <c r="AA376" s="22">
        <f>(0.5*'Vehicle Specs'!$G$20*'Drive Cycle'!E376^2)</f>
        <v>17263.930261500002</v>
      </c>
      <c r="AB376" s="22">
        <f t="shared" si="90"/>
        <v>327.12183588321</v>
      </c>
      <c r="AC376" s="22">
        <f>SUM(AB$2:AB376)</f>
        <v>79049.420529181269</v>
      </c>
      <c r="AD376" s="35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</row>
    <row r="377" spans="1:43" x14ac:dyDescent="0.3">
      <c r="A377" s="21">
        <v>2</v>
      </c>
      <c r="B377" s="25" t="s">
        <v>81</v>
      </c>
      <c r="C377" s="25">
        <f t="shared" si="101"/>
        <v>375</v>
      </c>
      <c r="D377" s="25">
        <f t="shared" si="83"/>
        <v>14.898420000000002</v>
      </c>
      <c r="E377" s="25">
        <f t="shared" si="104"/>
        <v>6.66</v>
      </c>
      <c r="F377" s="45">
        <f t="shared" si="91"/>
        <v>45.779402051612884</v>
      </c>
      <c r="G377" s="61"/>
      <c r="H377" s="61"/>
      <c r="I377" s="45">
        <f>E377-E376</f>
        <v>-0.75</v>
      </c>
      <c r="J377" s="25">
        <f>(0.5*'Vehicle Specs'!$G$25*'Vehicle Specs'!$C$28*'Vehicle Specs'!$C$27*'Drive Cycle'!E377^2)</f>
        <v>39.458923617959996</v>
      </c>
      <c r="K377" s="25">
        <f>IF(A377=1,'Vehicle Specs'!$E$36,IF(A377=2,'Vehicle Specs'!$C$36,IF(A377=3,'Vehicle Specs'!$D$36,IF(A377=4,'Vehicle Specs'!$B$36,1))))</f>
        <v>278.27536500000002</v>
      </c>
      <c r="L377" s="25">
        <f t="shared" si="97"/>
        <v>0</v>
      </c>
      <c r="M377" s="25">
        <f t="shared" si="92"/>
        <v>0</v>
      </c>
      <c r="N377" s="25">
        <f t="shared" si="84"/>
        <v>0</v>
      </c>
      <c r="O377" s="25">
        <f t="shared" si="85"/>
        <v>0</v>
      </c>
      <c r="P377" s="25">
        <f t="shared" si="86"/>
        <v>317.73428861796003</v>
      </c>
      <c r="Q377" s="25">
        <f>IF(H377=1,I377*'Vehicle Specs'!#REF!,IF(H377=2,'Vehicle Specs'!#REF!*I377,IF(H377=3,'Vehicle Specs'!$G$25*I377,0)))</f>
        <v>0</v>
      </c>
      <c r="R377" s="25">
        <f t="shared" si="82"/>
        <v>317.73428861796003</v>
      </c>
      <c r="S377" s="25">
        <f t="shared" si="87"/>
        <v>317.73428861796003</v>
      </c>
      <c r="T377" s="25">
        <f>ABS((+P377+Q377)*(+E377))/1000</f>
        <v>2.1161103621956139</v>
      </c>
      <c r="U377" s="61"/>
      <c r="V377" s="61"/>
      <c r="W377" s="22">
        <v>308.00785775999998</v>
      </c>
      <c r="X377" s="25">
        <f t="shared" si="93"/>
        <v>2.7184627103920944E-2</v>
      </c>
      <c r="Y377" s="25">
        <f t="shared" si="88"/>
        <v>2.7184627103920944E-2</v>
      </c>
      <c r="Z377" s="25">
        <f t="shared" si="89"/>
        <v>8.4000497751115719E-2</v>
      </c>
      <c r="AA377" s="22">
        <f>(0.5*'Vehicle Specs'!$G$20*'Drive Cycle'!E377^2)</f>
        <v>13946.065974000001</v>
      </c>
      <c r="AB377" s="22">
        <f t="shared" si="90"/>
        <v>317.73428861796003</v>
      </c>
      <c r="AC377" s="22">
        <f>SUM(AB$2:AB377)</f>
        <v>79367.154817799223</v>
      </c>
      <c r="AD377" s="35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</row>
    <row r="378" spans="1:43" x14ac:dyDescent="0.3">
      <c r="A378" s="21">
        <v>2</v>
      </c>
      <c r="B378" s="25" t="s">
        <v>81</v>
      </c>
      <c r="C378" s="25">
        <f t="shared" si="101"/>
        <v>376</v>
      </c>
      <c r="D378" s="25">
        <f t="shared" si="83"/>
        <v>13.22067</v>
      </c>
      <c r="E378" s="25">
        <f t="shared" si="104"/>
        <v>5.91</v>
      </c>
      <c r="F378" s="45">
        <f t="shared" si="91"/>
        <v>45.94860678934554</v>
      </c>
      <c r="G378" s="61"/>
      <c r="H378" s="61"/>
      <c r="I378" s="45">
        <f>E378-E377</f>
        <v>-0.75</v>
      </c>
      <c r="J378" s="25">
        <f>(0.5*'Vehicle Specs'!$G$25*'Vehicle Specs'!$C$28*'Vehicle Specs'!$C$27*'Drive Cycle'!E378^2)</f>
        <v>31.072180965209999</v>
      </c>
      <c r="K378" s="25">
        <f>IF(A378=1,'Vehicle Specs'!$E$36,IF(A378=2,'Vehicle Specs'!$C$36,IF(A378=3,'Vehicle Specs'!$D$36,IF(A378=4,'Vehicle Specs'!$B$36,1))))</f>
        <v>278.27536500000002</v>
      </c>
      <c r="L378" s="25">
        <f t="shared" si="97"/>
        <v>0</v>
      </c>
      <c r="M378" s="25">
        <f t="shared" si="92"/>
        <v>0</v>
      </c>
      <c r="N378" s="25">
        <f t="shared" si="84"/>
        <v>0</v>
      </c>
      <c r="O378" s="25">
        <f t="shared" si="85"/>
        <v>0</v>
      </c>
      <c r="P378" s="25">
        <f t="shared" si="86"/>
        <v>309.34754596521003</v>
      </c>
      <c r="Q378" s="25">
        <f>IF(H378=1,I378*'Vehicle Specs'!#REF!,IF(H378=2,'Vehicle Specs'!#REF!*I378,IF(H378=3,'Vehicle Specs'!$G$25*I378,0)))</f>
        <v>0</v>
      </c>
      <c r="R378" s="25">
        <f t="shared" si="82"/>
        <v>309.34754596521003</v>
      </c>
      <c r="S378" s="25">
        <f t="shared" si="87"/>
        <v>309.34754596521003</v>
      </c>
      <c r="T378" s="25">
        <f>ABS((+P378+Q378)*(+E378))/1000</f>
        <v>1.8282439966543913</v>
      </c>
      <c r="U378" s="61"/>
      <c r="V378" s="61"/>
      <c r="W378" s="22">
        <v>308.00785775999998</v>
      </c>
      <c r="X378" s="25">
        <f t="shared" si="93"/>
        <v>2.6467076371127076E-2</v>
      </c>
      <c r="Y378" s="25">
        <f t="shared" si="88"/>
        <v>2.6467076371127076E-2</v>
      </c>
      <c r="Z378" s="25">
        <f t="shared" si="89"/>
        <v>8.1783265986782663E-2</v>
      </c>
      <c r="AA378" s="22">
        <f>(0.5*'Vehicle Specs'!$G$20*'Drive Cycle'!E378^2)</f>
        <v>10981.918561500001</v>
      </c>
      <c r="AB378" s="22">
        <f t="shared" si="90"/>
        <v>309.34754596521003</v>
      </c>
      <c r="AC378" s="22">
        <f>SUM(AB$2:AB378)</f>
        <v>79676.502363764434</v>
      </c>
      <c r="AD378" s="35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</row>
    <row r="379" spans="1:43" x14ac:dyDescent="0.3">
      <c r="A379" s="21">
        <v>2</v>
      </c>
      <c r="B379" s="25" t="s">
        <v>81</v>
      </c>
      <c r="C379" s="25">
        <f t="shared" si="101"/>
        <v>377</v>
      </c>
      <c r="D379" s="25">
        <f t="shared" si="83"/>
        <v>11.542920000000001</v>
      </c>
      <c r="E379" s="25">
        <f t="shared" si="104"/>
        <v>5.16</v>
      </c>
      <c r="F379" s="45">
        <f t="shared" si="91"/>
        <v>46.142405238957942</v>
      </c>
      <c r="G379" s="61"/>
      <c r="H379" s="61"/>
      <c r="I379" s="45">
        <f>E379-E378</f>
        <v>-0.75</v>
      </c>
      <c r="J379" s="25">
        <f>(0.5*'Vehicle Specs'!$G$25*'Vehicle Specs'!$C$28*'Vehicle Specs'!$C$27*'Drive Cycle'!E379^2)</f>
        <v>23.686242924959998</v>
      </c>
      <c r="K379" s="25">
        <f>IF(A379=1,'Vehicle Specs'!$E$36,IF(A379=2,'Vehicle Specs'!$C$36,IF(A379=3,'Vehicle Specs'!$D$36,IF(A379=4,'Vehicle Specs'!$B$36,1))))</f>
        <v>278.27536500000002</v>
      </c>
      <c r="L379" s="25">
        <f t="shared" si="97"/>
        <v>0</v>
      </c>
      <c r="M379" s="25">
        <f t="shared" si="92"/>
        <v>0</v>
      </c>
      <c r="N379" s="25">
        <f t="shared" si="84"/>
        <v>0</v>
      </c>
      <c r="O379" s="25">
        <f t="shared" si="85"/>
        <v>0</v>
      </c>
      <c r="P379" s="25">
        <f t="shared" si="86"/>
        <v>301.96160792496005</v>
      </c>
      <c r="Q379" s="25">
        <f>IF(H379=1,I379*'Vehicle Specs'!#REF!,IF(H379=2,'Vehicle Specs'!#REF!*I379,IF(H379=3,'Vehicle Specs'!$G$25*I379,0)))</f>
        <v>0</v>
      </c>
      <c r="R379" s="25">
        <f t="shared" si="82"/>
        <v>301.96160792496005</v>
      </c>
      <c r="S379" s="25">
        <f t="shared" si="87"/>
        <v>301.96160792496005</v>
      </c>
      <c r="T379" s="25">
        <f>ABS((+P379+Q379)*(+E379))/1000</f>
        <v>1.5581218968927939</v>
      </c>
      <c r="U379" s="61"/>
      <c r="V379" s="61"/>
      <c r="W379" s="22">
        <v>308.00785775999998</v>
      </c>
      <c r="X379" s="25">
        <f t="shared" si="93"/>
        <v>2.583515221742555E-2</v>
      </c>
      <c r="Y379" s="25">
        <f t="shared" si="88"/>
        <v>2.583515221742555E-2</v>
      </c>
      <c r="Z379" s="25">
        <f t="shared" si="89"/>
        <v>7.9830620351844947E-2</v>
      </c>
      <c r="AA379" s="22">
        <f>(0.5*'Vehicle Specs'!$G$20*'Drive Cycle'!E379^2)</f>
        <v>8371.488024000002</v>
      </c>
      <c r="AB379" s="22">
        <f t="shared" si="90"/>
        <v>301.96160792496005</v>
      </c>
      <c r="AC379" s="22">
        <f>SUM(AB$2:AB379)</f>
        <v>79978.463971689387</v>
      </c>
      <c r="AD379" s="35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</row>
    <row r="380" spans="1:43" x14ac:dyDescent="0.3">
      <c r="A380" s="21">
        <v>2</v>
      </c>
      <c r="B380" s="25" t="s">
        <v>81</v>
      </c>
      <c r="C380" s="25">
        <f t="shared" si="101"/>
        <v>378</v>
      </c>
      <c r="D380" s="25">
        <f t="shared" si="83"/>
        <v>9.8651700000000009</v>
      </c>
      <c r="E380" s="25">
        <f t="shared" si="104"/>
        <v>4.41</v>
      </c>
      <c r="F380" s="45">
        <f t="shared" si="91"/>
        <v>46.369162608572452</v>
      </c>
      <c r="G380" s="61"/>
      <c r="H380" s="61"/>
      <c r="I380" s="45">
        <f>E380-E379</f>
        <v>-0.75</v>
      </c>
      <c r="J380" s="25">
        <f>(0.5*'Vehicle Specs'!$G$25*'Vehicle Specs'!$C$28*'Vehicle Specs'!$C$27*'Drive Cycle'!E380^2)</f>
        <v>17.30110949721</v>
      </c>
      <c r="K380" s="25">
        <f>IF(A380=1,'Vehicle Specs'!$E$36,IF(A380=2,'Vehicle Specs'!$C$36,IF(A380=3,'Vehicle Specs'!$D$36,IF(A380=4,'Vehicle Specs'!$B$36,1))))</f>
        <v>278.27536500000002</v>
      </c>
      <c r="L380" s="25">
        <f t="shared" si="97"/>
        <v>0</v>
      </c>
      <c r="M380" s="25">
        <f t="shared" si="92"/>
        <v>0</v>
      </c>
      <c r="N380" s="25">
        <f t="shared" si="84"/>
        <v>0</v>
      </c>
      <c r="O380" s="25">
        <f t="shared" si="85"/>
        <v>0</v>
      </c>
      <c r="P380" s="25">
        <f t="shared" si="86"/>
        <v>295.57647449721003</v>
      </c>
      <c r="Q380" s="25">
        <f>IF(H380=1,I380*'Vehicle Specs'!#REF!,IF(H380=2,'Vehicle Specs'!#REF!*I380,IF(H380=3,'Vehicle Specs'!$G$25*I380,0)))</f>
        <v>0</v>
      </c>
      <c r="R380" s="25">
        <f t="shared" si="82"/>
        <v>295.57647449721003</v>
      </c>
      <c r="S380" s="25">
        <f t="shared" si="87"/>
        <v>295.57647449721003</v>
      </c>
      <c r="T380" s="25">
        <f>ABS((+P380+Q380)*(+E380))/1000</f>
        <v>1.3034922525326962</v>
      </c>
      <c r="U380" s="61"/>
      <c r="V380" s="61"/>
      <c r="W380" s="22">
        <v>308.00785775999998</v>
      </c>
      <c r="X380" s="25">
        <f t="shared" si="93"/>
        <v>2.5288854642816369E-2</v>
      </c>
      <c r="Y380" s="25">
        <f t="shared" si="88"/>
        <v>2.5288854642816369E-2</v>
      </c>
      <c r="Z380" s="25">
        <f t="shared" si="89"/>
        <v>7.8142560846302583E-2</v>
      </c>
      <c r="AA380" s="22">
        <f>(0.5*'Vehicle Specs'!$G$20*'Drive Cycle'!E380^2)</f>
        <v>6114.7743615000009</v>
      </c>
      <c r="AB380" s="22">
        <f t="shared" si="90"/>
        <v>295.57647449721003</v>
      </c>
      <c r="AC380" s="22">
        <f>SUM(AB$2:AB380)</f>
        <v>80274.040446186598</v>
      </c>
      <c r="AD380" s="35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</row>
    <row r="381" spans="1:43" x14ac:dyDescent="0.3">
      <c r="A381" s="21">
        <v>2</v>
      </c>
      <c r="B381" s="25" t="s">
        <v>81</v>
      </c>
      <c r="C381" s="25">
        <f t="shared" si="101"/>
        <v>379</v>
      </c>
      <c r="D381" s="25">
        <f t="shared" si="83"/>
        <v>8.1874200000000013</v>
      </c>
      <c r="E381" s="25">
        <f t="shared" si="104"/>
        <v>3.66</v>
      </c>
      <c r="F381" s="45">
        <f t="shared" si="91"/>
        <v>46.642386652288302</v>
      </c>
      <c r="G381" s="61"/>
      <c r="H381" s="61"/>
      <c r="I381" s="45">
        <f>E381-E380</f>
        <v>-0.75</v>
      </c>
      <c r="J381" s="25">
        <f>(0.5*'Vehicle Specs'!$G$25*'Vehicle Specs'!$C$28*'Vehicle Specs'!$C$27*'Drive Cycle'!E381^2)</f>
        <v>11.916780681960001</v>
      </c>
      <c r="K381" s="25">
        <f>IF(A381=1,'Vehicle Specs'!$E$36,IF(A381=2,'Vehicle Specs'!$C$36,IF(A381=3,'Vehicle Specs'!$D$36,IF(A381=4,'Vehicle Specs'!$B$36,1))))</f>
        <v>278.27536500000002</v>
      </c>
      <c r="L381" s="25">
        <f t="shared" si="97"/>
        <v>0</v>
      </c>
      <c r="M381" s="25">
        <f t="shared" si="92"/>
        <v>0</v>
      </c>
      <c r="N381" s="25">
        <f t="shared" si="84"/>
        <v>0</v>
      </c>
      <c r="O381" s="25">
        <f t="shared" si="85"/>
        <v>0</v>
      </c>
      <c r="P381" s="25">
        <f t="shared" si="86"/>
        <v>290.19214568196003</v>
      </c>
      <c r="Q381" s="25">
        <f>IF(H381=1,I381*'Vehicle Specs'!#REF!,IF(H381=2,'Vehicle Specs'!#REF!*I381,IF(H381=3,'Vehicle Specs'!$G$25*I381,0)))</f>
        <v>0</v>
      </c>
      <c r="R381" s="25">
        <f t="shared" si="82"/>
        <v>290.19214568196003</v>
      </c>
      <c r="S381" s="25">
        <f t="shared" si="87"/>
        <v>290.19214568196003</v>
      </c>
      <c r="T381" s="25">
        <f>ABS((+P381+Q381)*(+E381))/1000</f>
        <v>1.0621032531959738</v>
      </c>
      <c r="U381" s="61"/>
      <c r="V381" s="61"/>
      <c r="W381" s="22">
        <v>308.00785775999998</v>
      </c>
      <c r="X381" s="25">
        <f t="shared" si="93"/>
        <v>2.4828183647299537E-2</v>
      </c>
      <c r="Y381" s="25">
        <f t="shared" si="88"/>
        <v>2.4828183647299537E-2</v>
      </c>
      <c r="Z381" s="25">
        <f t="shared" si="89"/>
        <v>7.6719087470155573E-2</v>
      </c>
      <c r="AA381" s="22">
        <f>(0.5*'Vehicle Specs'!$G$20*'Drive Cycle'!E381^2)</f>
        <v>4211.7775740000006</v>
      </c>
      <c r="AB381" s="22">
        <f t="shared" si="90"/>
        <v>290.19214568196003</v>
      </c>
      <c r="AC381" s="22">
        <f>SUM(AB$2:AB381)</f>
        <v>80564.232591868553</v>
      </c>
      <c r="AD381" s="35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</row>
    <row r="382" spans="1:43" x14ac:dyDescent="0.3">
      <c r="A382" s="21">
        <v>2</v>
      </c>
      <c r="B382" s="25" t="s">
        <v>81</v>
      </c>
      <c r="C382" s="25">
        <f t="shared" si="101"/>
        <v>380</v>
      </c>
      <c r="D382" s="25">
        <f t="shared" si="83"/>
        <v>6.5096700000000007</v>
      </c>
      <c r="E382" s="25">
        <f t="shared" si="104"/>
        <v>2.91</v>
      </c>
      <c r="F382" s="45">
        <f t="shared" si="91"/>
        <v>46.986029263972149</v>
      </c>
      <c r="G382" s="61"/>
      <c r="H382" s="61"/>
      <c r="I382" s="45">
        <f>E382-E381</f>
        <v>-0.75</v>
      </c>
      <c r="J382" s="25">
        <f>(0.5*'Vehicle Specs'!$G$25*'Vehicle Specs'!$C$28*'Vehicle Specs'!$C$27*'Drive Cycle'!E382^2)</f>
        <v>7.5332564792100003</v>
      </c>
      <c r="K382" s="25">
        <f>IF(A382=1,'Vehicle Specs'!$E$36,IF(A382=2,'Vehicle Specs'!$C$36,IF(A382=3,'Vehicle Specs'!$D$36,IF(A382=4,'Vehicle Specs'!$B$36,1))))</f>
        <v>278.27536500000002</v>
      </c>
      <c r="L382" s="25">
        <f t="shared" si="97"/>
        <v>0</v>
      </c>
      <c r="M382" s="25">
        <f t="shared" si="92"/>
        <v>0</v>
      </c>
      <c r="N382" s="25">
        <f t="shared" si="84"/>
        <v>0</v>
      </c>
      <c r="O382" s="25">
        <f t="shared" si="85"/>
        <v>0</v>
      </c>
      <c r="P382" s="25">
        <f t="shared" si="86"/>
        <v>285.80862147921005</v>
      </c>
      <c r="Q382" s="25">
        <f>IF(H382=1,I382*'Vehicle Specs'!#REF!,IF(H382=2,'Vehicle Specs'!#REF!*I382,IF(H382=3,'Vehicle Specs'!$G$25*I382,0)))</f>
        <v>0</v>
      </c>
      <c r="R382" s="25">
        <f t="shared" si="82"/>
        <v>285.80862147921005</v>
      </c>
      <c r="S382" s="25">
        <f t="shared" si="87"/>
        <v>285.80862147921005</v>
      </c>
      <c r="T382" s="25">
        <f>ABS((+P382+Q382)*(+E382))/1000</f>
        <v>0.83170308850450125</v>
      </c>
      <c r="U382" s="61"/>
      <c r="V382" s="61"/>
      <c r="W382" s="22">
        <v>308.00785775999998</v>
      </c>
      <c r="X382" s="25">
        <f t="shared" si="93"/>
        <v>2.4453139230875061E-2</v>
      </c>
      <c r="Y382" s="25">
        <f t="shared" si="88"/>
        <v>2.4453139230875061E-2</v>
      </c>
      <c r="Z382" s="25">
        <f t="shared" si="89"/>
        <v>7.5560200223403928E-2</v>
      </c>
      <c r="AA382" s="22">
        <f>(0.5*'Vehicle Specs'!$G$20*'Drive Cycle'!E382^2)</f>
        <v>2662.4976615000005</v>
      </c>
      <c r="AB382" s="22">
        <f t="shared" si="90"/>
        <v>285.80862147921005</v>
      </c>
      <c r="AC382" s="22">
        <f>SUM(AB$2:AB382)</f>
        <v>80850.041213347766</v>
      </c>
      <c r="AD382" s="35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</row>
    <row r="383" spans="1:43" x14ac:dyDescent="0.3">
      <c r="A383" s="21">
        <v>2</v>
      </c>
      <c r="B383" s="24" t="s">
        <v>96</v>
      </c>
      <c r="C383" s="24">
        <f t="shared" si="101"/>
        <v>381</v>
      </c>
      <c r="D383" s="24">
        <f t="shared" si="83"/>
        <v>6.5096700000000007</v>
      </c>
      <c r="E383" s="24">
        <f>E382</f>
        <v>2.91</v>
      </c>
      <c r="F383" s="44">
        <f t="shared" si="91"/>
        <v>47.329671875655997</v>
      </c>
      <c r="G383" s="61"/>
      <c r="H383" s="61"/>
      <c r="I383" s="44">
        <f>E383-E382</f>
        <v>0</v>
      </c>
      <c r="J383" s="24">
        <f>(0.5*'Vehicle Specs'!$G$25*'Vehicle Specs'!$C$28*'Vehicle Specs'!$C$27*'Drive Cycle'!E383^2)</f>
        <v>7.5332564792100003</v>
      </c>
      <c r="K383" s="24">
        <f>IF(A383=1,'Vehicle Specs'!$E$36,IF(A383=2,'Vehicle Specs'!$C$36,IF(A383=3,'Vehicle Specs'!$D$36,IF(A383=4,'Vehicle Specs'!$B$36,1))))</f>
        <v>278.27536500000002</v>
      </c>
      <c r="L383" s="24">
        <f t="shared" si="97"/>
        <v>0</v>
      </c>
      <c r="M383" s="24">
        <f t="shared" si="92"/>
        <v>0</v>
      </c>
      <c r="N383" s="24">
        <f t="shared" si="84"/>
        <v>0</v>
      </c>
      <c r="O383" s="24">
        <f t="shared" si="85"/>
        <v>0</v>
      </c>
      <c r="P383" s="24">
        <f t="shared" si="86"/>
        <v>285.80862147921005</v>
      </c>
      <c r="Q383" s="24">
        <f>IF(H383=1,I383*'Vehicle Specs'!#REF!,IF(H383=2,'Vehicle Specs'!#REF!*I383,IF(H383=3,'Vehicle Specs'!$G$25*I383,0)))</f>
        <v>0</v>
      </c>
      <c r="R383" s="24">
        <f t="shared" si="82"/>
        <v>285.80862147921005</v>
      </c>
      <c r="S383" s="24">
        <f t="shared" si="87"/>
        <v>285.80862147921005</v>
      </c>
      <c r="T383" s="24">
        <f>ABS((+P383+Q383)*(+E383))/1000</f>
        <v>0.83170308850450125</v>
      </c>
      <c r="U383" s="61"/>
      <c r="V383" s="61"/>
      <c r="W383" s="22">
        <v>308.00785775999998</v>
      </c>
      <c r="X383" s="24">
        <f t="shared" si="93"/>
        <v>2.4453139230875061E-2</v>
      </c>
      <c r="Y383" s="24">
        <f t="shared" si="88"/>
        <v>2.4453139230875061E-2</v>
      </c>
      <c r="Z383" s="24">
        <f t="shared" si="89"/>
        <v>7.5560200223403928E-2</v>
      </c>
      <c r="AA383" s="22">
        <f>(0.5*'Vehicle Specs'!$G$20*'Drive Cycle'!E383^2)</f>
        <v>2662.4976615000005</v>
      </c>
      <c r="AB383" s="22">
        <f t="shared" si="90"/>
        <v>285.80862147921005</v>
      </c>
      <c r="AC383" s="22">
        <f>SUM(AB$2:AB383)</f>
        <v>81135.849834826979</v>
      </c>
      <c r="AD383" s="35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</row>
    <row r="384" spans="1:43" x14ac:dyDescent="0.3">
      <c r="A384" s="21">
        <v>2</v>
      </c>
      <c r="B384" s="24" t="s">
        <v>96</v>
      </c>
      <c r="C384" s="24">
        <f t="shared" si="101"/>
        <v>382</v>
      </c>
      <c r="D384" s="24">
        <f t="shared" si="83"/>
        <v>6.5096700000000007</v>
      </c>
      <c r="E384" s="24">
        <f t="shared" ref="E384:E392" si="105">E383</f>
        <v>2.91</v>
      </c>
      <c r="F384" s="44">
        <f t="shared" si="91"/>
        <v>47.673314487339844</v>
      </c>
      <c r="G384" s="61"/>
      <c r="H384" s="61"/>
      <c r="I384" s="44">
        <f>E384-E383</f>
        <v>0</v>
      </c>
      <c r="J384" s="24">
        <f>(0.5*'Vehicle Specs'!$G$25*'Vehicle Specs'!$C$28*'Vehicle Specs'!$C$27*'Drive Cycle'!E384^2)</f>
        <v>7.5332564792100003</v>
      </c>
      <c r="K384" s="24">
        <f>IF(A384=1,'Vehicle Specs'!$E$36,IF(A384=2,'Vehicle Specs'!$C$36,IF(A384=3,'Vehicle Specs'!$D$36,IF(A384=4,'Vehicle Specs'!$B$36,1))))</f>
        <v>278.27536500000002</v>
      </c>
      <c r="L384" s="24">
        <f t="shared" si="97"/>
        <v>0</v>
      </c>
      <c r="M384" s="24">
        <f t="shared" si="92"/>
        <v>0</v>
      </c>
      <c r="N384" s="24">
        <f t="shared" si="84"/>
        <v>0</v>
      </c>
      <c r="O384" s="24">
        <f t="shared" si="85"/>
        <v>0</v>
      </c>
      <c r="P384" s="24">
        <f t="shared" si="86"/>
        <v>285.80862147921005</v>
      </c>
      <c r="Q384" s="24">
        <f>IF(H384=1,I384*'Vehicle Specs'!#REF!,IF(H384=2,'Vehicle Specs'!#REF!*I384,IF(H384=3,'Vehicle Specs'!$G$25*I384,0)))</f>
        <v>0</v>
      </c>
      <c r="R384" s="24">
        <f t="shared" si="82"/>
        <v>285.80862147921005</v>
      </c>
      <c r="S384" s="24">
        <f t="shared" si="87"/>
        <v>285.80862147921005</v>
      </c>
      <c r="T384" s="24">
        <f>ABS((+P384+Q384)*(+E384))/1000</f>
        <v>0.83170308850450125</v>
      </c>
      <c r="U384" s="61"/>
      <c r="V384" s="61"/>
      <c r="W384" s="22">
        <v>308.00785775999998</v>
      </c>
      <c r="X384" s="24">
        <f t="shared" si="93"/>
        <v>2.4453139230875061E-2</v>
      </c>
      <c r="Y384" s="24">
        <f t="shared" si="88"/>
        <v>2.4453139230875061E-2</v>
      </c>
      <c r="Z384" s="24">
        <f t="shared" si="89"/>
        <v>7.5560200223403928E-2</v>
      </c>
      <c r="AA384" s="22">
        <f>(0.5*'Vehicle Specs'!$G$20*'Drive Cycle'!E384^2)</f>
        <v>2662.4976615000005</v>
      </c>
      <c r="AB384" s="22">
        <f t="shared" si="90"/>
        <v>285.80862147921005</v>
      </c>
      <c r="AC384" s="22">
        <f>SUM(AB$2:AB384)</f>
        <v>81421.658456306192</v>
      </c>
      <c r="AD384" s="35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</row>
    <row r="385" spans="1:43" x14ac:dyDescent="0.3">
      <c r="A385" s="21">
        <v>2</v>
      </c>
      <c r="B385" s="24" t="s">
        <v>96</v>
      </c>
      <c r="C385" s="24">
        <f t="shared" si="101"/>
        <v>383</v>
      </c>
      <c r="D385" s="24">
        <f t="shared" si="83"/>
        <v>6.5096700000000007</v>
      </c>
      <c r="E385" s="24">
        <f t="shared" si="105"/>
        <v>2.91</v>
      </c>
      <c r="F385" s="44">
        <f t="shared" si="91"/>
        <v>48.016957099023692</v>
      </c>
      <c r="G385" s="61"/>
      <c r="H385" s="61"/>
      <c r="I385" s="44">
        <f>E385-E384</f>
        <v>0</v>
      </c>
      <c r="J385" s="24">
        <f>(0.5*'Vehicle Specs'!$G$25*'Vehicle Specs'!$C$28*'Vehicle Specs'!$C$27*'Drive Cycle'!E385^2)</f>
        <v>7.5332564792100003</v>
      </c>
      <c r="K385" s="24">
        <f>IF(A385=1,'Vehicle Specs'!$E$36,IF(A385=2,'Vehicle Specs'!$C$36,IF(A385=3,'Vehicle Specs'!$D$36,IF(A385=4,'Vehicle Specs'!$B$36,1))))</f>
        <v>278.27536500000002</v>
      </c>
      <c r="L385" s="24">
        <f t="shared" si="97"/>
        <v>0</v>
      </c>
      <c r="M385" s="24">
        <f t="shared" si="92"/>
        <v>0</v>
      </c>
      <c r="N385" s="24">
        <f t="shared" si="84"/>
        <v>0</v>
      </c>
      <c r="O385" s="24">
        <f t="shared" si="85"/>
        <v>0</v>
      </c>
      <c r="P385" s="24">
        <f t="shared" si="86"/>
        <v>285.80862147921005</v>
      </c>
      <c r="Q385" s="24">
        <f>IF(H385=1,I385*'Vehicle Specs'!#REF!,IF(H385=2,'Vehicle Specs'!#REF!*I385,IF(H385=3,'Vehicle Specs'!$G$25*I385,0)))</f>
        <v>0</v>
      </c>
      <c r="R385" s="24">
        <f t="shared" si="82"/>
        <v>285.80862147921005</v>
      </c>
      <c r="S385" s="24">
        <f t="shared" si="87"/>
        <v>285.80862147921005</v>
      </c>
      <c r="T385" s="24">
        <f>ABS((+P385+Q385)*(+E385))/1000</f>
        <v>0.83170308850450125</v>
      </c>
      <c r="U385" s="61"/>
      <c r="V385" s="61"/>
      <c r="W385" s="22">
        <v>308.00785775999998</v>
      </c>
      <c r="X385" s="24">
        <f t="shared" si="93"/>
        <v>2.4453139230875061E-2</v>
      </c>
      <c r="Y385" s="24">
        <f t="shared" si="88"/>
        <v>2.4453139230875061E-2</v>
      </c>
      <c r="Z385" s="24">
        <f t="shared" si="89"/>
        <v>7.5560200223403928E-2</v>
      </c>
      <c r="AA385" s="22">
        <f>(0.5*'Vehicle Specs'!$G$20*'Drive Cycle'!E385^2)</f>
        <v>2662.4976615000005</v>
      </c>
      <c r="AB385" s="22">
        <f t="shared" si="90"/>
        <v>285.80862147921005</v>
      </c>
      <c r="AC385" s="22">
        <f>SUM(AB$2:AB385)</f>
        <v>81707.467077785404</v>
      </c>
      <c r="AD385" s="35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</row>
    <row r="386" spans="1:43" x14ac:dyDescent="0.3">
      <c r="A386" s="21">
        <v>2</v>
      </c>
      <c r="B386" s="24" t="s">
        <v>96</v>
      </c>
      <c r="C386" s="24">
        <f t="shared" si="101"/>
        <v>384</v>
      </c>
      <c r="D386" s="24">
        <f t="shared" si="83"/>
        <v>6.5096700000000007</v>
      </c>
      <c r="E386" s="24">
        <f t="shared" si="105"/>
        <v>2.91</v>
      </c>
      <c r="F386" s="44">
        <f t="shared" si="91"/>
        <v>48.36059971070754</v>
      </c>
      <c r="G386" s="61"/>
      <c r="H386" s="61"/>
      <c r="I386" s="44">
        <f>E386-E385</f>
        <v>0</v>
      </c>
      <c r="J386" s="24">
        <f>(0.5*'Vehicle Specs'!$G$25*'Vehicle Specs'!$C$28*'Vehicle Specs'!$C$27*'Drive Cycle'!E386^2)</f>
        <v>7.5332564792100003</v>
      </c>
      <c r="K386" s="24">
        <f>IF(A386=1,'Vehicle Specs'!$E$36,IF(A386=2,'Vehicle Specs'!$C$36,IF(A386=3,'Vehicle Specs'!$D$36,IF(A386=4,'Vehicle Specs'!$B$36,1))))</f>
        <v>278.27536500000002</v>
      </c>
      <c r="L386" s="24">
        <f t="shared" si="97"/>
        <v>0</v>
      </c>
      <c r="M386" s="24">
        <f t="shared" si="92"/>
        <v>0</v>
      </c>
      <c r="N386" s="24">
        <f t="shared" si="84"/>
        <v>0</v>
      </c>
      <c r="O386" s="24">
        <f t="shared" si="85"/>
        <v>0</v>
      </c>
      <c r="P386" s="24">
        <f t="shared" si="86"/>
        <v>285.80862147921005</v>
      </c>
      <c r="Q386" s="24">
        <f>IF(H386=1,I386*'Vehicle Specs'!#REF!,IF(H386=2,'Vehicle Specs'!#REF!*I386,IF(H386=3,'Vehicle Specs'!$G$25*I386,0)))</f>
        <v>0</v>
      </c>
      <c r="R386" s="24">
        <f t="shared" ref="R386:R449" si="106">(J386+K386+O386+Q386)</f>
        <v>285.80862147921005</v>
      </c>
      <c r="S386" s="24">
        <f t="shared" si="87"/>
        <v>285.80862147921005</v>
      </c>
      <c r="T386" s="24">
        <f>ABS((+P386+Q386)*(+E386))/1000</f>
        <v>0.83170308850450125</v>
      </c>
      <c r="U386" s="61"/>
      <c r="V386" s="61"/>
      <c r="W386" s="22">
        <v>308.00785775999998</v>
      </c>
      <c r="X386" s="24">
        <f t="shared" si="93"/>
        <v>2.4453139230875061E-2</v>
      </c>
      <c r="Y386" s="24">
        <f t="shared" si="88"/>
        <v>2.4453139230875061E-2</v>
      </c>
      <c r="Z386" s="24">
        <f t="shared" si="89"/>
        <v>7.5560200223403928E-2</v>
      </c>
      <c r="AA386" s="22">
        <f>(0.5*'Vehicle Specs'!$G$20*'Drive Cycle'!E386^2)</f>
        <v>2662.4976615000005</v>
      </c>
      <c r="AB386" s="22">
        <f t="shared" si="90"/>
        <v>285.80862147921005</v>
      </c>
      <c r="AC386" s="22">
        <f>SUM(AB$2:AB386)</f>
        <v>81993.275699264617</v>
      </c>
      <c r="AD386" s="35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</row>
    <row r="387" spans="1:43" x14ac:dyDescent="0.3">
      <c r="A387" s="21">
        <v>2</v>
      </c>
      <c r="B387" s="24" t="s">
        <v>96</v>
      </c>
      <c r="C387" s="24">
        <f t="shared" si="101"/>
        <v>385</v>
      </c>
      <c r="D387" s="24">
        <f t="shared" ref="D387:D450" si="107">E387*2.237</f>
        <v>6.5096700000000007</v>
      </c>
      <c r="E387" s="24">
        <f t="shared" si="105"/>
        <v>2.91</v>
      </c>
      <c r="F387" s="44">
        <f t="shared" si="91"/>
        <v>48.704242322391387</v>
      </c>
      <c r="G387" s="61"/>
      <c r="H387" s="61"/>
      <c r="I387" s="44">
        <f>E387-E386</f>
        <v>0</v>
      </c>
      <c r="J387" s="24">
        <f>(0.5*'Vehicle Specs'!$G$25*'Vehicle Specs'!$C$28*'Vehicle Specs'!$C$27*'Drive Cycle'!E387^2)</f>
        <v>7.5332564792100003</v>
      </c>
      <c r="K387" s="24">
        <f>IF(A387=1,'Vehicle Specs'!$E$36,IF(A387=2,'Vehicle Specs'!$C$36,IF(A387=3,'Vehicle Specs'!$D$36,IF(A387=4,'Vehicle Specs'!$B$36,1))))</f>
        <v>278.27536500000002</v>
      </c>
      <c r="L387" s="24">
        <f t="shared" si="97"/>
        <v>0</v>
      </c>
      <c r="M387" s="24">
        <f t="shared" si="92"/>
        <v>0</v>
      </c>
      <c r="N387" s="24">
        <f t="shared" ref="N387:N450" si="108">DEGREES(ATAN(M387/$C$3))</f>
        <v>0</v>
      </c>
      <c r="O387" s="24">
        <f t="shared" ref="O387:O450" si="109">9.81*SIN(RADIANS(N387))*($C$46)</f>
        <v>0</v>
      </c>
      <c r="P387" s="24">
        <f t="shared" ref="P387:P450" si="110">J387+K387+O387</f>
        <v>285.80862147921005</v>
      </c>
      <c r="Q387" s="24">
        <f>IF(H387=1,I387*'Vehicle Specs'!#REF!,IF(H387=2,'Vehicle Specs'!#REF!*I387,IF(H387=3,'Vehicle Specs'!$G$25*I387,0)))</f>
        <v>0</v>
      </c>
      <c r="R387" s="24">
        <f t="shared" si="106"/>
        <v>285.80862147921005</v>
      </c>
      <c r="S387" s="24">
        <f t="shared" ref="S387:S450" si="111">ABS(R387)</f>
        <v>285.80862147921005</v>
      </c>
      <c r="T387" s="24">
        <f>ABS((+P387+Q387)*(+E387))/1000</f>
        <v>0.83170308850450125</v>
      </c>
      <c r="U387" s="61"/>
      <c r="V387" s="61"/>
      <c r="W387" s="22">
        <v>308.00785775999998</v>
      </c>
      <c r="X387" s="24">
        <f t="shared" si="93"/>
        <v>2.4453139230875061E-2</v>
      </c>
      <c r="Y387" s="24">
        <f t="shared" ref="Y387:Y450" si="112">ABS(X387)</f>
        <v>2.4453139230875061E-2</v>
      </c>
      <c r="Z387" s="24">
        <f t="shared" ref="Z387:Z450" si="113">X387*3.09</f>
        <v>7.5560200223403928E-2</v>
      </c>
      <c r="AA387" s="22">
        <f>(0.5*'Vehicle Specs'!$G$20*'Drive Cycle'!E387^2)</f>
        <v>2662.4976615000005</v>
      </c>
      <c r="AB387" s="22">
        <f t="shared" ref="AB387:AB450" si="114">P387+Q387</f>
        <v>285.80862147921005</v>
      </c>
      <c r="AC387" s="22">
        <f>SUM(AB$2:AB387)</f>
        <v>82279.08432074383</v>
      </c>
      <c r="AD387" s="35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</row>
    <row r="388" spans="1:43" x14ac:dyDescent="0.3">
      <c r="A388" s="21">
        <v>2</v>
      </c>
      <c r="B388" s="24" t="s">
        <v>96</v>
      </c>
      <c r="C388" s="24">
        <f t="shared" si="101"/>
        <v>386</v>
      </c>
      <c r="D388" s="24">
        <f t="shared" si="107"/>
        <v>6.5096700000000007</v>
      </c>
      <c r="E388" s="24">
        <f t="shared" si="105"/>
        <v>2.91</v>
      </c>
      <c r="F388" s="44">
        <f t="shared" ref="F388:F451" si="115">($C$3/E388)+F387</f>
        <v>49.047884934075235</v>
      </c>
      <c r="G388" s="61"/>
      <c r="H388" s="61"/>
      <c r="I388" s="44">
        <f>E388-E387</f>
        <v>0</v>
      </c>
      <c r="J388" s="24">
        <f>(0.5*'Vehicle Specs'!$G$25*'Vehicle Specs'!$C$28*'Vehicle Specs'!$C$27*'Drive Cycle'!E388^2)</f>
        <v>7.5332564792100003</v>
      </c>
      <c r="K388" s="24">
        <f>IF(A388=1,'Vehicle Specs'!$E$36,IF(A388=2,'Vehicle Specs'!$C$36,IF(A388=3,'Vehicle Specs'!$D$36,IF(A388=4,'Vehicle Specs'!$B$36,1))))</f>
        <v>278.27536500000002</v>
      </c>
      <c r="L388" s="24">
        <f t="shared" si="97"/>
        <v>0</v>
      </c>
      <c r="M388" s="24">
        <f t="shared" ref="M388:M451" si="116">L388-L387</f>
        <v>0</v>
      </c>
      <c r="N388" s="24">
        <f t="shared" si="108"/>
        <v>0</v>
      </c>
      <c r="O388" s="24">
        <f t="shared" si="109"/>
        <v>0</v>
      </c>
      <c r="P388" s="24">
        <f t="shared" si="110"/>
        <v>285.80862147921005</v>
      </c>
      <c r="Q388" s="24">
        <f>IF(H388=1,I388*'Vehicle Specs'!#REF!,IF(H388=2,'Vehicle Specs'!#REF!*I388,IF(H388=3,'Vehicle Specs'!$G$25*I388,0)))</f>
        <v>0</v>
      </c>
      <c r="R388" s="24">
        <f t="shared" si="106"/>
        <v>285.80862147921005</v>
      </c>
      <c r="S388" s="24">
        <f t="shared" si="111"/>
        <v>285.80862147921005</v>
      </c>
      <c r="T388" s="24">
        <f>ABS((+P388+Q388)*(+E388))/1000</f>
        <v>0.83170308850450125</v>
      </c>
      <c r="U388" s="61"/>
      <c r="V388" s="61"/>
      <c r="W388" s="22">
        <v>308.00785775999998</v>
      </c>
      <c r="X388" s="24">
        <f t="shared" ref="X388:X451" si="117">(R388*W388/3600)/1000</f>
        <v>2.4453139230875061E-2</v>
      </c>
      <c r="Y388" s="24">
        <f t="shared" si="112"/>
        <v>2.4453139230875061E-2</v>
      </c>
      <c r="Z388" s="24">
        <f t="shared" si="113"/>
        <v>7.5560200223403928E-2</v>
      </c>
      <c r="AA388" s="22">
        <f>(0.5*'Vehicle Specs'!$G$20*'Drive Cycle'!E388^2)</f>
        <v>2662.4976615000005</v>
      </c>
      <c r="AB388" s="22">
        <f t="shared" si="114"/>
        <v>285.80862147921005</v>
      </c>
      <c r="AC388" s="22">
        <f>SUM(AB$2:AB388)</f>
        <v>82564.892942223043</v>
      </c>
      <c r="AD388" s="35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</row>
    <row r="389" spans="1:43" x14ac:dyDescent="0.3">
      <c r="A389" s="21">
        <v>2</v>
      </c>
      <c r="B389" s="24" t="s">
        <v>96</v>
      </c>
      <c r="C389" s="24">
        <f t="shared" si="101"/>
        <v>387</v>
      </c>
      <c r="D389" s="24">
        <f t="shared" si="107"/>
        <v>6.5096700000000007</v>
      </c>
      <c r="E389" s="24">
        <f t="shared" si="105"/>
        <v>2.91</v>
      </c>
      <c r="F389" s="44">
        <f t="shared" si="115"/>
        <v>49.391527545759082</v>
      </c>
      <c r="G389" s="61"/>
      <c r="H389" s="61"/>
      <c r="I389" s="44">
        <f>E389-E388</f>
        <v>0</v>
      </c>
      <c r="J389" s="24">
        <f>(0.5*'Vehicle Specs'!$G$25*'Vehicle Specs'!$C$28*'Vehicle Specs'!$C$27*'Drive Cycle'!E389^2)</f>
        <v>7.5332564792100003</v>
      </c>
      <c r="K389" s="24">
        <f>IF(A389=1,'Vehicle Specs'!$E$36,IF(A389=2,'Vehicle Specs'!$C$36,IF(A389=3,'Vehicle Specs'!$D$36,IF(A389=4,'Vehicle Specs'!$B$36,1))))</f>
        <v>278.27536500000002</v>
      </c>
      <c r="L389" s="24">
        <f t="shared" si="97"/>
        <v>0</v>
      </c>
      <c r="M389" s="24">
        <f t="shared" si="116"/>
        <v>0</v>
      </c>
      <c r="N389" s="24">
        <f t="shared" si="108"/>
        <v>0</v>
      </c>
      <c r="O389" s="24">
        <f t="shared" si="109"/>
        <v>0</v>
      </c>
      <c r="P389" s="24">
        <f t="shared" si="110"/>
        <v>285.80862147921005</v>
      </c>
      <c r="Q389" s="24">
        <f>IF(H389=1,I389*'Vehicle Specs'!#REF!,IF(H389=2,'Vehicle Specs'!#REF!*I389,IF(H389=3,'Vehicle Specs'!$G$25*I389,0)))</f>
        <v>0</v>
      </c>
      <c r="R389" s="24">
        <f t="shared" si="106"/>
        <v>285.80862147921005</v>
      </c>
      <c r="S389" s="24">
        <f t="shared" si="111"/>
        <v>285.80862147921005</v>
      </c>
      <c r="T389" s="24">
        <f>ABS((+P389+Q389)*(+E389))/1000</f>
        <v>0.83170308850450125</v>
      </c>
      <c r="U389" s="61"/>
      <c r="V389" s="61"/>
      <c r="W389" s="22">
        <v>308.00785775999998</v>
      </c>
      <c r="X389" s="24">
        <f t="shared" si="117"/>
        <v>2.4453139230875061E-2</v>
      </c>
      <c r="Y389" s="24">
        <f t="shared" si="112"/>
        <v>2.4453139230875061E-2</v>
      </c>
      <c r="Z389" s="24">
        <f t="shared" si="113"/>
        <v>7.5560200223403928E-2</v>
      </c>
      <c r="AA389" s="22">
        <f>(0.5*'Vehicle Specs'!$G$20*'Drive Cycle'!E389^2)</f>
        <v>2662.4976615000005</v>
      </c>
      <c r="AB389" s="22">
        <f t="shared" si="114"/>
        <v>285.80862147921005</v>
      </c>
      <c r="AC389" s="22">
        <f>SUM(AB$2:AB389)</f>
        <v>82850.701563702256</v>
      </c>
      <c r="AD389" s="35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</row>
    <row r="390" spans="1:43" x14ac:dyDescent="0.3">
      <c r="A390" s="21">
        <v>2</v>
      </c>
      <c r="B390" s="24" t="s">
        <v>96</v>
      </c>
      <c r="C390" s="24">
        <f t="shared" si="101"/>
        <v>388</v>
      </c>
      <c r="D390" s="24">
        <f t="shared" si="107"/>
        <v>6.5096700000000007</v>
      </c>
      <c r="E390" s="24">
        <f t="shared" si="105"/>
        <v>2.91</v>
      </c>
      <c r="F390" s="44">
        <f t="shared" si="115"/>
        <v>49.73517015744293</v>
      </c>
      <c r="G390" s="61"/>
      <c r="H390" s="61"/>
      <c r="I390" s="44">
        <f>E390-E389</f>
        <v>0</v>
      </c>
      <c r="J390" s="24">
        <f>(0.5*'Vehicle Specs'!$G$25*'Vehicle Specs'!$C$28*'Vehicle Specs'!$C$27*'Drive Cycle'!E390^2)</f>
        <v>7.5332564792100003</v>
      </c>
      <c r="K390" s="24">
        <f>IF(A390=1,'Vehicle Specs'!$E$36,IF(A390=2,'Vehicle Specs'!$C$36,IF(A390=3,'Vehicle Specs'!$D$36,IF(A390=4,'Vehicle Specs'!$B$36,1))))</f>
        <v>278.27536500000002</v>
      </c>
      <c r="L390" s="24">
        <f t="shared" si="97"/>
        <v>0</v>
      </c>
      <c r="M390" s="24">
        <f t="shared" si="116"/>
        <v>0</v>
      </c>
      <c r="N390" s="24">
        <f t="shared" si="108"/>
        <v>0</v>
      </c>
      <c r="O390" s="24">
        <f t="shared" si="109"/>
        <v>0</v>
      </c>
      <c r="P390" s="24">
        <f t="shared" si="110"/>
        <v>285.80862147921005</v>
      </c>
      <c r="Q390" s="24">
        <f>IF(H390=1,I390*'Vehicle Specs'!#REF!,IF(H390=2,'Vehicle Specs'!#REF!*I390,IF(H390=3,'Vehicle Specs'!$G$25*I390,0)))</f>
        <v>0</v>
      </c>
      <c r="R390" s="24">
        <f t="shared" si="106"/>
        <v>285.80862147921005</v>
      </c>
      <c r="S390" s="24">
        <f t="shared" si="111"/>
        <v>285.80862147921005</v>
      </c>
      <c r="T390" s="24">
        <f>ABS((+P390+Q390)*(+E390))/1000</f>
        <v>0.83170308850450125</v>
      </c>
      <c r="U390" s="61"/>
      <c r="V390" s="61"/>
      <c r="W390" s="22">
        <v>308.00785775999998</v>
      </c>
      <c r="X390" s="24">
        <f t="shared" si="117"/>
        <v>2.4453139230875061E-2</v>
      </c>
      <c r="Y390" s="24">
        <f t="shared" si="112"/>
        <v>2.4453139230875061E-2</v>
      </c>
      <c r="Z390" s="24">
        <f t="shared" si="113"/>
        <v>7.5560200223403928E-2</v>
      </c>
      <c r="AA390" s="22">
        <f>(0.5*'Vehicle Specs'!$G$20*'Drive Cycle'!E390^2)</f>
        <v>2662.4976615000005</v>
      </c>
      <c r="AB390" s="22">
        <f t="shared" si="114"/>
        <v>285.80862147921005</v>
      </c>
      <c r="AC390" s="22">
        <f>SUM(AB$2:AB390)</f>
        <v>83136.510185181469</v>
      </c>
      <c r="AD390" s="35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</row>
    <row r="391" spans="1:43" x14ac:dyDescent="0.3">
      <c r="A391" s="21">
        <v>2</v>
      </c>
      <c r="B391" s="24" t="s">
        <v>96</v>
      </c>
      <c r="C391" s="24">
        <f t="shared" si="101"/>
        <v>389</v>
      </c>
      <c r="D391" s="24">
        <f t="shared" si="107"/>
        <v>6.5096700000000007</v>
      </c>
      <c r="E391" s="24">
        <f t="shared" si="105"/>
        <v>2.91</v>
      </c>
      <c r="F391" s="44">
        <f t="shared" si="115"/>
        <v>50.078812769126777</v>
      </c>
      <c r="G391" s="61"/>
      <c r="H391" s="61"/>
      <c r="I391" s="44">
        <f>E391-E390</f>
        <v>0</v>
      </c>
      <c r="J391" s="24">
        <f>(0.5*'Vehicle Specs'!$G$25*'Vehicle Specs'!$C$28*'Vehicle Specs'!$C$27*'Drive Cycle'!E391^2)</f>
        <v>7.5332564792100003</v>
      </c>
      <c r="K391" s="24">
        <f>IF(A391=1,'Vehicle Specs'!$E$36,IF(A391=2,'Vehicle Specs'!$C$36,IF(A391=3,'Vehicle Specs'!$D$36,IF(A391=4,'Vehicle Specs'!$B$36,1))))</f>
        <v>278.27536500000002</v>
      </c>
      <c r="L391" s="24">
        <f t="shared" si="97"/>
        <v>0</v>
      </c>
      <c r="M391" s="24">
        <f t="shared" si="116"/>
        <v>0</v>
      </c>
      <c r="N391" s="24">
        <f t="shared" si="108"/>
        <v>0</v>
      </c>
      <c r="O391" s="24">
        <f t="shared" si="109"/>
        <v>0</v>
      </c>
      <c r="P391" s="24">
        <f t="shared" si="110"/>
        <v>285.80862147921005</v>
      </c>
      <c r="Q391" s="24">
        <f>IF(H391=1,I391*'Vehicle Specs'!#REF!,IF(H391=2,'Vehicle Specs'!#REF!*I391,IF(H391=3,'Vehicle Specs'!$G$25*I391,0)))</f>
        <v>0</v>
      </c>
      <c r="R391" s="24">
        <f t="shared" si="106"/>
        <v>285.80862147921005</v>
      </c>
      <c r="S391" s="24">
        <f t="shared" si="111"/>
        <v>285.80862147921005</v>
      </c>
      <c r="T391" s="24">
        <f>ABS((+P391+Q391)*(+E391))/1000</f>
        <v>0.83170308850450125</v>
      </c>
      <c r="U391" s="61"/>
      <c r="V391" s="61"/>
      <c r="W391" s="22">
        <v>308.00785775999998</v>
      </c>
      <c r="X391" s="24">
        <f t="shared" si="117"/>
        <v>2.4453139230875061E-2</v>
      </c>
      <c r="Y391" s="24">
        <f t="shared" si="112"/>
        <v>2.4453139230875061E-2</v>
      </c>
      <c r="Z391" s="24">
        <f t="shared" si="113"/>
        <v>7.5560200223403928E-2</v>
      </c>
      <c r="AA391" s="22">
        <f>(0.5*'Vehicle Specs'!$G$20*'Drive Cycle'!E391^2)</f>
        <v>2662.4976615000005</v>
      </c>
      <c r="AB391" s="22">
        <f t="shared" si="114"/>
        <v>285.80862147921005</v>
      </c>
      <c r="AC391" s="22">
        <f>SUM(AB$2:AB391)</f>
        <v>83422.318806660682</v>
      </c>
      <c r="AD391" s="35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</row>
    <row r="392" spans="1:43" x14ac:dyDescent="0.3">
      <c r="A392" s="21">
        <v>2</v>
      </c>
      <c r="B392" s="24" t="s">
        <v>96</v>
      </c>
      <c r="C392" s="24">
        <f t="shared" si="101"/>
        <v>390</v>
      </c>
      <c r="D392" s="24">
        <f t="shared" si="107"/>
        <v>6.5096700000000007</v>
      </c>
      <c r="E392" s="24">
        <f t="shared" si="105"/>
        <v>2.91</v>
      </c>
      <c r="F392" s="44">
        <f t="shared" si="115"/>
        <v>50.422455380810625</v>
      </c>
      <c r="G392" s="61"/>
      <c r="H392" s="61"/>
      <c r="I392" s="44">
        <f>E392-E391</f>
        <v>0</v>
      </c>
      <c r="J392" s="24">
        <f>(0.5*'Vehicle Specs'!$G$25*'Vehicle Specs'!$C$28*'Vehicle Specs'!$C$27*'Drive Cycle'!E392^2)</f>
        <v>7.5332564792100003</v>
      </c>
      <c r="K392" s="24">
        <f>IF(A392=1,'Vehicle Specs'!$E$36,IF(A392=2,'Vehicle Specs'!$C$36,IF(A392=3,'Vehicle Specs'!$D$36,IF(A392=4,'Vehicle Specs'!$B$36,1))))</f>
        <v>278.27536500000002</v>
      </c>
      <c r="L392" s="24">
        <f t="shared" si="97"/>
        <v>0</v>
      </c>
      <c r="M392" s="24">
        <f t="shared" si="116"/>
        <v>0</v>
      </c>
      <c r="N392" s="24">
        <f t="shared" si="108"/>
        <v>0</v>
      </c>
      <c r="O392" s="24">
        <f t="shared" si="109"/>
        <v>0</v>
      </c>
      <c r="P392" s="24">
        <f t="shared" si="110"/>
        <v>285.80862147921005</v>
      </c>
      <c r="Q392" s="24">
        <f>IF(H392=1,I392*'Vehicle Specs'!#REF!,IF(H392=2,'Vehicle Specs'!#REF!*I392,IF(H392=3,'Vehicle Specs'!$G$25*I392,0)))</f>
        <v>0</v>
      </c>
      <c r="R392" s="24">
        <f t="shared" si="106"/>
        <v>285.80862147921005</v>
      </c>
      <c r="S392" s="24">
        <f t="shared" si="111"/>
        <v>285.80862147921005</v>
      </c>
      <c r="T392" s="24">
        <f>ABS((+P392+Q392)*(+E392))/1000</f>
        <v>0.83170308850450125</v>
      </c>
      <c r="U392" s="61"/>
      <c r="V392" s="61"/>
      <c r="W392" s="22">
        <v>308.00785775999998</v>
      </c>
      <c r="X392" s="24">
        <f t="shared" si="117"/>
        <v>2.4453139230875061E-2</v>
      </c>
      <c r="Y392" s="24">
        <f t="shared" si="112"/>
        <v>2.4453139230875061E-2</v>
      </c>
      <c r="Z392" s="24">
        <f t="shared" si="113"/>
        <v>7.5560200223403928E-2</v>
      </c>
      <c r="AA392" s="22">
        <f>(0.5*'Vehicle Specs'!$G$20*'Drive Cycle'!E392^2)</f>
        <v>2662.4976615000005</v>
      </c>
      <c r="AB392" s="22">
        <f t="shared" si="114"/>
        <v>285.80862147921005</v>
      </c>
      <c r="AC392" s="22">
        <f>SUM(AB$2:AB392)</f>
        <v>83708.127428139895</v>
      </c>
      <c r="AD392" s="35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</row>
    <row r="393" spans="1:43" x14ac:dyDescent="0.3">
      <c r="A393" s="21">
        <v>2</v>
      </c>
      <c r="B393" s="24" t="s">
        <v>96</v>
      </c>
      <c r="C393" s="24">
        <f t="shared" si="101"/>
        <v>391</v>
      </c>
      <c r="D393" s="24">
        <f t="shared" si="107"/>
        <v>8.1874200000000013</v>
      </c>
      <c r="E393" s="24">
        <f>E392+0.75</f>
        <v>3.66</v>
      </c>
      <c r="F393" s="44">
        <f t="shared" si="115"/>
        <v>50.695679424526475</v>
      </c>
      <c r="G393" s="61"/>
      <c r="H393" s="61"/>
      <c r="I393" s="44">
        <f>E393-E392</f>
        <v>0.75</v>
      </c>
      <c r="J393" s="24">
        <f>(0.5*'Vehicle Specs'!$G$25*'Vehicle Specs'!$C$28*'Vehicle Specs'!$C$27*'Drive Cycle'!E393^2)</f>
        <v>11.916780681960001</v>
      </c>
      <c r="K393" s="24">
        <f>IF(A393=1,'Vehicle Specs'!$E$36,IF(A393=2,'Vehicle Specs'!$C$36,IF(A393=3,'Vehicle Specs'!$D$36,IF(A393=4,'Vehicle Specs'!$B$36,1))))</f>
        <v>278.27536500000002</v>
      </c>
      <c r="L393" s="24">
        <f t="shared" si="97"/>
        <v>0</v>
      </c>
      <c r="M393" s="24">
        <f t="shared" si="116"/>
        <v>0</v>
      </c>
      <c r="N393" s="24">
        <f t="shared" si="108"/>
        <v>0</v>
      </c>
      <c r="O393" s="24">
        <f t="shared" si="109"/>
        <v>0</v>
      </c>
      <c r="P393" s="24">
        <f t="shared" si="110"/>
        <v>290.19214568196003</v>
      </c>
      <c r="Q393" s="24">
        <f>IF(H393=1,I393*'Vehicle Specs'!#REF!,IF(H393=2,'Vehicle Specs'!#REF!*I393,IF(H393=3,'Vehicle Specs'!$G$25*I393,0)))</f>
        <v>0</v>
      </c>
      <c r="R393" s="24">
        <f t="shared" si="106"/>
        <v>290.19214568196003</v>
      </c>
      <c r="S393" s="24">
        <f t="shared" si="111"/>
        <v>290.19214568196003</v>
      </c>
      <c r="T393" s="24">
        <f>ABS((+P393+Q393)*(+E393))/1000</f>
        <v>1.0621032531959738</v>
      </c>
      <c r="U393" s="61"/>
      <c r="V393" s="61"/>
      <c r="W393" s="22">
        <v>308.00785775999998</v>
      </c>
      <c r="X393" s="24">
        <f t="shared" si="117"/>
        <v>2.4828183647299537E-2</v>
      </c>
      <c r="Y393" s="24">
        <f t="shared" si="112"/>
        <v>2.4828183647299537E-2</v>
      </c>
      <c r="Z393" s="24">
        <f t="shared" si="113"/>
        <v>7.6719087470155573E-2</v>
      </c>
      <c r="AA393" s="22">
        <f>(0.5*'Vehicle Specs'!$G$20*'Drive Cycle'!E393^2)</f>
        <v>4211.7775740000006</v>
      </c>
      <c r="AB393" s="22">
        <f t="shared" si="114"/>
        <v>290.19214568196003</v>
      </c>
      <c r="AC393" s="22">
        <f>SUM(AB$2:AB393)</f>
        <v>83998.319573821849</v>
      </c>
      <c r="AD393" s="35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</row>
    <row r="394" spans="1:43" x14ac:dyDescent="0.3">
      <c r="A394" s="21">
        <v>2</v>
      </c>
      <c r="B394" s="24" t="s">
        <v>96</v>
      </c>
      <c r="C394" s="24">
        <f t="shared" si="101"/>
        <v>392</v>
      </c>
      <c r="D394" s="24">
        <f t="shared" si="107"/>
        <v>9.8651700000000009</v>
      </c>
      <c r="E394" s="24">
        <f t="shared" ref="E394:E397" si="118">E393+0.75</f>
        <v>4.41</v>
      </c>
      <c r="F394" s="44">
        <f t="shared" si="115"/>
        <v>50.922436794140985</v>
      </c>
      <c r="G394" s="61"/>
      <c r="H394" s="61"/>
      <c r="I394" s="44">
        <f>E394-E393</f>
        <v>0.75</v>
      </c>
      <c r="J394" s="24">
        <f>(0.5*'Vehicle Specs'!$G$25*'Vehicle Specs'!$C$28*'Vehicle Specs'!$C$27*'Drive Cycle'!E394^2)</f>
        <v>17.30110949721</v>
      </c>
      <c r="K394" s="24">
        <f>IF(A394=1,'Vehicle Specs'!$E$36,IF(A394=2,'Vehicle Specs'!$C$36,IF(A394=3,'Vehicle Specs'!$D$36,IF(A394=4,'Vehicle Specs'!$B$36,1))))</f>
        <v>278.27536500000002</v>
      </c>
      <c r="L394" s="24">
        <f t="shared" si="97"/>
        <v>0</v>
      </c>
      <c r="M394" s="24">
        <f t="shared" si="116"/>
        <v>0</v>
      </c>
      <c r="N394" s="24">
        <f t="shared" si="108"/>
        <v>0</v>
      </c>
      <c r="O394" s="24">
        <f t="shared" si="109"/>
        <v>0</v>
      </c>
      <c r="P394" s="24">
        <f t="shared" si="110"/>
        <v>295.57647449721003</v>
      </c>
      <c r="Q394" s="24">
        <f>IF(H394=1,I394*'Vehicle Specs'!#REF!,IF(H394=2,'Vehicle Specs'!#REF!*I394,IF(H394=3,'Vehicle Specs'!$G$25*I394,0)))</f>
        <v>0</v>
      </c>
      <c r="R394" s="24">
        <f t="shared" si="106"/>
        <v>295.57647449721003</v>
      </c>
      <c r="S394" s="24">
        <f t="shared" si="111"/>
        <v>295.57647449721003</v>
      </c>
      <c r="T394" s="24">
        <f>ABS((+P394+Q394)*(+E394))/1000</f>
        <v>1.3034922525326962</v>
      </c>
      <c r="U394" s="61"/>
      <c r="V394" s="61"/>
      <c r="W394" s="22">
        <v>308.00785775999998</v>
      </c>
      <c r="X394" s="24">
        <f t="shared" si="117"/>
        <v>2.5288854642816369E-2</v>
      </c>
      <c r="Y394" s="24">
        <f t="shared" si="112"/>
        <v>2.5288854642816369E-2</v>
      </c>
      <c r="Z394" s="24">
        <f t="shared" si="113"/>
        <v>7.8142560846302583E-2</v>
      </c>
      <c r="AA394" s="22">
        <f>(0.5*'Vehicle Specs'!$G$20*'Drive Cycle'!E394^2)</f>
        <v>6114.7743615000009</v>
      </c>
      <c r="AB394" s="22">
        <f t="shared" si="114"/>
        <v>295.57647449721003</v>
      </c>
      <c r="AC394" s="22">
        <f>SUM(AB$2:AB394)</f>
        <v>84293.89604831906</v>
      </c>
      <c r="AD394" s="35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</row>
    <row r="395" spans="1:43" x14ac:dyDescent="0.3">
      <c r="A395" s="21">
        <v>2</v>
      </c>
      <c r="B395" s="24" t="s">
        <v>96</v>
      </c>
      <c r="C395" s="24">
        <f t="shared" si="101"/>
        <v>393</v>
      </c>
      <c r="D395" s="24">
        <f t="shared" si="107"/>
        <v>11.542920000000001</v>
      </c>
      <c r="E395" s="24">
        <f t="shared" si="118"/>
        <v>5.16</v>
      </c>
      <c r="F395" s="44">
        <f t="shared" si="115"/>
        <v>51.116235243753387</v>
      </c>
      <c r="G395" s="61"/>
      <c r="H395" s="61"/>
      <c r="I395" s="44">
        <f>E395-E394</f>
        <v>0.75</v>
      </c>
      <c r="J395" s="24">
        <f>(0.5*'Vehicle Specs'!$G$25*'Vehicle Specs'!$C$28*'Vehicle Specs'!$C$27*'Drive Cycle'!E395^2)</f>
        <v>23.686242924959998</v>
      </c>
      <c r="K395" s="24">
        <f>IF(A395=1,'Vehicle Specs'!$E$36,IF(A395=2,'Vehicle Specs'!$C$36,IF(A395=3,'Vehicle Specs'!$D$36,IF(A395=4,'Vehicle Specs'!$B$36,1))))</f>
        <v>278.27536500000002</v>
      </c>
      <c r="L395" s="24">
        <f t="shared" si="97"/>
        <v>0</v>
      </c>
      <c r="M395" s="24">
        <f t="shared" si="116"/>
        <v>0</v>
      </c>
      <c r="N395" s="24">
        <f t="shared" si="108"/>
        <v>0</v>
      </c>
      <c r="O395" s="24">
        <f t="shared" si="109"/>
        <v>0</v>
      </c>
      <c r="P395" s="24">
        <f t="shared" si="110"/>
        <v>301.96160792496005</v>
      </c>
      <c r="Q395" s="24">
        <f>IF(H395=1,I395*'Vehicle Specs'!#REF!,IF(H395=2,'Vehicle Specs'!#REF!*I395,IF(H395=3,'Vehicle Specs'!$G$25*I395,0)))</f>
        <v>0</v>
      </c>
      <c r="R395" s="24">
        <f t="shared" si="106"/>
        <v>301.96160792496005</v>
      </c>
      <c r="S395" s="24">
        <f t="shared" si="111"/>
        <v>301.96160792496005</v>
      </c>
      <c r="T395" s="24">
        <f>ABS((+P395+Q395)*(+E395))/1000</f>
        <v>1.5581218968927939</v>
      </c>
      <c r="U395" s="61"/>
      <c r="V395" s="61"/>
      <c r="W395" s="22">
        <v>308.00785775999998</v>
      </c>
      <c r="X395" s="24">
        <f t="shared" si="117"/>
        <v>2.583515221742555E-2</v>
      </c>
      <c r="Y395" s="24">
        <f t="shared" si="112"/>
        <v>2.583515221742555E-2</v>
      </c>
      <c r="Z395" s="24">
        <f t="shared" si="113"/>
        <v>7.9830620351844947E-2</v>
      </c>
      <c r="AA395" s="22">
        <f>(0.5*'Vehicle Specs'!$G$20*'Drive Cycle'!E395^2)</f>
        <v>8371.488024000002</v>
      </c>
      <c r="AB395" s="22">
        <f t="shared" si="114"/>
        <v>301.96160792496005</v>
      </c>
      <c r="AC395" s="22">
        <f>SUM(AB$2:AB395)</f>
        <v>84595.857656244014</v>
      </c>
      <c r="AD395" s="35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</row>
    <row r="396" spans="1:43" x14ac:dyDescent="0.3">
      <c r="A396" s="21">
        <v>2</v>
      </c>
      <c r="B396" s="25" t="s">
        <v>82</v>
      </c>
      <c r="C396" s="25">
        <f t="shared" si="101"/>
        <v>394</v>
      </c>
      <c r="D396" s="25">
        <f t="shared" si="107"/>
        <v>13.22067</v>
      </c>
      <c r="E396" s="25">
        <f t="shared" si="118"/>
        <v>5.91</v>
      </c>
      <c r="F396" s="45">
        <f t="shared" si="115"/>
        <v>51.285439981486043</v>
      </c>
      <c r="G396" s="61"/>
      <c r="H396" s="61"/>
      <c r="I396" s="45">
        <f>E396-E395</f>
        <v>0.75</v>
      </c>
      <c r="J396" s="25">
        <f>(0.5*'Vehicle Specs'!$G$25*'Vehicle Specs'!$C$28*'Vehicle Specs'!$C$27*'Drive Cycle'!E396^2)</f>
        <v>31.072180965209999</v>
      </c>
      <c r="K396" s="25">
        <f>IF(A396=1,'Vehicle Specs'!$E$36,IF(A396=2,'Vehicle Specs'!$C$36,IF(A396=3,'Vehicle Specs'!$D$36,IF(A396=4,'Vehicle Specs'!$B$36,1))))</f>
        <v>278.27536500000002</v>
      </c>
      <c r="L396" s="25">
        <f t="shared" si="97"/>
        <v>0</v>
      </c>
      <c r="M396" s="25">
        <f t="shared" si="116"/>
        <v>0</v>
      </c>
      <c r="N396" s="25">
        <f t="shared" si="108"/>
        <v>0</v>
      </c>
      <c r="O396" s="25">
        <f t="shared" si="109"/>
        <v>0</v>
      </c>
      <c r="P396" s="25">
        <f t="shared" si="110"/>
        <v>309.34754596521003</v>
      </c>
      <c r="Q396" s="25">
        <f>IF(H396=1,I396*'Vehicle Specs'!#REF!,IF(H396=2,'Vehicle Specs'!#REF!*I396,IF(H396=3,'Vehicle Specs'!$G$25*I396,0)))</f>
        <v>0</v>
      </c>
      <c r="R396" s="25">
        <f t="shared" si="106"/>
        <v>309.34754596521003</v>
      </c>
      <c r="S396" s="25">
        <f t="shared" si="111"/>
        <v>309.34754596521003</v>
      </c>
      <c r="T396" s="25">
        <f>ABS((+P396+Q396)*(+E396))/1000</f>
        <v>1.8282439966543913</v>
      </c>
      <c r="U396" s="61"/>
      <c r="V396" s="61"/>
      <c r="W396" s="22">
        <v>308.00785775999998</v>
      </c>
      <c r="X396" s="25">
        <f t="shared" si="117"/>
        <v>2.6467076371127076E-2</v>
      </c>
      <c r="Y396" s="25">
        <f t="shared" si="112"/>
        <v>2.6467076371127076E-2</v>
      </c>
      <c r="Z396" s="25">
        <f t="shared" si="113"/>
        <v>8.1783265986782663E-2</v>
      </c>
      <c r="AA396" s="22">
        <f>(0.5*'Vehicle Specs'!$G$20*'Drive Cycle'!E396^2)</f>
        <v>10981.918561500001</v>
      </c>
      <c r="AB396" s="22">
        <f t="shared" si="114"/>
        <v>309.34754596521003</v>
      </c>
      <c r="AC396" s="22">
        <f>SUM(AB$2:AB396)</f>
        <v>84905.205202209225</v>
      </c>
      <c r="AD396" s="35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</row>
    <row r="397" spans="1:43" x14ac:dyDescent="0.3">
      <c r="A397" s="21">
        <v>2</v>
      </c>
      <c r="B397" s="25" t="s">
        <v>82</v>
      </c>
      <c r="C397" s="25">
        <f t="shared" si="101"/>
        <v>395</v>
      </c>
      <c r="D397" s="25">
        <f t="shared" si="107"/>
        <v>14.898420000000002</v>
      </c>
      <c r="E397" s="25">
        <f t="shared" si="118"/>
        <v>6.66</v>
      </c>
      <c r="F397" s="45">
        <f t="shared" si="115"/>
        <v>51.435590131636197</v>
      </c>
      <c r="G397" s="61"/>
      <c r="H397" s="61"/>
      <c r="I397" s="45">
        <f>E397-E396</f>
        <v>0.75</v>
      </c>
      <c r="J397" s="25">
        <f>(0.5*'Vehicle Specs'!$G$25*'Vehicle Specs'!$C$28*'Vehicle Specs'!$C$27*'Drive Cycle'!E397^2)</f>
        <v>39.458923617959996</v>
      </c>
      <c r="K397" s="25">
        <f>IF(A397=1,'Vehicle Specs'!$E$36,IF(A397=2,'Vehicle Specs'!$C$36,IF(A397=3,'Vehicle Specs'!$D$36,IF(A397=4,'Vehicle Specs'!$B$36,1))))</f>
        <v>278.27536500000002</v>
      </c>
      <c r="L397" s="25">
        <f t="shared" si="97"/>
        <v>0</v>
      </c>
      <c r="M397" s="25">
        <f t="shared" si="116"/>
        <v>0</v>
      </c>
      <c r="N397" s="25">
        <f t="shared" si="108"/>
        <v>0</v>
      </c>
      <c r="O397" s="25">
        <f t="shared" si="109"/>
        <v>0</v>
      </c>
      <c r="P397" s="25">
        <f t="shared" si="110"/>
        <v>317.73428861796003</v>
      </c>
      <c r="Q397" s="25">
        <f>IF(H397=1,I397*'Vehicle Specs'!#REF!,IF(H397=2,'Vehicle Specs'!#REF!*I397,IF(H397=3,'Vehicle Specs'!$G$25*I397,0)))</f>
        <v>0</v>
      </c>
      <c r="R397" s="25">
        <f t="shared" si="106"/>
        <v>317.73428861796003</v>
      </c>
      <c r="S397" s="25">
        <f t="shared" si="111"/>
        <v>317.73428861796003</v>
      </c>
      <c r="T397" s="25">
        <f>ABS((+P397+Q397)*(+E397))/1000</f>
        <v>2.1161103621956139</v>
      </c>
      <c r="U397" s="61"/>
      <c r="V397" s="61"/>
      <c r="W397" s="22">
        <v>308.00785775999998</v>
      </c>
      <c r="X397" s="25">
        <f t="shared" si="117"/>
        <v>2.7184627103920944E-2</v>
      </c>
      <c r="Y397" s="25">
        <f t="shared" si="112"/>
        <v>2.7184627103920944E-2</v>
      </c>
      <c r="Z397" s="25">
        <f t="shared" si="113"/>
        <v>8.4000497751115719E-2</v>
      </c>
      <c r="AA397" s="22">
        <f>(0.5*'Vehicle Specs'!$G$20*'Drive Cycle'!E397^2)</f>
        <v>13946.065974000001</v>
      </c>
      <c r="AB397" s="22">
        <f t="shared" si="114"/>
        <v>317.73428861796003</v>
      </c>
      <c r="AC397" s="22">
        <f>SUM(AB$2:AB397)</f>
        <v>85222.939490827179</v>
      </c>
      <c r="AD397" s="35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</row>
    <row r="398" spans="1:43" x14ac:dyDescent="0.3">
      <c r="A398" s="21">
        <v>2</v>
      </c>
      <c r="B398" s="25" t="s">
        <v>82</v>
      </c>
      <c r="C398" s="25">
        <f t="shared" si="101"/>
        <v>396</v>
      </c>
      <c r="D398" s="25">
        <f t="shared" si="107"/>
        <v>17.13542</v>
      </c>
      <c r="E398" s="25">
        <f>E397+1</f>
        <v>7.66</v>
      </c>
      <c r="F398" s="45">
        <f t="shared" si="115"/>
        <v>51.566138434508261</v>
      </c>
      <c r="G398" s="61"/>
      <c r="H398" s="61"/>
      <c r="I398" s="45">
        <f>E398-E397</f>
        <v>1</v>
      </c>
      <c r="J398" s="25">
        <f>(0.5*'Vehicle Specs'!$G$25*'Vehicle Specs'!$C$28*'Vehicle Specs'!$C$27*'Drive Cycle'!E398^2)</f>
        <v>52.198054329959994</v>
      </c>
      <c r="K398" s="25">
        <f>IF(A398=1,'Vehicle Specs'!$E$36,IF(A398=2,'Vehicle Specs'!$C$36,IF(A398=3,'Vehicle Specs'!$D$36,IF(A398=4,'Vehicle Specs'!$B$36,1))))</f>
        <v>278.27536500000002</v>
      </c>
      <c r="L398" s="25">
        <f t="shared" si="97"/>
        <v>0</v>
      </c>
      <c r="M398" s="25">
        <f t="shared" si="116"/>
        <v>0</v>
      </c>
      <c r="N398" s="25">
        <f t="shared" si="108"/>
        <v>0</v>
      </c>
      <c r="O398" s="25">
        <f t="shared" si="109"/>
        <v>0</v>
      </c>
      <c r="P398" s="25">
        <f t="shared" si="110"/>
        <v>330.47341932996</v>
      </c>
      <c r="Q398" s="25">
        <f>IF(H398=1,I398*'Vehicle Specs'!#REF!,IF(H398=2,'Vehicle Specs'!#REF!*I398,IF(H398=3,'Vehicle Specs'!$G$25*I398,0)))</f>
        <v>0</v>
      </c>
      <c r="R398" s="25">
        <f t="shared" si="106"/>
        <v>330.47341932996</v>
      </c>
      <c r="S398" s="25">
        <f t="shared" si="111"/>
        <v>330.47341932996</v>
      </c>
      <c r="T398" s="25">
        <f>ABS((+P398+Q398)*(+E398))/1000</f>
        <v>2.5314263920674933</v>
      </c>
      <c r="U398" s="61"/>
      <c r="V398" s="61"/>
      <c r="W398" s="22">
        <v>308.00785775999998</v>
      </c>
      <c r="X398" s="25">
        <f t="shared" si="117"/>
        <v>2.8274558315123096E-2</v>
      </c>
      <c r="Y398" s="25">
        <f t="shared" si="112"/>
        <v>2.8274558315123096E-2</v>
      </c>
      <c r="Z398" s="25">
        <f t="shared" si="113"/>
        <v>8.7368385193730358E-2</v>
      </c>
      <c r="AA398" s="22">
        <f>(0.5*'Vehicle Specs'!$G$20*'Drive Cycle'!E398^2)</f>
        <v>18448.488774000001</v>
      </c>
      <c r="AB398" s="22">
        <f t="shared" si="114"/>
        <v>330.47341932996</v>
      </c>
      <c r="AC398" s="22">
        <f>SUM(AB$2:AB398)</f>
        <v>85553.412910157145</v>
      </c>
      <c r="AD398" s="35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</row>
    <row r="399" spans="1:43" x14ac:dyDescent="0.3">
      <c r="A399" s="21">
        <v>2</v>
      </c>
      <c r="B399" s="25" t="s">
        <v>82</v>
      </c>
      <c r="C399" s="25">
        <f t="shared" si="101"/>
        <v>397</v>
      </c>
      <c r="D399" s="25">
        <f t="shared" si="107"/>
        <v>19.372420000000002</v>
      </c>
      <c r="E399" s="25">
        <f t="shared" ref="E399:E403" si="119">E398+1</f>
        <v>8.66</v>
      </c>
      <c r="F399" s="45">
        <f t="shared" si="115"/>
        <v>51.681611875616809</v>
      </c>
      <c r="G399" s="61"/>
      <c r="H399" s="61"/>
      <c r="I399" s="45">
        <f>E399-E398</f>
        <v>1</v>
      </c>
      <c r="J399" s="25">
        <f>(0.5*'Vehicle Specs'!$G$25*'Vehicle Specs'!$C$28*'Vehicle Specs'!$C$27*'Drive Cycle'!E399^2)</f>
        <v>66.716393241959992</v>
      </c>
      <c r="K399" s="25">
        <f>IF(A399=1,'Vehicle Specs'!$E$36,IF(A399=2,'Vehicle Specs'!$C$36,IF(A399=3,'Vehicle Specs'!$D$36,IF(A399=4,'Vehicle Specs'!$B$36,1))))</f>
        <v>278.27536500000002</v>
      </c>
      <c r="L399" s="25">
        <f t="shared" si="97"/>
        <v>0</v>
      </c>
      <c r="M399" s="25">
        <f t="shared" si="116"/>
        <v>0</v>
      </c>
      <c r="N399" s="25">
        <f t="shared" si="108"/>
        <v>0</v>
      </c>
      <c r="O399" s="25">
        <f t="shared" si="109"/>
        <v>0</v>
      </c>
      <c r="P399" s="25">
        <f t="shared" si="110"/>
        <v>344.99175824196004</v>
      </c>
      <c r="Q399" s="25">
        <f>IF(H399=1,I399*'Vehicle Specs'!#REF!,IF(H399=2,'Vehicle Specs'!#REF!*I399,IF(H399=3,'Vehicle Specs'!$G$25*I399,0)))</f>
        <v>0</v>
      </c>
      <c r="R399" s="25">
        <f t="shared" si="106"/>
        <v>344.99175824196004</v>
      </c>
      <c r="S399" s="25">
        <f t="shared" si="111"/>
        <v>344.99175824196004</v>
      </c>
      <c r="T399" s="25">
        <f>ABS((+P399+Q399)*(+E399))/1000</f>
        <v>2.9876286263753742</v>
      </c>
      <c r="U399" s="61"/>
      <c r="V399" s="61"/>
      <c r="W399" s="22">
        <v>308.00785775999998</v>
      </c>
      <c r="X399" s="25">
        <f t="shared" si="117"/>
        <v>2.9516714555822759E-2</v>
      </c>
      <c r="Y399" s="25">
        <f t="shared" si="112"/>
        <v>2.9516714555822759E-2</v>
      </c>
      <c r="Z399" s="25">
        <f t="shared" si="113"/>
        <v>9.1206647977492325E-2</v>
      </c>
      <c r="AA399" s="22">
        <f>(0.5*'Vehicle Specs'!$G$20*'Drive Cycle'!E399^2)</f>
        <v>23579.741574</v>
      </c>
      <c r="AB399" s="22">
        <f t="shared" si="114"/>
        <v>344.99175824196004</v>
      </c>
      <c r="AC399" s="22">
        <f>SUM(AB$2:AB399)</f>
        <v>85898.404668399104</v>
      </c>
      <c r="AD399" s="35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</row>
    <row r="400" spans="1:43" x14ac:dyDescent="0.3">
      <c r="A400" s="21">
        <v>2</v>
      </c>
      <c r="B400" s="25" t="s">
        <v>82</v>
      </c>
      <c r="C400" s="25">
        <f t="shared" si="101"/>
        <v>398</v>
      </c>
      <c r="D400" s="25">
        <f t="shared" si="107"/>
        <v>21.60942</v>
      </c>
      <c r="E400" s="25">
        <f t="shared" si="119"/>
        <v>9.66</v>
      </c>
      <c r="F400" s="45">
        <f t="shared" si="115"/>
        <v>51.785131544353867</v>
      </c>
      <c r="G400" s="61"/>
      <c r="H400" s="61"/>
      <c r="I400" s="45">
        <f>E400-E399</f>
        <v>1</v>
      </c>
      <c r="J400" s="25">
        <f>(0.5*'Vehicle Specs'!$G$25*'Vehicle Specs'!$C$28*'Vehicle Specs'!$C$27*'Drive Cycle'!E400^2)</f>
        <v>83.013940353959995</v>
      </c>
      <c r="K400" s="25">
        <f>IF(A400=1,'Vehicle Specs'!$E$36,IF(A400=2,'Vehicle Specs'!$C$36,IF(A400=3,'Vehicle Specs'!$D$36,IF(A400=4,'Vehicle Specs'!$B$36,1))))</f>
        <v>278.27536500000002</v>
      </c>
      <c r="L400" s="25">
        <f t="shared" si="97"/>
        <v>0</v>
      </c>
      <c r="M400" s="25">
        <f t="shared" si="116"/>
        <v>0</v>
      </c>
      <c r="N400" s="25">
        <f t="shared" si="108"/>
        <v>0</v>
      </c>
      <c r="O400" s="25">
        <f t="shared" si="109"/>
        <v>0</v>
      </c>
      <c r="P400" s="25">
        <f t="shared" si="110"/>
        <v>361.28930535396</v>
      </c>
      <c r="Q400" s="25">
        <f>IF(H400=1,I400*'Vehicle Specs'!#REF!,IF(H400=2,'Vehicle Specs'!#REF!*I400,IF(H400=3,'Vehicle Specs'!$G$25*I400,0)))</f>
        <v>0</v>
      </c>
      <c r="R400" s="25">
        <f t="shared" si="106"/>
        <v>361.28930535396</v>
      </c>
      <c r="S400" s="25">
        <f t="shared" si="111"/>
        <v>361.28930535396</v>
      </c>
      <c r="T400" s="25">
        <f>ABS((+P400+Q400)*(+E400))/1000</f>
        <v>3.4900546897192535</v>
      </c>
      <c r="U400" s="61"/>
      <c r="V400" s="61"/>
      <c r="W400" s="22">
        <v>308.00785775999998</v>
      </c>
      <c r="X400" s="25">
        <f t="shared" si="117"/>
        <v>3.0911095826019915E-2</v>
      </c>
      <c r="Y400" s="25">
        <f t="shared" si="112"/>
        <v>3.0911095826019915E-2</v>
      </c>
      <c r="Z400" s="25">
        <f t="shared" si="113"/>
        <v>9.5515286102401536E-2</v>
      </c>
      <c r="AA400" s="22">
        <f>(0.5*'Vehicle Specs'!$G$20*'Drive Cycle'!E400^2)</f>
        <v>29339.824374000003</v>
      </c>
      <c r="AB400" s="22">
        <f t="shared" si="114"/>
        <v>361.28930535396</v>
      </c>
      <c r="AC400" s="22">
        <f>SUM(AB$2:AB400)</f>
        <v>86259.693973753063</v>
      </c>
      <c r="AD400" s="35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</row>
    <row r="401" spans="1:43" x14ac:dyDescent="0.3">
      <c r="A401" s="21">
        <v>2</v>
      </c>
      <c r="B401" s="25" t="s">
        <v>82</v>
      </c>
      <c r="C401" s="25">
        <f t="shared" si="101"/>
        <v>399</v>
      </c>
      <c r="D401" s="25">
        <f t="shared" si="107"/>
        <v>23.846420000000002</v>
      </c>
      <c r="E401" s="25">
        <f t="shared" si="119"/>
        <v>10.66</v>
      </c>
      <c r="F401" s="45">
        <f t="shared" si="115"/>
        <v>51.878940174747861</v>
      </c>
      <c r="G401" s="61"/>
      <c r="H401" s="61"/>
      <c r="I401" s="45">
        <f>E401-E400</f>
        <v>1</v>
      </c>
      <c r="J401" s="25">
        <f>(0.5*'Vehicle Specs'!$G$25*'Vehicle Specs'!$C$28*'Vehicle Specs'!$C$27*'Drive Cycle'!E401^2)</f>
        <v>101.09069566595998</v>
      </c>
      <c r="K401" s="25">
        <f>IF(A401=1,'Vehicle Specs'!$E$36,IF(A401=2,'Vehicle Specs'!$C$36,IF(A401=3,'Vehicle Specs'!$D$36,IF(A401=4,'Vehicle Specs'!$B$36,1))))</f>
        <v>278.27536500000002</v>
      </c>
      <c r="L401" s="25">
        <f t="shared" si="97"/>
        <v>0</v>
      </c>
      <c r="M401" s="25">
        <f t="shared" si="116"/>
        <v>0</v>
      </c>
      <c r="N401" s="25">
        <f t="shared" si="108"/>
        <v>0</v>
      </c>
      <c r="O401" s="25">
        <f t="shared" si="109"/>
        <v>0</v>
      </c>
      <c r="P401" s="25">
        <f t="shared" si="110"/>
        <v>379.36606066595999</v>
      </c>
      <c r="Q401" s="25">
        <f>IF(H401=1,I401*'Vehicle Specs'!#REF!,IF(H401=2,'Vehicle Specs'!#REF!*I401,IF(H401=3,'Vehicle Specs'!$G$25*I401,0)))</f>
        <v>0</v>
      </c>
      <c r="R401" s="25">
        <f t="shared" si="106"/>
        <v>379.36606066595999</v>
      </c>
      <c r="S401" s="25">
        <f t="shared" si="111"/>
        <v>379.36606066595999</v>
      </c>
      <c r="T401" s="25">
        <f>ABS((+P401+Q401)*(+E401))/1000</f>
        <v>4.0440422066991335</v>
      </c>
      <c r="U401" s="61"/>
      <c r="V401" s="61"/>
      <c r="W401" s="22">
        <v>308.00785775999998</v>
      </c>
      <c r="X401" s="25">
        <f t="shared" si="117"/>
        <v>3.245770212571459E-2</v>
      </c>
      <c r="Y401" s="25">
        <f t="shared" si="112"/>
        <v>3.245770212571459E-2</v>
      </c>
      <c r="Z401" s="25">
        <f t="shared" si="113"/>
        <v>0.10029429956845808</v>
      </c>
      <c r="AA401" s="22">
        <f>(0.5*'Vehicle Specs'!$G$20*'Drive Cycle'!E401^2)</f>
        <v>35728.737174000002</v>
      </c>
      <c r="AB401" s="22">
        <f t="shared" si="114"/>
        <v>379.36606066595999</v>
      </c>
      <c r="AC401" s="22">
        <f>SUM(AB$2:AB401)</f>
        <v>86639.060034419017</v>
      </c>
      <c r="AD401" s="35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</row>
    <row r="402" spans="1:43" x14ac:dyDescent="0.3">
      <c r="A402" s="21">
        <v>2</v>
      </c>
      <c r="B402" s="25" t="s">
        <v>82</v>
      </c>
      <c r="C402" s="25">
        <f t="shared" si="101"/>
        <v>400</v>
      </c>
      <c r="D402" s="25">
        <f t="shared" si="107"/>
        <v>26.08342</v>
      </c>
      <c r="E402" s="25">
        <f t="shared" si="119"/>
        <v>11.66</v>
      </c>
      <c r="F402" s="45">
        <f t="shared" si="115"/>
        <v>51.964703468058325</v>
      </c>
      <c r="G402" s="61"/>
      <c r="H402" s="61"/>
      <c r="I402" s="45">
        <f>E402-E401</f>
        <v>1</v>
      </c>
      <c r="J402" s="25">
        <f>(0.5*'Vehicle Specs'!$G$25*'Vehicle Specs'!$C$28*'Vehicle Specs'!$C$27*'Drive Cycle'!E402^2)</f>
        <v>120.94665917795999</v>
      </c>
      <c r="K402" s="25">
        <f>IF(A402=1,'Vehicle Specs'!$E$36,IF(A402=2,'Vehicle Specs'!$C$36,IF(A402=3,'Vehicle Specs'!$D$36,IF(A402=4,'Vehicle Specs'!$B$36,1))))</f>
        <v>278.27536500000002</v>
      </c>
      <c r="L402" s="25">
        <f t="shared" si="97"/>
        <v>0</v>
      </c>
      <c r="M402" s="25">
        <f t="shared" si="116"/>
        <v>0</v>
      </c>
      <c r="N402" s="25">
        <f t="shared" si="108"/>
        <v>0</v>
      </c>
      <c r="O402" s="25">
        <f t="shared" si="109"/>
        <v>0</v>
      </c>
      <c r="P402" s="25">
        <f t="shared" si="110"/>
        <v>399.22202417796001</v>
      </c>
      <c r="Q402" s="25">
        <f>IF(H402=1,I402*'Vehicle Specs'!#REF!,IF(H402=2,'Vehicle Specs'!#REF!*I402,IF(H402=3,'Vehicle Specs'!$G$25*I402,0)))</f>
        <v>0</v>
      </c>
      <c r="R402" s="25">
        <f t="shared" si="106"/>
        <v>399.22202417796001</v>
      </c>
      <c r="S402" s="25">
        <f t="shared" si="111"/>
        <v>399.22202417796001</v>
      </c>
      <c r="T402" s="25">
        <f>ABS((+P402+Q402)*(+E402))/1000</f>
        <v>4.6549288019150135</v>
      </c>
      <c r="U402" s="61"/>
      <c r="V402" s="61"/>
      <c r="W402" s="22">
        <v>308.00785775999998</v>
      </c>
      <c r="X402" s="25">
        <f t="shared" si="117"/>
        <v>3.4156533454906775E-2</v>
      </c>
      <c r="Y402" s="25">
        <f t="shared" si="112"/>
        <v>3.4156533454906775E-2</v>
      </c>
      <c r="Z402" s="25">
        <f t="shared" si="113"/>
        <v>0.10554368837566193</v>
      </c>
      <c r="AA402" s="22">
        <f>(0.5*'Vehicle Specs'!$G$20*'Drive Cycle'!E402^2)</f>
        <v>42746.479974000002</v>
      </c>
      <c r="AB402" s="22">
        <f t="shared" si="114"/>
        <v>399.22202417796001</v>
      </c>
      <c r="AC402" s="22">
        <f>SUM(AB$2:AB402)</f>
        <v>87038.282058596975</v>
      </c>
      <c r="AD402" s="35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</row>
    <row r="403" spans="1:43" x14ac:dyDescent="0.3">
      <c r="A403" s="21">
        <v>2</v>
      </c>
      <c r="B403" s="25" t="s">
        <v>82</v>
      </c>
      <c r="C403" s="25">
        <f t="shared" si="101"/>
        <v>401</v>
      </c>
      <c r="D403" s="25">
        <f t="shared" si="107"/>
        <v>28.320420000000002</v>
      </c>
      <c r="E403" s="25">
        <f t="shared" si="119"/>
        <v>12.66</v>
      </c>
      <c r="F403" s="45">
        <f t="shared" si="115"/>
        <v>52.043692409606507</v>
      </c>
      <c r="G403" s="61"/>
      <c r="H403" s="61"/>
      <c r="I403" s="45">
        <f>E403-E402</f>
        <v>1</v>
      </c>
      <c r="J403" s="25">
        <f>(0.5*'Vehicle Specs'!$G$25*'Vehicle Specs'!$C$28*'Vehicle Specs'!$C$27*'Drive Cycle'!E403^2)</f>
        <v>142.58183088995997</v>
      </c>
      <c r="K403" s="25">
        <f>IF(A403=1,'Vehicle Specs'!$E$36,IF(A403=2,'Vehicle Specs'!$C$36,IF(A403=3,'Vehicle Specs'!$D$36,IF(A403=4,'Vehicle Specs'!$B$36,1))))</f>
        <v>278.27536500000002</v>
      </c>
      <c r="L403" s="25">
        <f t="shared" ref="L403:L466" si="120">L402</f>
        <v>0</v>
      </c>
      <c r="M403" s="25">
        <f t="shared" si="116"/>
        <v>0</v>
      </c>
      <c r="N403" s="25">
        <f t="shared" si="108"/>
        <v>0</v>
      </c>
      <c r="O403" s="25">
        <f t="shared" si="109"/>
        <v>0</v>
      </c>
      <c r="P403" s="25">
        <f t="shared" si="110"/>
        <v>420.85719588996</v>
      </c>
      <c r="Q403" s="25">
        <f>IF(H403=1,I403*'Vehicle Specs'!#REF!,IF(H403=2,'Vehicle Specs'!#REF!*I403,IF(H403=3,'Vehicle Specs'!$G$25*I403,0)))</f>
        <v>0</v>
      </c>
      <c r="R403" s="25">
        <f t="shared" si="106"/>
        <v>420.85719588996</v>
      </c>
      <c r="S403" s="25">
        <f t="shared" si="111"/>
        <v>420.85719588996</v>
      </c>
      <c r="T403" s="25">
        <f>ABS((+P403+Q403)*(+E403))/1000</f>
        <v>5.328052099966893</v>
      </c>
      <c r="U403" s="61"/>
      <c r="V403" s="61"/>
      <c r="W403" s="22">
        <v>308.00785775999998</v>
      </c>
      <c r="X403" s="25">
        <f t="shared" si="117"/>
        <v>3.6007589813596454E-2</v>
      </c>
      <c r="Y403" s="25">
        <f t="shared" si="112"/>
        <v>3.6007589813596454E-2</v>
      </c>
      <c r="Z403" s="25">
        <f t="shared" si="113"/>
        <v>0.11126345252401304</v>
      </c>
      <c r="AA403" s="22">
        <f>(0.5*'Vehicle Specs'!$G$20*'Drive Cycle'!E403^2)</f>
        <v>50393.052774000003</v>
      </c>
      <c r="AB403" s="22">
        <f t="shared" si="114"/>
        <v>420.85719588996</v>
      </c>
      <c r="AC403" s="22">
        <f>SUM(AB$2:AB403)</f>
        <v>87459.13925448693</v>
      </c>
      <c r="AD403" s="35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</row>
    <row r="404" spans="1:43" x14ac:dyDescent="0.3">
      <c r="A404" s="21">
        <v>2</v>
      </c>
      <c r="B404" s="25" t="s">
        <v>82</v>
      </c>
      <c r="C404" s="25">
        <f t="shared" si="101"/>
        <v>402</v>
      </c>
      <c r="D404" s="25">
        <f t="shared" si="107"/>
        <v>29.998170000000002</v>
      </c>
      <c r="E404" s="25">
        <v>13.41</v>
      </c>
      <c r="F404" s="45">
        <f t="shared" si="115"/>
        <v>52.118263625117322</v>
      </c>
      <c r="G404" s="61"/>
      <c r="H404" s="61"/>
      <c r="I404" s="45">
        <f>E404-E403</f>
        <v>0.75</v>
      </c>
      <c r="J404" s="25">
        <f>(0.5*'Vehicle Specs'!$G$25*'Vehicle Specs'!$C$28*'Vehicle Specs'!$C$27*'Drive Cycle'!E404^2)</f>
        <v>159.97581505520998</v>
      </c>
      <c r="K404" s="25">
        <f>IF(A404=1,'Vehicle Specs'!$E$36,IF(A404=2,'Vehicle Specs'!$C$36,IF(A404=3,'Vehicle Specs'!$D$36,IF(A404=4,'Vehicle Specs'!$B$36,1))))</f>
        <v>278.27536500000002</v>
      </c>
      <c r="L404" s="25">
        <f t="shared" si="120"/>
        <v>0</v>
      </c>
      <c r="M404" s="25">
        <f t="shared" si="116"/>
        <v>0</v>
      </c>
      <c r="N404" s="25">
        <f t="shared" si="108"/>
        <v>0</v>
      </c>
      <c r="O404" s="25">
        <f t="shared" si="109"/>
        <v>0</v>
      </c>
      <c r="P404" s="25">
        <f t="shared" si="110"/>
        <v>438.25118005521</v>
      </c>
      <c r="Q404" s="25">
        <f>IF(H404=1,I404*'Vehicle Specs'!#REF!,IF(H404=2,'Vehicle Specs'!#REF!*I404,IF(H404=3,'Vehicle Specs'!$G$25*I404,0)))</f>
        <v>0</v>
      </c>
      <c r="R404" s="25">
        <f t="shared" si="106"/>
        <v>438.25118005521</v>
      </c>
      <c r="S404" s="25">
        <f t="shared" si="111"/>
        <v>438.25118005521</v>
      </c>
      <c r="T404" s="25">
        <f>ABS((+P404+Q404)*(+E404))/1000</f>
        <v>5.8769483245403666</v>
      </c>
      <c r="U404" s="61"/>
      <c r="V404" s="61"/>
      <c r="W404" s="22">
        <v>308.00785775999998</v>
      </c>
      <c r="X404" s="25">
        <f t="shared" si="117"/>
        <v>3.7495779758221458E-2</v>
      </c>
      <c r="Y404" s="25">
        <f t="shared" si="112"/>
        <v>3.7495779758221458E-2</v>
      </c>
      <c r="Z404" s="25">
        <f t="shared" si="113"/>
        <v>0.1158619594529043</v>
      </c>
      <c r="AA404" s="22">
        <f>(0.5*'Vehicle Specs'!$G$20*'Drive Cycle'!E404^2)</f>
        <v>56540.652061500004</v>
      </c>
      <c r="AB404" s="22">
        <f t="shared" si="114"/>
        <v>438.25118005521</v>
      </c>
      <c r="AC404" s="22">
        <f>SUM(AB$2:AB404)</f>
        <v>87897.390434542147</v>
      </c>
      <c r="AD404" s="35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</row>
    <row r="405" spans="1:43" x14ac:dyDescent="0.3">
      <c r="A405" s="21">
        <v>2</v>
      </c>
      <c r="B405" s="25" t="s">
        <v>82</v>
      </c>
      <c r="C405" s="25">
        <f t="shared" si="101"/>
        <v>403</v>
      </c>
      <c r="D405" s="25">
        <f t="shared" si="107"/>
        <v>28.320420000000002</v>
      </c>
      <c r="E405" s="25">
        <f>E404-0.75</f>
        <v>12.66</v>
      </c>
      <c r="F405" s="45">
        <f t="shared" si="115"/>
        <v>52.197252566665505</v>
      </c>
      <c r="G405" s="61"/>
      <c r="H405" s="61"/>
      <c r="I405" s="45">
        <f>E405-E404</f>
        <v>-0.75</v>
      </c>
      <c r="J405" s="25">
        <f>(0.5*'Vehicle Specs'!$G$25*'Vehicle Specs'!$C$28*'Vehicle Specs'!$C$27*'Drive Cycle'!E405^2)</f>
        <v>142.58183088995997</v>
      </c>
      <c r="K405" s="25">
        <f>IF(A405=1,'Vehicle Specs'!$E$36,IF(A405=2,'Vehicle Specs'!$C$36,IF(A405=3,'Vehicle Specs'!$D$36,IF(A405=4,'Vehicle Specs'!$B$36,1))))</f>
        <v>278.27536500000002</v>
      </c>
      <c r="L405" s="25">
        <f t="shared" si="120"/>
        <v>0</v>
      </c>
      <c r="M405" s="25">
        <f t="shared" si="116"/>
        <v>0</v>
      </c>
      <c r="N405" s="25">
        <f t="shared" si="108"/>
        <v>0</v>
      </c>
      <c r="O405" s="25">
        <f t="shared" si="109"/>
        <v>0</v>
      </c>
      <c r="P405" s="25">
        <f t="shared" si="110"/>
        <v>420.85719588996</v>
      </c>
      <c r="Q405" s="25">
        <f>IF(H405=1,I405*'Vehicle Specs'!#REF!,IF(H405=2,'Vehicle Specs'!#REF!*I405,IF(H405=3,'Vehicle Specs'!$G$25*I405,0)))</f>
        <v>0</v>
      </c>
      <c r="R405" s="25">
        <f t="shared" si="106"/>
        <v>420.85719588996</v>
      </c>
      <c r="S405" s="25">
        <f t="shared" si="111"/>
        <v>420.85719588996</v>
      </c>
      <c r="T405" s="25">
        <f>ABS((+P405+Q405)*(+E405))/1000</f>
        <v>5.328052099966893</v>
      </c>
      <c r="U405" s="61"/>
      <c r="V405" s="61"/>
      <c r="W405" s="22">
        <v>308.00785775999998</v>
      </c>
      <c r="X405" s="25">
        <f t="shared" si="117"/>
        <v>3.6007589813596454E-2</v>
      </c>
      <c r="Y405" s="25">
        <f t="shared" si="112"/>
        <v>3.6007589813596454E-2</v>
      </c>
      <c r="Z405" s="25">
        <f t="shared" si="113"/>
        <v>0.11126345252401304</v>
      </c>
      <c r="AA405" s="22">
        <f>(0.5*'Vehicle Specs'!$G$20*'Drive Cycle'!E405^2)</f>
        <v>50393.052774000003</v>
      </c>
      <c r="AB405" s="22">
        <f t="shared" si="114"/>
        <v>420.85719588996</v>
      </c>
      <c r="AC405" s="22">
        <f>SUM(AB$2:AB405)</f>
        <v>88318.247630432103</v>
      </c>
      <c r="AD405" s="35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</row>
    <row r="406" spans="1:43" x14ac:dyDescent="0.3">
      <c r="A406" s="21">
        <v>2</v>
      </c>
      <c r="B406" s="25" t="s">
        <v>82</v>
      </c>
      <c r="C406" s="25">
        <f t="shared" si="101"/>
        <v>404</v>
      </c>
      <c r="D406" s="25">
        <f t="shared" si="107"/>
        <v>26.642670000000003</v>
      </c>
      <c r="E406" s="25">
        <f>E405-0.75</f>
        <v>11.91</v>
      </c>
      <c r="F406" s="45">
        <f t="shared" si="115"/>
        <v>52.281215622920755</v>
      </c>
      <c r="G406" s="61"/>
      <c r="H406" s="61"/>
      <c r="I406" s="45">
        <f>E406-E405</f>
        <v>-0.75</v>
      </c>
      <c r="J406" s="25">
        <f>(0.5*'Vehicle Specs'!$G$25*'Vehicle Specs'!$C$28*'Vehicle Specs'!$C$27*'Drive Cycle'!E406^2)</f>
        <v>126.18865133721</v>
      </c>
      <c r="K406" s="25">
        <f>IF(A406=1,'Vehicle Specs'!$E$36,IF(A406=2,'Vehicle Specs'!$C$36,IF(A406=3,'Vehicle Specs'!$D$36,IF(A406=4,'Vehicle Specs'!$B$36,1))))</f>
        <v>278.27536500000002</v>
      </c>
      <c r="L406" s="25">
        <f t="shared" si="120"/>
        <v>0</v>
      </c>
      <c r="M406" s="25">
        <f t="shared" si="116"/>
        <v>0</v>
      </c>
      <c r="N406" s="25">
        <f t="shared" si="108"/>
        <v>0</v>
      </c>
      <c r="O406" s="25">
        <f t="shared" si="109"/>
        <v>0</v>
      </c>
      <c r="P406" s="25">
        <f t="shared" si="110"/>
        <v>404.46401633721001</v>
      </c>
      <c r="Q406" s="25">
        <f>IF(H406=1,I406*'Vehicle Specs'!#REF!,IF(H406=2,'Vehicle Specs'!#REF!*I406,IF(H406=3,'Vehicle Specs'!$G$25*I406,0)))</f>
        <v>0</v>
      </c>
      <c r="R406" s="25">
        <f t="shared" si="106"/>
        <v>404.46401633721001</v>
      </c>
      <c r="S406" s="25">
        <f t="shared" si="111"/>
        <v>404.46401633721001</v>
      </c>
      <c r="T406" s="25">
        <f>ABS((+P406+Q406)*(+E406))/1000</f>
        <v>4.8171664345761709</v>
      </c>
      <c r="U406" s="61"/>
      <c r="V406" s="61"/>
      <c r="W406" s="22">
        <v>308.00785775999998</v>
      </c>
      <c r="X406" s="25">
        <f t="shared" si="117"/>
        <v>3.4605026448063805E-2</v>
      </c>
      <c r="Y406" s="25">
        <f t="shared" si="112"/>
        <v>3.4605026448063805E-2</v>
      </c>
      <c r="Z406" s="25">
        <f t="shared" si="113"/>
        <v>0.10692953172451715</v>
      </c>
      <c r="AA406" s="22">
        <f>(0.5*'Vehicle Specs'!$G$20*'Drive Cycle'!E406^2)</f>
        <v>44599.170361500008</v>
      </c>
      <c r="AB406" s="22">
        <f t="shared" si="114"/>
        <v>404.46401633721001</v>
      </c>
      <c r="AC406" s="22">
        <f>SUM(AB$2:AB406)</f>
        <v>88722.711646769312</v>
      </c>
      <c r="AD406" s="35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</row>
    <row r="407" spans="1:43" x14ac:dyDescent="0.3">
      <c r="A407" s="21">
        <v>2</v>
      </c>
      <c r="B407" s="25" t="s">
        <v>82</v>
      </c>
      <c r="C407" s="25">
        <f t="shared" si="101"/>
        <v>405</v>
      </c>
      <c r="D407" s="25">
        <f t="shared" si="107"/>
        <v>24.964920000000003</v>
      </c>
      <c r="E407" s="25">
        <f>E406-0.75</f>
        <v>11.16</v>
      </c>
      <c r="F407" s="45">
        <f t="shared" si="115"/>
        <v>52.370821357687781</v>
      </c>
      <c r="G407" s="61"/>
      <c r="H407" s="61"/>
      <c r="I407" s="45">
        <f>E407-E406</f>
        <v>-0.75</v>
      </c>
      <c r="J407" s="25">
        <f>(0.5*'Vehicle Specs'!$G$25*'Vehicle Specs'!$C$28*'Vehicle Specs'!$C$27*'Drive Cycle'!E407^2)</f>
        <v>110.79627639696</v>
      </c>
      <c r="K407" s="25">
        <f>IF(A407=1,'Vehicle Specs'!$E$36,IF(A407=2,'Vehicle Specs'!$C$36,IF(A407=3,'Vehicle Specs'!$D$36,IF(A407=4,'Vehicle Specs'!$B$36,1))))</f>
        <v>278.27536500000002</v>
      </c>
      <c r="L407" s="25">
        <f t="shared" si="120"/>
        <v>0</v>
      </c>
      <c r="M407" s="25">
        <f t="shared" si="116"/>
        <v>0</v>
      </c>
      <c r="N407" s="25">
        <f t="shared" si="108"/>
        <v>0</v>
      </c>
      <c r="O407" s="25">
        <f t="shared" si="109"/>
        <v>0</v>
      </c>
      <c r="P407" s="25">
        <f t="shared" si="110"/>
        <v>389.07164139695999</v>
      </c>
      <c r="Q407" s="25">
        <f>IF(H407=1,I407*'Vehicle Specs'!#REF!,IF(H407=2,'Vehicle Specs'!#REF!*I407,IF(H407=3,'Vehicle Specs'!$G$25*I407,0)))</f>
        <v>0</v>
      </c>
      <c r="R407" s="25">
        <f t="shared" si="106"/>
        <v>389.07164139695999</v>
      </c>
      <c r="S407" s="25">
        <f t="shared" si="111"/>
        <v>389.07164139695999</v>
      </c>
      <c r="T407" s="25">
        <f>ABS((+P407+Q407)*(+E407))/1000</f>
        <v>4.3420395179900737</v>
      </c>
      <c r="U407" s="61"/>
      <c r="V407" s="61"/>
      <c r="W407" s="22">
        <v>308.00785775999998</v>
      </c>
      <c r="X407" s="25">
        <f t="shared" si="117"/>
        <v>3.3288089661623492E-2</v>
      </c>
      <c r="Y407" s="25">
        <f t="shared" si="112"/>
        <v>3.3288089661623492E-2</v>
      </c>
      <c r="Z407" s="25">
        <f t="shared" si="113"/>
        <v>0.10286019705441658</v>
      </c>
      <c r="AA407" s="22">
        <f>(0.5*'Vehicle Specs'!$G$20*'Drive Cycle'!E407^2)</f>
        <v>39159.004824000003</v>
      </c>
      <c r="AB407" s="22">
        <f t="shared" si="114"/>
        <v>389.07164139695999</v>
      </c>
      <c r="AC407" s="22">
        <f>SUM(AB$2:AB407)</f>
        <v>89111.783288166276</v>
      </c>
      <c r="AD407" s="35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</row>
    <row r="408" spans="1:43" x14ac:dyDescent="0.3">
      <c r="A408" s="21">
        <v>2</v>
      </c>
      <c r="B408" s="25" t="s">
        <v>82</v>
      </c>
      <c r="C408" s="25">
        <f t="shared" si="101"/>
        <v>406</v>
      </c>
      <c r="D408" s="25">
        <f t="shared" si="107"/>
        <v>23.28717</v>
      </c>
      <c r="E408" s="25">
        <f t="shared" ref="E408:E412" si="121">E407-0.75</f>
        <v>10.41</v>
      </c>
      <c r="F408" s="45">
        <f t="shared" si="115"/>
        <v>52.466882837034561</v>
      </c>
      <c r="G408" s="61"/>
      <c r="H408" s="61"/>
      <c r="I408" s="45">
        <f>E408-E407</f>
        <v>-0.75</v>
      </c>
      <c r="J408" s="25">
        <f>(0.5*'Vehicle Specs'!$G$25*'Vehicle Specs'!$C$28*'Vehicle Specs'!$C$27*'Drive Cycle'!E408^2)</f>
        <v>96.404706069209993</v>
      </c>
      <c r="K408" s="25">
        <f>IF(A408=1,'Vehicle Specs'!$E$36,IF(A408=2,'Vehicle Specs'!$C$36,IF(A408=3,'Vehicle Specs'!$D$36,IF(A408=4,'Vehicle Specs'!$B$36,1))))</f>
        <v>278.27536500000002</v>
      </c>
      <c r="L408" s="25">
        <f t="shared" si="120"/>
        <v>0</v>
      </c>
      <c r="M408" s="25">
        <f t="shared" si="116"/>
        <v>0</v>
      </c>
      <c r="N408" s="25">
        <f t="shared" si="108"/>
        <v>0</v>
      </c>
      <c r="O408" s="25">
        <f t="shared" si="109"/>
        <v>0</v>
      </c>
      <c r="P408" s="25">
        <f t="shared" si="110"/>
        <v>374.68007106921004</v>
      </c>
      <c r="Q408" s="25">
        <f>IF(H408=1,I408*'Vehicle Specs'!#REF!,IF(H408=2,'Vehicle Specs'!#REF!*I408,IF(H408=3,'Vehicle Specs'!$G$25*I408,0)))</f>
        <v>0</v>
      </c>
      <c r="R408" s="25">
        <f t="shared" si="106"/>
        <v>374.68007106921004</v>
      </c>
      <c r="S408" s="25">
        <f t="shared" si="111"/>
        <v>374.68007106921004</v>
      </c>
      <c r="T408" s="25">
        <f>ABS((+P408+Q408)*(+E408))/1000</f>
        <v>3.9004195398304766</v>
      </c>
      <c r="U408" s="61"/>
      <c r="V408" s="61"/>
      <c r="W408" s="22">
        <v>308.00785775999998</v>
      </c>
      <c r="X408" s="25">
        <f t="shared" si="117"/>
        <v>3.2056779454275534E-2</v>
      </c>
      <c r="Y408" s="25">
        <f t="shared" si="112"/>
        <v>3.2056779454275534E-2</v>
      </c>
      <c r="Z408" s="25">
        <f t="shared" si="113"/>
        <v>9.9055448513711397E-2</v>
      </c>
      <c r="AA408" s="22">
        <f>(0.5*'Vehicle Specs'!$G$20*'Drive Cycle'!E408^2)</f>
        <v>34072.556161500004</v>
      </c>
      <c r="AB408" s="22">
        <f t="shared" si="114"/>
        <v>374.68007106921004</v>
      </c>
      <c r="AC408" s="22">
        <f>SUM(AB$2:AB408)</f>
        <v>89486.46335923548</v>
      </c>
      <c r="AD408" s="35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</row>
    <row r="409" spans="1:43" x14ac:dyDescent="0.3">
      <c r="A409" s="21">
        <v>2</v>
      </c>
      <c r="B409" s="25" t="s">
        <v>82</v>
      </c>
      <c r="C409" s="25">
        <f t="shared" si="101"/>
        <v>407</v>
      </c>
      <c r="D409" s="25">
        <f t="shared" si="107"/>
        <v>21.60942</v>
      </c>
      <c r="E409" s="25">
        <f t="shared" si="121"/>
        <v>9.66</v>
      </c>
      <c r="F409" s="45">
        <f t="shared" si="115"/>
        <v>52.570402505771618</v>
      </c>
      <c r="G409" s="61"/>
      <c r="H409" s="61"/>
      <c r="I409" s="45">
        <f>E409-E408</f>
        <v>-0.75</v>
      </c>
      <c r="J409" s="25">
        <f>(0.5*'Vehicle Specs'!$G$25*'Vehicle Specs'!$C$28*'Vehicle Specs'!$C$27*'Drive Cycle'!E409^2)</f>
        <v>83.013940353959995</v>
      </c>
      <c r="K409" s="25">
        <f>IF(A409=1,'Vehicle Specs'!$E$36,IF(A409=2,'Vehicle Specs'!$C$36,IF(A409=3,'Vehicle Specs'!$D$36,IF(A409=4,'Vehicle Specs'!$B$36,1))))</f>
        <v>278.27536500000002</v>
      </c>
      <c r="L409" s="25">
        <f t="shared" si="120"/>
        <v>0</v>
      </c>
      <c r="M409" s="25">
        <f t="shared" si="116"/>
        <v>0</v>
      </c>
      <c r="N409" s="25">
        <f t="shared" si="108"/>
        <v>0</v>
      </c>
      <c r="O409" s="25">
        <f t="shared" si="109"/>
        <v>0</v>
      </c>
      <c r="P409" s="25">
        <f t="shared" si="110"/>
        <v>361.28930535396</v>
      </c>
      <c r="Q409" s="25">
        <f>IF(H409=1,I409*'Vehicle Specs'!#REF!,IF(H409=2,'Vehicle Specs'!#REF!*I409,IF(H409=3,'Vehicle Specs'!$G$25*I409,0)))</f>
        <v>0</v>
      </c>
      <c r="R409" s="25">
        <f t="shared" si="106"/>
        <v>361.28930535396</v>
      </c>
      <c r="S409" s="25">
        <f t="shared" si="111"/>
        <v>361.28930535396</v>
      </c>
      <c r="T409" s="25">
        <f>ABS((+P409+Q409)*(+E409))/1000</f>
        <v>3.4900546897192535</v>
      </c>
      <c r="U409" s="61"/>
      <c r="V409" s="61"/>
      <c r="W409" s="22">
        <v>308.00785775999998</v>
      </c>
      <c r="X409" s="25">
        <f t="shared" si="117"/>
        <v>3.0911095826019915E-2</v>
      </c>
      <c r="Y409" s="25">
        <f t="shared" si="112"/>
        <v>3.0911095826019915E-2</v>
      </c>
      <c r="Z409" s="25">
        <f t="shared" si="113"/>
        <v>9.5515286102401536E-2</v>
      </c>
      <c r="AA409" s="22">
        <f>(0.5*'Vehicle Specs'!$G$20*'Drive Cycle'!E409^2)</f>
        <v>29339.824374000003</v>
      </c>
      <c r="AB409" s="22">
        <f t="shared" si="114"/>
        <v>361.28930535396</v>
      </c>
      <c r="AC409" s="22">
        <f>SUM(AB$2:AB409)</f>
        <v>89847.75266458944</v>
      </c>
      <c r="AD409" s="35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</row>
    <row r="410" spans="1:43" x14ac:dyDescent="0.3">
      <c r="A410" s="21">
        <v>2</v>
      </c>
      <c r="B410" s="25" t="s">
        <v>82</v>
      </c>
      <c r="C410" s="25">
        <f t="shared" si="101"/>
        <v>408</v>
      </c>
      <c r="D410" s="25">
        <f t="shared" si="107"/>
        <v>19.93167</v>
      </c>
      <c r="E410" s="25">
        <f t="shared" si="121"/>
        <v>8.91</v>
      </c>
      <c r="F410" s="45">
        <f t="shared" si="115"/>
        <v>52.682635951338398</v>
      </c>
      <c r="G410" s="61"/>
      <c r="H410" s="61"/>
      <c r="I410" s="45">
        <f>E410-E409</f>
        <v>-0.75</v>
      </c>
      <c r="J410" s="25">
        <f>(0.5*'Vehicle Specs'!$G$25*'Vehicle Specs'!$C$28*'Vehicle Specs'!$C$27*'Drive Cycle'!E410^2)</f>
        <v>70.623979251210002</v>
      </c>
      <c r="K410" s="25">
        <f>IF(A410=1,'Vehicle Specs'!$E$36,IF(A410=2,'Vehicle Specs'!$C$36,IF(A410=3,'Vehicle Specs'!$D$36,IF(A410=4,'Vehicle Specs'!$B$36,1))))</f>
        <v>278.27536500000002</v>
      </c>
      <c r="L410" s="25">
        <f t="shared" si="120"/>
        <v>0</v>
      </c>
      <c r="M410" s="25">
        <f t="shared" si="116"/>
        <v>0</v>
      </c>
      <c r="N410" s="25">
        <f t="shared" si="108"/>
        <v>0</v>
      </c>
      <c r="O410" s="25">
        <f t="shared" si="109"/>
        <v>0</v>
      </c>
      <c r="P410" s="25">
        <f t="shared" si="110"/>
        <v>348.89934425121004</v>
      </c>
      <c r="Q410" s="25">
        <f>IF(H410=1,I410*'Vehicle Specs'!#REF!,IF(H410=2,'Vehicle Specs'!#REF!*I410,IF(H410=3,'Vehicle Specs'!$G$25*I410,0)))</f>
        <v>0</v>
      </c>
      <c r="R410" s="25">
        <f t="shared" si="106"/>
        <v>348.89934425121004</v>
      </c>
      <c r="S410" s="25">
        <f t="shared" si="111"/>
        <v>348.89934425121004</v>
      </c>
      <c r="T410" s="25">
        <f>ABS((+P410+Q410)*(+E410))/1000</f>
        <v>3.1086931572782812</v>
      </c>
      <c r="U410" s="61"/>
      <c r="V410" s="61"/>
      <c r="W410" s="22">
        <v>308.00785775999998</v>
      </c>
      <c r="X410" s="25">
        <f t="shared" si="117"/>
        <v>2.9851038776856659E-2</v>
      </c>
      <c r="Y410" s="25">
        <f t="shared" si="112"/>
        <v>2.9851038776856659E-2</v>
      </c>
      <c r="Z410" s="25">
        <f t="shared" si="113"/>
        <v>9.223970982048707E-2</v>
      </c>
      <c r="AA410" s="22">
        <f>(0.5*'Vehicle Specs'!$G$20*'Drive Cycle'!E410^2)</f>
        <v>24960.809461500005</v>
      </c>
      <c r="AB410" s="22">
        <f t="shared" si="114"/>
        <v>348.89934425121004</v>
      </c>
      <c r="AC410" s="22">
        <f>SUM(AB$2:AB410)</f>
        <v>90196.652008840654</v>
      </c>
      <c r="AD410" s="35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</row>
    <row r="411" spans="1:43" x14ac:dyDescent="0.3">
      <c r="A411" s="21">
        <v>2</v>
      </c>
      <c r="B411" s="25" t="s">
        <v>82</v>
      </c>
      <c r="C411" s="25">
        <f t="shared" si="101"/>
        <v>409</v>
      </c>
      <c r="D411" s="25">
        <f t="shared" si="107"/>
        <v>18.253920000000001</v>
      </c>
      <c r="E411" s="25">
        <f t="shared" si="121"/>
        <v>8.16</v>
      </c>
      <c r="F411" s="45">
        <f t="shared" si="115"/>
        <v>52.805184970946243</v>
      </c>
      <c r="G411" s="61"/>
      <c r="H411" s="61"/>
      <c r="I411" s="45">
        <f>E411-E410</f>
        <v>-0.75</v>
      </c>
      <c r="J411" s="25">
        <f>(0.5*'Vehicle Specs'!$G$25*'Vehicle Specs'!$C$28*'Vehicle Specs'!$C$27*'Drive Cycle'!E411^2)</f>
        <v>59.234822760959993</v>
      </c>
      <c r="K411" s="25">
        <f>IF(A411=1,'Vehicle Specs'!$E$36,IF(A411=2,'Vehicle Specs'!$C$36,IF(A411=3,'Vehicle Specs'!$D$36,IF(A411=4,'Vehicle Specs'!$B$36,1))))</f>
        <v>278.27536500000002</v>
      </c>
      <c r="L411" s="25">
        <f t="shared" si="120"/>
        <v>0</v>
      </c>
      <c r="M411" s="25">
        <f t="shared" si="116"/>
        <v>0</v>
      </c>
      <c r="N411" s="25">
        <f t="shared" si="108"/>
        <v>0</v>
      </c>
      <c r="O411" s="25">
        <f t="shared" si="109"/>
        <v>0</v>
      </c>
      <c r="P411" s="25">
        <f t="shared" si="110"/>
        <v>337.51018776096004</v>
      </c>
      <c r="Q411" s="25">
        <f>IF(H411=1,I411*'Vehicle Specs'!#REF!,IF(H411=2,'Vehicle Specs'!#REF!*I411,IF(H411=3,'Vehicle Specs'!$G$25*I411,0)))</f>
        <v>0</v>
      </c>
      <c r="R411" s="25">
        <f t="shared" si="106"/>
        <v>337.51018776096004</v>
      </c>
      <c r="S411" s="25">
        <f t="shared" si="111"/>
        <v>337.51018776096004</v>
      </c>
      <c r="T411" s="25">
        <f>ABS((+P411+Q411)*(+E411))/1000</f>
        <v>2.7540831321294341</v>
      </c>
      <c r="U411" s="61"/>
      <c r="V411" s="61"/>
      <c r="W411" s="22">
        <v>308.00785775999998</v>
      </c>
      <c r="X411" s="25">
        <f t="shared" si="117"/>
        <v>2.8876608306785737E-2</v>
      </c>
      <c r="Y411" s="25">
        <f t="shared" si="112"/>
        <v>2.8876608306785737E-2</v>
      </c>
      <c r="Z411" s="25">
        <f t="shared" si="113"/>
        <v>8.9228719667967929E-2</v>
      </c>
      <c r="AA411" s="22">
        <f>(0.5*'Vehicle Specs'!$G$20*'Drive Cycle'!E411^2)</f>
        <v>20935.511424</v>
      </c>
      <c r="AB411" s="22">
        <f t="shared" si="114"/>
        <v>337.51018776096004</v>
      </c>
      <c r="AC411" s="22">
        <f>SUM(AB$2:AB411)</f>
        <v>90534.16219660161</v>
      </c>
      <c r="AD411" s="35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</row>
    <row r="412" spans="1:43" x14ac:dyDescent="0.3">
      <c r="A412" s="21">
        <v>2</v>
      </c>
      <c r="B412" s="25" t="s">
        <v>82</v>
      </c>
      <c r="C412" s="25">
        <f t="shared" si="101"/>
        <v>410</v>
      </c>
      <c r="D412" s="25">
        <f t="shared" si="107"/>
        <v>16.576170000000001</v>
      </c>
      <c r="E412" s="25">
        <f t="shared" si="121"/>
        <v>7.41</v>
      </c>
      <c r="F412" s="45">
        <f t="shared" si="115"/>
        <v>52.940137737477954</v>
      </c>
      <c r="G412" s="61"/>
      <c r="H412" s="61"/>
      <c r="I412" s="45">
        <f>E412-E411</f>
        <v>-0.75</v>
      </c>
      <c r="J412" s="25">
        <f>(0.5*'Vehicle Specs'!$G$25*'Vehicle Specs'!$C$28*'Vehicle Specs'!$C$27*'Drive Cycle'!E412^2)</f>
        <v>48.846470883209996</v>
      </c>
      <c r="K412" s="25">
        <f>IF(A412=1,'Vehicle Specs'!$E$36,IF(A412=2,'Vehicle Specs'!$C$36,IF(A412=3,'Vehicle Specs'!$D$36,IF(A412=4,'Vehicle Specs'!$B$36,1))))</f>
        <v>278.27536500000002</v>
      </c>
      <c r="L412" s="25">
        <f t="shared" si="120"/>
        <v>0</v>
      </c>
      <c r="M412" s="25">
        <f t="shared" si="116"/>
        <v>0</v>
      </c>
      <c r="N412" s="25">
        <f t="shared" si="108"/>
        <v>0</v>
      </c>
      <c r="O412" s="25">
        <f t="shared" si="109"/>
        <v>0</v>
      </c>
      <c r="P412" s="25">
        <f t="shared" si="110"/>
        <v>327.12183588321</v>
      </c>
      <c r="Q412" s="25">
        <f>IF(H412=1,I412*'Vehicle Specs'!#REF!,IF(H412=2,'Vehicle Specs'!#REF!*I412,IF(H412=3,'Vehicle Specs'!$G$25*I412,0)))</f>
        <v>0</v>
      </c>
      <c r="R412" s="25">
        <f t="shared" si="106"/>
        <v>327.12183588321</v>
      </c>
      <c r="S412" s="25">
        <f t="shared" si="111"/>
        <v>327.12183588321</v>
      </c>
      <c r="T412" s="25">
        <f>ABS((+P412+Q412)*(+E412))/1000</f>
        <v>2.423972803894586</v>
      </c>
      <c r="U412" s="61"/>
      <c r="V412" s="61"/>
      <c r="W412" s="22">
        <v>308.00785775999998</v>
      </c>
      <c r="X412" s="25">
        <f t="shared" si="117"/>
        <v>2.7987804415807165E-2</v>
      </c>
      <c r="Y412" s="25">
        <f t="shared" si="112"/>
        <v>2.7987804415807165E-2</v>
      </c>
      <c r="Z412" s="25">
        <f t="shared" si="113"/>
        <v>8.648231564484414E-2</v>
      </c>
      <c r="AA412" s="22">
        <f>(0.5*'Vehicle Specs'!$G$20*'Drive Cycle'!E412^2)</f>
        <v>17263.930261500002</v>
      </c>
      <c r="AB412" s="22">
        <f t="shared" si="114"/>
        <v>327.12183588321</v>
      </c>
      <c r="AC412" s="22">
        <f>SUM(AB$2:AB412)</f>
        <v>90861.284032484822</v>
      </c>
      <c r="AD412" s="35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</row>
    <row r="413" spans="1:43" x14ac:dyDescent="0.3">
      <c r="A413" s="21">
        <v>2</v>
      </c>
      <c r="B413" s="24" t="s">
        <v>97</v>
      </c>
      <c r="C413" s="24">
        <f t="shared" si="101"/>
        <v>411</v>
      </c>
      <c r="D413" s="24">
        <f t="shared" si="107"/>
        <v>16.576170000000001</v>
      </c>
      <c r="E413" s="24">
        <f>E412</f>
        <v>7.41</v>
      </c>
      <c r="F413" s="44">
        <f t="shared" si="115"/>
        <v>53.075090504009665</v>
      </c>
      <c r="G413" s="61"/>
      <c r="H413" s="61"/>
      <c r="I413" s="44">
        <f>E413-E412</f>
        <v>0</v>
      </c>
      <c r="J413" s="24">
        <f>(0.5*'Vehicle Specs'!$G$25*'Vehicle Specs'!$C$28*'Vehicle Specs'!$C$27*'Drive Cycle'!E413^2)</f>
        <v>48.846470883209996</v>
      </c>
      <c r="K413" s="24">
        <f>IF(A413=1,'Vehicle Specs'!$E$36,IF(A413=2,'Vehicle Specs'!$C$36,IF(A413=3,'Vehicle Specs'!$D$36,IF(A413=4,'Vehicle Specs'!$B$36,1))))</f>
        <v>278.27536500000002</v>
      </c>
      <c r="L413" s="24">
        <f t="shared" si="120"/>
        <v>0</v>
      </c>
      <c r="M413" s="24">
        <f t="shared" si="116"/>
        <v>0</v>
      </c>
      <c r="N413" s="24">
        <f t="shared" si="108"/>
        <v>0</v>
      </c>
      <c r="O413" s="24">
        <f t="shared" si="109"/>
        <v>0</v>
      </c>
      <c r="P413" s="24">
        <f t="shared" si="110"/>
        <v>327.12183588321</v>
      </c>
      <c r="Q413" s="24">
        <f>IF(H413=1,I413*'Vehicle Specs'!#REF!,IF(H413=2,'Vehicle Specs'!#REF!*I413,IF(H413=3,'Vehicle Specs'!$G$25*I413,0)))</f>
        <v>0</v>
      </c>
      <c r="R413" s="24">
        <f t="shared" si="106"/>
        <v>327.12183588321</v>
      </c>
      <c r="S413" s="24">
        <f t="shared" si="111"/>
        <v>327.12183588321</v>
      </c>
      <c r="T413" s="24">
        <f>ABS((+P413+Q413)*(+E413))/1000</f>
        <v>2.423972803894586</v>
      </c>
      <c r="U413" s="61"/>
      <c r="V413" s="61"/>
      <c r="W413" s="22">
        <v>308.00785775999998</v>
      </c>
      <c r="X413" s="24">
        <f t="shared" si="117"/>
        <v>2.7987804415807165E-2</v>
      </c>
      <c r="Y413" s="24">
        <f t="shared" si="112"/>
        <v>2.7987804415807165E-2</v>
      </c>
      <c r="Z413" s="24">
        <f t="shared" si="113"/>
        <v>8.648231564484414E-2</v>
      </c>
      <c r="AA413" s="22">
        <f>(0.5*'Vehicle Specs'!$G$20*'Drive Cycle'!E413^2)</f>
        <v>17263.930261500002</v>
      </c>
      <c r="AB413" s="22">
        <f t="shared" si="114"/>
        <v>327.12183588321</v>
      </c>
      <c r="AC413" s="22">
        <f>SUM(AB$2:AB413)</f>
        <v>91188.405868368034</v>
      </c>
      <c r="AD413" s="35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</row>
    <row r="414" spans="1:43" x14ac:dyDescent="0.3">
      <c r="A414" s="21">
        <v>2</v>
      </c>
      <c r="B414" s="24" t="s">
        <v>97</v>
      </c>
      <c r="C414" s="24">
        <f t="shared" si="101"/>
        <v>412</v>
      </c>
      <c r="D414" s="24">
        <f t="shared" si="107"/>
        <v>16.576170000000001</v>
      </c>
      <c r="E414" s="24">
        <f t="shared" ref="E414:E418" si="122">E413</f>
        <v>7.41</v>
      </c>
      <c r="F414" s="44">
        <f t="shared" si="115"/>
        <v>53.210043270541377</v>
      </c>
      <c r="G414" s="61"/>
      <c r="H414" s="61"/>
      <c r="I414" s="44">
        <f>E414-E413</f>
        <v>0</v>
      </c>
      <c r="J414" s="24">
        <f>(0.5*'Vehicle Specs'!$G$25*'Vehicle Specs'!$C$28*'Vehicle Specs'!$C$27*'Drive Cycle'!E414^2)</f>
        <v>48.846470883209996</v>
      </c>
      <c r="K414" s="24">
        <f>IF(A414=1,'Vehicle Specs'!$E$36,IF(A414=2,'Vehicle Specs'!$C$36,IF(A414=3,'Vehicle Specs'!$D$36,IF(A414=4,'Vehicle Specs'!$B$36,1))))</f>
        <v>278.27536500000002</v>
      </c>
      <c r="L414" s="24">
        <f t="shared" si="120"/>
        <v>0</v>
      </c>
      <c r="M414" s="24">
        <f t="shared" si="116"/>
        <v>0</v>
      </c>
      <c r="N414" s="24">
        <f t="shared" si="108"/>
        <v>0</v>
      </c>
      <c r="O414" s="24">
        <f t="shared" si="109"/>
        <v>0</v>
      </c>
      <c r="P414" s="24">
        <f t="shared" si="110"/>
        <v>327.12183588321</v>
      </c>
      <c r="Q414" s="24">
        <f>IF(H414=1,I414*'Vehicle Specs'!#REF!,IF(H414=2,'Vehicle Specs'!#REF!*I414,IF(H414=3,'Vehicle Specs'!$G$25*I414,0)))</f>
        <v>0</v>
      </c>
      <c r="R414" s="24">
        <f t="shared" si="106"/>
        <v>327.12183588321</v>
      </c>
      <c r="S414" s="24">
        <f t="shared" si="111"/>
        <v>327.12183588321</v>
      </c>
      <c r="T414" s="24">
        <f>ABS((+P414+Q414)*(+E414))/1000</f>
        <v>2.423972803894586</v>
      </c>
      <c r="U414" s="61"/>
      <c r="V414" s="61"/>
      <c r="W414" s="22">
        <v>308.00785775999998</v>
      </c>
      <c r="X414" s="24">
        <f t="shared" si="117"/>
        <v>2.7987804415807165E-2</v>
      </c>
      <c r="Y414" s="24">
        <f t="shared" si="112"/>
        <v>2.7987804415807165E-2</v>
      </c>
      <c r="Z414" s="24">
        <f t="shared" si="113"/>
        <v>8.648231564484414E-2</v>
      </c>
      <c r="AA414" s="22">
        <f>(0.5*'Vehicle Specs'!$G$20*'Drive Cycle'!E414^2)</f>
        <v>17263.930261500002</v>
      </c>
      <c r="AB414" s="22">
        <f t="shared" si="114"/>
        <v>327.12183588321</v>
      </c>
      <c r="AC414" s="22">
        <f>SUM(AB$2:AB414)</f>
        <v>91515.527704251246</v>
      </c>
      <c r="AD414" s="35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</row>
    <row r="415" spans="1:43" x14ac:dyDescent="0.3">
      <c r="A415" s="21">
        <v>2</v>
      </c>
      <c r="B415" s="24" t="s">
        <v>97</v>
      </c>
      <c r="C415" s="24">
        <f t="shared" si="101"/>
        <v>413</v>
      </c>
      <c r="D415" s="24">
        <f t="shared" si="107"/>
        <v>16.576170000000001</v>
      </c>
      <c r="E415" s="24">
        <f t="shared" si="122"/>
        <v>7.41</v>
      </c>
      <c r="F415" s="44">
        <f t="shared" si="115"/>
        <v>53.344996037073088</v>
      </c>
      <c r="G415" s="61"/>
      <c r="H415" s="61"/>
      <c r="I415" s="44">
        <f>E415-E414</f>
        <v>0</v>
      </c>
      <c r="J415" s="24">
        <f>(0.5*'Vehicle Specs'!$G$25*'Vehicle Specs'!$C$28*'Vehicle Specs'!$C$27*'Drive Cycle'!E415^2)</f>
        <v>48.846470883209996</v>
      </c>
      <c r="K415" s="24">
        <f>IF(A415=1,'Vehicle Specs'!$E$36,IF(A415=2,'Vehicle Specs'!$C$36,IF(A415=3,'Vehicle Specs'!$D$36,IF(A415=4,'Vehicle Specs'!$B$36,1))))</f>
        <v>278.27536500000002</v>
      </c>
      <c r="L415" s="24">
        <f t="shared" si="120"/>
        <v>0</v>
      </c>
      <c r="M415" s="24">
        <f t="shared" si="116"/>
        <v>0</v>
      </c>
      <c r="N415" s="24">
        <f t="shared" si="108"/>
        <v>0</v>
      </c>
      <c r="O415" s="24">
        <f t="shared" si="109"/>
        <v>0</v>
      </c>
      <c r="P415" s="24">
        <f t="shared" si="110"/>
        <v>327.12183588321</v>
      </c>
      <c r="Q415" s="24">
        <f>IF(H415=1,I415*'Vehicle Specs'!#REF!,IF(H415=2,'Vehicle Specs'!#REF!*I415,IF(H415=3,'Vehicle Specs'!$G$25*I415,0)))</f>
        <v>0</v>
      </c>
      <c r="R415" s="24">
        <f t="shared" si="106"/>
        <v>327.12183588321</v>
      </c>
      <c r="S415" s="24">
        <f t="shared" si="111"/>
        <v>327.12183588321</v>
      </c>
      <c r="T415" s="24">
        <f>ABS((+P415+Q415)*(+E415))/1000</f>
        <v>2.423972803894586</v>
      </c>
      <c r="U415" s="61"/>
      <c r="V415" s="61"/>
      <c r="W415" s="22">
        <v>308.00785775999998</v>
      </c>
      <c r="X415" s="24">
        <f t="shared" si="117"/>
        <v>2.7987804415807165E-2</v>
      </c>
      <c r="Y415" s="24">
        <f t="shared" si="112"/>
        <v>2.7987804415807165E-2</v>
      </c>
      <c r="Z415" s="24">
        <f t="shared" si="113"/>
        <v>8.648231564484414E-2</v>
      </c>
      <c r="AA415" s="22">
        <f>(0.5*'Vehicle Specs'!$G$20*'Drive Cycle'!E415^2)</f>
        <v>17263.930261500002</v>
      </c>
      <c r="AB415" s="22">
        <f t="shared" si="114"/>
        <v>327.12183588321</v>
      </c>
      <c r="AC415" s="22">
        <f>SUM(AB$2:AB415)</f>
        <v>91842.649540134458</v>
      </c>
      <c r="AD415" s="35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</row>
    <row r="416" spans="1:43" x14ac:dyDescent="0.3">
      <c r="A416" s="21">
        <v>2</v>
      </c>
      <c r="B416" s="24" t="s">
        <v>97</v>
      </c>
      <c r="C416" s="24">
        <f t="shared" si="101"/>
        <v>414</v>
      </c>
      <c r="D416" s="24">
        <f t="shared" si="107"/>
        <v>16.576170000000001</v>
      </c>
      <c r="E416" s="24">
        <f t="shared" si="122"/>
        <v>7.41</v>
      </c>
      <c r="F416" s="44">
        <f t="shared" si="115"/>
        <v>53.479948803604799</v>
      </c>
      <c r="G416" s="61"/>
      <c r="H416" s="61"/>
      <c r="I416" s="44">
        <f>E416-E415</f>
        <v>0</v>
      </c>
      <c r="J416" s="24">
        <f>(0.5*'Vehicle Specs'!$G$25*'Vehicle Specs'!$C$28*'Vehicle Specs'!$C$27*'Drive Cycle'!E416^2)</f>
        <v>48.846470883209996</v>
      </c>
      <c r="K416" s="24">
        <f>IF(A416=1,'Vehicle Specs'!$E$36,IF(A416=2,'Vehicle Specs'!$C$36,IF(A416=3,'Vehicle Specs'!$D$36,IF(A416=4,'Vehicle Specs'!$B$36,1))))</f>
        <v>278.27536500000002</v>
      </c>
      <c r="L416" s="24">
        <f t="shared" si="120"/>
        <v>0</v>
      </c>
      <c r="M416" s="24">
        <f t="shared" si="116"/>
        <v>0</v>
      </c>
      <c r="N416" s="24">
        <f t="shared" si="108"/>
        <v>0</v>
      </c>
      <c r="O416" s="24">
        <f t="shared" si="109"/>
        <v>0</v>
      </c>
      <c r="P416" s="24">
        <f t="shared" si="110"/>
        <v>327.12183588321</v>
      </c>
      <c r="Q416" s="24">
        <f>IF(H416=1,I416*'Vehicle Specs'!#REF!,IF(H416=2,'Vehicle Specs'!#REF!*I416,IF(H416=3,'Vehicle Specs'!$G$25*I416,0)))</f>
        <v>0</v>
      </c>
      <c r="R416" s="24">
        <f t="shared" si="106"/>
        <v>327.12183588321</v>
      </c>
      <c r="S416" s="24">
        <f t="shared" si="111"/>
        <v>327.12183588321</v>
      </c>
      <c r="T416" s="24">
        <f>ABS((+P416+Q416)*(+E416))/1000</f>
        <v>2.423972803894586</v>
      </c>
      <c r="U416" s="61"/>
      <c r="V416" s="61"/>
      <c r="W416" s="22">
        <v>308.00785775999998</v>
      </c>
      <c r="X416" s="24">
        <f t="shared" si="117"/>
        <v>2.7987804415807165E-2</v>
      </c>
      <c r="Y416" s="24">
        <f t="shared" si="112"/>
        <v>2.7987804415807165E-2</v>
      </c>
      <c r="Z416" s="24">
        <f t="shared" si="113"/>
        <v>8.648231564484414E-2</v>
      </c>
      <c r="AA416" s="22">
        <f>(0.5*'Vehicle Specs'!$G$20*'Drive Cycle'!E416^2)</f>
        <v>17263.930261500002</v>
      </c>
      <c r="AB416" s="22">
        <f t="shared" si="114"/>
        <v>327.12183588321</v>
      </c>
      <c r="AC416" s="22">
        <f>SUM(AB$2:AB416)</f>
        <v>92169.77137601767</v>
      </c>
      <c r="AD416" s="35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</row>
    <row r="417" spans="1:43" x14ac:dyDescent="0.3">
      <c r="A417" s="21">
        <v>2</v>
      </c>
      <c r="B417" s="24" t="s">
        <v>97</v>
      </c>
      <c r="C417" s="24">
        <f t="shared" si="101"/>
        <v>415</v>
      </c>
      <c r="D417" s="24">
        <f t="shared" si="107"/>
        <v>16.576170000000001</v>
      </c>
      <c r="E417" s="24">
        <f t="shared" si="122"/>
        <v>7.41</v>
      </c>
      <c r="F417" s="44">
        <f t="shared" si="115"/>
        <v>53.61490157013651</v>
      </c>
      <c r="G417" s="61"/>
      <c r="H417" s="61"/>
      <c r="I417" s="44">
        <f>E417-E416</f>
        <v>0</v>
      </c>
      <c r="J417" s="24">
        <f>(0.5*'Vehicle Specs'!$G$25*'Vehicle Specs'!$C$28*'Vehicle Specs'!$C$27*'Drive Cycle'!E417^2)</f>
        <v>48.846470883209996</v>
      </c>
      <c r="K417" s="24">
        <f>IF(A417=1,'Vehicle Specs'!$E$36,IF(A417=2,'Vehicle Specs'!$C$36,IF(A417=3,'Vehicle Specs'!$D$36,IF(A417=4,'Vehicle Specs'!$B$36,1))))</f>
        <v>278.27536500000002</v>
      </c>
      <c r="L417" s="24">
        <f t="shared" si="120"/>
        <v>0</v>
      </c>
      <c r="M417" s="24">
        <f t="shared" si="116"/>
        <v>0</v>
      </c>
      <c r="N417" s="24">
        <f t="shared" si="108"/>
        <v>0</v>
      </c>
      <c r="O417" s="24">
        <f t="shared" si="109"/>
        <v>0</v>
      </c>
      <c r="P417" s="24">
        <f t="shared" si="110"/>
        <v>327.12183588321</v>
      </c>
      <c r="Q417" s="24">
        <f>IF(H417=1,I417*'Vehicle Specs'!#REF!,IF(H417=2,'Vehicle Specs'!#REF!*I417,IF(H417=3,'Vehicle Specs'!$G$25*I417,0)))</f>
        <v>0</v>
      </c>
      <c r="R417" s="24">
        <f t="shared" si="106"/>
        <v>327.12183588321</v>
      </c>
      <c r="S417" s="24">
        <f t="shared" si="111"/>
        <v>327.12183588321</v>
      </c>
      <c r="T417" s="24">
        <f>ABS((+P417+Q417)*(+E417))/1000</f>
        <v>2.423972803894586</v>
      </c>
      <c r="U417" s="61"/>
      <c r="V417" s="61"/>
      <c r="W417" s="22">
        <v>308.00785775999998</v>
      </c>
      <c r="X417" s="24">
        <f t="shared" si="117"/>
        <v>2.7987804415807165E-2</v>
      </c>
      <c r="Y417" s="24">
        <f t="shared" si="112"/>
        <v>2.7987804415807165E-2</v>
      </c>
      <c r="Z417" s="24">
        <f t="shared" si="113"/>
        <v>8.648231564484414E-2</v>
      </c>
      <c r="AA417" s="22">
        <f>(0.5*'Vehicle Specs'!$G$20*'Drive Cycle'!E417^2)</f>
        <v>17263.930261500002</v>
      </c>
      <c r="AB417" s="22">
        <f t="shared" si="114"/>
        <v>327.12183588321</v>
      </c>
      <c r="AC417" s="22">
        <f>SUM(AB$2:AB417)</f>
        <v>92496.893211900882</v>
      </c>
      <c r="AD417" s="35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</row>
    <row r="418" spans="1:43" x14ac:dyDescent="0.3">
      <c r="A418" s="21">
        <v>2</v>
      </c>
      <c r="B418" s="24" t="s">
        <v>97</v>
      </c>
      <c r="C418" s="24">
        <f t="shared" si="101"/>
        <v>416</v>
      </c>
      <c r="D418" s="24">
        <f t="shared" si="107"/>
        <v>16.576170000000001</v>
      </c>
      <c r="E418" s="24">
        <f t="shared" si="122"/>
        <v>7.41</v>
      </c>
      <c r="F418" s="44">
        <f t="shared" si="115"/>
        <v>53.749854336668221</v>
      </c>
      <c r="G418" s="61"/>
      <c r="H418" s="61"/>
      <c r="I418" s="44">
        <f>E418-E417</f>
        <v>0</v>
      </c>
      <c r="J418" s="24">
        <f>(0.5*'Vehicle Specs'!$G$25*'Vehicle Specs'!$C$28*'Vehicle Specs'!$C$27*'Drive Cycle'!E418^2)</f>
        <v>48.846470883209996</v>
      </c>
      <c r="K418" s="24">
        <f>IF(A418=1,'Vehicle Specs'!$E$36,IF(A418=2,'Vehicle Specs'!$C$36,IF(A418=3,'Vehicle Specs'!$D$36,IF(A418=4,'Vehicle Specs'!$B$36,1))))</f>
        <v>278.27536500000002</v>
      </c>
      <c r="L418" s="24">
        <f t="shared" si="120"/>
        <v>0</v>
      </c>
      <c r="M418" s="24">
        <f t="shared" si="116"/>
        <v>0</v>
      </c>
      <c r="N418" s="24">
        <f t="shared" si="108"/>
        <v>0</v>
      </c>
      <c r="O418" s="24">
        <f t="shared" si="109"/>
        <v>0</v>
      </c>
      <c r="P418" s="24">
        <f t="shared" si="110"/>
        <v>327.12183588321</v>
      </c>
      <c r="Q418" s="24">
        <f>IF(H418=1,I418*'Vehicle Specs'!#REF!,IF(H418=2,'Vehicle Specs'!#REF!*I418,IF(H418=3,'Vehicle Specs'!$G$25*I418,0)))</f>
        <v>0</v>
      </c>
      <c r="R418" s="24">
        <f t="shared" si="106"/>
        <v>327.12183588321</v>
      </c>
      <c r="S418" s="24">
        <f t="shared" si="111"/>
        <v>327.12183588321</v>
      </c>
      <c r="T418" s="24">
        <f>ABS((+P418+Q418)*(+E418))/1000</f>
        <v>2.423972803894586</v>
      </c>
      <c r="U418" s="61"/>
      <c r="V418" s="61"/>
      <c r="W418" s="22">
        <v>308.00785775999998</v>
      </c>
      <c r="X418" s="24">
        <f t="shared" si="117"/>
        <v>2.7987804415807165E-2</v>
      </c>
      <c r="Y418" s="24">
        <f t="shared" si="112"/>
        <v>2.7987804415807165E-2</v>
      </c>
      <c r="Z418" s="24">
        <f t="shared" si="113"/>
        <v>8.648231564484414E-2</v>
      </c>
      <c r="AA418" s="22">
        <f>(0.5*'Vehicle Specs'!$G$20*'Drive Cycle'!E418^2)</f>
        <v>17263.930261500002</v>
      </c>
      <c r="AB418" s="22">
        <f t="shared" si="114"/>
        <v>327.12183588321</v>
      </c>
      <c r="AC418" s="22">
        <f>SUM(AB$2:AB418)</f>
        <v>92824.015047784094</v>
      </c>
      <c r="AD418" s="35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</row>
    <row r="419" spans="1:43" x14ac:dyDescent="0.3">
      <c r="A419" s="21">
        <v>2</v>
      </c>
      <c r="B419" s="24" t="s">
        <v>97</v>
      </c>
      <c r="C419" s="24">
        <f t="shared" si="101"/>
        <v>417</v>
      </c>
      <c r="D419" s="24">
        <f t="shared" si="107"/>
        <v>18.253920000000001</v>
      </c>
      <c r="E419" s="24">
        <f>E418+0.75</f>
        <v>8.16</v>
      </c>
      <c r="F419" s="44">
        <f t="shared" si="115"/>
        <v>53.872403356276067</v>
      </c>
      <c r="G419" s="61"/>
      <c r="H419" s="61"/>
      <c r="I419" s="44">
        <f>E419-E418</f>
        <v>0.75</v>
      </c>
      <c r="J419" s="24">
        <f>(0.5*'Vehicle Specs'!$G$25*'Vehicle Specs'!$C$28*'Vehicle Specs'!$C$27*'Drive Cycle'!E419^2)</f>
        <v>59.234822760959993</v>
      </c>
      <c r="K419" s="24">
        <f>IF(A419=1,'Vehicle Specs'!$E$36,IF(A419=2,'Vehicle Specs'!$C$36,IF(A419=3,'Vehicle Specs'!$D$36,IF(A419=4,'Vehicle Specs'!$B$36,1))))</f>
        <v>278.27536500000002</v>
      </c>
      <c r="L419" s="24">
        <f t="shared" si="120"/>
        <v>0</v>
      </c>
      <c r="M419" s="24">
        <f t="shared" si="116"/>
        <v>0</v>
      </c>
      <c r="N419" s="24">
        <f t="shared" si="108"/>
        <v>0</v>
      </c>
      <c r="O419" s="24">
        <f t="shared" si="109"/>
        <v>0</v>
      </c>
      <c r="P419" s="24">
        <f t="shared" si="110"/>
        <v>337.51018776096004</v>
      </c>
      <c r="Q419" s="24">
        <f>IF(H419=1,I419*'Vehicle Specs'!#REF!,IF(H419=2,'Vehicle Specs'!#REF!*I419,IF(H419=3,'Vehicle Specs'!$G$25*I419,0)))</f>
        <v>0</v>
      </c>
      <c r="R419" s="24">
        <f t="shared" si="106"/>
        <v>337.51018776096004</v>
      </c>
      <c r="S419" s="24">
        <f t="shared" si="111"/>
        <v>337.51018776096004</v>
      </c>
      <c r="T419" s="24">
        <f>ABS((+P419+Q419)*(+E419))/1000</f>
        <v>2.7540831321294341</v>
      </c>
      <c r="U419" s="61"/>
      <c r="V419" s="61"/>
      <c r="W419" s="22">
        <v>308.00785775999998</v>
      </c>
      <c r="X419" s="24">
        <f t="shared" si="117"/>
        <v>2.8876608306785737E-2</v>
      </c>
      <c r="Y419" s="24">
        <f t="shared" si="112"/>
        <v>2.8876608306785737E-2</v>
      </c>
      <c r="Z419" s="24">
        <f t="shared" si="113"/>
        <v>8.9228719667967929E-2</v>
      </c>
      <c r="AA419" s="22">
        <f>(0.5*'Vehicle Specs'!$G$20*'Drive Cycle'!E419^2)</f>
        <v>20935.511424</v>
      </c>
      <c r="AB419" s="22">
        <f t="shared" si="114"/>
        <v>337.51018776096004</v>
      </c>
      <c r="AC419" s="22">
        <f>SUM(AB$2:AB419)</f>
        <v>93161.52523554505</v>
      </c>
      <c r="AD419" s="35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</row>
    <row r="420" spans="1:43" x14ac:dyDescent="0.3">
      <c r="A420" s="21">
        <v>2</v>
      </c>
      <c r="B420" s="24" t="s">
        <v>97</v>
      </c>
      <c r="C420" s="24">
        <f t="shared" si="101"/>
        <v>418</v>
      </c>
      <c r="D420" s="24">
        <f t="shared" si="107"/>
        <v>19.93167</v>
      </c>
      <c r="E420" s="24">
        <f t="shared" ref="E420:E426" si="123">E419+0.75</f>
        <v>8.91</v>
      </c>
      <c r="F420" s="44">
        <f t="shared" si="115"/>
        <v>53.984636801842846</v>
      </c>
      <c r="G420" s="61"/>
      <c r="H420" s="61"/>
      <c r="I420" s="44">
        <f>E420-E419</f>
        <v>0.75</v>
      </c>
      <c r="J420" s="24">
        <f>(0.5*'Vehicle Specs'!$G$25*'Vehicle Specs'!$C$28*'Vehicle Specs'!$C$27*'Drive Cycle'!E420^2)</f>
        <v>70.623979251210002</v>
      </c>
      <c r="K420" s="24">
        <f>IF(A420=1,'Vehicle Specs'!$E$36,IF(A420=2,'Vehicle Specs'!$C$36,IF(A420=3,'Vehicle Specs'!$D$36,IF(A420=4,'Vehicle Specs'!$B$36,1))))</f>
        <v>278.27536500000002</v>
      </c>
      <c r="L420" s="24">
        <f t="shared" si="120"/>
        <v>0</v>
      </c>
      <c r="M420" s="24">
        <f t="shared" si="116"/>
        <v>0</v>
      </c>
      <c r="N420" s="24">
        <f t="shared" si="108"/>
        <v>0</v>
      </c>
      <c r="O420" s="24">
        <f t="shared" si="109"/>
        <v>0</v>
      </c>
      <c r="P420" s="24">
        <f t="shared" si="110"/>
        <v>348.89934425121004</v>
      </c>
      <c r="Q420" s="24">
        <f>IF(H420=1,I420*'Vehicle Specs'!#REF!,IF(H420=2,'Vehicle Specs'!#REF!*I420,IF(H420=3,'Vehicle Specs'!$G$25*I420,0)))</f>
        <v>0</v>
      </c>
      <c r="R420" s="24">
        <f t="shared" si="106"/>
        <v>348.89934425121004</v>
      </c>
      <c r="S420" s="24">
        <f t="shared" si="111"/>
        <v>348.89934425121004</v>
      </c>
      <c r="T420" s="24">
        <f>ABS((+P420+Q420)*(+E420))/1000</f>
        <v>3.1086931572782812</v>
      </c>
      <c r="U420" s="61"/>
      <c r="V420" s="61"/>
      <c r="W420" s="22">
        <v>308.00785775999998</v>
      </c>
      <c r="X420" s="24">
        <f t="shared" si="117"/>
        <v>2.9851038776856659E-2</v>
      </c>
      <c r="Y420" s="24">
        <f t="shared" si="112"/>
        <v>2.9851038776856659E-2</v>
      </c>
      <c r="Z420" s="24">
        <f t="shared" si="113"/>
        <v>9.223970982048707E-2</v>
      </c>
      <c r="AA420" s="22">
        <f>(0.5*'Vehicle Specs'!$G$20*'Drive Cycle'!E420^2)</f>
        <v>24960.809461500005</v>
      </c>
      <c r="AB420" s="22">
        <f t="shared" si="114"/>
        <v>348.89934425121004</v>
      </c>
      <c r="AC420" s="22">
        <f>SUM(AB$2:AB420)</f>
        <v>93510.424579796265</v>
      </c>
      <c r="AD420" s="35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</row>
    <row r="421" spans="1:43" x14ac:dyDescent="0.3">
      <c r="A421" s="21">
        <v>2</v>
      </c>
      <c r="B421" s="24" t="s">
        <v>97</v>
      </c>
      <c r="C421" s="24">
        <f t="shared" si="101"/>
        <v>419</v>
      </c>
      <c r="D421" s="24">
        <f t="shared" si="107"/>
        <v>21.60942</v>
      </c>
      <c r="E421" s="24">
        <f t="shared" si="123"/>
        <v>9.66</v>
      </c>
      <c r="F421" s="44">
        <f t="shared" si="115"/>
        <v>54.088156470579904</v>
      </c>
      <c r="G421" s="61"/>
      <c r="H421" s="61"/>
      <c r="I421" s="44">
        <f>E421-E420</f>
        <v>0.75</v>
      </c>
      <c r="J421" s="24">
        <f>(0.5*'Vehicle Specs'!$G$25*'Vehicle Specs'!$C$28*'Vehicle Specs'!$C$27*'Drive Cycle'!E421^2)</f>
        <v>83.013940353959995</v>
      </c>
      <c r="K421" s="24">
        <f>IF(A421=1,'Vehicle Specs'!$E$36,IF(A421=2,'Vehicle Specs'!$C$36,IF(A421=3,'Vehicle Specs'!$D$36,IF(A421=4,'Vehicle Specs'!$B$36,1))))</f>
        <v>278.27536500000002</v>
      </c>
      <c r="L421" s="24">
        <f t="shared" si="120"/>
        <v>0</v>
      </c>
      <c r="M421" s="24">
        <f t="shared" si="116"/>
        <v>0</v>
      </c>
      <c r="N421" s="24">
        <f t="shared" si="108"/>
        <v>0</v>
      </c>
      <c r="O421" s="24">
        <f t="shared" si="109"/>
        <v>0</v>
      </c>
      <c r="P421" s="24">
        <f t="shared" si="110"/>
        <v>361.28930535396</v>
      </c>
      <c r="Q421" s="24">
        <f>IF(H421=1,I421*'Vehicle Specs'!#REF!,IF(H421=2,'Vehicle Specs'!#REF!*I421,IF(H421=3,'Vehicle Specs'!$G$25*I421,0)))</f>
        <v>0</v>
      </c>
      <c r="R421" s="24">
        <f t="shared" si="106"/>
        <v>361.28930535396</v>
      </c>
      <c r="S421" s="24">
        <f t="shared" si="111"/>
        <v>361.28930535396</v>
      </c>
      <c r="T421" s="24">
        <f>ABS((+P421+Q421)*(+E421))/1000</f>
        <v>3.4900546897192535</v>
      </c>
      <c r="U421" s="61"/>
      <c r="V421" s="61"/>
      <c r="W421" s="22">
        <v>308.00785775999998</v>
      </c>
      <c r="X421" s="24">
        <f t="shared" si="117"/>
        <v>3.0911095826019915E-2</v>
      </c>
      <c r="Y421" s="24">
        <f t="shared" si="112"/>
        <v>3.0911095826019915E-2</v>
      </c>
      <c r="Z421" s="24">
        <f t="shared" si="113"/>
        <v>9.5515286102401536E-2</v>
      </c>
      <c r="AA421" s="22">
        <f>(0.5*'Vehicle Specs'!$G$20*'Drive Cycle'!E421^2)</f>
        <v>29339.824374000003</v>
      </c>
      <c r="AB421" s="22">
        <f t="shared" si="114"/>
        <v>361.28930535396</v>
      </c>
      <c r="AC421" s="22">
        <f>SUM(AB$2:AB421)</f>
        <v>93871.713885150224</v>
      </c>
      <c r="AD421" s="35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</row>
    <row r="422" spans="1:43" x14ac:dyDescent="0.3">
      <c r="A422" s="21">
        <v>2</v>
      </c>
      <c r="B422" s="24" t="s">
        <v>97</v>
      </c>
      <c r="C422" s="24">
        <f t="shared" si="101"/>
        <v>420</v>
      </c>
      <c r="D422" s="24">
        <f t="shared" si="107"/>
        <v>23.28717</v>
      </c>
      <c r="E422" s="24">
        <f t="shared" si="123"/>
        <v>10.41</v>
      </c>
      <c r="F422" s="44">
        <f t="shared" si="115"/>
        <v>54.184217949926683</v>
      </c>
      <c r="G422" s="61"/>
      <c r="H422" s="61"/>
      <c r="I422" s="44">
        <f>E422-E421</f>
        <v>0.75</v>
      </c>
      <c r="J422" s="24">
        <f>(0.5*'Vehicle Specs'!$G$25*'Vehicle Specs'!$C$28*'Vehicle Specs'!$C$27*'Drive Cycle'!E422^2)</f>
        <v>96.404706069209993</v>
      </c>
      <c r="K422" s="24">
        <f>IF(A422=1,'Vehicle Specs'!$E$36,IF(A422=2,'Vehicle Specs'!$C$36,IF(A422=3,'Vehicle Specs'!$D$36,IF(A422=4,'Vehicle Specs'!$B$36,1))))</f>
        <v>278.27536500000002</v>
      </c>
      <c r="L422" s="24">
        <f t="shared" si="120"/>
        <v>0</v>
      </c>
      <c r="M422" s="24">
        <f t="shared" si="116"/>
        <v>0</v>
      </c>
      <c r="N422" s="24">
        <f t="shared" si="108"/>
        <v>0</v>
      </c>
      <c r="O422" s="24">
        <f t="shared" si="109"/>
        <v>0</v>
      </c>
      <c r="P422" s="24">
        <f t="shared" si="110"/>
        <v>374.68007106921004</v>
      </c>
      <c r="Q422" s="24">
        <f>IF(H422=1,I422*'Vehicle Specs'!#REF!,IF(H422=2,'Vehicle Specs'!#REF!*I422,IF(H422=3,'Vehicle Specs'!$G$25*I422,0)))</f>
        <v>0</v>
      </c>
      <c r="R422" s="24">
        <f t="shared" si="106"/>
        <v>374.68007106921004</v>
      </c>
      <c r="S422" s="24">
        <f t="shared" si="111"/>
        <v>374.68007106921004</v>
      </c>
      <c r="T422" s="24">
        <f>ABS((+P422+Q422)*(+E422))/1000</f>
        <v>3.9004195398304766</v>
      </c>
      <c r="U422" s="61"/>
      <c r="V422" s="61"/>
      <c r="W422" s="22">
        <v>308.00785775999998</v>
      </c>
      <c r="X422" s="24">
        <f t="shared" si="117"/>
        <v>3.2056779454275534E-2</v>
      </c>
      <c r="Y422" s="24">
        <f t="shared" si="112"/>
        <v>3.2056779454275534E-2</v>
      </c>
      <c r="Z422" s="24">
        <f t="shared" si="113"/>
        <v>9.9055448513711397E-2</v>
      </c>
      <c r="AA422" s="22">
        <f>(0.5*'Vehicle Specs'!$G$20*'Drive Cycle'!E422^2)</f>
        <v>34072.556161500004</v>
      </c>
      <c r="AB422" s="22">
        <f t="shared" si="114"/>
        <v>374.68007106921004</v>
      </c>
      <c r="AC422" s="22">
        <f>SUM(AB$2:AB422)</f>
        <v>94246.393956219428</v>
      </c>
      <c r="AD422" s="35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</row>
    <row r="423" spans="1:43" x14ac:dyDescent="0.3">
      <c r="A423" s="21">
        <v>2</v>
      </c>
      <c r="B423" s="24" t="s">
        <v>97</v>
      </c>
      <c r="C423" s="24">
        <f t="shared" ref="C423:C486" si="124">C422+1</f>
        <v>421</v>
      </c>
      <c r="D423" s="24">
        <f t="shared" si="107"/>
        <v>24.964920000000003</v>
      </c>
      <c r="E423" s="24">
        <f t="shared" si="123"/>
        <v>11.16</v>
      </c>
      <c r="F423" s="44">
        <f t="shared" si="115"/>
        <v>54.27382368469371</v>
      </c>
      <c r="G423" s="61"/>
      <c r="H423" s="61"/>
      <c r="I423" s="44">
        <f>E423-E422</f>
        <v>0.75</v>
      </c>
      <c r="J423" s="24">
        <f>(0.5*'Vehicle Specs'!$G$25*'Vehicle Specs'!$C$28*'Vehicle Specs'!$C$27*'Drive Cycle'!E423^2)</f>
        <v>110.79627639696</v>
      </c>
      <c r="K423" s="24">
        <f>IF(A423=1,'Vehicle Specs'!$E$36,IF(A423=2,'Vehicle Specs'!$C$36,IF(A423=3,'Vehicle Specs'!$D$36,IF(A423=4,'Vehicle Specs'!$B$36,1))))</f>
        <v>278.27536500000002</v>
      </c>
      <c r="L423" s="24">
        <f t="shared" si="120"/>
        <v>0</v>
      </c>
      <c r="M423" s="24">
        <f t="shared" si="116"/>
        <v>0</v>
      </c>
      <c r="N423" s="24">
        <f t="shared" si="108"/>
        <v>0</v>
      </c>
      <c r="O423" s="24">
        <f t="shared" si="109"/>
        <v>0</v>
      </c>
      <c r="P423" s="24">
        <f t="shared" si="110"/>
        <v>389.07164139695999</v>
      </c>
      <c r="Q423" s="24">
        <f>IF(H423=1,I423*'Vehicle Specs'!#REF!,IF(H423=2,'Vehicle Specs'!#REF!*I423,IF(H423=3,'Vehicle Specs'!$G$25*I423,0)))</f>
        <v>0</v>
      </c>
      <c r="R423" s="24">
        <f t="shared" si="106"/>
        <v>389.07164139695999</v>
      </c>
      <c r="S423" s="24">
        <f t="shared" si="111"/>
        <v>389.07164139695999</v>
      </c>
      <c r="T423" s="24">
        <f>ABS((+P423+Q423)*(+E423))/1000</f>
        <v>4.3420395179900737</v>
      </c>
      <c r="U423" s="61"/>
      <c r="V423" s="61"/>
      <c r="W423" s="22">
        <v>308.00785775999998</v>
      </c>
      <c r="X423" s="24">
        <f t="shared" si="117"/>
        <v>3.3288089661623492E-2</v>
      </c>
      <c r="Y423" s="24">
        <f t="shared" si="112"/>
        <v>3.3288089661623492E-2</v>
      </c>
      <c r="Z423" s="24">
        <f t="shared" si="113"/>
        <v>0.10286019705441658</v>
      </c>
      <c r="AA423" s="22">
        <f>(0.5*'Vehicle Specs'!$G$20*'Drive Cycle'!E423^2)</f>
        <v>39159.004824000003</v>
      </c>
      <c r="AB423" s="22">
        <f t="shared" si="114"/>
        <v>389.07164139695999</v>
      </c>
      <c r="AC423" s="22">
        <f>SUM(AB$2:AB423)</f>
        <v>94635.465597616392</v>
      </c>
      <c r="AD423" s="35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</row>
    <row r="424" spans="1:43" x14ac:dyDescent="0.3">
      <c r="A424" s="21">
        <v>2</v>
      </c>
      <c r="B424" s="24" t="s">
        <v>97</v>
      </c>
      <c r="C424" s="24">
        <f t="shared" si="124"/>
        <v>422</v>
      </c>
      <c r="D424" s="24">
        <f t="shared" si="107"/>
        <v>26.642670000000003</v>
      </c>
      <c r="E424" s="24">
        <f t="shared" si="123"/>
        <v>11.91</v>
      </c>
      <c r="F424" s="44">
        <f t="shared" si="115"/>
        <v>54.35778674094896</v>
      </c>
      <c r="G424" s="61"/>
      <c r="H424" s="61"/>
      <c r="I424" s="44">
        <f>E424-E423</f>
        <v>0.75</v>
      </c>
      <c r="J424" s="24">
        <f>(0.5*'Vehicle Specs'!$G$25*'Vehicle Specs'!$C$28*'Vehicle Specs'!$C$27*'Drive Cycle'!E424^2)</f>
        <v>126.18865133721</v>
      </c>
      <c r="K424" s="24">
        <f>IF(A424=1,'Vehicle Specs'!$E$36,IF(A424=2,'Vehicle Specs'!$C$36,IF(A424=3,'Vehicle Specs'!$D$36,IF(A424=4,'Vehicle Specs'!$B$36,1))))</f>
        <v>278.27536500000002</v>
      </c>
      <c r="L424" s="24">
        <f t="shared" si="120"/>
        <v>0</v>
      </c>
      <c r="M424" s="24">
        <f t="shared" si="116"/>
        <v>0</v>
      </c>
      <c r="N424" s="24">
        <f t="shared" si="108"/>
        <v>0</v>
      </c>
      <c r="O424" s="24">
        <f t="shared" si="109"/>
        <v>0</v>
      </c>
      <c r="P424" s="24">
        <f t="shared" si="110"/>
        <v>404.46401633721001</v>
      </c>
      <c r="Q424" s="24">
        <f>IF(H424=1,I424*'Vehicle Specs'!#REF!,IF(H424=2,'Vehicle Specs'!#REF!*I424,IF(H424=3,'Vehicle Specs'!$G$25*I424,0)))</f>
        <v>0</v>
      </c>
      <c r="R424" s="24">
        <f t="shared" si="106"/>
        <v>404.46401633721001</v>
      </c>
      <c r="S424" s="24">
        <f t="shared" si="111"/>
        <v>404.46401633721001</v>
      </c>
      <c r="T424" s="24">
        <f>ABS((+P424+Q424)*(+E424))/1000</f>
        <v>4.8171664345761709</v>
      </c>
      <c r="U424" s="61"/>
      <c r="V424" s="61"/>
      <c r="W424" s="22">
        <v>308.00785775999998</v>
      </c>
      <c r="X424" s="24">
        <f t="shared" si="117"/>
        <v>3.4605026448063805E-2</v>
      </c>
      <c r="Y424" s="24">
        <f t="shared" si="112"/>
        <v>3.4605026448063805E-2</v>
      </c>
      <c r="Z424" s="24">
        <f t="shared" si="113"/>
        <v>0.10692953172451715</v>
      </c>
      <c r="AA424" s="22">
        <f>(0.5*'Vehicle Specs'!$G$20*'Drive Cycle'!E424^2)</f>
        <v>44599.170361500008</v>
      </c>
      <c r="AB424" s="22">
        <f t="shared" si="114"/>
        <v>404.46401633721001</v>
      </c>
      <c r="AC424" s="22">
        <f>SUM(AB$2:AB424)</f>
        <v>95039.929613953602</v>
      </c>
      <c r="AD424" s="35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</row>
    <row r="425" spans="1:43" x14ac:dyDescent="0.3">
      <c r="A425" s="21">
        <v>2</v>
      </c>
      <c r="B425" s="25" t="s">
        <v>83</v>
      </c>
      <c r="C425" s="25">
        <f t="shared" si="124"/>
        <v>423</v>
      </c>
      <c r="D425" s="25">
        <f t="shared" si="107"/>
        <v>28.320420000000002</v>
      </c>
      <c r="E425" s="25">
        <f t="shared" si="123"/>
        <v>12.66</v>
      </c>
      <c r="F425" s="45">
        <f t="shared" si="115"/>
        <v>54.436775682497142</v>
      </c>
      <c r="G425" s="61"/>
      <c r="H425" s="61"/>
      <c r="I425" s="45">
        <f>E425-E424</f>
        <v>0.75</v>
      </c>
      <c r="J425" s="25">
        <f>(0.5*'Vehicle Specs'!$G$25*'Vehicle Specs'!$C$28*'Vehicle Specs'!$C$27*'Drive Cycle'!E425^2)</f>
        <v>142.58183088995997</v>
      </c>
      <c r="K425" s="25">
        <f>IF(A425=1,'Vehicle Specs'!$E$36,IF(A425=2,'Vehicle Specs'!$C$36,IF(A425=3,'Vehicle Specs'!$D$36,IF(A425=4,'Vehicle Specs'!$B$36,1))))</f>
        <v>278.27536500000002</v>
      </c>
      <c r="L425" s="25">
        <f t="shared" si="120"/>
        <v>0</v>
      </c>
      <c r="M425" s="25">
        <f t="shared" si="116"/>
        <v>0</v>
      </c>
      <c r="N425" s="25">
        <f t="shared" si="108"/>
        <v>0</v>
      </c>
      <c r="O425" s="25">
        <f t="shared" si="109"/>
        <v>0</v>
      </c>
      <c r="P425" s="25">
        <f t="shared" si="110"/>
        <v>420.85719588996</v>
      </c>
      <c r="Q425" s="25">
        <f>IF(H425=1,I425*'Vehicle Specs'!#REF!,IF(H425=2,'Vehicle Specs'!#REF!*I425,IF(H425=3,'Vehicle Specs'!$G$25*I425,0)))</f>
        <v>0</v>
      </c>
      <c r="R425" s="25">
        <f t="shared" si="106"/>
        <v>420.85719588996</v>
      </c>
      <c r="S425" s="25">
        <f t="shared" si="111"/>
        <v>420.85719588996</v>
      </c>
      <c r="T425" s="25">
        <f>ABS((+P425+Q425)*(+E425))/1000</f>
        <v>5.328052099966893</v>
      </c>
      <c r="U425" s="61"/>
      <c r="V425" s="61"/>
      <c r="W425" s="22">
        <v>308.00785775999998</v>
      </c>
      <c r="X425" s="25">
        <f t="shared" si="117"/>
        <v>3.6007589813596454E-2</v>
      </c>
      <c r="Y425" s="25">
        <f t="shared" si="112"/>
        <v>3.6007589813596454E-2</v>
      </c>
      <c r="Z425" s="25">
        <f t="shared" si="113"/>
        <v>0.11126345252401304</v>
      </c>
      <c r="AA425" s="22">
        <f>(0.5*'Vehicle Specs'!$G$20*'Drive Cycle'!E425^2)</f>
        <v>50393.052774000003</v>
      </c>
      <c r="AB425" s="22">
        <f t="shared" si="114"/>
        <v>420.85719588996</v>
      </c>
      <c r="AC425" s="22">
        <f>SUM(AB$2:AB425)</f>
        <v>95460.786809843557</v>
      </c>
      <c r="AD425" s="35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</row>
    <row r="426" spans="1:43" x14ac:dyDescent="0.3">
      <c r="A426" s="21">
        <v>2</v>
      </c>
      <c r="B426" s="25" t="s">
        <v>83</v>
      </c>
      <c r="C426" s="25">
        <f t="shared" si="124"/>
        <v>424</v>
      </c>
      <c r="D426" s="25">
        <f t="shared" si="107"/>
        <v>29.998170000000002</v>
      </c>
      <c r="E426" s="25">
        <f t="shared" si="123"/>
        <v>13.41</v>
      </c>
      <c r="F426" s="45">
        <f t="shared" si="115"/>
        <v>54.511346898007957</v>
      </c>
      <c r="G426" s="61"/>
      <c r="H426" s="61"/>
      <c r="I426" s="45">
        <f>E426-E425</f>
        <v>0.75</v>
      </c>
      <c r="J426" s="25">
        <f>(0.5*'Vehicle Specs'!$G$25*'Vehicle Specs'!$C$28*'Vehicle Specs'!$C$27*'Drive Cycle'!E426^2)</f>
        <v>159.97581505520998</v>
      </c>
      <c r="K426" s="25">
        <f>IF(A426=1,'Vehicle Specs'!$E$36,IF(A426=2,'Vehicle Specs'!$C$36,IF(A426=3,'Vehicle Specs'!$D$36,IF(A426=4,'Vehicle Specs'!$B$36,1))))</f>
        <v>278.27536500000002</v>
      </c>
      <c r="L426" s="25">
        <f t="shared" si="120"/>
        <v>0</v>
      </c>
      <c r="M426" s="25">
        <f t="shared" si="116"/>
        <v>0</v>
      </c>
      <c r="N426" s="25">
        <f t="shared" si="108"/>
        <v>0</v>
      </c>
      <c r="O426" s="25">
        <f t="shared" si="109"/>
        <v>0</v>
      </c>
      <c r="P426" s="25">
        <f t="shared" si="110"/>
        <v>438.25118005521</v>
      </c>
      <c r="Q426" s="25">
        <f>IF(H426=1,I426*'Vehicle Specs'!#REF!,IF(H426=2,'Vehicle Specs'!#REF!*I426,IF(H426=3,'Vehicle Specs'!$G$25*I426,0)))</f>
        <v>0</v>
      </c>
      <c r="R426" s="25">
        <f t="shared" si="106"/>
        <v>438.25118005521</v>
      </c>
      <c r="S426" s="25">
        <f t="shared" si="111"/>
        <v>438.25118005521</v>
      </c>
      <c r="T426" s="25">
        <f>ABS((+P426+Q426)*(+E426))/1000</f>
        <v>5.8769483245403666</v>
      </c>
      <c r="U426" s="61"/>
      <c r="V426" s="61"/>
      <c r="W426" s="22">
        <v>308.00785775999998</v>
      </c>
      <c r="X426" s="25">
        <f t="shared" si="117"/>
        <v>3.7495779758221458E-2</v>
      </c>
      <c r="Y426" s="25">
        <f t="shared" si="112"/>
        <v>3.7495779758221458E-2</v>
      </c>
      <c r="Z426" s="25">
        <f t="shared" si="113"/>
        <v>0.1158619594529043</v>
      </c>
      <c r="AA426" s="22">
        <f>(0.5*'Vehicle Specs'!$G$20*'Drive Cycle'!E426^2)</f>
        <v>56540.652061500004</v>
      </c>
      <c r="AB426" s="22">
        <f t="shared" si="114"/>
        <v>438.25118005521</v>
      </c>
      <c r="AC426" s="22">
        <f>SUM(AB$2:AB426)</f>
        <v>95899.037989898774</v>
      </c>
      <c r="AD426" s="35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</row>
    <row r="427" spans="1:43" x14ac:dyDescent="0.3">
      <c r="A427" s="21">
        <v>2</v>
      </c>
      <c r="B427" s="25" t="s">
        <v>83</v>
      </c>
      <c r="C427" s="25">
        <f t="shared" si="124"/>
        <v>425</v>
      </c>
      <c r="D427" s="25">
        <f t="shared" si="107"/>
        <v>29.998170000000002</v>
      </c>
      <c r="E427" s="25">
        <f>E426</f>
        <v>13.41</v>
      </c>
      <c r="F427" s="45">
        <f t="shared" si="115"/>
        <v>54.585918113518773</v>
      </c>
      <c r="G427" s="61"/>
      <c r="H427" s="61"/>
      <c r="I427" s="45">
        <f>E427-E426</f>
        <v>0</v>
      </c>
      <c r="J427" s="25">
        <f>(0.5*'Vehicle Specs'!$G$25*'Vehicle Specs'!$C$28*'Vehicle Specs'!$C$27*'Drive Cycle'!E427^2)</f>
        <v>159.97581505520998</v>
      </c>
      <c r="K427" s="25">
        <f>IF(A427=1,'Vehicle Specs'!$E$36,IF(A427=2,'Vehicle Specs'!$C$36,IF(A427=3,'Vehicle Specs'!$D$36,IF(A427=4,'Vehicle Specs'!$B$36,1))))</f>
        <v>278.27536500000002</v>
      </c>
      <c r="L427" s="25">
        <f t="shared" si="120"/>
        <v>0</v>
      </c>
      <c r="M427" s="25">
        <f t="shared" si="116"/>
        <v>0</v>
      </c>
      <c r="N427" s="25">
        <f t="shared" si="108"/>
        <v>0</v>
      </c>
      <c r="O427" s="25">
        <f t="shared" si="109"/>
        <v>0</v>
      </c>
      <c r="P427" s="25">
        <f t="shared" si="110"/>
        <v>438.25118005521</v>
      </c>
      <c r="Q427" s="25">
        <f>IF(H427=1,I427*'Vehicle Specs'!#REF!,IF(H427=2,'Vehicle Specs'!#REF!*I427,IF(H427=3,'Vehicle Specs'!$G$25*I427,0)))</f>
        <v>0</v>
      </c>
      <c r="R427" s="25">
        <f t="shared" si="106"/>
        <v>438.25118005521</v>
      </c>
      <c r="S427" s="25">
        <f t="shared" si="111"/>
        <v>438.25118005521</v>
      </c>
      <c r="T427" s="25">
        <f>ABS((+P427+Q427)*(+E427))/1000</f>
        <v>5.8769483245403666</v>
      </c>
      <c r="U427" s="61"/>
      <c r="V427" s="61"/>
      <c r="W427" s="22">
        <v>308.00785775999998</v>
      </c>
      <c r="X427" s="25">
        <f t="shared" si="117"/>
        <v>3.7495779758221458E-2</v>
      </c>
      <c r="Y427" s="25">
        <f t="shared" si="112"/>
        <v>3.7495779758221458E-2</v>
      </c>
      <c r="Z427" s="25">
        <f t="shared" si="113"/>
        <v>0.1158619594529043</v>
      </c>
      <c r="AA427" s="22">
        <f>(0.5*'Vehicle Specs'!$G$20*'Drive Cycle'!E427^2)</f>
        <v>56540.652061500004</v>
      </c>
      <c r="AB427" s="22">
        <f t="shared" si="114"/>
        <v>438.25118005521</v>
      </c>
      <c r="AC427" s="22">
        <f>SUM(AB$2:AB427)</f>
        <v>96337.28916995399</v>
      </c>
      <c r="AD427" s="35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</row>
    <row r="428" spans="1:43" x14ac:dyDescent="0.3">
      <c r="A428" s="21">
        <v>2</v>
      </c>
      <c r="B428" s="25" t="s">
        <v>83</v>
      </c>
      <c r="C428" s="25">
        <f t="shared" si="124"/>
        <v>426</v>
      </c>
      <c r="D428" s="25">
        <f t="shared" si="107"/>
        <v>29.998170000000002</v>
      </c>
      <c r="E428" s="25">
        <f t="shared" ref="E428:E474" si="125">E427</f>
        <v>13.41</v>
      </c>
      <c r="F428" s="45">
        <f t="shared" si="115"/>
        <v>54.660489329029588</v>
      </c>
      <c r="G428" s="61"/>
      <c r="H428" s="61"/>
      <c r="I428" s="45">
        <f>E428-E427</f>
        <v>0</v>
      </c>
      <c r="J428" s="25">
        <f>(0.5*'Vehicle Specs'!$G$25*'Vehicle Specs'!$C$28*'Vehicle Specs'!$C$27*'Drive Cycle'!E428^2)</f>
        <v>159.97581505520998</v>
      </c>
      <c r="K428" s="25">
        <f>IF(A428=1,'Vehicle Specs'!$E$36,IF(A428=2,'Vehicle Specs'!$C$36,IF(A428=3,'Vehicle Specs'!$D$36,IF(A428=4,'Vehicle Specs'!$B$36,1))))</f>
        <v>278.27536500000002</v>
      </c>
      <c r="L428" s="25">
        <f t="shared" si="120"/>
        <v>0</v>
      </c>
      <c r="M428" s="25">
        <f t="shared" si="116"/>
        <v>0</v>
      </c>
      <c r="N428" s="25">
        <f t="shared" si="108"/>
        <v>0</v>
      </c>
      <c r="O428" s="25">
        <f t="shared" si="109"/>
        <v>0</v>
      </c>
      <c r="P428" s="25">
        <f t="shared" si="110"/>
        <v>438.25118005521</v>
      </c>
      <c r="Q428" s="25">
        <f>IF(H428=1,I428*'Vehicle Specs'!#REF!,IF(H428=2,'Vehicle Specs'!#REF!*I428,IF(H428=3,'Vehicle Specs'!$G$25*I428,0)))</f>
        <v>0</v>
      </c>
      <c r="R428" s="25">
        <f t="shared" si="106"/>
        <v>438.25118005521</v>
      </c>
      <c r="S428" s="25">
        <f t="shared" si="111"/>
        <v>438.25118005521</v>
      </c>
      <c r="T428" s="25">
        <f>ABS((+P428+Q428)*(+E428))/1000</f>
        <v>5.8769483245403666</v>
      </c>
      <c r="U428" s="61"/>
      <c r="V428" s="61"/>
      <c r="W428" s="22">
        <v>308.00785775999998</v>
      </c>
      <c r="X428" s="25">
        <f t="shared" si="117"/>
        <v>3.7495779758221458E-2</v>
      </c>
      <c r="Y428" s="25">
        <f t="shared" si="112"/>
        <v>3.7495779758221458E-2</v>
      </c>
      <c r="Z428" s="25">
        <f t="shared" si="113"/>
        <v>0.1158619594529043</v>
      </c>
      <c r="AA428" s="22">
        <f>(0.5*'Vehicle Specs'!$G$20*'Drive Cycle'!E428^2)</f>
        <v>56540.652061500004</v>
      </c>
      <c r="AB428" s="22">
        <f t="shared" si="114"/>
        <v>438.25118005521</v>
      </c>
      <c r="AC428" s="22">
        <f>SUM(AB$2:AB428)</f>
        <v>96775.540350009207</v>
      </c>
      <c r="AD428" s="35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</row>
    <row r="429" spans="1:43" x14ac:dyDescent="0.3">
      <c r="A429" s="21">
        <v>2</v>
      </c>
      <c r="B429" s="25" t="s">
        <v>83</v>
      </c>
      <c r="C429" s="25">
        <f t="shared" si="124"/>
        <v>427</v>
      </c>
      <c r="D429" s="25">
        <f t="shared" si="107"/>
        <v>29.998170000000002</v>
      </c>
      <c r="E429" s="25">
        <f t="shared" si="125"/>
        <v>13.41</v>
      </c>
      <c r="F429" s="45">
        <f t="shared" si="115"/>
        <v>54.735060544540403</v>
      </c>
      <c r="G429" s="61"/>
      <c r="H429" s="61"/>
      <c r="I429" s="45">
        <f>E429-E428</f>
        <v>0</v>
      </c>
      <c r="J429" s="25">
        <f>(0.5*'Vehicle Specs'!$G$25*'Vehicle Specs'!$C$28*'Vehicle Specs'!$C$27*'Drive Cycle'!E429^2)</f>
        <v>159.97581505520998</v>
      </c>
      <c r="K429" s="25">
        <f>IF(A429=1,'Vehicle Specs'!$E$36,IF(A429=2,'Vehicle Specs'!$C$36,IF(A429=3,'Vehicle Specs'!$D$36,IF(A429=4,'Vehicle Specs'!$B$36,1))))</f>
        <v>278.27536500000002</v>
      </c>
      <c r="L429" s="25">
        <f t="shared" si="120"/>
        <v>0</v>
      </c>
      <c r="M429" s="25">
        <f t="shared" si="116"/>
        <v>0</v>
      </c>
      <c r="N429" s="25">
        <f t="shared" si="108"/>
        <v>0</v>
      </c>
      <c r="O429" s="25">
        <f t="shared" si="109"/>
        <v>0</v>
      </c>
      <c r="P429" s="25">
        <f t="shared" si="110"/>
        <v>438.25118005521</v>
      </c>
      <c r="Q429" s="25">
        <f>IF(H429=1,I429*'Vehicle Specs'!#REF!,IF(H429=2,'Vehicle Specs'!#REF!*I429,IF(H429=3,'Vehicle Specs'!$G$25*I429,0)))</f>
        <v>0</v>
      </c>
      <c r="R429" s="25">
        <f t="shared" si="106"/>
        <v>438.25118005521</v>
      </c>
      <c r="S429" s="25">
        <f t="shared" si="111"/>
        <v>438.25118005521</v>
      </c>
      <c r="T429" s="25">
        <f>ABS((+P429+Q429)*(+E429))/1000</f>
        <v>5.8769483245403666</v>
      </c>
      <c r="U429" s="61"/>
      <c r="V429" s="61"/>
      <c r="W429" s="22">
        <v>308.00785775999998</v>
      </c>
      <c r="X429" s="25">
        <f t="shared" si="117"/>
        <v>3.7495779758221458E-2</v>
      </c>
      <c r="Y429" s="25">
        <f t="shared" si="112"/>
        <v>3.7495779758221458E-2</v>
      </c>
      <c r="Z429" s="25">
        <f t="shared" si="113"/>
        <v>0.1158619594529043</v>
      </c>
      <c r="AA429" s="22">
        <f>(0.5*'Vehicle Specs'!$G$20*'Drive Cycle'!E429^2)</f>
        <v>56540.652061500004</v>
      </c>
      <c r="AB429" s="22">
        <f t="shared" si="114"/>
        <v>438.25118005521</v>
      </c>
      <c r="AC429" s="22">
        <f>SUM(AB$2:AB429)</f>
        <v>97213.791530064424</v>
      </c>
      <c r="AD429" s="35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</row>
    <row r="430" spans="1:43" x14ac:dyDescent="0.3">
      <c r="A430" s="21">
        <v>2</v>
      </c>
      <c r="B430" s="25" t="s">
        <v>83</v>
      </c>
      <c r="C430" s="25">
        <f t="shared" si="124"/>
        <v>428</v>
      </c>
      <c r="D430" s="25">
        <f t="shared" si="107"/>
        <v>29.998170000000002</v>
      </c>
      <c r="E430" s="25">
        <f t="shared" si="125"/>
        <v>13.41</v>
      </c>
      <c r="F430" s="45">
        <f t="shared" si="115"/>
        <v>54.809631760051218</v>
      </c>
      <c r="G430" s="61"/>
      <c r="H430" s="61"/>
      <c r="I430" s="45">
        <f>E430-E429</f>
        <v>0</v>
      </c>
      <c r="J430" s="25">
        <f>(0.5*'Vehicle Specs'!$G$25*'Vehicle Specs'!$C$28*'Vehicle Specs'!$C$27*'Drive Cycle'!E430^2)</f>
        <v>159.97581505520998</v>
      </c>
      <c r="K430" s="25">
        <f>IF(A430=1,'Vehicle Specs'!$E$36,IF(A430=2,'Vehicle Specs'!$C$36,IF(A430=3,'Vehicle Specs'!$D$36,IF(A430=4,'Vehicle Specs'!$B$36,1))))</f>
        <v>278.27536500000002</v>
      </c>
      <c r="L430" s="25">
        <f t="shared" si="120"/>
        <v>0</v>
      </c>
      <c r="M430" s="25">
        <f t="shared" si="116"/>
        <v>0</v>
      </c>
      <c r="N430" s="25">
        <f t="shared" si="108"/>
        <v>0</v>
      </c>
      <c r="O430" s="25">
        <f t="shared" si="109"/>
        <v>0</v>
      </c>
      <c r="P430" s="25">
        <f t="shared" si="110"/>
        <v>438.25118005521</v>
      </c>
      <c r="Q430" s="25">
        <f>IF(H430=1,I430*'Vehicle Specs'!#REF!,IF(H430=2,'Vehicle Specs'!#REF!*I430,IF(H430=3,'Vehicle Specs'!$G$25*I430,0)))</f>
        <v>0</v>
      </c>
      <c r="R430" s="25">
        <f t="shared" si="106"/>
        <v>438.25118005521</v>
      </c>
      <c r="S430" s="25">
        <f t="shared" si="111"/>
        <v>438.25118005521</v>
      </c>
      <c r="T430" s="25">
        <f>ABS((+P430+Q430)*(+E430))/1000</f>
        <v>5.8769483245403666</v>
      </c>
      <c r="U430" s="61"/>
      <c r="V430" s="61"/>
      <c r="W430" s="22">
        <v>308.00785775999998</v>
      </c>
      <c r="X430" s="25">
        <f t="shared" si="117"/>
        <v>3.7495779758221458E-2</v>
      </c>
      <c r="Y430" s="25">
        <f t="shared" si="112"/>
        <v>3.7495779758221458E-2</v>
      </c>
      <c r="Z430" s="25">
        <f t="shared" si="113"/>
        <v>0.1158619594529043</v>
      </c>
      <c r="AA430" s="22">
        <f>(0.5*'Vehicle Specs'!$G$20*'Drive Cycle'!E430^2)</f>
        <v>56540.652061500004</v>
      </c>
      <c r="AB430" s="22">
        <f t="shared" si="114"/>
        <v>438.25118005521</v>
      </c>
      <c r="AC430" s="22">
        <f>SUM(AB$2:AB430)</f>
        <v>97652.04271011964</v>
      </c>
      <c r="AD430" s="35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</row>
    <row r="431" spans="1:43" x14ac:dyDescent="0.3">
      <c r="A431" s="21">
        <v>2</v>
      </c>
      <c r="B431" s="25" t="s">
        <v>83</v>
      </c>
      <c r="C431" s="25">
        <f t="shared" si="124"/>
        <v>429</v>
      </c>
      <c r="D431" s="25">
        <f t="shared" si="107"/>
        <v>29.998170000000002</v>
      </c>
      <c r="E431" s="25">
        <f t="shared" si="125"/>
        <v>13.41</v>
      </c>
      <c r="F431" s="45">
        <f t="shared" si="115"/>
        <v>54.884202975562033</v>
      </c>
      <c r="G431" s="61"/>
      <c r="H431" s="61"/>
      <c r="I431" s="45">
        <f>E431-E430</f>
        <v>0</v>
      </c>
      <c r="J431" s="25">
        <f>(0.5*'Vehicle Specs'!$G$25*'Vehicle Specs'!$C$28*'Vehicle Specs'!$C$27*'Drive Cycle'!E431^2)</f>
        <v>159.97581505520998</v>
      </c>
      <c r="K431" s="25">
        <f>IF(A431=1,'Vehicle Specs'!$E$36,IF(A431=2,'Vehicle Specs'!$C$36,IF(A431=3,'Vehicle Specs'!$D$36,IF(A431=4,'Vehicle Specs'!$B$36,1))))</f>
        <v>278.27536500000002</v>
      </c>
      <c r="L431" s="25">
        <f t="shared" si="120"/>
        <v>0</v>
      </c>
      <c r="M431" s="25">
        <f t="shared" si="116"/>
        <v>0</v>
      </c>
      <c r="N431" s="25">
        <f t="shared" si="108"/>
        <v>0</v>
      </c>
      <c r="O431" s="25">
        <f t="shared" si="109"/>
        <v>0</v>
      </c>
      <c r="P431" s="25">
        <f t="shared" si="110"/>
        <v>438.25118005521</v>
      </c>
      <c r="Q431" s="25">
        <f>IF(H431=1,I431*'Vehicle Specs'!#REF!,IF(H431=2,'Vehicle Specs'!#REF!*I431,IF(H431=3,'Vehicle Specs'!$G$25*I431,0)))</f>
        <v>0</v>
      </c>
      <c r="R431" s="25">
        <f t="shared" si="106"/>
        <v>438.25118005521</v>
      </c>
      <c r="S431" s="25">
        <f t="shared" si="111"/>
        <v>438.25118005521</v>
      </c>
      <c r="T431" s="25">
        <f>ABS((+P431+Q431)*(+E431))/1000</f>
        <v>5.8769483245403666</v>
      </c>
      <c r="U431" s="61"/>
      <c r="V431" s="61"/>
      <c r="W431" s="22">
        <v>308.00785775999998</v>
      </c>
      <c r="X431" s="25">
        <f t="shared" si="117"/>
        <v>3.7495779758221458E-2</v>
      </c>
      <c r="Y431" s="25">
        <f t="shared" si="112"/>
        <v>3.7495779758221458E-2</v>
      </c>
      <c r="Z431" s="25">
        <f t="shared" si="113"/>
        <v>0.1158619594529043</v>
      </c>
      <c r="AA431" s="22">
        <f>(0.5*'Vehicle Specs'!$G$20*'Drive Cycle'!E431^2)</f>
        <v>56540.652061500004</v>
      </c>
      <c r="AB431" s="22">
        <f t="shared" si="114"/>
        <v>438.25118005521</v>
      </c>
      <c r="AC431" s="22">
        <f>SUM(AB$2:AB431)</f>
        <v>98090.293890174857</v>
      </c>
      <c r="AD431" s="35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</row>
    <row r="432" spans="1:43" x14ac:dyDescent="0.3">
      <c r="A432" s="21">
        <v>2</v>
      </c>
      <c r="B432" s="25" t="s">
        <v>83</v>
      </c>
      <c r="C432" s="25">
        <f t="shared" si="124"/>
        <v>430</v>
      </c>
      <c r="D432" s="25">
        <f t="shared" si="107"/>
        <v>29.998170000000002</v>
      </c>
      <c r="E432" s="25">
        <f t="shared" si="125"/>
        <v>13.41</v>
      </c>
      <c r="F432" s="45">
        <f t="shared" si="115"/>
        <v>54.958774191072848</v>
      </c>
      <c r="G432" s="61"/>
      <c r="H432" s="61"/>
      <c r="I432" s="45">
        <f>E432-E431</f>
        <v>0</v>
      </c>
      <c r="J432" s="25">
        <f>(0.5*'Vehicle Specs'!$G$25*'Vehicle Specs'!$C$28*'Vehicle Specs'!$C$27*'Drive Cycle'!E432^2)</f>
        <v>159.97581505520998</v>
      </c>
      <c r="K432" s="25">
        <f>IF(A432=1,'Vehicle Specs'!$E$36,IF(A432=2,'Vehicle Specs'!$C$36,IF(A432=3,'Vehicle Specs'!$D$36,IF(A432=4,'Vehicle Specs'!$B$36,1))))</f>
        <v>278.27536500000002</v>
      </c>
      <c r="L432" s="25">
        <f t="shared" si="120"/>
        <v>0</v>
      </c>
      <c r="M432" s="25">
        <f t="shared" si="116"/>
        <v>0</v>
      </c>
      <c r="N432" s="25">
        <f t="shared" si="108"/>
        <v>0</v>
      </c>
      <c r="O432" s="25">
        <f t="shared" si="109"/>
        <v>0</v>
      </c>
      <c r="P432" s="25">
        <f t="shared" si="110"/>
        <v>438.25118005521</v>
      </c>
      <c r="Q432" s="25">
        <f>IF(H432=1,I432*'Vehicle Specs'!#REF!,IF(H432=2,'Vehicle Specs'!#REF!*I432,IF(H432=3,'Vehicle Specs'!$G$25*I432,0)))</f>
        <v>0</v>
      </c>
      <c r="R432" s="25">
        <f t="shared" si="106"/>
        <v>438.25118005521</v>
      </c>
      <c r="S432" s="25">
        <f t="shared" si="111"/>
        <v>438.25118005521</v>
      </c>
      <c r="T432" s="25">
        <f>ABS((+P432+Q432)*(+E432))/1000</f>
        <v>5.8769483245403666</v>
      </c>
      <c r="U432" s="61"/>
      <c r="V432" s="61"/>
      <c r="W432" s="22">
        <v>308.00785775999998</v>
      </c>
      <c r="X432" s="25">
        <f t="shared" si="117"/>
        <v>3.7495779758221458E-2</v>
      </c>
      <c r="Y432" s="25">
        <f t="shared" si="112"/>
        <v>3.7495779758221458E-2</v>
      </c>
      <c r="Z432" s="25">
        <f t="shared" si="113"/>
        <v>0.1158619594529043</v>
      </c>
      <c r="AA432" s="22">
        <f>(0.5*'Vehicle Specs'!$G$20*'Drive Cycle'!E432^2)</f>
        <v>56540.652061500004</v>
      </c>
      <c r="AB432" s="22">
        <f t="shared" si="114"/>
        <v>438.25118005521</v>
      </c>
      <c r="AC432" s="22">
        <f>SUM(AB$2:AB432)</f>
        <v>98528.545070230073</v>
      </c>
      <c r="AD432" s="35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</row>
    <row r="433" spans="1:43" x14ac:dyDescent="0.3">
      <c r="A433" s="21">
        <v>2</v>
      </c>
      <c r="B433" s="25" t="s">
        <v>83</v>
      </c>
      <c r="C433" s="25">
        <f t="shared" si="124"/>
        <v>431</v>
      </c>
      <c r="D433" s="25">
        <f t="shared" si="107"/>
        <v>29.998170000000002</v>
      </c>
      <c r="E433" s="25">
        <f t="shared" si="125"/>
        <v>13.41</v>
      </c>
      <c r="F433" s="45">
        <f t="shared" si="115"/>
        <v>55.033345406583663</v>
      </c>
      <c r="G433" s="61"/>
      <c r="H433" s="61"/>
      <c r="I433" s="45">
        <f>E433-E432</f>
        <v>0</v>
      </c>
      <c r="J433" s="25">
        <f>(0.5*'Vehicle Specs'!$G$25*'Vehicle Specs'!$C$28*'Vehicle Specs'!$C$27*'Drive Cycle'!E433^2)</f>
        <v>159.97581505520998</v>
      </c>
      <c r="K433" s="25">
        <f>IF(A433=1,'Vehicle Specs'!$E$36,IF(A433=2,'Vehicle Specs'!$C$36,IF(A433=3,'Vehicle Specs'!$D$36,IF(A433=4,'Vehicle Specs'!$B$36,1))))</f>
        <v>278.27536500000002</v>
      </c>
      <c r="L433" s="25">
        <f t="shared" si="120"/>
        <v>0</v>
      </c>
      <c r="M433" s="25">
        <f t="shared" si="116"/>
        <v>0</v>
      </c>
      <c r="N433" s="25">
        <f t="shared" si="108"/>
        <v>0</v>
      </c>
      <c r="O433" s="25">
        <f t="shared" si="109"/>
        <v>0</v>
      </c>
      <c r="P433" s="25">
        <f t="shared" si="110"/>
        <v>438.25118005521</v>
      </c>
      <c r="Q433" s="25">
        <f>IF(H433=1,I433*'Vehicle Specs'!#REF!,IF(H433=2,'Vehicle Specs'!#REF!*I433,IF(H433=3,'Vehicle Specs'!$G$25*I433,0)))</f>
        <v>0</v>
      </c>
      <c r="R433" s="25">
        <f t="shared" si="106"/>
        <v>438.25118005521</v>
      </c>
      <c r="S433" s="25">
        <f t="shared" si="111"/>
        <v>438.25118005521</v>
      </c>
      <c r="T433" s="25">
        <f>ABS((+P433+Q433)*(+E433))/1000</f>
        <v>5.8769483245403666</v>
      </c>
      <c r="U433" s="61"/>
      <c r="V433" s="61"/>
      <c r="W433" s="22">
        <v>308.00785775999998</v>
      </c>
      <c r="X433" s="25">
        <f t="shared" si="117"/>
        <v>3.7495779758221458E-2</v>
      </c>
      <c r="Y433" s="25">
        <f t="shared" si="112"/>
        <v>3.7495779758221458E-2</v>
      </c>
      <c r="Z433" s="25">
        <f t="shared" si="113"/>
        <v>0.1158619594529043</v>
      </c>
      <c r="AA433" s="22">
        <f>(0.5*'Vehicle Specs'!$G$20*'Drive Cycle'!E433^2)</f>
        <v>56540.652061500004</v>
      </c>
      <c r="AB433" s="22">
        <f t="shared" si="114"/>
        <v>438.25118005521</v>
      </c>
      <c r="AC433" s="22">
        <f>SUM(AB$2:AB433)</f>
        <v>98966.79625028529</v>
      </c>
      <c r="AD433" s="35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</row>
    <row r="434" spans="1:43" x14ac:dyDescent="0.3">
      <c r="A434" s="21">
        <v>2</v>
      </c>
      <c r="B434" s="25" t="s">
        <v>83</v>
      </c>
      <c r="C434" s="25">
        <f t="shared" si="124"/>
        <v>432</v>
      </c>
      <c r="D434" s="25">
        <f t="shared" si="107"/>
        <v>29.998170000000002</v>
      </c>
      <c r="E434" s="25">
        <f t="shared" si="125"/>
        <v>13.41</v>
      </c>
      <c r="F434" s="45">
        <f t="shared" si="115"/>
        <v>55.107916622094478</v>
      </c>
      <c r="G434" s="61"/>
      <c r="H434" s="61"/>
      <c r="I434" s="45">
        <f>E434-E433</f>
        <v>0</v>
      </c>
      <c r="J434" s="25">
        <f>(0.5*'Vehicle Specs'!$G$25*'Vehicle Specs'!$C$28*'Vehicle Specs'!$C$27*'Drive Cycle'!E434^2)</f>
        <v>159.97581505520998</v>
      </c>
      <c r="K434" s="25">
        <f>IF(A434=1,'Vehicle Specs'!$E$36,IF(A434=2,'Vehicle Specs'!$C$36,IF(A434=3,'Vehicle Specs'!$D$36,IF(A434=4,'Vehicle Specs'!$B$36,1))))</f>
        <v>278.27536500000002</v>
      </c>
      <c r="L434" s="25">
        <f t="shared" si="120"/>
        <v>0</v>
      </c>
      <c r="M434" s="25">
        <f t="shared" si="116"/>
        <v>0</v>
      </c>
      <c r="N434" s="25">
        <f t="shared" si="108"/>
        <v>0</v>
      </c>
      <c r="O434" s="25">
        <f t="shared" si="109"/>
        <v>0</v>
      </c>
      <c r="P434" s="25">
        <f t="shared" si="110"/>
        <v>438.25118005521</v>
      </c>
      <c r="Q434" s="25">
        <f>IF(H434=1,I434*'Vehicle Specs'!#REF!,IF(H434=2,'Vehicle Specs'!#REF!*I434,IF(H434=3,'Vehicle Specs'!$G$25*I434,0)))</f>
        <v>0</v>
      </c>
      <c r="R434" s="25">
        <f t="shared" si="106"/>
        <v>438.25118005521</v>
      </c>
      <c r="S434" s="25">
        <f t="shared" si="111"/>
        <v>438.25118005521</v>
      </c>
      <c r="T434" s="25">
        <f>ABS((+P434+Q434)*(+E434))/1000</f>
        <v>5.8769483245403666</v>
      </c>
      <c r="U434" s="61"/>
      <c r="V434" s="61"/>
      <c r="W434" s="22">
        <v>308.00785775999998</v>
      </c>
      <c r="X434" s="25">
        <f t="shared" si="117"/>
        <v>3.7495779758221458E-2</v>
      </c>
      <c r="Y434" s="25">
        <f t="shared" si="112"/>
        <v>3.7495779758221458E-2</v>
      </c>
      <c r="Z434" s="25">
        <f t="shared" si="113"/>
        <v>0.1158619594529043</v>
      </c>
      <c r="AA434" s="22">
        <f>(0.5*'Vehicle Specs'!$G$20*'Drive Cycle'!E434^2)</f>
        <v>56540.652061500004</v>
      </c>
      <c r="AB434" s="22">
        <f t="shared" si="114"/>
        <v>438.25118005521</v>
      </c>
      <c r="AC434" s="22">
        <f>SUM(AB$2:AB434)</f>
        <v>99405.047430340506</v>
      </c>
      <c r="AD434" s="35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</row>
    <row r="435" spans="1:43" x14ac:dyDescent="0.3">
      <c r="A435" s="21">
        <v>2</v>
      </c>
      <c r="B435" s="25" t="s">
        <v>83</v>
      </c>
      <c r="C435" s="25">
        <f t="shared" si="124"/>
        <v>433</v>
      </c>
      <c r="D435" s="25">
        <f t="shared" si="107"/>
        <v>29.998170000000002</v>
      </c>
      <c r="E435" s="25">
        <f t="shared" si="125"/>
        <v>13.41</v>
      </c>
      <c r="F435" s="45">
        <f t="shared" si="115"/>
        <v>55.182487837605294</v>
      </c>
      <c r="G435" s="61"/>
      <c r="H435" s="61"/>
      <c r="I435" s="45">
        <f>E435-E434</f>
        <v>0</v>
      </c>
      <c r="J435" s="25">
        <f>(0.5*'Vehicle Specs'!$G$25*'Vehicle Specs'!$C$28*'Vehicle Specs'!$C$27*'Drive Cycle'!E435^2)</f>
        <v>159.97581505520998</v>
      </c>
      <c r="K435" s="25">
        <f>IF(A435=1,'Vehicle Specs'!$E$36,IF(A435=2,'Vehicle Specs'!$C$36,IF(A435=3,'Vehicle Specs'!$D$36,IF(A435=4,'Vehicle Specs'!$B$36,1))))</f>
        <v>278.27536500000002</v>
      </c>
      <c r="L435" s="25">
        <f t="shared" si="120"/>
        <v>0</v>
      </c>
      <c r="M435" s="25">
        <f t="shared" si="116"/>
        <v>0</v>
      </c>
      <c r="N435" s="25">
        <f t="shared" si="108"/>
        <v>0</v>
      </c>
      <c r="O435" s="25">
        <f t="shared" si="109"/>
        <v>0</v>
      </c>
      <c r="P435" s="25">
        <f t="shared" si="110"/>
        <v>438.25118005521</v>
      </c>
      <c r="Q435" s="25">
        <f>IF(H435=1,I435*'Vehicle Specs'!#REF!,IF(H435=2,'Vehicle Specs'!#REF!*I435,IF(H435=3,'Vehicle Specs'!$G$25*I435,0)))</f>
        <v>0</v>
      </c>
      <c r="R435" s="25">
        <f t="shared" si="106"/>
        <v>438.25118005521</v>
      </c>
      <c r="S435" s="25">
        <f t="shared" si="111"/>
        <v>438.25118005521</v>
      </c>
      <c r="T435" s="25">
        <f>ABS((+P435+Q435)*(+E435))/1000</f>
        <v>5.8769483245403666</v>
      </c>
      <c r="U435" s="61"/>
      <c r="V435" s="61"/>
      <c r="W435" s="22">
        <v>308.00785775999998</v>
      </c>
      <c r="X435" s="25">
        <f t="shared" si="117"/>
        <v>3.7495779758221458E-2</v>
      </c>
      <c r="Y435" s="25">
        <f t="shared" si="112"/>
        <v>3.7495779758221458E-2</v>
      </c>
      <c r="Z435" s="25">
        <f t="shared" si="113"/>
        <v>0.1158619594529043</v>
      </c>
      <c r="AA435" s="22">
        <f>(0.5*'Vehicle Specs'!$G$20*'Drive Cycle'!E435^2)</f>
        <v>56540.652061500004</v>
      </c>
      <c r="AB435" s="22">
        <f t="shared" si="114"/>
        <v>438.25118005521</v>
      </c>
      <c r="AC435" s="22">
        <f>SUM(AB$2:AB435)</f>
        <v>99843.298610395723</v>
      </c>
      <c r="AD435" s="35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</row>
    <row r="436" spans="1:43" x14ac:dyDescent="0.3">
      <c r="A436" s="21">
        <v>2</v>
      </c>
      <c r="B436" s="25" t="s">
        <v>83</v>
      </c>
      <c r="C436" s="25">
        <f t="shared" si="124"/>
        <v>434</v>
      </c>
      <c r="D436" s="25">
        <f t="shared" si="107"/>
        <v>29.998170000000002</v>
      </c>
      <c r="E436" s="25">
        <f t="shared" si="125"/>
        <v>13.41</v>
      </c>
      <c r="F436" s="45">
        <f t="shared" si="115"/>
        <v>55.257059053116109</v>
      </c>
      <c r="G436" s="61"/>
      <c r="H436" s="61"/>
      <c r="I436" s="45">
        <f>E436-E435</f>
        <v>0</v>
      </c>
      <c r="J436" s="25">
        <f>(0.5*'Vehicle Specs'!$G$25*'Vehicle Specs'!$C$28*'Vehicle Specs'!$C$27*'Drive Cycle'!E436^2)</f>
        <v>159.97581505520998</v>
      </c>
      <c r="K436" s="25">
        <f>IF(A436=1,'Vehicle Specs'!$E$36,IF(A436=2,'Vehicle Specs'!$C$36,IF(A436=3,'Vehicle Specs'!$D$36,IF(A436=4,'Vehicle Specs'!$B$36,1))))</f>
        <v>278.27536500000002</v>
      </c>
      <c r="L436" s="25">
        <f t="shared" si="120"/>
        <v>0</v>
      </c>
      <c r="M436" s="25">
        <f t="shared" si="116"/>
        <v>0</v>
      </c>
      <c r="N436" s="25">
        <f t="shared" si="108"/>
        <v>0</v>
      </c>
      <c r="O436" s="25">
        <f t="shared" si="109"/>
        <v>0</v>
      </c>
      <c r="P436" s="25">
        <f t="shared" si="110"/>
        <v>438.25118005521</v>
      </c>
      <c r="Q436" s="25">
        <f>IF(H436=1,I436*'Vehicle Specs'!#REF!,IF(H436=2,'Vehicle Specs'!#REF!*I436,IF(H436=3,'Vehicle Specs'!$G$25*I436,0)))</f>
        <v>0</v>
      </c>
      <c r="R436" s="25">
        <f t="shared" si="106"/>
        <v>438.25118005521</v>
      </c>
      <c r="S436" s="25">
        <f t="shared" si="111"/>
        <v>438.25118005521</v>
      </c>
      <c r="T436" s="25">
        <f>ABS((+P436+Q436)*(+E436))/1000</f>
        <v>5.8769483245403666</v>
      </c>
      <c r="U436" s="61"/>
      <c r="V436" s="61"/>
      <c r="W436" s="22">
        <v>308.00785775999998</v>
      </c>
      <c r="X436" s="25">
        <f t="shared" si="117"/>
        <v>3.7495779758221458E-2</v>
      </c>
      <c r="Y436" s="25">
        <f t="shared" si="112"/>
        <v>3.7495779758221458E-2</v>
      </c>
      <c r="Z436" s="25">
        <f t="shared" si="113"/>
        <v>0.1158619594529043</v>
      </c>
      <c r="AA436" s="22">
        <f>(0.5*'Vehicle Specs'!$G$20*'Drive Cycle'!E436^2)</f>
        <v>56540.652061500004</v>
      </c>
      <c r="AB436" s="22">
        <f t="shared" si="114"/>
        <v>438.25118005521</v>
      </c>
      <c r="AC436" s="22">
        <f>SUM(AB$2:AB436)</f>
        <v>100281.54979045094</v>
      </c>
      <c r="AD436" s="35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</row>
    <row r="437" spans="1:43" x14ac:dyDescent="0.3">
      <c r="A437" s="21">
        <v>2</v>
      </c>
      <c r="B437" s="25" t="s">
        <v>83</v>
      </c>
      <c r="C437" s="25">
        <f t="shared" si="124"/>
        <v>435</v>
      </c>
      <c r="D437" s="25">
        <f t="shared" si="107"/>
        <v>29.998170000000002</v>
      </c>
      <c r="E437" s="25">
        <f t="shared" si="125"/>
        <v>13.41</v>
      </c>
      <c r="F437" s="45">
        <f t="shared" si="115"/>
        <v>55.331630268626924</v>
      </c>
      <c r="G437" s="61"/>
      <c r="H437" s="61"/>
      <c r="I437" s="45">
        <f>E437-E436</f>
        <v>0</v>
      </c>
      <c r="J437" s="25">
        <f>(0.5*'Vehicle Specs'!$G$25*'Vehicle Specs'!$C$28*'Vehicle Specs'!$C$27*'Drive Cycle'!E437^2)</f>
        <v>159.97581505520998</v>
      </c>
      <c r="K437" s="25">
        <f>IF(A437=1,'Vehicle Specs'!$E$36,IF(A437=2,'Vehicle Specs'!$C$36,IF(A437=3,'Vehicle Specs'!$D$36,IF(A437=4,'Vehicle Specs'!$B$36,1))))</f>
        <v>278.27536500000002</v>
      </c>
      <c r="L437" s="25">
        <f t="shared" si="120"/>
        <v>0</v>
      </c>
      <c r="M437" s="25">
        <f t="shared" si="116"/>
        <v>0</v>
      </c>
      <c r="N437" s="25">
        <f t="shared" si="108"/>
        <v>0</v>
      </c>
      <c r="O437" s="25">
        <f t="shared" si="109"/>
        <v>0</v>
      </c>
      <c r="P437" s="25">
        <f t="shared" si="110"/>
        <v>438.25118005521</v>
      </c>
      <c r="Q437" s="25">
        <f>IF(H437=1,I437*'Vehicle Specs'!#REF!,IF(H437=2,'Vehicle Specs'!#REF!*I437,IF(H437=3,'Vehicle Specs'!$G$25*I437,0)))</f>
        <v>0</v>
      </c>
      <c r="R437" s="25">
        <f t="shared" si="106"/>
        <v>438.25118005521</v>
      </c>
      <c r="S437" s="25">
        <f t="shared" si="111"/>
        <v>438.25118005521</v>
      </c>
      <c r="T437" s="25">
        <f>ABS((+P437+Q437)*(+E437))/1000</f>
        <v>5.8769483245403666</v>
      </c>
      <c r="U437" s="61"/>
      <c r="V437" s="61"/>
      <c r="W437" s="22">
        <v>308.00785775999998</v>
      </c>
      <c r="X437" s="25">
        <f t="shared" si="117"/>
        <v>3.7495779758221458E-2</v>
      </c>
      <c r="Y437" s="25">
        <f t="shared" si="112"/>
        <v>3.7495779758221458E-2</v>
      </c>
      <c r="Z437" s="25">
        <f t="shared" si="113"/>
        <v>0.1158619594529043</v>
      </c>
      <c r="AA437" s="22">
        <f>(0.5*'Vehicle Specs'!$G$20*'Drive Cycle'!E437^2)</f>
        <v>56540.652061500004</v>
      </c>
      <c r="AB437" s="22">
        <f t="shared" si="114"/>
        <v>438.25118005521</v>
      </c>
      <c r="AC437" s="22">
        <f>SUM(AB$2:AB437)</f>
        <v>100719.80097050616</v>
      </c>
      <c r="AD437" s="35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</row>
    <row r="438" spans="1:43" x14ac:dyDescent="0.3">
      <c r="A438" s="21">
        <v>2</v>
      </c>
      <c r="B438" s="25" t="s">
        <v>83</v>
      </c>
      <c r="C438" s="25">
        <f t="shared" si="124"/>
        <v>436</v>
      </c>
      <c r="D438" s="25">
        <f t="shared" si="107"/>
        <v>29.998170000000002</v>
      </c>
      <c r="E438" s="25">
        <f t="shared" si="125"/>
        <v>13.41</v>
      </c>
      <c r="F438" s="45">
        <f t="shared" si="115"/>
        <v>55.406201484137739</v>
      </c>
      <c r="G438" s="61"/>
      <c r="H438" s="61"/>
      <c r="I438" s="45">
        <f>E438-E437</f>
        <v>0</v>
      </c>
      <c r="J438" s="25">
        <f>(0.5*'Vehicle Specs'!$G$25*'Vehicle Specs'!$C$28*'Vehicle Specs'!$C$27*'Drive Cycle'!E438^2)</f>
        <v>159.97581505520998</v>
      </c>
      <c r="K438" s="25">
        <f>IF(A438=1,'Vehicle Specs'!$E$36,IF(A438=2,'Vehicle Specs'!$C$36,IF(A438=3,'Vehicle Specs'!$D$36,IF(A438=4,'Vehicle Specs'!$B$36,1))))</f>
        <v>278.27536500000002</v>
      </c>
      <c r="L438" s="25">
        <f t="shared" si="120"/>
        <v>0</v>
      </c>
      <c r="M438" s="25">
        <f t="shared" si="116"/>
        <v>0</v>
      </c>
      <c r="N438" s="25">
        <f t="shared" si="108"/>
        <v>0</v>
      </c>
      <c r="O438" s="25">
        <f t="shared" si="109"/>
        <v>0</v>
      </c>
      <c r="P438" s="25">
        <f t="shared" si="110"/>
        <v>438.25118005521</v>
      </c>
      <c r="Q438" s="25">
        <f>IF(H438=1,I438*'Vehicle Specs'!#REF!,IF(H438=2,'Vehicle Specs'!#REF!*I438,IF(H438=3,'Vehicle Specs'!$G$25*I438,0)))</f>
        <v>0</v>
      </c>
      <c r="R438" s="25">
        <f t="shared" si="106"/>
        <v>438.25118005521</v>
      </c>
      <c r="S438" s="25">
        <f t="shared" si="111"/>
        <v>438.25118005521</v>
      </c>
      <c r="T438" s="25">
        <f>ABS((+P438+Q438)*(+E438))/1000</f>
        <v>5.8769483245403666</v>
      </c>
      <c r="U438" s="61"/>
      <c r="V438" s="61"/>
      <c r="W438" s="22">
        <v>308.00785775999998</v>
      </c>
      <c r="X438" s="25">
        <f t="shared" si="117"/>
        <v>3.7495779758221458E-2</v>
      </c>
      <c r="Y438" s="25">
        <f t="shared" si="112"/>
        <v>3.7495779758221458E-2</v>
      </c>
      <c r="Z438" s="25">
        <f t="shared" si="113"/>
        <v>0.1158619594529043</v>
      </c>
      <c r="AA438" s="22">
        <f>(0.5*'Vehicle Specs'!$G$20*'Drive Cycle'!E438^2)</f>
        <v>56540.652061500004</v>
      </c>
      <c r="AB438" s="22">
        <f t="shared" si="114"/>
        <v>438.25118005521</v>
      </c>
      <c r="AC438" s="22">
        <f>SUM(AB$2:AB438)</f>
        <v>101158.05215056137</v>
      </c>
      <c r="AD438" s="35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</row>
    <row r="439" spans="1:43" x14ac:dyDescent="0.3">
      <c r="A439" s="21">
        <v>2</v>
      </c>
      <c r="B439" s="25" t="s">
        <v>83</v>
      </c>
      <c r="C439" s="25">
        <f t="shared" si="124"/>
        <v>437</v>
      </c>
      <c r="D439" s="25">
        <f t="shared" si="107"/>
        <v>29.998170000000002</v>
      </c>
      <c r="E439" s="25">
        <f t="shared" si="125"/>
        <v>13.41</v>
      </c>
      <c r="F439" s="45">
        <f t="shared" si="115"/>
        <v>55.480772699648554</v>
      </c>
      <c r="G439" s="61"/>
      <c r="H439" s="61"/>
      <c r="I439" s="45">
        <f>E439-E438</f>
        <v>0</v>
      </c>
      <c r="J439" s="25">
        <f>(0.5*'Vehicle Specs'!$G$25*'Vehicle Specs'!$C$28*'Vehicle Specs'!$C$27*'Drive Cycle'!E439^2)</f>
        <v>159.97581505520998</v>
      </c>
      <c r="K439" s="25">
        <f>IF(A439=1,'Vehicle Specs'!$E$36,IF(A439=2,'Vehicle Specs'!$C$36,IF(A439=3,'Vehicle Specs'!$D$36,IF(A439=4,'Vehicle Specs'!$B$36,1))))</f>
        <v>278.27536500000002</v>
      </c>
      <c r="L439" s="25">
        <f t="shared" si="120"/>
        <v>0</v>
      </c>
      <c r="M439" s="25">
        <f t="shared" si="116"/>
        <v>0</v>
      </c>
      <c r="N439" s="25">
        <f t="shared" si="108"/>
        <v>0</v>
      </c>
      <c r="O439" s="25">
        <f t="shared" si="109"/>
        <v>0</v>
      </c>
      <c r="P439" s="25">
        <f t="shared" si="110"/>
        <v>438.25118005521</v>
      </c>
      <c r="Q439" s="25">
        <f>IF(H439=1,I439*'Vehicle Specs'!#REF!,IF(H439=2,'Vehicle Specs'!#REF!*I439,IF(H439=3,'Vehicle Specs'!$G$25*I439,0)))</f>
        <v>0</v>
      </c>
      <c r="R439" s="25">
        <f t="shared" si="106"/>
        <v>438.25118005521</v>
      </c>
      <c r="S439" s="25">
        <f t="shared" si="111"/>
        <v>438.25118005521</v>
      </c>
      <c r="T439" s="25">
        <f>ABS((+P439+Q439)*(+E439))/1000</f>
        <v>5.8769483245403666</v>
      </c>
      <c r="U439" s="61"/>
      <c r="V439" s="61"/>
      <c r="W439" s="22">
        <v>308.00785775999998</v>
      </c>
      <c r="X439" s="25">
        <f t="shared" si="117"/>
        <v>3.7495779758221458E-2</v>
      </c>
      <c r="Y439" s="25">
        <f t="shared" si="112"/>
        <v>3.7495779758221458E-2</v>
      </c>
      <c r="Z439" s="25">
        <f t="shared" si="113"/>
        <v>0.1158619594529043</v>
      </c>
      <c r="AA439" s="22">
        <f>(0.5*'Vehicle Specs'!$G$20*'Drive Cycle'!E439^2)</f>
        <v>56540.652061500004</v>
      </c>
      <c r="AB439" s="22">
        <f t="shared" si="114"/>
        <v>438.25118005521</v>
      </c>
      <c r="AC439" s="22">
        <f>SUM(AB$2:AB439)</f>
        <v>101596.30333061659</v>
      </c>
      <c r="AD439" s="35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</row>
    <row r="440" spans="1:43" x14ac:dyDescent="0.3">
      <c r="A440" s="21">
        <v>2</v>
      </c>
      <c r="B440" s="25" t="s">
        <v>83</v>
      </c>
      <c r="C440" s="25">
        <f t="shared" si="124"/>
        <v>438</v>
      </c>
      <c r="D440" s="25">
        <f t="shared" si="107"/>
        <v>29.998170000000002</v>
      </c>
      <c r="E440" s="25">
        <f t="shared" si="125"/>
        <v>13.41</v>
      </c>
      <c r="F440" s="45">
        <f t="shared" si="115"/>
        <v>55.555343915159369</v>
      </c>
      <c r="G440" s="61"/>
      <c r="H440" s="61"/>
      <c r="I440" s="45">
        <f>E440-E439</f>
        <v>0</v>
      </c>
      <c r="J440" s="25">
        <f>(0.5*'Vehicle Specs'!$G$25*'Vehicle Specs'!$C$28*'Vehicle Specs'!$C$27*'Drive Cycle'!E440^2)</f>
        <v>159.97581505520998</v>
      </c>
      <c r="K440" s="25">
        <f>IF(A440=1,'Vehicle Specs'!$E$36,IF(A440=2,'Vehicle Specs'!$C$36,IF(A440=3,'Vehicle Specs'!$D$36,IF(A440=4,'Vehicle Specs'!$B$36,1))))</f>
        <v>278.27536500000002</v>
      </c>
      <c r="L440" s="25">
        <f t="shared" si="120"/>
        <v>0</v>
      </c>
      <c r="M440" s="25">
        <f t="shared" si="116"/>
        <v>0</v>
      </c>
      <c r="N440" s="25">
        <f t="shared" si="108"/>
        <v>0</v>
      </c>
      <c r="O440" s="25">
        <f t="shared" si="109"/>
        <v>0</v>
      </c>
      <c r="P440" s="25">
        <f t="shared" si="110"/>
        <v>438.25118005521</v>
      </c>
      <c r="Q440" s="25">
        <f>IF(H440=1,I440*'Vehicle Specs'!#REF!,IF(H440=2,'Vehicle Specs'!#REF!*I440,IF(H440=3,'Vehicle Specs'!$G$25*I440,0)))</f>
        <v>0</v>
      </c>
      <c r="R440" s="25">
        <f t="shared" si="106"/>
        <v>438.25118005521</v>
      </c>
      <c r="S440" s="25">
        <f t="shared" si="111"/>
        <v>438.25118005521</v>
      </c>
      <c r="T440" s="25">
        <f>ABS((+P440+Q440)*(+E440))/1000</f>
        <v>5.8769483245403666</v>
      </c>
      <c r="U440" s="61"/>
      <c r="V440" s="61"/>
      <c r="W440" s="22">
        <v>308.00785775999998</v>
      </c>
      <c r="X440" s="25">
        <f t="shared" si="117"/>
        <v>3.7495779758221458E-2</v>
      </c>
      <c r="Y440" s="25">
        <f t="shared" si="112"/>
        <v>3.7495779758221458E-2</v>
      </c>
      <c r="Z440" s="25">
        <f t="shared" si="113"/>
        <v>0.1158619594529043</v>
      </c>
      <c r="AA440" s="22">
        <f>(0.5*'Vehicle Specs'!$G$20*'Drive Cycle'!E440^2)</f>
        <v>56540.652061500004</v>
      </c>
      <c r="AB440" s="22">
        <f t="shared" si="114"/>
        <v>438.25118005521</v>
      </c>
      <c r="AC440" s="22">
        <f>SUM(AB$2:AB440)</f>
        <v>102034.55451067181</v>
      </c>
      <c r="AD440" s="35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</row>
    <row r="441" spans="1:43" x14ac:dyDescent="0.3">
      <c r="A441" s="21">
        <v>2</v>
      </c>
      <c r="B441" s="25" t="s">
        <v>83</v>
      </c>
      <c r="C441" s="25">
        <f t="shared" si="124"/>
        <v>439</v>
      </c>
      <c r="D441" s="25">
        <f t="shared" si="107"/>
        <v>29.998170000000002</v>
      </c>
      <c r="E441" s="25">
        <f t="shared" si="125"/>
        <v>13.41</v>
      </c>
      <c r="F441" s="45">
        <f t="shared" si="115"/>
        <v>55.629915130670184</v>
      </c>
      <c r="G441" s="61"/>
      <c r="H441" s="61"/>
      <c r="I441" s="45">
        <f>E441-E440</f>
        <v>0</v>
      </c>
      <c r="J441" s="25">
        <f>(0.5*'Vehicle Specs'!$G$25*'Vehicle Specs'!$C$28*'Vehicle Specs'!$C$27*'Drive Cycle'!E441^2)</f>
        <v>159.97581505520998</v>
      </c>
      <c r="K441" s="25">
        <f>IF(A441=1,'Vehicle Specs'!$E$36,IF(A441=2,'Vehicle Specs'!$C$36,IF(A441=3,'Vehicle Specs'!$D$36,IF(A441=4,'Vehicle Specs'!$B$36,1))))</f>
        <v>278.27536500000002</v>
      </c>
      <c r="L441" s="25">
        <f t="shared" si="120"/>
        <v>0</v>
      </c>
      <c r="M441" s="25">
        <f t="shared" si="116"/>
        <v>0</v>
      </c>
      <c r="N441" s="25">
        <f t="shared" si="108"/>
        <v>0</v>
      </c>
      <c r="O441" s="25">
        <f t="shared" si="109"/>
        <v>0</v>
      </c>
      <c r="P441" s="25">
        <f t="shared" si="110"/>
        <v>438.25118005521</v>
      </c>
      <c r="Q441" s="25">
        <f>IF(H441=1,I441*'Vehicle Specs'!#REF!,IF(H441=2,'Vehicle Specs'!#REF!*I441,IF(H441=3,'Vehicle Specs'!$G$25*I441,0)))</f>
        <v>0</v>
      </c>
      <c r="R441" s="25">
        <f t="shared" si="106"/>
        <v>438.25118005521</v>
      </c>
      <c r="S441" s="25">
        <f t="shared" si="111"/>
        <v>438.25118005521</v>
      </c>
      <c r="T441" s="25">
        <f>ABS((+P441+Q441)*(+E441))/1000</f>
        <v>5.8769483245403666</v>
      </c>
      <c r="U441" s="61"/>
      <c r="V441" s="61"/>
      <c r="W441" s="22">
        <v>308.00785775999998</v>
      </c>
      <c r="X441" s="25">
        <f t="shared" si="117"/>
        <v>3.7495779758221458E-2</v>
      </c>
      <c r="Y441" s="25">
        <f t="shared" si="112"/>
        <v>3.7495779758221458E-2</v>
      </c>
      <c r="Z441" s="25">
        <f t="shared" si="113"/>
        <v>0.1158619594529043</v>
      </c>
      <c r="AA441" s="22">
        <f>(0.5*'Vehicle Specs'!$G$20*'Drive Cycle'!E441^2)</f>
        <v>56540.652061500004</v>
      </c>
      <c r="AB441" s="22">
        <f t="shared" si="114"/>
        <v>438.25118005521</v>
      </c>
      <c r="AC441" s="22">
        <f>SUM(AB$2:AB441)</f>
        <v>102472.80569072702</v>
      </c>
      <c r="AD441" s="35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</row>
    <row r="442" spans="1:43" x14ac:dyDescent="0.3">
      <c r="A442" s="21">
        <v>2</v>
      </c>
      <c r="B442" s="25" t="s">
        <v>83</v>
      </c>
      <c r="C442" s="25">
        <f t="shared" si="124"/>
        <v>440</v>
      </c>
      <c r="D442" s="25">
        <f t="shared" si="107"/>
        <v>29.998170000000002</v>
      </c>
      <c r="E442" s="25">
        <f t="shared" si="125"/>
        <v>13.41</v>
      </c>
      <c r="F442" s="45">
        <f t="shared" si="115"/>
        <v>55.704486346181</v>
      </c>
      <c r="G442" s="61"/>
      <c r="H442" s="61"/>
      <c r="I442" s="45">
        <f>E442-E441</f>
        <v>0</v>
      </c>
      <c r="J442" s="25">
        <f>(0.5*'Vehicle Specs'!$G$25*'Vehicle Specs'!$C$28*'Vehicle Specs'!$C$27*'Drive Cycle'!E442^2)</f>
        <v>159.97581505520998</v>
      </c>
      <c r="K442" s="25">
        <f>IF(A442=1,'Vehicle Specs'!$E$36,IF(A442=2,'Vehicle Specs'!$C$36,IF(A442=3,'Vehicle Specs'!$D$36,IF(A442=4,'Vehicle Specs'!$B$36,1))))</f>
        <v>278.27536500000002</v>
      </c>
      <c r="L442" s="25">
        <f t="shared" si="120"/>
        <v>0</v>
      </c>
      <c r="M442" s="25">
        <f t="shared" si="116"/>
        <v>0</v>
      </c>
      <c r="N442" s="25">
        <f t="shared" si="108"/>
        <v>0</v>
      </c>
      <c r="O442" s="25">
        <f t="shared" si="109"/>
        <v>0</v>
      </c>
      <c r="P442" s="25">
        <f t="shared" si="110"/>
        <v>438.25118005521</v>
      </c>
      <c r="Q442" s="25">
        <f>IF(H442=1,I442*'Vehicle Specs'!#REF!,IF(H442=2,'Vehicle Specs'!#REF!*I442,IF(H442=3,'Vehicle Specs'!$G$25*I442,0)))</f>
        <v>0</v>
      </c>
      <c r="R442" s="25">
        <f t="shared" si="106"/>
        <v>438.25118005521</v>
      </c>
      <c r="S442" s="25">
        <f t="shared" si="111"/>
        <v>438.25118005521</v>
      </c>
      <c r="T442" s="25">
        <f>ABS((+P442+Q442)*(+E442))/1000</f>
        <v>5.8769483245403666</v>
      </c>
      <c r="U442" s="61"/>
      <c r="V442" s="61"/>
      <c r="W442" s="22">
        <v>308.00785775999998</v>
      </c>
      <c r="X442" s="25">
        <f t="shared" si="117"/>
        <v>3.7495779758221458E-2</v>
      </c>
      <c r="Y442" s="25">
        <f t="shared" si="112"/>
        <v>3.7495779758221458E-2</v>
      </c>
      <c r="Z442" s="25">
        <f t="shared" si="113"/>
        <v>0.1158619594529043</v>
      </c>
      <c r="AA442" s="22">
        <f>(0.5*'Vehicle Specs'!$G$20*'Drive Cycle'!E442^2)</f>
        <v>56540.652061500004</v>
      </c>
      <c r="AB442" s="22">
        <f t="shared" si="114"/>
        <v>438.25118005521</v>
      </c>
      <c r="AC442" s="22">
        <f>SUM(AB$2:AB442)</f>
        <v>102911.05687078224</v>
      </c>
      <c r="AD442" s="35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</row>
    <row r="443" spans="1:43" x14ac:dyDescent="0.3">
      <c r="A443" s="21">
        <v>2</v>
      </c>
      <c r="B443" s="25" t="s">
        <v>83</v>
      </c>
      <c r="C443" s="25">
        <f t="shared" si="124"/>
        <v>441</v>
      </c>
      <c r="D443" s="25">
        <f t="shared" si="107"/>
        <v>29.998170000000002</v>
      </c>
      <c r="E443" s="25">
        <f t="shared" si="125"/>
        <v>13.41</v>
      </c>
      <c r="F443" s="45">
        <f t="shared" si="115"/>
        <v>55.779057561691815</v>
      </c>
      <c r="G443" s="61"/>
      <c r="H443" s="61"/>
      <c r="I443" s="45">
        <f>E443-E442</f>
        <v>0</v>
      </c>
      <c r="J443" s="25">
        <f>(0.5*'Vehicle Specs'!$G$25*'Vehicle Specs'!$C$28*'Vehicle Specs'!$C$27*'Drive Cycle'!E443^2)</f>
        <v>159.97581505520998</v>
      </c>
      <c r="K443" s="25">
        <f>IF(A443=1,'Vehicle Specs'!$E$36,IF(A443=2,'Vehicle Specs'!$C$36,IF(A443=3,'Vehicle Specs'!$D$36,IF(A443=4,'Vehicle Specs'!$B$36,1))))</f>
        <v>278.27536500000002</v>
      </c>
      <c r="L443" s="25">
        <f t="shared" si="120"/>
        <v>0</v>
      </c>
      <c r="M443" s="25">
        <f t="shared" si="116"/>
        <v>0</v>
      </c>
      <c r="N443" s="25">
        <f t="shared" si="108"/>
        <v>0</v>
      </c>
      <c r="O443" s="25">
        <f t="shared" si="109"/>
        <v>0</v>
      </c>
      <c r="P443" s="25">
        <f t="shared" si="110"/>
        <v>438.25118005521</v>
      </c>
      <c r="Q443" s="25">
        <f>IF(H443=1,I443*'Vehicle Specs'!#REF!,IF(H443=2,'Vehicle Specs'!#REF!*I443,IF(H443=3,'Vehicle Specs'!$G$25*I443,0)))</f>
        <v>0</v>
      </c>
      <c r="R443" s="25">
        <f t="shared" si="106"/>
        <v>438.25118005521</v>
      </c>
      <c r="S443" s="25">
        <f t="shared" si="111"/>
        <v>438.25118005521</v>
      </c>
      <c r="T443" s="25">
        <f>ABS((+P443+Q443)*(+E443))/1000</f>
        <v>5.8769483245403666</v>
      </c>
      <c r="U443" s="61"/>
      <c r="V443" s="61"/>
      <c r="W443" s="22">
        <v>308.00785775999998</v>
      </c>
      <c r="X443" s="25">
        <f t="shared" si="117"/>
        <v>3.7495779758221458E-2</v>
      </c>
      <c r="Y443" s="25">
        <f t="shared" si="112"/>
        <v>3.7495779758221458E-2</v>
      </c>
      <c r="Z443" s="25">
        <f t="shared" si="113"/>
        <v>0.1158619594529043</v>
      </c>
      <c r="AA443" s="22">
        <f>(0.5*'Vehicle Specs'!$G$20*'Drive Cycle'!E443^2)</f>
        <v>56540.652061500004</v>
      </c>
      <c r="AB443" s="22">
        <f t="shared" si="114"/>
        <v>438.25118005521</v>
      </c>
      <c r="AC443" s="22">
        <f>SUM(AB$2:AB443)</f>
        <v>103349.30805083746</v>
      </c>
      <c r="AD443" s="35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</row>
    <row r="444" spans="1:43" x14ac:dyDescent="0.3">
      <c r="A444" s="21">
        <v>2</v>
      </c>
      <c r="B444" s="25" t="s">
        <v>83</v>
      </c>
      <c r="C444" s="25">
        <f t="shared" si="124"/>
        <v>442</v>
      </c>
      <c r="D444" s="25">
        <f t="shared" si="107"/>
        <v>29.998170000000002</v>
      </c>
      <c r="E444" s="25">
        <f>E443</f>
        <v>13.41</v>
      </c>
      <c r="F444" s="45">
        <f t="shared" si="115"/>
        <v>55.85362877720263</v>
      </c>
      <c r="G444" s="61"/>
      <c r="H444" s="61"/>
      <c r="I444" s="45">
        <f>E444-E443</f>
        <v>0</v>
      </c>
      <c r="J444" s="25">
        <f>(0.5*'Vehicle Specs'!$G$25*'Vehicle Specs'!$C$28*'Vehicle Specs'!$C$27*'Drive Cycle'!E444^2)</f>
        <v>159.97581505520998</v>
      </c>
      <c r="K444" s="25">
        <f>IF(A444=1,'Vehicle Specs'!$E$36,IF(A444=2,'Vehicle Specs'!$C$36,IF(A444=3,'Vehicle Specs'!$D$36,IF(A444=4,'Vehicle Specs'!$B$36,1))))</f>
        <v>278.27536500000002</v>
      </c>
      <c r="L444" s="25">
        <f t="shared" si="120"/>
        <v>0</v>
      </c>
      <c r="M444" s="25">
        <f t="shared" si="116"/>
        <v>0</v>
      </c>
      <c r="N444" s="25">
        <f t="shared" si="108"/>
        <v>0</v>
      </c>
      <c r="O444" s="25">
        <f t="shared" si="109"/>
        <v>0</v>
      </c>
      <c r="P444" s="25">
        <f t="shared" si="110"/>
        <v>438.25118005521</v>
      </c>
      <c r="Q444" s="25">
        <f>IF(H444=1,I444*'Vehicle Specs'!#REF!,IF(H444=2,'Vehicle Specs'!#REF!*I444,IF(H444=3,'Vehicle Specs'!$G$25*I444,0)))</f>
        <v>0</v>
      </c>
      <c r="R444" s="25">
        <f t="shared" si="106"/>
        <v>438.25118005521</v>
      </c>
      <c r="S444" s="25">
        <f t="shared" si="111"/>
        <v>438.25118005521</v>
      </c>
      <c r="T444" s="25">
        <f>ABS((+P444+Q444)*(+E444))/1000</f>
        <v>5.8769483245403666</v>
      </c>
      <c r="U444" s="61"/>
      <c r="V444" s="61"/>
      <c r="W444" s="22">
        <v>308.00785775999998</v>
      </c>
      <c r="X444" s="25">
        <f t="shared" si="117"/>
        <v>3.7495779758221458E-2</v>
      </c>
      <c r="Y444" s="25">
        <f t="shared" si="112"/>
        <v>3.7495779758221458E-2</v>
      </c>
      <c r="Z444" s="25">
        <f t="shared" si="113"/>
        <v>0.1158619594529043</v>
      </c>
      <c r="AA444" s="22">
        <f>(0.5*'Vehicle Specs'!$G$20*'Drive Cycle'!E444^2)</f>
        <v>56540.652061500004</v>
      </c>
      <c r="AB444" s="22">
        <f t="shared" si="114"/>
        <v>438.25118005521</v>
      </c>
      <c r="AC444" s="22">
        <f>SUM(AB$2:AB444)</f>
        <v>103787.55923089267</v>
      </c>
      <c r="AD444" s="35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</row>
    <row r="445" spans="1:43" x14ac:dyDescent="0.3">
      <c r="A445" s="21">
        <v>2</v>
      </c>
      <c r="B445" s="25" t="s">
        <v>83</v>
      </c>
      <c r="C445" s="25">
        <f t="shared" si="124"/>
        <v>443</v>
      </c>
      <c r="D445" s="25">
        <f t="shared" si="107"/>
        <v>29.998170000000002</v>
      </c>
      <c r="E445" s="25">
        <f t="shared" si="125"/>
        <v>13.41</v>
      </c>
      <c r="F445" s="45">
        <f t="shared" si="115"/>
        <v>55.928199992713445</v>
      </c>
      <c r="G445" s="61"/>
      <c r="H445" s="61"/>
      <c r="I445" s="45">
        <f>E445-E444</f>
        <v>0</v>
      </c>
      <c r="J445" s="25">
        <f>(0.5*'Vehicle Specs'!$G$25*'Vehicle Specs'!$C$28*'Vehicle Specs'!$C$27*'Drive Cycle'!E445^2)</f>
        <v>159.97581505520998</v>
      </c>
      <c r="K445" s="25">
        <f>IF(A445=1,'Vehicle Specs'!$E$36,IF(A445=2,'Vehicle Specs'!$C$36,IF(A445=3,'Vehicle Specs'!$D$36,IF(A445=4,'Vehicle Specs'!$B$36,1))))</f>
        <v>278.27536500000002</v>
      </c>
      <c r="L445" s="25">
        <f t="shared" si="120"/>
        <v>0</v>
      </c>
      <c r="M445" s="25">
        <f t="shared" si="116"/>
        <v>0</v>
      </c>
      <c r="N445" s="25">
        <f t="shared" si="108"/>
        <v>0</v>
      </c>
      <c r="O445" s="25">
        <f t="shared" si="109"/>
        <v>0</v>
      </c>
      <c r="P445" s="25">
        <f t="shared" si="110"/>
        <v>438.25118005521</v>
      </c>
      <c r="Q445" s="25">
        <f>IF(H445=1,I445*'Vehicle Specs'!#REF!,IF(H445=2,'Vehicle Specs'!#REF!*I445,IF(H445=3,'Vehicle Specs'!$G$25*I445,0)))</f>
        <v>0</v>
      </c>
      <c r="R445" s="25">
        <f t="shared" si="106"/>
        <v>438.25118005521</v>
      </c>
      <c r="S445" s="25">
        <f t="shared" si="111"/>
        <v>438.25118005521</v>
      </c>
      <c r="T445" s="25">
        <f>ABS((+P445+Q445)*(+E445))/1000</f>
        <v>5.8769483245403666</v>
      </c>
      <c r="U445" s="61"/>
      <c r="V445" s="61"/>
      <c r="W445" s="22">
        <v>308.00785775999998</v>
      </c>
      <c r="X445" s="25">
        <f t="shared" si="117"/>
        <v>3.7495779758221458E-2</v>
      </c>
      <c r="Y445" s="25">
        <f t="shared" si="112"/>
        <v>3.7495779758221458E-2</v>
      </c>
      <c r="Z445" s="25">
        <f t="shared" si="113"/>
        <v>0.1158619594529043</v>
      </c>
      <c r="AA445" s="22">
        <f>(0.5*'Vehicle Specs'!$G$20*'Drive Cycle'!E445^2)</f>
        <v>56540.652061500004</v>
      </c>
      <c r="AB445" s="22">
        <f t="shared" si="114"/>
        <v>438.25118005521</v>
      </c>
      <c r="AC445" s="22">
        <f>SUM(AB$2:AB445)</f>
        <v>104225.81041094789</v>
      </c>
      <c r="AD445" s="35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</row>
    <row r="446" spans="1:43" x14ac:dyDescent="0.3">
      <c r="A446" s="21">
        <v>2</v>
      </c>
      <c r="B446" s="25" t="s">
        <v>83</v>
      </c>
      <c r="C446" s="25">
        <f t="shared" si="124"/>
        <v>444</v>
      </c>
      <c r="D446" s="25">
        <f t="shared" si="107"/>
        <v>29.998170000000002</v>
      </c>
      <c r="E446" s="25">
        <f t="shared" si="125"/>
        <v>13.41</v>
      </c>
      <c r="F446" s="45">
        <f t="shared" si="115"/>
        <v>56.00277120822426</v>
      </c>
      <c r="G446" s="61"/>
      <c r="H446" s="61"/>
      <c r="I446" s="45">
        <f>E446-E445</f>
        <v>0</v>
      </c>
      <c r="J446" s="25">
        <f>(0.5*'Vehicle Specs'!$G$25*'Vehicle Specs'!$C$28*'Vehicle Specs'!$C$27*'Drive Cycle'!E446^2)</f>
        <v>159.97581505520998</v>
      </c>
      <c r="K446" s="25">
        <f>IF(A446=1,'Vehicle Specs'!$E$36,IF(A446=2,'Vehicle Specs'!$C$36,IF(A446=3,'Vehicle Specs'!$D$36,IF(A446=4,'Vehicle Specs'!$B$36,1))))</f>
        <v>278.27536500000002</v>
      </c>
      <c r="L446" s="25">
        <f t="shared" si="120"/>
        <v>0</v>
      </c>
      <c r="M446" s="25">
        <f t="shared" si="116"/>
        <v>0</v>
      </c>
      <c r="N446" s="25">
        <f t="shared" si="108"/>
        <v>0</v>
      </c>
      <c r="O446" s="25">
        <f t="shared" si="109"/>
        <v>0</v>
      </c>
      <c r="P446" s="25">
        <f t="shared" si="110"/>
        <v>438.25118005521</v>
      </c>
      <c r="Q446" s="25">
        <f>IF(H446=1,I446*'Vehicle Specs'!#REF!,IF(H446=2,'Vehicle Specs'!#REF!*I446,IF(H446=3,'Vehicle Specs'!$G$25*I446,0)))</f>
        <v>0</v>
      </c>
      <c r="R446" s="25">
        <f t="shared" si="106"/>
        <v>438.25118005521</v>
      </c>
      <c r="S446" s="25">
        <f t="shared" si="111"/>
        <v>438.25118005521</v>
      </c>
      <c r="T446" s="25">
        <f>ABS((+P446+Q446)*(+E446))/1000</f>
        <v>5.8769483245403666</v>
      </c>
      <c r="U446" s="61"/>
      <c r="V446" s="61"/>
      <c r="W446" s="22">
        <v>308.00785775999998</v>
      </c>
      <c r="X446" s="25">
        <f t="shared" si="117"/>
        <v>3.7495779758221458E-2</v>
      </c>
      <c r="Y446" s="25">
        <f t="shared" si="112"/>
        <v>3.7495779758221458E-2</v>
      </c>
      <c r="Z446" s="25">
        <f t="shared" si="113"/>
        <v>0.1158619594529043</v>
      </c>
      <c r="AA446" s="22">
        <f>(0.5*'Vehicle Specs'!$G$20*'Drive Cycle'!E446^2)</f>
        <v>56540.652061500004</v>
      </c>
      <c r="AB446" s="22">
        <f t="shared" si="114"/>
        <v>438.25118005521</v>
      </c>
      <c r="AC446" s="22">
        <f>SUM(AB$2:AB446)</f>
        <v>104664.0615910031</v>
      </c>
      <c r="AD446" s="35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</row>
    <row r="447" spans="1:43" x14ac:dyDescent="0.3">
      <c r="A447" s="21">
        <v>2</v>
      </c>
      <c r="B447" s="25" t="s">
        <v>83</v>
      </c>
      <c r="C447" s="25">
        <f t="shared" si="124"/>
        <v>445</v>
      </c>
      <c r="D447" s="25">
        <f t="shared" si="107"/>
        <v>29.998170000000002</v>
      </c>
      <c r="E447" s="25">
        <f t="shared" si="125"/>
        <v>13.41</v>
      </c>
      <c r="F447" s="45">
        <f t="shared" si="115"/>
        <v>56.077342423735075</v>
      </c>
      <c r="G447" s="61"/>
      <c r="H447" s="61"/>
      <c r="I447" s="45">
        <f>E447-E446</f>
        <v>0</v>
      </c>
      <c r="J447" s="25">
        <f>(0.5*'Vehicle Specs'!$G$25*'Vehicle Specs'!$C$28*'Vehicle Specs'!$C$27*'Drive Cycle'!E447^2)</f>
        <v>159.97581505520998</v>
      </c>
      <c r="K447" s="25">
        <f>IF(A447=1,'Vehicle Specs'!$E$36,IF(A447=2,'Vehicle Specs'!$C$36,IF(A447=3,'Vehicle Specs'!$D$36,IF(A447=4,'Vehicle Specs'!$B$36,1))))</f>
        <v>278.27536500000002</v>
      </c>
      <c r="L447" s="25">
        <f t="shared" si="120"/>
        <v>0</v>
      </c>
      <c r="M447" s="25">
        <f t="shared" si="116"/>
        <v>0</v>
      </c>
      <c r="N447" s="25">
        <f t="shared" si="108"/>
        <v>0</v>
      </c>
      <c r="O447" s="25">
        <f t="shared" si="109"/>
        <v>0</v>
      </c>
      <c r="P447" s="25">
        <f t="shared" si="110"/>
        <v>438.25118005521</v>
      </c>
      <c r="Q447" s="25">
        <f>IF(H447=1,I447*'Vehicle Specs'!#REF!,IF(H447=2,'Vehicle Specs'!#REF!*I447,IF(H447=3,'Vehicle Specs'!$G$25*I447,0)))</f>
        <v>0</v>
      </c>
      <c r="R447" s="25">
        <f t="shared" si="106"/>
        <v>438.25118005521</v>
      </c>
      <c r="S447" s="25">
        <f t="shared" si="111"/>
        <v>438.25118005521</v>
      </c>
      <c r="T447" s="25">
        <f>ABS((+P447+Q447)*(+E447))/1000</f>
        <v>5.8769483245403666</v>
      </c>
      <c r="U447" s="61"/>
      <c r="V447" s="61"/>
      <c r="W447" s="22">
        <v>308.00785775999998</v>
      </c>
      <c r="X447" s="25">
        <f t="shared" si="117"/>
        <v>3.7495779758221458E-2</v>
      </c>
      <c r="Y447" s="25">
        <f t="shared" si="112"/>
        <v>3.7495779758221458E-2</v>
      </c>
      <c r="Z447" s="25">
        <f t="shared" si="113"/>
        <v>0.1158619594529043</v>
      </c>
      <c r="AA447" s="22">
        <f>(0.5*'Vehicle Specs'!$G$20*'Drive Cycle'!E447^2)</f>
        <v>56540.652061500004</v>
      </c>
      <c r="AB447" s="22">
        <f t="shared" si="114"/>
        <v>438.25118005521</v>
      </c>
      <c r="AC447" s="22">
        <f>SUM(AB$2:AB447)</f>
        <v>105102.31277105832</v>
      </c>
      <c r="AD447" s="35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</row>
    <row r="448" spans="1:43" x14ac:dyDescent="0.3">
      <c r="A448" s="21">
        <v>2</v>
      </c>
      <c r="B448" s="25" t="s">
        <v>83</v>
      </c>
      <c r="C448" s="25">
        <f t="shared" si="124"/>
        <v>446</v>
      </c>
      <c r="D448" s="25">
        <f t="shared" si="107"/>
        <v>29.998170000000002</v>
      </c>
      <c r="E448" s="25">
        <f t="shared" si="125"/>
        <v>13.41</v>
      </c>
      <c r="F448" s="45">
        <f t="shared" si="115"/>
        <v>56.15191363924589</v>
      </c>
      <c r="G448" s="61"/>
      <c r="H448" s="61"/>
      <c r="I448" s="45">
        <f>E448-E447</f>
        <v>0</v>
      </c>
      <c r="J448" s="25">
        <f>(0.5*'Vehicle Specs'!$G$25*'Vehicle Specs'!$C$28*'Vehicle Specs'!$C$27*'Drive Cycle'!E448^2)</f>
        <v>159.97581505520998</v>
      </c>
      <c r="K448" s="25">
        <f>IF(A448=1,'Vehicle Specs'!$E$36,IF(A448=2,'Vehicle Specs'!$C$36,IF(A448=3,'Vehicle Specs'!$D$36,IF(A448=4,'Vehicle Specs'!$B$36,1))))</f>
        <v>278.27536500000002</v>
      </c>
      <c r="L448" s="25">
        <f t="shared" si="120"/>
        <v>0</v>
      </c>
      <c r="M448" s="25">
        <f t="shared" si="116"/>
        <v>0</v>
      </c>
      <c r="N448" s="25">
        <f t="shared" si="108"/>
        <v>0</v>
      </c>
      <c r="O448" s="25">
        <f t="shared" si="109"/>
        <v>0</v>
      </c>
      <c r="P448" s="25">
        <f t="shared" si="110"/>
        <v>438.25118005521</v>
      </c>
      <c r="Q448" s="25">
        <f>IF(H448=1,I448*'Vehicle Specs'!#REF!,IF(H448=2,'Vehicle Specs'!#REF!*I448,IF(H448=3,'Vehicle Specs'!$G$25*I448,0)))</f>
        <v>0</v>
      </c>
      <c r="R448" s="25">
        <f t="shared" si="106"/>
        <v>438.25118005521</v>
      </c>
      <c r="S448" s="25">
        <f t="shared" si="111"/>
        <v>438.25118005521</v>
      </c>
      <c r="T448" s="25">
        <f>ABS((+P448+Q448)*(+E448))/1000</f>
        <v>5.8769483245403666</v>
      </c>
      <c r="U448" s="61"/>
      <c r="V448" s="61"/>
      <c r="W448" s="22">
        <v>308.00785775999998</v>
      </c>
      <c r="X448" s="25">
        <f t="shared" si="117"/>
        <v>3.7495779758221458E-2</v>
      </c>
      <c r="Y448" s="25">
        <f t="shared" si="112"/>
        <v>3.7495779758221458E-2</v>
      </c>
      <c r="Z448" s="25">
        <f t="shared" si="113"/>
        <v>0.1158619594529043</v>
      </c>
      <c r="AA448" s="22">
        <f>(0.5*'Vehicle Specs'!$G$20*'Drive Cycle'!E448^2)</f>
        <v>56540.652061500004</v>
      </c>
      <c r="AB448" s="22">
        <f t="shared" si="114"/>
        <v>438.25118005521</v>
      </c>
      <c r="AC448" s="22">
        <f>SUM(AB$2:AB448)</f>
        <v>105540.56395111354</v>
      </c>
      <c r="AD448" s="35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</row>
    <row r="449" spans="1:43" x14ac:dyDescent="0.3">
      <c r="A449" s="21">
        <v>2</v>
      </c>
      <c r="B449" s="25" t="s">
        <v>83</v>
      </c>
      <c r="C449" s="25">
        <f t="shared" si="124"/>
        <v>447</v>
      </c>
      <c r="D449" s="25">
        <f t="shared" si="107"/>
        <v>29.998170000000002</v>
      </c>
      <c r="E449" s="25">
        <f t="shared" si="125"/>
        <v>13.41</v>
      </c>
      <c r="F449" s="45">
        <f t="shared" si="115"/>
        <v>56.226484854756706</v>
      </c>
      <c r="G449" s="61"/>
      <c r="H449" s="61"/>
      <c r="I449" s="45">
        <f>E449-E448</f>
        <v>0</v>
      </c>
      <c r="J449" s="25">
        <f>(0.5*'Vehicle Specs'!$G$25*'Vehicle Specs'!$C$28*'Vehicle Specs'!$C$27*'Drive Cycle'!E449^2)</f>
        <v>159.97581505520998</v>
      </c>
      <c r="K449" s="25">
        <f>IF(A449=1,'Vehicle Specs'!$E$36,IF(A449=2,'Vehicle Specs'!$C$36,IF(A449=3,'Vehicle Specs'!$D$36,IF(A449=4,'Vehicle Specs'!$B$36,1))))</f>
        <v>278.27536500000002</v>
      </c>
      <c r="L449" s="25">
        <f t="shared" si="120"/>
        <v>0</v>
      </c>
      <c r="M449" s="25">
        <f t="shared" si="116"/>
        <v>0</v>
      </c>
      <c r="N449" s="25">
        <f t="shared" si="108"/>
        <v>0</v>
      </c>
      <c r="O449" s="25">
        <f t="shared" si="109"/>
        <v>0</v>
      </c>
      <c r="P449" s="25">
        <f t="shared" si="110"/>
        <v>438.25118005521</v>
      </c>
      <c r="Q449" s="25">
        <f>IF(H449=1,I449*'Vehicle Specs'!#REF!,IF(H449=2,'Vehicle Specs'!#REF!*I449,IF(H449=3,'Vehicle Specs'!$G$25*I449,0)))</f>
        <v>0</v>
      </c>
      <c r="R449" s="25">
        <f t="shared" si="106"/>
        <v>438.25118005521</v>
      </c>
      <c r="S449" s="25">
        <f t="shared" si="111"/>
        <v>438.25118005521</v>
      </c>
      <c r="T449" s="25">
        <f>ABS((+P449+Q449)*(+E449))/1000</f>
        <v>5.8769483245403666</v>
      </c>
      <c r="U449" s="61"/>
      <c r="V449" s="61"/>
      <c r="W449" s="22">
        <v>308.00785775999998</v>
      </c>
      <c r="X449" s="25">
        <f t="shared" si="117"/>
        <v>3.7495779758221458E-2</v>
      </c>
      <c r="Y449" s="25">
        <f t="shared" si="112"/>
        <v>3.7495779758221458E-2</v>
      </c>
      <c r="Z449" s="25">
        <f t="shared" si="113"/>
        <v>0.1158619594529043</v>
      </c>
      <c r="AA449" s="22">
        <f>(0.5*'Vehicle Specs'!$G$20*'Drive Cycle'!E449^2)</f>
        <v>56540.652061500004</v>
      </c>
      <c r="AB449" s="22">
        <f t="shared" si="114"/>
        <v>438.25118005521</v>
      </c>
      <c r="AC449" s="22">
        <f>SUM(AB$2:AB449)</f>
        <v>105978.81513116875</v>
      </c>
      <c r="AD449" s="35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</row>
    <row r="450" spans="1:43" x14ac:dyDescent="0.3">
      <c r="A450" s="21">
        <v>2</v>
      </c>
      <c r="B450" s="25" t="s">
        <v>83</v>
      </c>
      <c r="C450" s="25">
        <f t="shared" si="124"/>
        <v>448</v>
      </c>
      <c r="D450" s="25">
        <f t="shared" si="107"/>
        <v>29.998170000000002</v>
      </c>
      <c r="E450" s="25">
        <f t="shared" si="125"/>
        <v>13.41</v>
      </c>
      <c r="F450" s="45">
        <f t="shared" si="115"/>
        <v>56.301056070267521</v>
      </c>
      <c r="G450" s="61"/>
      <c r="H450" s="61"/>
      <c r="I450" s="45">
        <f>E450-E449</f>
        <v>0</v>
      </c>
      <c r="J450" s="25">
        <f>(0.5*'Vehicle Specs'!$G$25*'Vehicle Specs'!$C$28*'Vehicle Specs'!$C$27*'Drive Cycle'!E450^2)</f>
        <v>159.97581505520998</v>
      </c>
      <c r="K450" s="25">
        <f>IF(A450=1,'Vehicle Specs'!$E$36,IF(A450=2,'Vehicle Specs'!$C$36,IF(A450=3,'Vehicle Specs'!$D$36,IF(A450=4,'Vehicle Specs'!$B$36,1))))</f>
        <v>278.27536500000002</v>
      </c>
      <c r="L450" s="25">
        <f t="shared" si="120"/>
        <v>0</v>
      </c>
      <c r="M450" s="25">
        <f t="shared" si="116"/>
        <v>0</v>
      </c>
      <c r="N450" s="25">
        <f t="shared" si="108"/>
        <v>0</v>
      </c>
      <c r="O450" s="25">
        <f t="shared" si="109"/>
        <v>0</v>
      </c>
      <c r="P450" s="25">
        <f t="shared" si="110"/>
        <v>438.25118005521</v>
      </c>
      <c r="Q450" s="25">
        <f>IF(H450=1,I450*'Vehicle Specs'!#REF!,IF(H450=2,'Vehicle Specs'!#REF!*I450,IF(H450=3,'Vehicle Specs'!$G$25*I450,0)))</f>
        <v>0</v>
      </c>
      <c r="R450" s="25">
        <f t="shared" ref="R450:R513" si="126">(J450+K450+O450+Q450)</f>
        <v>438.25118005521</v>
      </c>
      <c r="S450" s="25">
        <f t="shared" si="111"/>
        <v>438.25118005521</v>
      </c>
      <c r="T450" s="25">
        <f>ABS((+P450+Q450)*(+E450))/1000</f>
        <v>5.8769483245403666</v>
      </c>
      <c r="U450" s="61"/>
      <c r="V450" s="61"/>
      <c r="W450" s="22">
        <v>308.00785775999998</v>
      </c>
      <c r="X450" s="25">
        <f t="shared" si="117"/>
        <v>3.7495779758221458E-2</v>
      </c>
      <c r="Y450" s="25">
        <f t="shared" si="112"/>
        <v>3.7495779758221458E-2</v>
      </c>
      <c r="Z450" s="25">
        <f t="shared" si="113"/>
        <v>0.1158619594529043</v>
      </c>
      <c r="AA450" s="22">
        <f>(0.5*'Vehicle Specs'!$G$20*'Drive Cycle'!E450^2)</f>
        <v>56540.652061500004</v>
      </c>
      <c r="AB450" s="22">
        <f t="shared" si="114"/>
        <v>438.25118005521</v>
      </c>
      <c r="AC450" s="22">
        <f>SUM(AB$2:AB450)</f>
        <v>106417.06631122397</v>
      </c>
      <c r="AD450" s="35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</row>
    <row r="451" spans="1:43" x14ac:dyDescent="0.3">
      <c r="A451" s="21">
        <v>2</v>
      </c>
      <c r="B451" s="25" t="s">
        <v>83</v>
      </c>
      <c r="C451" s="25">
        <f t="shared" si="124"/>
        <v>449</v>
      </c>
      <c r="D451" s="25">
        <f t="shared" ref="D451:D514" si="127">E451*2.237</f>
        <v>29.998170000000002</v>
      </c>
      <c r="E451" s="25">
        <f t="shared" si="125"/>
        <v>13.41</v>
      </c>
      <c r="F451" s="45">
        <f t="shared" si="115"/>
        <v>56.375627285778336</v>
      </c>
      <c r="G451" s="61"/>
      <c r="H451" s="61"/>
      <c r="I451" s="45">
        <f>E451-E450</f>
        <v>0</v>
      </c>
      <c r="J451" s="25">
        <f>(0.5*'Vehicle Specs'!$G$25*'Vehicle Specs'!$C$28*'Vehicle Specs'!$C$27*'Drive Cycle'!E451^2)</f>
        <v>159.97581505520998</v>
      </c>
      <c r="K451" s="25">
        <f>IF(A451=1,'Vehicle Specs'!$E$36,IF(A451=2,'Vehicle Specs'!$C$36,IF(A451=3,'Vehicle Specs'!$D$36,IF(A451=4,'Vehicle Specs'!$B$36,1))))</f>
        <v>278.27536500000002</v>
      </c>
      <c r="L451" s="25">
        <f t="shared" si="120"/>
        <v>0</v>
      </c>
      <c r="M451" s="25">
        <f t="shared" si="116"/>
        <v>0</v>
      </c>
      <c r="N451" s="25">
        <f t="shared" ref="N451:N514" si="128">DEGREES(ATAN(M451/$C$3))</f>
        <v>0</v>
      </c>
      <c r="O451" s="25">
        <f t="shared" ref="O451:O514" si="129">9.81*SIN(RADIANS(N451))*($C$46)</f>
        <v>0</v>
      </c>
      <c r="P451" s="25">
        <f t="shared" ref="P451:P514" si="130">J451+K451+O451</f>
        <v>438.25118005521</v>
      </c>
      <c r="Q451" s="25">
        <f>IF(H451=1,I451*'Vehicle Specs'!#REF!,IF(H451=2,'Vehicle Specs'!#REF!*I451,IF(H451=3,'Vehicle Specs'!$G$25*I451,0)))</f>
        <v>0</v>
      </c>
      <c r="R451" s="25">
        <f t="shared" si="126"/>
        <v>438.25118005521</v>
      </c>
      <c r="S451" s="25">
        <f t="shared" ref="S451:S514" si="131">ABS(R451)</f>
        <v>438.25118005521</v>
      </c>
      <c r="T451" s="25">
        <f>ABS((+P451+Q451)*(+E451))/1000</f>
        <v>5.8769483245403666</v>
      </c>
      <c r="U451" s="61"/>
      <c r="V451" s="61"/>
      <c r="W451" s="22">
        <v>308.00785775999998</v>
      </c>
      <c r="X451" s="25">
        <f t="shared" si="117"/>
        <v>3.7495779758221458E-2</v>
      </c>
      <c r="Y451" s="25">
        <f t="shared" ref="Y451:Y514" si="132">ABS(X451)</f>
        <v>3.7495779758221458E-2</v>
      </c>
      <c r="Z451" s="25">
        <f t="shared" ref="Z451:Z514" si="133">X451*3.09</f>
        <v>0.1158619594529043</v>
      </c>
      <c r="AA451" s="22">
        <f>(0.5*'Vehicle Specs'!$G$20*'Drive Cycle'!E451^2)</f>
        <v>56540.652061500004</v>
      </c>
      <c r="AB451" s="22">
        <f t="shared" ref="AB451:AB514" si="134">P451+Q451</f>
        <v>438.25118005521</v>
      </c>
      <c r="AC451" s="22">
        <f>SUM(AB$2:AB451)</f>
        <v>106855.31749127919</v>
      </c>
      <c r="AD451" s="35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</row>
    <row r="452" spans="1:43" x14ac:dyDescent="0.3">
      <c r="A452" s="21">
        <v>2</v>
      </c>
      <c r="B452" s="25" t="s">
        <v>83</v>
      </c>
      <c r="C452" s="25">
        <f t="shared" si="124"/>
        <v>450</v>
      </c>
      <c r="D452" s="25">
        <f t="shared" si="127"/>
        <v>29.998170000000002</v>
      </c>
      <c r="E452" s="25">
        <f t="shared" si="125"/>
        <v>13.41</v>
      </c>
      <c r="F452" s="45">
        <f t="shared" ref="F452:F515" si="135">($C$3/E452)+F451</f>
        <v>56.450198501289151</v>
      </c>
      <c r="G452" s="61"/>
      <c r="H452" s="61"/>
      <c r="I452" s="45">
        <f>E452-E451</f>
        <v>0</v>
      </c>
      <c r="J452" s="25">
        <f>(0.5*'Vehicle Specs'!$G$25*'Vehicle Specs'!$C$28*'Vehicle Specs'!$C$27*'Drive Cycle'!E452^2)</f>
        <v>159.97581505520998</v>
      </c>
      <c r="K452" s="25">
        <f>IF(A452=1,'Vehicle Specs'!$E$36,IF(A452=2,'Vehicle Specs'!$C$36,IF(A452=3,'Vehicle Specs'!$D$36,IF(A452=4,'Vehicle Specs'!$B$36,1))))</f>
        <v>278.27536500000002</v>
      </c>
      <c r="L452" s="25">
        <f t="shared" si="120"/>
        <v>0</v>
      </c>
      <c r="M452" s="25">
        <f t="shared" ref="M452:M515" si="136">L452-L451</f>
        <v>0</v>
      </c>
      <c r="N452" s="25">
        <f t="shared" si="128"/>
        <v>0</v>
      </c>
      <c r="O452" s="25">
        <f t="shared" si="129"/>
        <v>0</v>
      </c>
      <c r="P452" s="25">
        <f t="shared" si="130"/>
        <v>438.25118005521</v>
      </c>
      <c r="Q452" s="25">
        <f>IF(H452=1,I452*'Vehicle Specs'!#REF!,IF(H452=2,'Vehicle Specs'!#REF!*I452,IF(H452=3,'Vehicle Specs'!$G$25*I452,0)))</f>
        <v>0</v>
      </c>
      <c r="R452" s="25">
        <f t="shared" si="126"/>
        <v>438.25118005521</v>
      </c>
      <c r="S452" s="25">
        <f t="shared" si="131"/>
        <v>438.25118005521</v>
      </c>
      <c r="T452" s="25">
        <f>ABS((+P452+Q452)*(+E452))/1000</f>
        <v>5.8769483245403666</v>
      </c>
      <c r="U452" s="61"/>
      <c r="V452" s="61"/>
      <c r="W452" s="22">
        <v>308.00785775999998</v>
      </c>
      <c r="X452" s="25">
        <f t="shared" ref="X452:X515" si="137">(R452*W452/3600)/1000</f>
        <v>3.7495779758221458E-2</v>
      </c>
      <c r="Y452" s="25">
        <f t="shared" si="132"/>
        <v>3.7495779758221458E-2</v>
      </c>
      <c r="Z452" s="25">
        <f t="shared" si="133"/>
        <v>0.1158619594529043</v>
      </c>
      <c r="AA452" s="22">
        <f>(0.5*'Vehicle Specs'!$G$20*'Drive Cycle'!E452^2)</f>
        <v>56540.652061500004</v>
      </c>
      <c r="AB452" s="22">
        <f t="shared" si="134"/>
        <v>438.25118005521</v>
      </c>
      <c r="AC452" s="22">
        <f>SUM(AB$2:AB452)</f>
        <v>107293.5686713344</v>
      </c>
      <c r="AD452" s="35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</row>
    <row r="453" spans="1:43" x14ac:dyDescent="0.3">
      <c r="A453" s="21">
        <v>2</v>
      </c>
      <c r="B453" s="25" t="s">
        <v>83</v>
      </c>
      <c r="C453" s="25">
        <f t="shared" si="124"/>
        <v>451</v>
      </c>
      <c r="D453" s="25">
        <f t="shared" si="127"/>
        <v>29.998170000000002</v>
      </c>
      <c r="E453" s="25">
        <f>E452</f>
        <v>13.41</v>
      </c>
      <c r="F453" s="45">
        <f t="shared" si="135"/>
        <v>56.524769716799966</v>
      </c>
      <c r="G453" s="61"/>
      <c r="H453" s="61"/>
      <c r="I453" s="45">
        <f>E453-E452</f>
        <v>0</v>
      </c>
      <c r="J453" s="25">
        <f>(0.5*'Vehicle Specs'!$G$25*'Vehicle Specs'!$C$28*'Vehicle Specs'!$C$27*'Drive Cycle'!E453^2)</f>
        <v>159.97581505520998</v>
      </c>
      <c r="K453" s="25">
        <f>IF(A453=1,'Vehicle Specs'!$E$36,IF(A453=2,'Vehicle Specs'!$C$36,IF(A453=3,'Vehicle Specs'!$D$36,IF(A453=4,'Vehicle Specs'!$B$36,1))))</f>
        <v>278.27536500000002</v>
      </c>
      <c r="L453" s="25">
        <f t="shared" si="120"/>
        <v>0</v>
      </c>
      <c r="M453" s="25">
        <f t="shared" si="136"/>
        <v>0</v>
      </c>
      <c r="N453" s="25">
        <f t="shared" si="128"/>
        <v>0</v>
      </c>
      <c r="O453" s="25">
        <f t="shared" si="129"/>
        <v>0</v>
      </c>
      <c r="P453" s="25">
        <f t="shared" si="130"/>
        <v>438.25118005521</v>
      </c>
      <c r="Q453" s="25">
        <f>IF(H453=1,I453*'Vehicle Specs'!#REF!,IF(H453=2,'Vehicle Specs'!#REF!*I453,IF(H453=3,'Vehicle Specs'!$G$25*I453,0)))</f>
        <v>0</v>
      </c>
      <c r="R453" s="25">
        <f t="shared" si="126"/>
        <v>438.25118005521</v>
      </c>
      <c r="S453" s="25">
        <f t="shared" si="131"/>
        <v>438.25118005521</v>
      </c>
      <c r="T453" s="25">
        <f>ABS((+P453+Q453)*(+E453))/1000</f>
        <v>5.8769483245403666</v>
      </c>
      <c r="U453" s="61"/>
      <c r="V453" s="61"/>
      <c r="W453" s="22">
        <v>308.00785775999998</v>
      </c>
      <c r="X453" s="25">
        <f t="shared" si="137"/>
        <v>3.7495779758221458E-2</v>
      </c>
      <c r="Y453" s="25">
        <f t="shared" si="132"/>
        <v>3.7495779758221458E-2</v>
      </c>
      <c r="Z453" s="25">
        <f t="shared" si="133"/>
        <v>0.1158619594529043</v>
      </c>
      <c r="AA453" s="22">
        <f>(0.5*'Vehicle Specs'!$G$20*'Drive Cycle'!E453^2)</f>
        <v>56540.652061500004</v>
      </c>
      <c r="AB453" s="22">
        <f t="shared" si="134"/>
        <v>438.25118005521</v>
      </c>
      <c r="AC453" s="22">
        <f>SUM(AB$2:AB453)</f>
        <v>107731.81985138962</v>
      </c>
      <c r="AD453" s="35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</row>
    <row r="454" spans="1:43" x14ac:dyDescent="0.3">
      <c r="A454" s="21">
        <v>2</v>
      </c>
      <c r="B454" s="25" t="s">
        <v>83</v>
      </c>
      <c r="C454" s="25">
        <f t="shared" si="124"/>
        <v>452</v>
      </c>
      <c r="D454" s="25">
        <f t="shared" si="127"/>
        <v>29.998170000000002</v>
      </c>
      <c r="E454" s="25">
        <f t="shared" si="125"/>
        <v>13.41</v>
      </c>
      <c r="F454" s="45">
        <f t="shared" si="135"/>
        <v>56.599340932310781</v>
      </c>
      <c r="G454" s="61"/>
      <c r="H454" s="61"/>
      <c r="I454" s="45">
        <f>E454-E453</f>
        <v>0</v>
      </c>
      <c r="J454" s="25">
        <f>(0.5*'Vehicle Specs'!$G$25*'Vehicle Specs'!$C$28*'Vehicle Specs'!$C$27*'Drive Cycle'!E454^2)</f>
        <v>159.97581505520998</v>
      </c>
      <c r="K454" s="25">
        <f>IF(A454=1,'Vehicle Specs'!$E$36,IF(A454=2,'Vehicle Specs'!$C$36,IF(A454=3,'Vehicle Specs'!$D$36,IF(A454=4,'Vehicle Specs'!$B$36,1))))</f>
        <v>278.27536500000002</v>
      </c>
      <c r="L454" s="25">
        <f t="shared" si="120"/>
        <v>0</v>
      </c>
      <c r="M454" s="25">
        <f t="shared" si="136"/>
        <v>0</v>
      </c>
      <c r="N454" s="25">
        <f t="shared" si="128"/>
        <v>0</v>
      </c>
      <c r="O454" s="25">
        <f t="shared" si="129"/>
        <v>0</v>
      </c>
      <c r="P454" s="25">
        <f t="shared" si="130"/>
        <v>438.25118005521</v>
      </c>
      <c r="Q454" s="25">
        <f>IF(H454=1,I454*'Vehicle Specs'!#REF!,IF(H454=2,'Vehicle Specs'!#REF!*I454,IF(H454=3,'Vehicle Specs'!$G$25*I454,0)))</f>
        <v>0</v>
      </c>
      <c r="R454" s="25">
        <f t="shared" si="126"/>
        <v>438.25118005521</v>
      </c>
      <c r="S454" s="25">
        <f t="shared" si="131"/>
        <v>438.25118005521</v>
      </c>
      <c r="T454" s="25">
        <f>ABS((+P454+Q454)*(+E454))/1000</f>
        <v>5.8769483245403666</v>
      </c>
      <c r="U454" s="61"/>
      <c r="V454" s="61"/>
      <c r="W454" s="22">
        <v>308.00785775999998</v>
      </c>
      <c r="X454" s="25">
        <f t="shared" si="137"/>
        <v>3.7495779758221458E-2</v>
      </c>
      <c r="Y454" s="25">
        <f t="shared" si="132"/>
        <v>3.7495779758221458E-2</v>
      </c>
      <c r="Z454" s="25">
        <f t="shared" si="133"/>
        <v>0.1158619594529043</v>
      </c>
      <c r="AA454" s="22">
        <f>(0.5*'Vehicle Specs'!$G$20*'Drive Cycle'!E454^2)</f>
        <v>56540.652061500004</v>
      </c>
      <c r="AB454" s="22">
        <f t="shared" si="134"/>
        <v>438.25118005521</v>
      </c>
      <c r="AC454" s="22">
        <f>SUM(AB$2:AB454)</f>
        <v>108170.07103144484</v>
      </c>
      <c r="AD454" s="35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</row>
    <row r="455" spans="1:43" x14ac:dyDescent="0.3">
      <c r="A455" s="21">
        <v>2</v>
      </c>
      <c r="B455" s="25" t="s">
        <v>83</v>
      </c>
      <c r="C455" s="25">
        <f t="shared" si="124"/>
        <v>453</v>
      </c>
      <c r="D455" s="25">
        <f t="shared" si="127"/>
        <v>29.998170000000002</v>
      </c>
      <c r="E455" s="25">
        <f t="shared" si="125"/>
        <v>13.41</v>
      </c>
      <c r="F455" s="45">
        <f t="shared" si="135"/>
        <v>56.673912147821596</v>
      </c>
      <c r="G455" s="61"/>
      <c r="H455" s="61"/>
      <c r="I455" s="45">
        <f>E455-E454</f>
        <v>0</v>
      </c>
      <c r="J455" s="25">
        <f>(0.5*'Vehicle Specs'!$G$25*'Vehicle Specs'!$C$28*'Vehicle Specs'!$C$27*'Drive Cycle'!E455^2)</f>
        <v>159.97581505520998</v>
      </c>
      <c r="K455" s="25">
        <f>IF(A455=1,'Vehicle Specs'!$E$36,IF(A455=2,'Vehicle Specs'!$C$36,IF(A455=3,'Vehicle Specs'!$D$36,IF(A455=4,'Vehicle Specs'!$B$36,1))))</f>
        <v>278.27536500000002</v>
      </c>
      <c r="L455" s="25">
        <f t="shared" si="120"/>
        <v>0</v>
      </c>
      <c r="M455" s="25">
        <f t="shared" si="136"/>
        <v>0</v>
      </c>
      <c r="N455" s="25">
        <f t="shared" si="128"/>
        <v>0</v>
      </c>
      <c r="O455" s="25">
        <f t="shared" si="129"/>
        <v>0</v>
      </c>
      <c r="P455" s="25">
        <f t="shared" si="130"/>
        <v>438.25118005521</v>
      </c>
      <c r="Q455" s="25">
        <f>IF(H455=1,I455*'Vehicle Specs'!#REF!,IF(H455=2,'Vehicle Specs'!#REF!*I455,IF(H455=3,'Vehicle Specs'!$G$25*I455,0)))</f>
        <v>0</v>
      </c>
      <c r="R455" s="25">
        <f t="shared" si="126"/>
        <v>438.25118005521</v>
      </c>
      <c r="S455" s="25">
        <f t="shared" si="131"/>
        <v>438.25118005521</v>
      </c>
      <c r="T455" s="25">
        <f>ABS((+P455+Q455)*(+E455))/1000</f>
        <v>5.8769483245403666</v>
      </c>
      <c r="U455" s="61"/>
      <c r="V455" s="61"/>
      <c r="W455" s="22">
        <v>308.00785775999998</v>
      </c>
      <c r="X455" s="25">
        <f t="shared" si="137"/>
        <v>3.7495779758221458E-2</v>
      </c>
      <c r="Y455" s="25">
        <f t="shared" si="132"/>
        <v>3.7495779758221458E-2</v>
      </c>
      <c r="Z455" s="25">
        <f t="shared" si="133"/>
        <v>0.1158619594529043</v>
      </c>
      <c r="AA455" s="22">
        <f>(0.5*'Vehicle Specs'!$G$20*'Drive Cycle'!E455^2)</f>
        <v>56540.652061500004</v>
      </c>
      <c r="AB455" s="22">
        <f t="shared" si="134"/>
        <v>438.25118005521</v>
      </c>
      <c r="AC455" s="22">
        <f>SUM(AB$2:AB455)</f>
        <v>108608.32221150005</v>
      </c>
      <c r="AD455" s="35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</row>
    <row r="456" spans="1:43" x14ac:dyDescent="0.3">
      <c r="A456" s="21">
        <v>2</v>
      </c>
      <c r="B456" s="25" t="s">
        <v>83</v>
      </c>
      <c r="C456" s="25">
        <f t="shared" si="124"/>
        <v>454</v>
      </c>
      <c r="D456" s="25">
        <f t="shared" si="127"/>
        <v>29.998170000000002</v>
      </c>
      <c r="E456" s="25">
        <f t="shared" si="125"/>
        <v>13.41</v>
      </c>
      <c r="F456" s="45">
        <f t="shared" si="135"/>
        <v>56.748483363332411</v>
      </c>
      <c r="G456" s="61"/>
      <c r="H456" s="61"/>
      <c r="I456" s="45">
        <f>E456-E455</f>
        <v>0</v>
      </c>
      <c r="J456" s="25">
        <f>(0.5*'Vehicle Specs'!$G$25*'Vehicle Specs'!$C$28*'Vehicle Specs'!$C$27*'Drive Cycle'!E456^2)</f>
        <v>159.97581505520998</v>
      </c>
      <c r="K456" s="25">
        <f>IF(A456=1,'Vehicle Specs'!$E$36,IF(A456=2,'Vehicle Specs'!$C$36,IF(A456=3,'Vehicle Specs'!$D$36,IF(A456=4,'Vehicle Specs'!$B$36,1))))</f>
        <v>278.27536500000002</v>
      </c>
      <c r="L456" s="25">
        <f t="shared" si="120"/>
        <v>0</v>
      </c>
      <c r="M456" s="25">
        <f t="shared" si="136"/>
        <v>0</v>
      </c>
      <c r="N456" s="25">
        <f t="shared" si="128"/>
        <v>0</v>
      </c>
      <c r="O456" s="25">
        <f t="shared" si="129"/>
        <v>0</v>
      </c>
      <c r="P456" s="25">
        <f t="shared" si="130"/>
        <v>438.25118005521</v>
      </c>
      <c r="Q456" s="25">
        <f>IF(H456=1,I456*'Vehicle Specs'!#REF!,IF(H456=2,'Vehicle Specs'!#REF!*I456,IF(H456=3,'Vehicle Specs'!$G$25*I456,0)))</f>
        <v>0</v>
      </c>
      <c r="R456" s="25">
        <f t="shared" si="126"/>
        <v>438.25118005521</v>
      </c>
      <c r="S456" s="25">
        <f t="shared" si="131"/>
        <v>438.25118005521</v>
      </c>
      <c r="T456" s="25">
        <f>ABS((+P456+Q456)*(+E456))/1000</f>
        <v>5.8769483245403666</v>
      </c>
      <c r="U456" s="61"/>
      <c r="V456" s="61"/>
      <c r="W456" s="22">
        <v>308.00785775999998</v>
      </c>
      <c r="X456" s="25">
        <f t="shared" si="137"/>
        <v>3.7495779758221458E-2</v>
      </c>
      <c r="Y456" s="25">
        <f t="shared" si="132"/>
        <v>3.7495779758221458E-2</v>
      </c>
      <c r="Z456" s="25">
        <f t="shared" si="133"/>
        <v>0.1158619594529043</v>
      </c>
      <c r="AA456" s="22">
        <f>(0.5*'Vehicle Specs'!$G$20*'Drive Cycle'!E456^2)</f>
        <v>56540.652061500004</v>
      </c>
      <c r="AB456" s="22">
        <f t="shared" si="134"/>
        <v>438.25118005521</v>
      </c>
      <c r="AC456" s="22">
        <f>SUM(AB$2:AB456)</f>
        <v>109046.57339155527</v>
      </c>
      <c r="AD456" s="35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</row>
    <row r="457" spans="1:43" x14ac:dyDescent="0.3">
      <c r="A457" s="21">
        <v>2</v>
      </c>
      <c r="B457" s="25" t="s">
        <v>83</v>
      </c>
      <c r="C457" s="25">
        <f t="shared" si="124"/>
        <v>455</v>
      </c>
      <c r="D457" s="25">
        <f t="shared" si="127"/>
        <v>29.998170000000002</v>
      </c>
      <c r="E457" s="25">
        <f t="shared" si="125"/>
        <v>13.41</v>
      </c>
      <c r="F457" s="45">
        <f t="shared" si="135"/>
        <v>56.823054578843227</v>
      </c>
      <c r="G457" s="61"/>
      <c r="H457" s="61"/>
      <c r="I457" s="45">
        <f>E457-E456</f>
        <v>0</v>
      </c>
      <c r="J457" s="25">
        <f>(0.5*'Vehicle Specs'!$G$25*'Vehicle Specs'!$C$28*'Vehicle Specs'!$C$27*'Drive Cycle'!E457^2)</f>
        <v>159.97581505520998</v>
      </c>
      <c r="K457" s="25">
        <f>IF(A457=1,'Vehicle Specs'!$E$36,IF(A457=2,'Vehicle Specs'!$C$36,IF(A457=3,'Vehicle Specs'!$D$36,IF(A457=4,'Vehicle Specs'!$B$36,1))))</f>
        <v>278.27536500000002</v>
      </c>
      <c r="L457" s="25">
        <f t="shared" si="120"/>
        <v>0</v>
      </c>
      <c r="M457" s="25">
        <f t="shared" si="136"/>
        <v>0</v>
      </c>
      <c r="N457" s="25">
        <f t="shared" si="128"/>
        <v>0</v>
      </c>
      <c r="O457" s="25">
        <f t="shared" si="129"/>
        <v>0</v>
      </c>
      <c r="P457" s="25">
        <f t="shared" si="130"/>
        <v>438.25118005521</v>
      </c>
      <c r="Q457" s="25">
        <f>IF(H457=1,I457*'Vehicle Specs'!#REF!,IF(H457=2,'Vehicle Specs'!#REF!*I457,IF(H457=3,'Vehicle Specs'!$G$25*I457,0)))</f>
        <v>0</v>
      </c>
      <c r="R457" s="25">
        <f t="shared" si="126"/>
        <v>438.25118005521</v>
      </c>
      <c r="S457" s="25">
        <f t="shared" si="131"/>
        <v>438.25118005521</v>
      </c>
      <c r="T457" s="25">
        <f>ABS((+P457+Q457)*(+E457))/1000</f>
        <v>5.8769483245403666</v>
      </c>
      <c r="U457" s="61"/>
      <c r="V457" s="61"/>
      <c r="W457" s="22">
        <v>308.00785775999998</v>
      </c>
      <c r="X457" s="25">
        <f t="shared" si="137"/>
        <v>3.7495779758221458E-2</v>
      </c>
      <c r="Y457" s="25">
        <f t="shared" si="132"/>
        <v>3.7495779758221458E-2</v>
      </c>
      <c r="Z457" s="25">
        <f t="shared" si="133"/>
        <v>0.1158619594529043</v>
      </c>
      <c r="AA457" s="22">
        <f>(0.5*'Vehicle Specs'!$G$20*'Drive Cycle'!E457^2)</f>
        <v>56540.652061500004</v>
      </c>
      <c r="AB457" s="22">
        <f t="shared" si="134"/>
        <v>438.25118005521</v>
      </c>
      <c r="AC457" s="22">
        <f>SUM(AB$2:AB457)</f>
        <v>109484.82457161049</v>
      </c>
      <c r="AD457" s="35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</row>
    <row r="458" spans="1:43" x14ac:dyDescent="0.3">
      <c r="A458" s="21">
        <v>2</v>
      </c>
      <c r="B458" s="25" t="s">
        <v>83</v>
      </c>
      <c r="C458" s="25">
        <f t="shared" si="124"/>
        <v>456</v>
      </c>
      <c r="D458" s="25">
        <f t="shared" si="127"/>
        <v>29.998170000000002</v>
      </c>
      <c r="E458" s="25">
        <f t="shared" si="125"/>
        <v>13.41</v>
      </c>
      <c r="F458" s="45">
        <f t="shared" si="135"/>
        <v>56.897625794354042</v>
      </c>
      <c r="G458" s="61"/>
      <c r="H458" s="61"/>
      <c r="I458" s="45">
        <f>E458-E457</f>
        <v>0</v>
      </c>
      <c r="J458" s="25">
        <f>(0.5*'Vehicle Specs'!$G$25*'Vehicle Specs'!$C$28*'Vehicle Specs'!$C$27*'Drive Cycle'!E458^2)</f>
        <v>159.97581505520998</v>
      </c>
      <c r="K458" s="25">
        <f>IF(A458=1,'Vehicle Specs'!$E$36,IF(A458=2,'Vehicle Specs'!$C$36,IF(A458=3,'Vehicle Specs'!$D$36,IF(A458=4,'Vehicle Specs'!$B$36,1))))</f>
        <v>278.27536500000002</v>
      </c>
      <c r="L458" s="25">
        <f t="shared" si="120"/>
        <v>0</v>
      </c>
      <c r="M458" s="25">
        <f t="shared" si="136"/>
        <v>0</v>
      </c>
      <c r="N458" s="25">
        <f t="shared" si="128"/>
        <v>0</v>
      </c>
      <c r="O458" s="25">
        <f t="shared" si="129"/>
        <v>0</v>
      </c>
      <c r="P458" s="25">
        <f t="shared" si="130"/>
        <v>438.25118005521</v>
      </c>
      <c r="Q458" s="25">
        <f>IF(H458=1,I458*'Vehicle Specs'!#REF!,IF(H458=2,'Vehicle Specs'!#REF!*I458,IF(H458=3,'Vehicle Specs'!$G$25*I458,0)))</f>
        <v>0</v>
      </c>
      <c r="R458" s="25">
        <f t="shared" si="126"/>
        <v>438.25118005521</v>
      </c>
      <c r="S458" s="25">
        <f t="shared" si="131"/>
        <v>438.25118005521</v>
      </c>
      <c r="T458" s="25">
        <f>ABS((+P458+Q458)*(+E458))/1000</f>
        <v>5.8769483245403666</v>
      </c>
      <c r="U458" s="61"/>
      <c r="V458" s="61"/>
      <c r="W458" s="22">
        <v>308.00785775999998</v>
      </c>
      <c r="X458" s="25">
        <f t="shared" si="137"/>
        <v>3.7495779758221458E-2</v>
      </c>
      <c r="Y458" s="25">
        <f t="shared" si="132"/>
        <v>3.7495779758221458E-2</v>
      </c>
      <c r="Z458" s="25">
        <f t="shared" si="133"/>
        <v>0.1158619594529043</v>
      </c>
      <c r="AA458" s="22">
        <f>(0.5*'Vehicle Specs'!$G$20*'Drive Cycle'!E458^2)</f>
        <v>56540.652061500004</v>
      </c>
      <c r="AB458" s="22">
        <f t="shared" si="134"/>
        <v>438.25118005521</v>
      </c>
      <c r="AC458" s="22">
        <f>SUM(AB$2:AB458)</f>
        <v>109923.0757516657</v>
      </c>
      <c r="AD458" s="35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</row>
    <row r="459" spans="1:43" x14ac:dyDescent="0.3">
      <c r="A459" s="21">
        <v>2</v>
      </c>
      <c r="B459" s="25" t="s">
        <v>83</v>
      </c>
      <c r="C459" s="25">
        <f t="shared" si="124"/>
        <v>457</v>
      </c>
      <c r="D459" s="25">
        <f t="shared" si="127"/>
        <v>29.998170000000002</v>
      </c>
      <c r="E459" s="25">
        <f t="shared" si="125"/>
        <v>13.41</v>
      </c>
      <c r="F459" s="45">
        <f t="shared" si="135"/>
        <v>56.972197009864857</v>
      </c>
      <c r="G459" s="61"/>
      <c r="H459" s="61"/>
      <c r="I459" s="45">
        <f>E459-E458</f>
        <v>0</v>
      </c>
      <c r="J459" s="25">
        <f>(0.5*'Vehicle Specs'!$G$25*'Vehicle Specs'!$C$28*'Vehicle Specs'!$C$27*'Drive Cycle'!E459^2)</f>
        <v>159.97581505520998</v>
      </c>
      <c r="K459" s="25">
        <f>IF(A459=1,'Vehicle Specs'!$E$36,IF(A459=2,'Vehicle Specs'!$C$36,IF(A459=3,'Vehicle Specs'!$D$36,IF(A459=4,'Vehicle Specs'!$B$36,1))))</f>
        <v>278.27536500000002</v>
      </c>
      <c r="L459" s="25">
        <f t="shared" si="120"/>
        <v>0</v>
      </c>
      <c r="M459" s="25">
        <f t="shared" si="136"/>
        <v>0</v>
      </c>
      <c r="N459" s="25">
        <f t="shared" si="128"/>
        <v>0</v>
      </c>
      <c r="O459" s="25">
        <f t="shared" si="129"/>
        <v>0</v>
      </c>
      <c r="P459" s="25">
        <f t="shared" si="130"/>
        <v>438.25118005521</v>
      </c>
      <c r="Q459" s="25">
        <f>IF(H459=1,I459*'Vehicle Specs'!#REF!,IF(H459=2,'Vehicle Specs'!#REF!*I459,IF(H459=3,'Vehicle Specs'!$G$25*I459,0)))</f>
        <v>0</v>
      </c>
      <c r="R459" s="25">
        <f t="shared" si="126"/>
        <v>438.25118005521</v>
      </c>
      <c r="S459" s="25">
        <f t="shared" si="131"/>
        <v>438.25118005521</v>
      </c>
      <c r="T459" s="25">
        <f>ABS((+P459+Q459)*(+E459))/1000</f>
        <v>5.8769483245403666</v>
      </c>
      <c r="U459" s="61"/>
      <c r="V459" s="61"/>
      <c r="W459" s="22">
        <v>308.00785775999998</v>
      </c>
      <c r="X459" s="25">
        <f t="shared" si="137"/>
        <v>3.7495779758221458E-2</v>
      </c>
      <c r="Y459" s="25">
        <f t="shared" si="132"/>
        <v>3.7495779758221458E-2</v>
      </c>
      <c r="Z459" s="25">
        <f t="shared" si="133"/>
        <v>0.1158619594529043</v>
      </c>
      <c r="AA459" s="22">
        <f>(0.5*'Vehicle Specs'!$G$20*'Drive Cycle'!E459^2)</f>
        <v>56540.652061500004</v>
      </c>
      <c r="AB459" s="22">
        <f t="shared" si="134"/>
        <v>438.25118005521</v>
      </c>
      <c r="AC459" s="22">
        <f>SUM(AB$2:AB459)</f>
        <v>110361.32693172092</v>
      </c>
      <c r="AD459" s="35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</row>
    <row r="460" spans="1:43" x14ac:dyDescent="0.3">
      <c r="A460" s="21">
        <v>2</v>
      </c>
      <c r="B460" s="25" t="s">
        <v>83</v>
      </c>
      <c r="C460" s="25">
        <f t="shared" si="124"/>
        <v>458</v>
      </c>
      <c r="D460" s="25">
        <f t="shared" si="127"/>
        <v>29.998170000000002</v>
      </c>
      <c r="E460" s="25">
        <f t="shared" si="125"/>
        <v>13.41</v>
      </c>
      <c r="F460" s="45">
        <f t="shared" si="135"/>
        <v>57.046768225375672</v>
      </c>
      <c r="G460" s="61"/>
      <c r="H460" s="61"/>
      <c r="I460" s="45">
        <f>E460-E459</f>
        <v>0</v>
      </c>
      <c r="J460" s="25">
        <f>(0.5*'Vehicle Specs'!$G$25*'Vehicle Specs'!$C$28*'Vehicle Specs'!$C$27*'Drive Cycle'!E460^2)</f>
        <v>159.97581505520998</v>
      </c>
      <c r="K460" s="25">
        <f>IF(A460=1,'Vehicle Specs'!$E$36,IF(A460=2,'Vehicle Specs'!$C$36,IF(A460=3,'Vehicle Specs'!$D$36,IF(A460=4,'Vehicle Specs'!$B$36,1))))</f>
        <v>278.27536500000002</v>
      </c>
      <c r="L460" s="25">
        <f t="shared" si="120"/>
        <v>0</v>
      </c>
      <c r="M460" s="25">
        <f t="shared" si="136"/>
        <v>0</v>
      </c>
      <c r="N460" s="25">
        <f t="shared" si="128"/>
        <v>0</v>
      </c>
      <c r="O460" s="25">
        <f t="shared" si="129"/>
        <v>0</v>
      </c>
      <c r="P460" s="25">
        <f t="shared" si="130"/>
        <v>438.25118005521</v>
      </c>
      <c r="Q460" s="25">
        <f>IF(H460=1,I460*'Vehicle Specs'!#REF!,IF(H460=2,'Vehicle Specs'!#REF!*I460,IF(H460=3,'Vehicle Specs'!$G$25*I460,0)))</f>
        <v>0</v>
      </c>
      <c r="R460" s="25">
        <f t="shared" si="126"/>
        <v>438.25118005521</v>
      </c>
      <c r="S460" s="25">
        <f t="shared" si="131"/>
        <v>438.25118005521</v>
      </c>
      <c r="T460" s="25">
        <f>ABS((+P460+Q460)*(+E460))/1000</f>
        <v>5.8769483245403666</v>
      </c>
      <c r="U460" s="61"/>
      <c r="V460" s="61"/>
      <c r="W460" s="22">
        <v>308.00785775999998</v>
      </c>
      <c r="X460" s="25">
        <f t="shared" si="137"/>
        <v>3.7495779758221458E-2</v>
      </c>
      <c r="Y460" s="25">
        <f t="shared" si="132"/>
        <v>3.7495779758221458E-2</v>
      </c>
      <c r="Z460" s="25">
        <f t="shared" si="133"/>
        <v>0.1158619594529043</v>
      </c>
      <c r="AA460" s="22">
        <f>(0.5*'Vehicle Specs'!$G$20*'Drive Cycle'!E460^2)</f>
        <v>56540.652061500004</v>
      </c>
      <c r="AB460" s="22">
        <f t="shared" si="134"/>
        <v>438.25118005521</v>
      </c>
      <c r="AC460" s="22">
        <f>SUM(AB$2:AB460)</f>
        <v>110799.57811177614</v>
      </c>
      <c r="AD460" s="35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</row>
    <row r="461" spans="1:43" x14ac:dyDescent="0.3">
      <c r="A461" s="21">
        <v>2</v>
      </c>
      <c r="B461" s="25" t="s">
        <v>83</v>
      </c>
      <c r="C461" s="25">
        <f t="shared" si="124"/>
        <v>459</v>
      </c>
      <c r="D461" s="25">
        <f t="shared" si="127"/>
        <v>29.998170000000002</v>
      </c>
      <c r="E461" s="25">
        <f>E460</f>
        <v>13.41</v>
      </c>
      <c r="F461" s="45">
        <f t="shared" si="135"/>
        <v>57.121339440886487</v>
      </c>
      <c r="G461" s="61"/>
      <c r="H461" s="61"/>
      <c r="I461" s="45">
        <f>E461-E460</f>
        <v>0</v>
      </c>
      <c r="J461" s="25">
        <f>(0.5*'Vehicle Specs'!$G$25*'Vehicle Specs'!$C$28*'Vehicle Specs'!$C$27*'Drive Cycle'!E461^2)</f>
        <v>159.97581505520998</v>
      </c>
      <c r="K461" s="25">
        <f>IF(A461=1,'Vehicle Specs'!$E$36,IF(A461=2,'Vehicle Specs'!$C$36,IF(A461=3,'Vehicle Specs'!$D$36,IF(A461=4,'Vehicle Specs'!$B$36,1))))</f>
        <v>278.27536500000002</v>
      </c>
      <c r="L461" s="25">
        <f t="shared" si="120"/>
        <v>0</v>
      </c>
      <c r="M461" s="25">
        <f t="shared" si="136"/>
        <v>0</v>
      </c>
      <c r="N461" s="25">
        <f t="shared" si="128"/>
        <v>0</v>
      </c>
      <c r="O461" s="25">
        <f t="shared" si="129"/>
        <v>0</v>
      </c>
      <c r="P461" s="25">
        <f t="shared" si="130"/>
        <v>438.25118005521</v>
      </c>
      <c r="Q461" s="25">
        <f>IF(H461=1,I461*'Vehicle Specs'!#REF!,IF(H461=2,'Vehicle Specs'!#REF!*I461,IF(H461=3,'Vehicle Specs'!$G$25*I461,0)))</f>
        <v>0</v>
      </c>
      <c r="R461" s="25">
        <f t="shared" si="126"/>
        <v>438.25118005521</v>
      </c>
      <c r="S461" s="25">
        <f t="shared" si="131"/>
        <v>438.25118005521</v>
      </c>
      <c r="T461" s="25">
        <f>ABS((+P461+Q461)*(+E461))/1000</f>
        <v>5.8769483245403666</v>
      </c>
      <c r="U461" s="61"/>
      <c r="V461" s="61"/>
      <c r="W461" s="22">
        <v>308.00785775999998</v>
      </c>
      <c r="X461" s="25">
        <f t="shared" si="137"/>
        <v>3.7495779758221458E-2</v>
      </c>
      <c r="Y461" s="25">
        <f t="shared" si="132"/>
        <v>3.7495779758221458E-2</v>
      </c>
      <c r="Z461" s="25">
        <f t="shared" si="133"/>
        <v>0.1158619594529043</v>
      </c>
      <c r="AA461" s="22">
        <f>(0.5*'Vehicle Specs'!$G$20*'Drive Cycle'!E461^2)</f>
        <v>56540.652061500004</v>
      </c>
      <c r="AB461" s="22">
        <f t="shared" si="134"/>
        <v>438.25118005521</v>
      </c>
      <c r="AC461" s="22">
        <f>SUM(AB$2:AB461)</f>
        <v>111237.82929183135</v>
      </c>
      <c r="AD461" s="35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</row>
    <row r="462" spans="1:43" x14ac:dyDescent="0.3">
      <c r="A462" s="21">
        <v>2</v>
      </c>
      <c r="B462" s="25" t="s">
        <v>83</v>
      </c>
      <c r="C462" s="25">
        <f t="shared" si="124"/>
        <v>460</v>
      </c>
      <c r="D462" s="25">
        <f t="shared" si="127"/>
        <v>29.998170000000002</v>
      </c>
      <c r="E462" s="25">
        <f t="shared" si="125"/>
        <v>13.41</v>
      </c>
      <c r="F462" s="45">
        <f t="shared" si="135"/>
        <v>57.195910656397302</v>
      </c>
      <c r="G462" s="61"/>
      <c r="H462" s="61"/>
      <c r="I462" s="45">
        <f>E462-E461</f>
        <v>0</v>
      </c>
      <c r="J462" s="25">
        <f>(0.5*'Vehicle Specs'!$G$25*'Vehicle Specs'!$C$28*'Vehicle Specs'!$C$27*'Drive Cycle'!E462^2)</f>
        <v>159.97581505520998</v>
      </c>
      <c r="K462" s="25">
        <f>IF(A462=1,'Vehicle Specs'!$E$36,IF(A462=2,'Vehicle Specs'!$C$36,IF(A462=3,'Vehicle Specs'!$D$36,IF(A462=4,'Vehicle Specs'!$B$36,1))))</f>
        <v>278.27536500000002</v>
      </c>
      <c r="L462" s="25">
        <f t="shared" si="120"/>
        <v>0</v>
      </c>
      <c r="M462" s="25">
        <f t="shared" si="136"/>
        <v>0</v>
      </c>
      <c r="N462" s="25">
        <f t="shared" si="128"/>
        <v>0</v>
      </c>
      <c r="O462" s="25">
        <f t="shared" si="129"/>
        <v>0</v>
      </c>
      <c r="P462" s="25">
        <f t="shared" si="130"/>
        <v>438.25118005521</v>
      </c>
      <c r="Q462" s="25">
        <f>IF(H462=1,I462*'Vehicle Specs'!#REF!,IF(H462=2,'Vehicle Specs'!#REF!*I462,IF(H462=3,'Vehicle Specs'!$G$25*I462,0)))</f>
        <v>0</v>
      </c>
      <c r="R462" s="25">
        <f t="shared" si="126"/>
        <v>438.25118005521</v>
      </c>
      <c r="S462" s="25">
        <f t="shared" si="131"/>
        <v>438.25118005521</v>
      </c>
      <c r="T462" s="25">
        <f>ABS((+P462+Q462)*(+E462))/1000</f>
        <v>5.8769483245403666</v>
      </c>
      <c r="U462" s="61"/>
      <c r="V462" s="61"/>
      <c r="W462" s="22">
        <v>308.00785775999998</v>
      </c>
      <c r="X462" s="25">
        <f t="shared" si="137"/>
        <v>3.7495779758221458E-2</v>
      </c>
      <c r="Y462" s="25">
        <f t="shared" si="132"/>
        <v>3.7495779758221458E-2</v>
      </c>
      <c r="Z462" s="25">
        <f t="shared" si="133"/>
        <v>0.1158619594529043</v>
      </c>
      <c r="AA462" s="22">
        <f>(0.5*'Vehicle Specs'!$G$20*'Drive Cycle'!E462^2)</f>
        <v>56540.652061500004</v>
      </c>
      <c r="AB462" s="22">
        <f t="shared" si="134"/>
        <v>438.25118005521</v>
      </c>
      <c r="AC462" s="22">
        <f>SUM(AB$2:AB462)</f>
        <v>111676.08047188657</v>
      </c>
      <c r="AD462" s="35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</row>
    <row r="463" spans="1:43" x14ac:dyDescent="0.3">
      <c r="A463" s="21">
        <v>2</v>
      </c>
      <c r="B463" s="25" t="s">
        <v>83</v>
      </c>
      <c r="C463" s="25">
        <f t="shared" si="124"/>
        <v>461</v>
      </c>
      <c r="D463" s="25">
        <f t="shared" si="127"/>
        <v>29.998170000000002</v>
      </c>
      <c r="E463" s="25">
        <f t="shared" si="125"/>
        <v>13.41</v>
      </c>
      <c r="F463" s="45">
        <f t="shared" si="135"/>
        <v>57.270481871908117</v>
      </c>
      <c r="G463" s="61"/>
      <c r="H463" s="61"/>
      <c r="I463" s="45">
        <f>E463-E462</f>
        <v>0</v>
      </c>
      <c r="J463" s="25">
        <f>(0.5*'Vehicle Specs'!$G$25*'Vehicle Specs'!$C$28*'Vehicle Specs'!$C$27*'Drive Cycle'!E463^2)</f>
        <v>159.97581505520998</v>
      </c>
      <c r="K463" s="25">
        <f>IF(A463=1,'Vehicle Specs'!$E$36,IF(A463=2,'Vehicle Specs'!$C$36,IF(A463=3,'Vehicle Specs'!$D$36,IF(A463=4,'Vehicle Specs'!$B$36,1))))</f>
        <v>278.27536500000002</v>
      </c>
      <c r="L463" s="25">
        <f t="shared" si="120"/>
        <v>0</v>
      </c>
      <c r="M463" s="25">
        <f t="shared" si="136"/>
        <v>0</v>
      </c>
      <c r="N463" s="25">
        <f t="shared" si="128"/>
        <v>0</v>
      </c>
      <c r="O463" s="25">
        <f t="shared" si="129"/>
        <v>0</v>
      </c>
      <c r="P463" s="25">
        <f t="shared" si="130"/>
        <v>438.25118005521</v>
      </c>
      <c r="Q463" s="25">
        <f>IF(H463=1,I463*'Vehicle Specs'!#REF!,IF(H463=2,'Vehicle Specs'!#REF!*I463,IF(H463=3,'Vehicle Specs'!$G$25*I463,0)))</f>
        <v>0</v>
      </c>
      <c r="R463" s="25">
        <f t="shared" si="126"/>
        <v>438.25118005521</v>
      </c>
      <c r="S463" s="25">
        <f t="shared" si="131"/>
        <v>438.25118005521</v>
      </c>
      <c r="T463" s="25">
        <f>ABS((+P463+Q463)*(+E463))/1000</f>
        <v>5.8769483245403666</v>
      </c>
      <c r="U463" s="61"/>
      <c r="V463" s="61"/>
      <c r="W463" s="22">
        <v>308.00785775999998</v>
      </c>
      <c r="X463" s="25">
        <f t="shared" si="137"/>
        <v>3.7495779758221458E-2</v>
      </c>
      <c r="Y463" s="25">
        <f t="shared" si="132"/>
        <v>3.7495779758221458E-2</v>
      </c>
      <c r="Z463" s="25">
        <f t="shared" si="133"/>
        <v>0.1158619594529043</v>
      </c>
      <c r="AA463" s="22">
        <f>(0.5*'Vehicle Specs'!$G$20*'Drive Cycle'!E463^2)</f>
        <v>56540.652061500004</v>
      </c>
      <c r="AB463" s="22">
        <f t="shared" si="134"/>
        <v>438.25118005521</v>
      </c>
      <c r="AC463" s="22">
        <f>SUM(AB$2:AB463)</f>
        <v>112114.33165194179</v>
      </c>
      <c r="AD463" s="35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</row>
    <row r="464" spans="1:43" x14ac:dyDescent="0.3">
      <c r="A464" s="21">
        <v>2</v>
      </c>
      <c r="B464" s="25" t="s">
        <v>83</v>
      </c>
      <c r="C464" s="25">
        <f t="shared" si="124"/>
        <v>462</v>
      </c>
      <c r="D464" s="25">
        <f t="shared" si="127"/>
        <v>29.998170000000002</v>
      </c>
      <c r="E464" s="25">
        <f t="shared" si="125"/>
        <v>13.41</v>
      </c>
      <c r="F464" s="45">
        <f t="shared" si="135"/>
        <v>57.345053087418933</v>
      </c>
      <c r="G464" s="61"/>
      <c r="H464" s="61"/>
      <c r="I464" s="45">
        <f>E464-E463</f>
        <v>0</v>
      </c>
      <c r="J464" s="25">
        <f>(0.5*'Vehicle Specs'!$G$25*'Vehicle Specs'!$C$28*'Vehicle Specs'!$C$27*'Drive Cycle'!E464^2)</f>
        <v>159.97581505520998</v>
      </c>
      <c r="K464" s="25">
        <f>IF(A464=1,'Vehicle Specs'!$E$36,IF(A464=2,'Vehicle Specs'!$C$36,IF(A464=3,'Vehicle Specs'!$D$36,IF(A464=4,'Vehicle Specs'!$B$36,1))))</f>
        <v>278.27536500000002</v>
      </c>
      <c r="L464" s="25">
        <f t="shared" si="120"/>
        <v>0</v>
      </c>
      <c r="M464" s="25">
        <f t="shared" si="136"/>
        <v>0</v>
      </c>
      <c r="N464" s="25">
        <f t="shared" si="128"/>
        <v>0</v>
      </c>
      <c r="O464" s="25">
        <f t="shared" si="129"/>
        <v>0</v>
      </c>
      <c r="P464" s="25">
        <f t="shared" si="130"/>
        <v>438.25118005521</v>
      </c>
      <c r="Q464" s="25">
        <f>IF(H464=1,I464*'Vehicle Specs'!#REF!,IF(H464=2,'Vehicle Specs'!#REF!*I464,IF(H464=3,'Vehicle Specs'!$G$25*I464,0)))</f>
        <v>0</v>
      </c>
      <c r="R464" s="25">
        <f t="shared" si="126"/>
        <v>438.25118005521</v>
      </c>
      <c r="S464" s="25">
        <f t="shared" si="131"/>
        <v>438.25118005521</v>
      </c>
      <c r="T464" s="25">
        <f>ABS((+P464+Q464)*(+E464))/1000</f>
        <v>5.8769483245403666</v>
      </c>
      <c r="U464" s="61"/>
      <c r="V464" s="61"/>
      <c r="W464" s="22">
        <v>308.00785775999998</v>
      </c>
      <c r="X464" s="25">
        <f t="shared" si="137"/>
        <v>3.7495779758221458E-2</v>
      </c>
      <c r="Y464" s="25">
        <f t="shared" si="132"/>
        <v>3.7495779758221458E-2</v>
      </c>
      <c r="Z464" s="25">
        <f t="shared" si="133"/>
        <v>0.1158619594529043</v>
      </c>
      <c r="AA464" s="22">
        <f>(0.5*'Vehicle Specs'!$G$20*'Drive Cycle'!E464^2)</f>
        <v>56540.652061500004</v>
      </c>
      <c r="AB464" s="22">
        <f t="shared" si="134"/>
        <v>438.25118005521</v>
      </c>
      <c r="AC464" s="22">
        <f>SUM(AB$2:AB464)</f>
        <v>112552.582831997</v>
      </c>
      <c r="AD464" s="35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</row>
    <row r="465" spans="1:43" x14ac:dyDescent="0.3">
      <c r="A465" s="21">
        <v>2</v>
      </c>
      <c r="B465" s="25" t="s">
        <v>83</v>
      </c>
      <c r="C465" s="25">
        <f t="shared" si="124"/>
        <v>463</v>
      </c>
      <c r="D465" s="25">
        <f t="shared" si="127"/>
        <v>29.998170000000002</v>
      </c>
      <c r="E465" s="25">
        <f t="shared" si="125"/>
        <v>13.41</v>
      </c>
      <c r="F465" s="45">
        <f t="shared" si="135"/>
        <v>57.419624302929748</v>
      </c>
      <c r="G465" s="61"/>
      <c r="H465" s="61"/>
      <c r="I465" s="45">
        <f>E465-E464</f>
        <v>0</v>
      </c>
      <c r="J465" s="25">
        <f>(0.5*'Vehicle Specs'!$G$25*'Vehicle Specs'!$C$28*'Vehicle Specs'!$C$27*'Drive Cycle'!E465^2)</f>
        <v>159.97581505520998</v>
      </c>
      <c r="K465" s="25">
        <f>IF(A465=1,'Vehicle Specs'!$E$36,IF(A465=2,'Vehicle Specs'!$C$36,IF(A465=3,'Vehicle Specs'!$D$36,IF(A465=4,'Vehicle Specs'!$B$36,1))))</f>
        <v>278.27536500000002</v>
      </c>
      <c r="L465" s="25">
        <f t="shared" si="120"/>
        <v>0</v>
      </c>
      <c r="M465" s="25">
        <f t="shared" si="136"/>
        <v>0</v>
      </c>
      <c r="N465" s="25">
        <f t="shared" si="128"/>
        <v>0</v>
      </c>
      <c r="O465" s="25">
        <f t="shared" si="129"/>
        <v>0</v>
      </c>
      <c r="P465" s="25">
        <f t="shared" si="130"/>
        <v>438.25118005521</v>
      </c>
      <c r="Q465" s="25">
        <f>IF(H465=1,I465*'Vehicle Specs'!#REF!,IF(H465=2,'Vehicle Specs'!#REF!*I465,IF(H465=3,'Vehicle Specs'!$G$25*I465,0)))</f>
        <v>0</v>
      </c>
      <c r="R465" s="25">
        <f t="shared" si="126"/>
        <v>438.25118005521</v>
      </c>
      <c r="S465" s="25">
        <f t="shared" si="131"/>
        <v>438.25118005521</v>
      </c>
      <c r="T465" s="25">
        <f>ABS((+P465+Q465)*(+E465))/1000</f>
        <v>5.8769483245403666</v>
      </c>
      <c r="U465" s="61"/>
      <c r="V465" s="61"/>
      <c r="W465" s="22">
        <v>308.00785775999998</v>
      </c>
      <c r="X465" s="25">
        <f t="shared" si="137"/>
        <v>3.7495779758221458E-2</v>
      </c>
      <c r="Y465" s="25">
        <f t="shared" si="132"/>
        <v>3.7495779758221458E-2</v>
      </c>
      <c r="Z465" s="25">
        <f t="shared" si="133"/>
        <v>0.1158619594529043</v>
      </c>
      <c r="AA465" s="22">
        <f>(0.5*'Vehicle Specs'!$G$20*'Drive Cycle'!E465^2)</f>
        <v>56540.652061500004</v>
      </c>
      <c r="AB465" s="22">
        <f t="shared" si="134"/>
        <v>438.25118005521</v>
      </c>
      <c r="AC465" s="22">
        <f>SUM(AB$2:AB465)</f>
        <v>112990.83401205222</v>
      </c>
      <c r="AD465" s="35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</row>
    <row r="466" spans="1:43" x14ac:dyDescent="0.3">
      <c r="A466" s="21">
        <v>2</v>
      </c>
      <c r="B466" s="25" t="s">
        <v>83</v>
      </c>
      <c r="C466" s="25">
        <f t="shared" si="124"/>
        <v>464</v>
      </c>
      <c r="D466" s="25">
        <f t="shared" si="127"/>
        <v>29.998170000000002</v>
      </c>
      <c r="E466" s="25">
        <f t="shared" si="125"/>
        <v>13.41</v>
      </c>
      <c r="F466" s="45">
        <f t="shared" si="135"/>
        <v>57.494195518440563</v>
      </c>
      <c r="G466" s="61"/>
      <c r="H466" s="61"/>
      <c r="I466" s="45">
        <f>E466-E465</f>
        <v>0</v>
      </c>
      <c r="J466" s="25">
        <f>(0.5*'Vehicle Specs'!$G$25*'Vehicle Specs'!$C$28*'Vehicle Specs'!$C$27*'Drive Cycle'!E466^2)</f>
        <v>159.97581505520998</v>
      </c>
      <c r="K466" s="25">
        <f>IF(A466=1,'Vehicle Specs'!$E$36,IF(A466=2,'Vehicle Specs'!$C$36,IF(A466=3,'Vehicle Specs'!$D$36,IF(A466=4,'Vehicle Specs'!$B$36,1))))</f>
        <v>278.27536500000002</v>
      </c>
      <c r="L466" s="25">
        <f t="shared" si="120"/>
        <v>0</v>
      </c>
      <c r="M466" s="25">
        <f t="shared" si="136"/>
        <v>0</v>
      </c>
      <c r="N466" s="25">
        <f t="shared" si="128"/>
        <v>0</v>
      </c>
      <c r="O466" s="25">
        <f t="shared" si="129"/>
        <v>0</v>
      </c>
      <c r="P466" s="25">
        <f t="shared" si="130"/>
        <v>438.25118005521</v>
      </c>
      <c r="Q466" s="25">
        <f>IF(H466=1,I466*'Vehicle Specs'!#REF!,IF(H466=2,'Vehicle Specs'!#REF!*I466,IF(H466=3,'Vehicle Specs'!$G$25*I466,0)))</f>
        <v>0</v>
      </c>
      <c r="R466" s="25">
        <f t="shared" si="126"/>
        <v>438.25118005521</v>
      </c>
      <c r="S466" s="25">
        <f t="shared" si="131"/>
        <v>438.25118005521</v>
      </c>
      <c r="T466" s="25">
        <f>ABS((+P466+Q466)*(+E466))/1000</f>
        <v>5.8769483245403666</v>
      </c>
      <c r="U466" s="61"/>
      <c r="V466" s="61"/>
      <c r="W466" s="22">
        <v>308.00785775999998</v>
      </c>
      <c r="X466" s="25">
        <f t="shared" si="137"/>
        <v>3.7495779758221458E-2</v>
      </c>
      <c r="Y466" s="25">
        <f t="shared" si="132"/>
        <v>3.7495779758221458E-2</v>
      </c>
      <c r="Z466" s="25">
        <f t="shared" si="133"/>
        <v>0.1158619594529043</v>
      </c>
      <c r="AA466" s="22">
        <f>(0.5*'Vehicle Specs'!$G$20*'Drive Cycle'!E466^2)</f>
        <v>56540.652061500004</v>
      </c>
      <c r="AB466" s="22">
        <f t="shared" si="134"/>
        <v>438.25118005521</v>
      </c>
      <c r="AC466" s="22">
        <f>SUM(AB$2:AB466)</f>
        <v>113429.08519210744</v>
      </c>
      <c r="AD466" s="35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</row>
    <row r="467" spans="1:43" x14ac:dyDescent="0.3">
      <c r="A467" s="21">
        <v>2</v>
      </c>
      <c r="B467" s="25" t="s">
        <v>83</v>
      </c>
      <c r="C467" s="25">
        <f t="shared" si="124"/>
        <v>465</v>
      </c>
      <c r="D467" s="25">
        <f t="shared" si="127"/>
        <v>29.998170000000002</v>
      </c>
      <c r="E467" s="25">
        <f t="shared" si="125"/>
        <v>13.41</v>
      </c>
      <c r="F467" s="45">
        <f t="shared" si="135"/>
        <v>57.568766733951378</v>
      </c>
      <c r="G467" s="61"/>
      <c r="H467" s="61"/>
      <c r="I467" s="45">
        <f>E467-E466</f>
        <v>0</v>
      </c>
      <c r="J467" s="25">
        <f>(0.5*'Vehicle Specs'!$G$25*'Vehicle Specs'!$C$28*'Vehicle Specs'!$C$27*'Drive Cycle'!E467^2)</f>
        <v>159.97581505520998</v>
      </c>
      <c r="K467" s="25">
        <f>IF(A467=1,'Vehicle Specs'!$E$36,IF(A467=2,'Vehicle Specs'!$C$36,IF(A467=3,'Vehicle Specs'!$D$36,IF(A467=4,'Vehicle Specs'!$B$36,1))))</f>
        <v>278.27536500000002</v>
      </c>
      <c r="L467" s="25">
        <f t="shared" ref="L467:L530" si="138">L466</f>
        <v>0</v>
      </c>
      <c r="M467" s="25">
        <f t="shared" si="136"/>
        <v>0</v>
      </c>
      <c r="N467" s="25">
        <f t="shared" si="128"/>
        <v>0</v>
      </c>
      <c r="O467" s="25">
        <f t="shared" si="129"/>
        <v>0</v>
      </c>
      <c r="P467" s="25">
        <f t="shared" si="130"/>
        <v>438.25118005521</v>
      </c>
      <c r="Q467" s="25">
        <f>IF(H467=1,I467*'Vehicle Specs'!#REF!,IF(H467=2,'Vehicle Specs'!#REF!*I467,IF(H467=3,'Vehicle Specs'!$G$25*I467,0)))</f>
        <v>0</v>
      </c>
      <c r="R467" s="25">
        <f t="shared" si="126"/>
        <v>438.25118005521</v>
      </c>
      <c r="S467" s="25">
        <f t="shared" si="131"/>
        <v>438.25118005521</v>
      </c>
      <c r="T467" s="25">
        <f>ABS((+P467+Q467)*(+E467))/1000</f>
        <v>5.8769483245403666</v>
      </c>
      <c r="U467" s="61"/>
      <c r="V467" s="61"/>
      <c r="W467" s="22">
        <v>308.00785775999998</v>
      </c>
      <c r="X467" s="25">
        <f t="shared" si="137"/>
        <v>3.7495779758221458E-2</v>
      </c>
      <c r="Y467" s="25">
        <f t="shared" si="132"/>
        <v>3.7495779758221458E-2</v>
      </c>
      <c r="Z467" s="25">
        <f t="shared" si="133"/>
        <v>0.1158619594529043</v>
      </c>
      <c r="AA467" s="22">
        <f>(0.5*'Vehicle Specs'!$G$20*'Drive Cycle'!E467^2)</f>
        <v>56540.652061500004</v>
      </c>
      <c r="AB467" s="22">
        <f t="shared" si="134"/>
        <v>438.25118005521</v>
      </c>
      <c r="AC467" s="22">
        <f>SUM(AB$2:AB467)</f>
        <v>113867.33637216265</v>
      </c>
      <c r="AD467" s="35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</row>
    <row r="468" spans="1:43" x14ac:dyDescent="0.3">
      <c r="A468" s="21">
        <v>2</v>
      </c>
      <c r="B468" s="25" t="s">
        <v>83</v>
      </c>
      <c r="C468" s="25">
        <f t="shared" si="124"/>
        <v>466</v>
      </c>
      <c r="D468" s="25">
        <f t="shared" si="127"/>
        <v>29.998170000000002</v>
      </c>
      <c r="E468" s="25">
        <f t="shared" si="125"/>
        <v>13.41</v>
      </c>
      <c r="F468" s="45">
        <f t="shared" si="135"/>
        <v>57.643337949462193</v>
      </c>
      <c r="G468" s="61"/>
      <c r="H468" s="61"/>
      <c r="I468" s="45">
        <f>E468-E467</f>
        <v>0</v>
      </c>
      <c r="J468" s="25">
        <f>(0.5*'Vehicle Specs'!$G$25*'Vehicle Specs'!$C$28*'Vehicle Specs'!$C$27*'Drive Cycle'!E468^2)</f>
        <v>159.97581505520998</v>
      </c>
      <c r="K468" s="25">
        <f>IF(A468=1,'Vehicle Specs'!$E$36,IF(A468=2,'Vehicle Specs'!$C$36,IF(A468=3,'Vehicle Specs'!$D$36,IF(A468=4,'Vehicle Specs'!$B$36,1))))</f>
        <v>278.27536500000002</v>
      </c>
      <c r="L468" s="25">
        <f t="shared" si="138"/>
        <v>0</v>
      </c>
      <c r="M468" s="25">
        <f t="shared" si="136"/>
        <v>0</v>
      </c>
      <c r="N468" s="25">
        <f t="shared" si="128"/>
        <v>0</v>
      </c>
      <c r="O468" s="25">
        <f t="shared" si="129"/>
        <v>0</v>
      </c>
      <c r="P468" s="25">
        <f t="shared" si="130"/>
        <v>438.25118005521</v>
      </c>
      <c r="Q468" s="25">
        <f>IF(H468=1,I468*'Vehicle Specs'!#REF!,IF(H468=2,'Vehicle Specs'!#REF!*I468,IF(H468=3,'Vehicle Specs'!$G$25*I468,0)))</f>
        <v>0</v>
      </c>
      <c r="R468" s="25">
        <f t="shared" si="126"/>
        <v>438.25118005521</v>
      </c>
      <c r="S468" s="25">
        <f t="shared" si="131"/>
        <v>438.25118005521</v>
      </c>
      <c r="T468" s="25">
        <f>ABS((+P468+Q468)*(+E468))/1000</f>
        <v>5.8769483245403666</v>
      </c>
      <c r="U468" s="61"/>
      <c r="V468" s="61"/>
      <c r="W468" s="22">
        <v>308.00785775999998</v>
      </c>
      <c r="X468" s="25">
        <f t="shared" si="137"/>
        <v>3.7495779758221458E-2</v>
      </c>
      <c r="Y468" s="25">
        <f t="shared" si="132"/>
        <v>3.7495779758221458E-2</v>
      </c>
      <c r="Z468" s="25">
        <f t="shared" si="133"/>
        <v>0.1158619594529043</v>
      </c>
      <c r="AA468" s="22">
        <f>(0.5*'Vehicle Specs'!$G$20*'Drive Cycle'!E468^2)</f>
        <v>56540.652061500004</v>
      </c>
      <c r="AB468" s="22">
        <f t="shared" si="134"/>
        <v>438.25118005521</v>
      </c>
      <c r="AC468" s="22">
        <f>SUM(AB$2:AB468)</f>
        <v>114305.58755221787</v>
      </c>
      <c r="AD468" s="35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</row>
    <row r="469" spans="1:43" x14ac:dyDescent="0.3">
      <c r="A469" s="21">
        <v>2</v>
      </c>
      <c r="B469" s="25" t="s">
        <v>83</v>
      </c>
      <c r="C469" s="25">
        <f t="shared" si="124"/>
        <v>467</v>
      </c>
      <c r="D469" s="25">
        <f t="shared" si="127"/>
        <v>29.998170000000002</v>
      </c>
      <c r="E469" s="25">
        <f t="shared" si="125"/>
        <v>13.41</v>
      </c>
      <c r="F469" s="45">
        <f t="shared" si="135"/>
        <v>57.717909164973008</v>
      </c>
      <c r="G469" s="61"/>
      <c r="H469" s="61"/>
      <c r="I469" s="45">
        <f>E469-E468</f>
        <v>0</v>
      </c>
      <c r="J469" s="25">
        <f>(0.5*'Vehicle Specs'!$G$25*'Vehicle Specs'!$C$28*'Vehicle Specs'!$C$27*'Drive Cycle'!E469^2)</f>
        <v>159.97581505520998</v>
      </c>
      <c r="K469" s="25">
        <f>IF(A469=1,'Vehicle Specs'!$E$36,IF(A469=2,'Vehicle Specs'!$C$36,IF(A469=3,'Vehicle Specs'!$D$36,IF(A469=4,'Vehicle Specs'!$B$36,1))))</f>
        <v>278.27536500000002</v>
      </c>
      <c r="L469" s="25">
        <f t="shared" si="138"/>
        <v>0</v>
      </c>
      <c r="M469" s="25">
        <f t="shared" si="136"/>
        <v>0</v>
      </c>
      <c r="N469" s="25">
        <f t="shared" si="128"/>
        <v>0</v>
      </c>
      <c r="O469" s="25">
        <f t="shared" si="129"/>
        <v>0</v>
      </c>
      <c r="P469" s="25">
        <f t="shared" si="130"/>
        <v>438.25118005521</v>
      </c>
      <c r="Q469" s="25">
        <f>IF(H469=1,I469*'Vehicle Specs'!#REF!,IF(H469=2,'Vehicle Specs'!#REF!*I469,IF(H469=3,'Vehicle Specs'!$G$25*I469,0)))</f>
        <v>0</v>
      </c>
      <c r="R469" s="25">
        <f t="shared" si="126"/>
        <v>438.25118005521</v>
      </c>
      <c r="S469" s="25">
        <f t="shared" si="131"/>
        <v>438.25118005521</v>
      </c>
      <c r="T469" s="25">
        <f>ABS((+P469+Q469)*(+E469))/1000</f>
        <v>5.8769483245403666</v>
      </c>
      <c r="U469" s="61"/>
      <c r="V469" s="61"/>
      <c r="W469" s="22">
        <v>308.00785775999998</v>
      </c>
      <c r="X469" s="25">
        <f t="shared" si="137"/>
        <v>3.7495779758221458E-2</v>
      </c>
      <c r="Y469" s="25">
        <f t="shared" si="132"/>
        <v>3.7495779758221458E-2</v>
      </c>
      <c r="Z469" s="25">
        <f t="shared" si="133"/>
        <v>0.1158619594529043</v>
      </c>
      <c r="AA469" s="22">
        <f>(0.5*'Vehicle Specs'!$G$20*'Drive Cycle'!E469^2)</f>
        <v>56540.652061500004</v>
      </c>
      <c r="AB469" s="22">
        <f t="shared" si="134"/>
        <v>438.25118005521</v>
      </c>
      <c r="AC469" s="22">
        <f>SUM(AB$2:AB469)</f>
        <v>114743.83873227309</v>
      </c>
      <c r="AD469" s="35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</row>
    <row r="470" spans="1:43" x14ac:dyDescent="0.3">
      <c r="A470" s="21">
        <v>2</v>
      </c>
      <c r="B470" s="25" t="s">
        <v>83</v>
      </c>
      <c r="C470" s="25">
        <f t="shared" si="124"/>
        <v>468</v>
      </c>
      <c r="D470" s="25">
        <f t="shared" si="127"/>
        <v>29.998170000000002</v>
      </c>
      <c r="E470" s="25">
        <f t="shared" si="125"/>
        <v>13.41</v>
      </c>
      <c r="F470" s="45">
        <f t="shared" si="135"/>
        <v>57.792480380483823</v>
      </c>
      <c r="G470" s="61"/>
      <c r="H470" s="61"/>
      <c r="I470" s="45">
        <f>E470-E469</f>
        <v>0</v>
      </c>
      <c r="J470" s="25">
        <f>(0.5*'Vehicle Specs'!$G$25*'Vehicle Specs'!$C$28*'Vehicle Specs'!$C$27*'Drive Cycle'!E470^2)</f>
        <v>159.97581505520998</v>
      </c>
      <c r="K470" s="25">
        <f>IF(A470=1,'Vehicle Specs'!$E$36,IF(A470=2,'Vehicle Specs'!$C$36,IF(A470=3,'Vehicle Specs'!$D$36,IF(A470=4,'Vehicle Specs'!$B$36,1))))</f>
        <v>278.27536500000002</v>
      </c>
      <c r="L470" s="25">
        <f t="shared" si="138"/>
        <v>0</v>
      </c>
      <c r="M470" s="25">
        <f t="shared" si="136"/>
        <v>0</v>
      </c>
      <c r="N470" s="25">
        <f t="shared" si="128"/>
        <v>0</v>
      </c>
      <c r="O470" s="25">
        <f t="shared" si="129"/>
        <v>0</v>
      </c>
      <c r="P470" s="25">
        <f t="shared" si="130"/>
        <v>438.25118005521</v>
      </c>
      <c r="Q470" s="25">
        <f>IF(H470=1,I470*'Vehicle Specs'!#REF!,IF(H470=2,'Vehicle Specs'!#REF!*I470,IF(H470=3,'Vehicle Specs'!$G$25*I470,0)))</f>
        <v>0</v>
      </c>
      <c r="R470" s="25">
        <f t="shared" si="126"/>
        <v>438.25118005521</v>
      </c>
      <c r="S470" s="25">
        <f t="shared" si="131"/>
        <v>438.25118005521</v>
      </c>
      <c r="T470" s="25">
        <f>ABS((+P470+Q470)*(+E470))/1000</f>
        <v>5.8769483245403666</v>
      </c>
      <c r="U470" s="61"/>
      <c r="V470" s="61"/>
      <c r="W470" s="22">
        <v>308.00785775999998</v>
      </c>
      <c r="X470" s="25">
        <f t="shared" si="137"/>
        <v>3.7495779758221458E-2</v>
      </c>
      <c r="Y470" s="25">
        <f t="shared" si="132"/>
        <v>3.7495779758221458E-2</v>
      </c>
      <c r="Z470" s="25">
        <f t="shared" si="133"/>
        <v>0.1158619594529043</v>
      </c>
      <c r="AA470" s="22">
        <f>(0.5*'Vehicle Specs'!$G$20*'Drive Cycle'!E470^2)</f>
        <v>56540.652061500004</v>
      </c>
      <c r="AB470" s="22">
        <f t="shared" si="134"/>
        <v>438.25118005521</v>
      </c>
      <c r="AC470" s="22">
        <f>SUM(AB$2:AB470)</f>
        <v>115182.0899123283</v>
      </c>
      <c r="AD470" s="35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</row>
    <row r="471" spans="1:43" x14ac:dyDescent="0.3">
      <c r="A471" s="21">
        <v>2</v>
      </c>
      <c r="B471" s="25" t="s">
        <v>83</v>
      </c>
      <c r="C471" s="25">
        <f t="shared" si="124"/>
        <v>469</v>
      </c>
      <c r="D471" s="25">
        <f t="shared" si="127"/>
        <v>29.998170000000002</v>
      </c>
      <c r="E471" s="25">
        <f t="shared" si="125"/>
        <v>13.41</v>
      </c>
      <c r="F471" s="45">
        <f t="shared" si="135"/>
        <v>57.867051595994639</v>
      </c>
      <c r="G471" s="61"/>
      <c r="H471" s="61"/>
      <c r="I471" s="45">
        <f>E471-E470</f>
        <v>0</v>
      </c>
      <c r="J471" s="25">
        <f>(0.5*'Vehicle Specs'!$G$25*'Vehicle Specs'!$C$28*'Vehicle Specs'!$C$27*'Drive Cycle'!E471^2)</f>
        <v>159.97581505520998</v>
      </c>
      <c r="K471" s="25">
        <f>IF(A471=1,'Vehicle Specs'!$E$36,IF(A471=2,'Vehicle Specs'!$C$36,IF(A471=3,'Vehicle Specs'!$D$36,IF(A471=4,'Vehicle Specs'!$B$36,1))))</f>
        <v>278.27536500000002</v>
      </c>
      <c r="L471" s="25">
        <f t="shared" si="138"/>
        <v>0</v>
      </c>
      <c r="M471" s="25">
        <f t="shared" si="136"/>
        <v>0</v>
      </c>
      <c r="N471" s="25">
        <f t="shared" si="128"/>
        <v>0</v>
      </c>
      <c r="O471" s="25">
        <f t="shared" si="129"/>
        <v>0</v>
      </c>
      <c r="P471" s="25">
        <f t="shared" si="130"/>
        <v>438.25118005521</v>
      </c>
      <c r="Q471" s="25">
        <f>IF(H471=1,I471*'Vehicle Specs'!#REF!,IF(H471=2,'Vehicle Specs'!#REF!*I471,IF(H471=3,'Vehicle Specs'!$G$25*I471,0)))</f>
        <v>0</v>
      </c>
      <c r="R471" s="25">
        <f t="shared" si="126"/>
        <v>438.25118005521</v>
      </c>
      <c r="S471" s="25">
        <f t="shared" si="131"/>
        <v>438.25118005521</v>
      </c>
      <c r="T471" s="25">
        <f>ABS((+P471+Q471)*(+E471))/1000</f>
        <v>5.8769483245403666</v>
      </c>
      <c r="U471" s="61"/>
      <c r="V471" s="61"/>
      <c r="W471" s="22">
        <v>308.00785775999998</v>
      </c>
      <c r="X471" s="25">
        <f t="shared" si="137"/>
        <v>3.7495779758221458E-2</v>
      </c>
      <c r="Y471" s="25">
        <f t="shared" si="132"/>
        <v>3.7495779758221458E-2</v>
      </c>
      <c r="Z471" s="25">
        <f t="shared" si="133"/>
        <v>0.1158619594529043</v>
      </c>
      <c r="AA471" s="22">
        <f>(0.5*'Vehicle Specs'!$G$20*'Drive Cycle'!E471^2)</f>
        <v>56540.652061500004</v>
      </c>
      <c r="AB471" s="22">
        <f t="shared" si="134"/>
        <v>438.25118005521</v>
      </c>
      <c r="AC471" s="22">
        <f>SUM(AB$2:AB471)</f>
        <v>115620.34109238352</v>
      </c>
      <c r="AD471" s="35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</row>
    <row r="472" spans="1:43" x14ac:dyDescent="0.3">
      <c r="A472" s="21">
        <v>2</v>
      </c>
      <c r="B472" s="25" t="s">
        <v>83</v>
      </c>
      <c r="C472" s="25">
        <f t="shared" si="124"/>
        <v>470</v>
      </c>
      <c r="D472" s="25">
        <f t="shared" si="127"/>
        <v>29.998170000000002</v>
      </c>
      <c r="E472" s="25">
        <f t="shared" si="125"/>
        <v>13.41</v>
      </c>
      <c r="F472" s="45">
        <f t="shared" si="135"/>
        <v>57.941622811505454</v>
      </c>
      <c r="G472" s="61"/>
      <c r="H472" s="61"/>
      <c r="I472" s="45">
        <f>E472-E471</f>
        <v>0</v>
      </c>
      <c r="J472" s="25">
        <f>(0.5*'Vehicle Specs'!$G$25*'Vehicle Specs'!$C$28*'Vehicle Specs'!$C$27*'Drive Cycle'!E472^2)</f>
        <v>159.97581505520998</v>
      </c>
      <c r="K472" s="25">
        <f>IF(A472=1,'Vehicle Specs'!$E$36,IF(A472=2,'Vehicle Specs'!$C$36,IF(A472=3,'Vehicle Specs'!$D$36,IF(A472=4,'Vehicle Specs'!$B$36,1))))</f>
        <v>278.27536500000002</v>
      </c>
      <c r="L472" s="25">
        <f t="shared" si="138"/>
        <v>0</v>
      </c>
      <c r="M472" s="25">
        <f t="shared" si="136"/>
        <v>0</v>
      </c>
      <c r="N472" s="25">
        <f t="shared" si="128"/>
        <v>0</v>
      </c>
      <c r="O472" s="25">
        <f t="shared" si="129"/>
        <v>0</v>
      </c>
      <c r="P472" s="25">
        <f t="shared" si="130"/>
        <v>438.25118005521</v>
      </c>
      <c r="Q472" s="25">
        <f>IF(H472=1,I472*'Vehicle Specs'!#REF!,IF(H472=2,'Vehicle Specs'!#REF!*I472,IF(H472=3,'Vehicle Specs'!$G$25*I472,0)))</f>
        <v>0</v>
      </c>
      <c r="R472" s="25">
        <f t="shared" si="126"/>
        <v>438.25118005521</v>
      </c>
      <c r="S472" s="25">
        <f t="shared" si="131"/>
        <v>438.25118005521</v>
      </c>
      <c r="T472" s="25">
        <f>ABS((+P472+Q472)*(+E472))/1000</f>
        <v>5.8769483245403666</v>
      </c>
      <c r="U472" s="61"/>
      <c r="V472" s="61"/>
      <c r="W472" s="22">
        <v>308.00785775999998</v>
      </c>
      <c r="X472" s="25">
        <f t="shared" si="137"/>
        <v>3.7495779758221458E-2</v>
      </c>
      <c r="Y472" s="25">
        <f t="shared" si="132"/>
        <v>3.7495779758221458E-2</v>
      </c>
      <c r="Z472" s="25">
        <f t="shared" si="133"/>
        <v>0.1158619594529043</v>
      </c>
      <c r="AA472" s="22">
        <f>(0.5*'Vehicle Specs'!$G$20*'Drive Cycle'!E472^2)</f>
        <v>56540.652061500004</v>
      </c>
      <c r="AB472" s="22">
        <f t="shared" si="134"/>
        <v>438.25118005521</v>
      </c>
      <c r="AC472" s="22">
        <f>SUM(AB$2:AB472)</f>
        <v>116058.59227243873</v>
      </c>
      <c r="AD472" s="35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</row>
    <row r="473" spans="1:43" x14ac:dyDescent="0.3">
      <c r="A473" s="21">
        <v>2</v>
      </c>
      <c r="B473" s="25" t="s">
        <v>83</v>
      </c>
      <c r="C473" s="25">
        <f t="shared" si="124"/>
        <v>471</v>
      </c>
      <c r="D473" s="25">
        <f t="shared" si="127"/>
        <v>29.998170000000002</v>
      </c>
      <c r="E473" s="25">
        <f t="shared" si="125"/>
        <v>13.41</v>
      </c>
      <c r="F473" s="45">
        <f t="shared" si="135"/>
        <v>58.016194027016269</v>
      </c>
      <c r="G473" s="61"/>
      <c r="H473" s="61"/>
      <c r="I473" s="45">
        <f>E473-E472</f>
        <v>0</v>
      </c>
      <c r="J473" s="25">
        <f>(0.5*'Vehicle Specs'!$G$25*'Vehicle Specs'!$C$28*'Vehicle Specs'!$C$27*'Drive Cycle'!E473^2)</f>
        <v>159.97581505520998</v>
      </c>
      <c r="K473" s="25">
        <f>IF(A473=1,'Vehicle Specs'!$E$36,IF(A473=2,'Vehicle Specs'!$C$36,IF(A473=3,'Vehicle Specs'!$D$36,IF(A473=4,'Vehicle Specs'!$B$36,1))))</f>
        <v>278.27536500000002</v>
      </c>
      <c r="L473" s="25">
        <f t="shared" si="138"/>
        <v>0</v>
      </c>
      <c r="M473" s="25">
        <f t="shared" si="136"/>
        <v>0</v>
      </c>
      <c r="N473" s="25">
        <f t="shared" si="128"/>
        <v>0</v>
      </c>
      <c r="O473" s="25">
        <f t="shared" si="129"/>
        <v>0</v>
      </c>
      <c r="P473" s="25">
        <f t="shared" si="130"/>
        <v>438.25118005521</v>
      </c>
      <c r="Q473" s="25">
        <f>IF(H473=1,I473*'Vehicle Specs'!#REF!,IF(H473=2,'Vehicle Specs'!#REF!*I473,IF(H473=3,'Vehicle Specs'!$G$25*I473,0)))</f>
        <v>0</v>
      </c>
      <c r="R473" s="25">
        <f t="shared" si="126"/>
        <v>438.25118005521</v>
      </c>
      <c r="S473" s="25">
        <f t="shared" si="131"/>
        <v>438.25118005521</v>
      </c>
      <c r="T473" s="25">
        <f>ABS((+P473+Q473)*(+E473))/1000</f>
        <v>5.8769483245403666</v>
      </c>
      <c r="U473" s="61"/>
      <c r="V473" s="61"/>
      <c r="W473" s="22">
        <v>308.00785775999998</v>
      </c>
      <c r="X473" s="25">
        <f t="shared" si="137"/>
        <v>3.7495779758221458E-2</v>
      </c>
      <c r="Y473" s="25">
        <f t="shared" si="132"/>
        <v>3.7495779758221458E-2</v>
      </c>
      <c r="Z473" s="25">
        <f t="shared" si="133"/>
        <v>0.1158619594529043</v>
      </c>
      <c r="AA473" s="22">
        <f>(0.5*'Vehicle Specs'!$G$20*'Drive Cycle'!E473^2)</f>
        <v>56540.652061500004</v>
      </c>
      <c r="AB473" s="22">
        <f t="shared" si="134"/>
        <v>438.25118005521</v>
      </c>
      <c r="AC473" s="22">
        <f>SUM(AB$2:AB473)</f>
        <v>116496.84345249395</v>
      </c>
      <c r="AD473" s="35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</row>
    <row r="474" spans="1:43" x14ac:dyDescent="0.3">
      <c r="A474" s="21">
        <v>2</v>
      </c>
      <c r="B474" s="25" t="s">
        <v>83</v>
      </c>
      <c r="C474" s="25">
        <f t="shared" si="124"/>
        <v>472</v>
      </c>
      <c r="D474" s="25">
        <f t="shared" si="127"/>
        <v>29.998170000000002</v>
      </c>
      <c r="E474" s="25">
        <f t="shared" si="125"/>
        <v>13.41</v>
      </c>
      <c r="F474" s="45">
        <f t="shared" si="135"/>
        <v>58.090765242527084</v>
      </c>
      <c r="G474" s="61"/>
      <c r="H474" s="61"/>
      <c r="I474" s="45">
        <f>E474-E473</f>
        <v>0</v>
      </c>
      <c r="J474" s="25">
        <f>(0.5*'Vehicle Specs'!$G$25*'Vehicle Specs'!$C$28*'Vehicle Specs'!$C$27*'Drive Cycle'!E474^2)</f>
        <v>159.97581505520998</v>
      </c>
      <c r="K474" s="25">
        <f>IF(A474=1,'Vehicle Specs'!$E$36,IF(A474=2,'Vehicle Specs'!$C$36,IF(A474=3,'Vehicle Specs'!$D$36,IF(A474=4,'Vehicle Specs'!$B$36,1))))</f>
        <v>278.27536500000002</v>
      </c>
      <c r="L474" s="25">
        <f t="shared" si="138"/>
        <v>0</v>
      </c>
      <c r="M474" s="25">
        <f t="shared" si="136"/>
        <v>0</v>
      </c>
      <c r="N474" s="25">
        <f t="shared" si="128"/>
        <v>0</v>
      </c>
      <c r="O474" s="25">
        <f t="shared" si="129"/>
        <v>0</v>
      </c>
      <c r="P474" s="25">
        <f t="shared" si="130"/>
        <v>438.25118005521</v>
      </c>
      <c r="Q474" s="25">
        <f>IF(H474=1,I474*'Vehicle Specs'!#REF!,IF(H474=2,'Vehicle Specs'!#REF!*I474,IF(H474=3,'Vehicle Specs'!$G$25*I474,0)))</f>
        <v>0</v>
      </c>
      <c r="R474" s="25">
        <f t="shared" si="126"/>
        <v>438.25118005521</v>
      </c>
      <c r="S474" s="25">
        <f t="shared" si="131"/>
        <v>438.25118005521</v>
      </c>
      <c r="T474" s="25">
        <f>ABS((+P474+Q474)*(+E474))/1000</f>
        <v>5.8769483245403666</v>
      </c>
      <c r="U474" s="61"/>
      <c r="V474" s="61"/>
      <c r="W474" s="22">
        <v>308.00785775999998</v>
      </c>
      <c r="X474" s="25">
        <f t="shared" si="137"/>
        <v>3.7495779758221458E-2</v>
      </c>
      <c r="Y474" s="25">
        <f t="shared" si="132"/>
        <v>3.7495779758221458E-2</v>
      </c>
      <c r="Z474" s="25">
        <f t="shared" si="133"/>
        <v>0.1158619594529043</v>
      </c>
      <c r="AA474" s="22">
        <f>(0.5*'Vehicle Specs'!$G$20*'Drive Cycle'!E474^2)</f>
        <v>56540.652061500004</v>
      </c>
      <c r="AB474" s="22">
        <f t="shared" si="134"/>
        <v>438.25118005521</v>
      </c>
      <c r="AC474" s="22">
        <f>SUM(AB$2:AB474)</f>
        <v>116935.09463254917</v>
      </c>
      <c r="AD474" s="35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</row>
    <row r="475" spans="1:43" x14ac:dyDescent="0.3">
      <c r="A475" s="21">
        <v>2</v>
      </c>
      <c r="B475" s="25" t="s">
        <v>83</v>
      </c>
      <c r="C475" s="25">
        <f t="shared" si="124"/>
        <v>473</v>
      </c>
      <c r="D475" s="25">
        <f t="shared" si="127"/>
        <v>28.320420000000002</v>
      </c>
      <c r="E475" s="25">
        <f>E474-0.75</f>
        <v>12.66</v>
      </c>
      <c r="F475" s="45">
        <f t="shared" si="135"/>
        <v>58.169754184075266</v>
      </c>
      <c r="G475" s="61"/>
      <c r="H475" s="61"/>
      <c r="I475" s="45">
        <f>E475-E474</f>
        <v>-0.75</v>
      </c>
      <c r="J475" s="25">
        <f>(0.5*'Vehicle Specs'!$G$25*'Vehicle Specs'!$C$28*'Vehicle Specs'!$C$27*'Drive Cycle'!E475^2)</f>
        <v>142.58183088995997</v>
      </c>
      <c r="K475" s="25">
        <f>IF(A475=1,'Vehicle Specs'!$E$36,IF(A475=2,'Vehicle Specs'!$C$36,IF(A475=3,'Vehicle Specs'!$D$36,IF(A475=4,'Vehicle Specs'!$B$36,1))))</f>
        <v>278.27536500000002</v>
      </c>
      <c r="L475" s="25">
        <f t="shared" si="138"/>
        <v>0</v>
      </c>
      <c r="M475" s="25">
        <f t="shared" si="136"/>
        <v>0</v>
      </c>
      <c r="N475" s="25">
        <f t="shared" si="128"/>
        <v>0</v>
      </c>
      <c r="O475" s="25">
        <f t="shared" si="129"/>
        <v>0</v>
      </c>
      <c r="P475" s="25">
        <f t="shared" si="130"/>
        <v>420.85719588996</v>
      </c>
      <c r="Q475" s="25">
        <f>IF(H475=1,I475*'Vehicle Specs'!#REF!,IF(H475=2,'Vehicle Specs'!#REF!*I475,IF(H475=3,'Vehicle Specs'!$G$25*I475,0)))</f>
        <v>0</v>
      </c>
      <c r="R475" s="25">
        <f t="shared" si="126"/>
        <v>420.85719588996</v>
      </c>
      <c r="S475" s="25">
        <f t="shared" si="131"/>
        <v>420.85719588996</v>
      </c>
      <c r="T475" s="25">
        <f>ABS((+P475+Q475)*(+E475))/1000</f>
        <v>5.328052099966893</v>
      </c>
      <c r="U475" s="61"/>
      <c r="V475" s="61"/>
      <c r="W475" s="22">
        <v>308.00785775999998</v>
      </c>
      <c r="X475" s="25">
        <f t="shared" si="137"/>
        <v>3.6007589813596454E-2</v>
      </c>
      <c r="Y475" s="25">
        <f t="shared" si="132"/>
        <v>3.6007589813596454E-2</v>
      </c>
      <c r="Z475" s="25">
        <f t="shared" si="133"/>
        <v>0.11126345252401304</v>
      </c>
      <c r="AA475" s="22">
        <f>(0.5*'Vehicle Specs'!$G$20*'Drive Cycle'!E475^2)</f>
        <v>50393.052774000003</v>
      </c>
      <c r="AB475" s="22">
        <f t="shared" si="134"/>
        <v>420.85719588996</v>
      </c>
      <c r="AC475" s="22">
        <f>SUM(AB$2:AB475)</f>
        <v>117355.95182843912</v>
      </c>
      <c r="AD475" s="35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</row>
    <row r="476" spans="1:43" x14ac:dyDescent="0.3">
      <c r="A476" s="21">
        <v>2</v>
      </c>
      <c r="B476" s="25" t="s">
        <v>83</v>
      </c>
      <c r="C476" s="25">
        <f t="shared" si="124"/>
        <v>474</v>
      </c>
      <c r="D476" s="25">
        <f t="shared" si="127"/>
        <v>26.642670000000003</v>
      </c>
      <c r="E476" s="25">
        <f t="shared" ref="E476:E487" si="139">E475-0.75</f>
        <v>11.91</v>
      </c>
      <c r="F476" s="45">
        <f t="shared" si="135"/>
        <v>58.253717240330516</v>
      </c>
      <c r="G476" s="61"/>
      <c r="H476" s="61"/>
      <c r="I476" s="45">
        <f>E476-E475</f>
        <v>-0.75</v>
      </c>
      <c r="J476" s="25">
        <f>(0.5*'Vehicle Specs'!$G$25*'Vehicle Specs'!$C$28*'Vehicle Specs'!$C$27*'Drive Cycle'!E476^2)</f>
        <v>126.18865133721</v>
      </c>
      <c r="K476" s="25">
        <f>IF(A476=1,'Vehicle Specs'!$E$36,IF(A476=2,'Vehicle Specs'!$C$36,IF(A476=3,'Vehicle Specs'!$D$36,IF(A476=4,'Vehicle Specs'!$B$36,1))))</f>
        <v>278.27536500000002</v>
      </c>
      <c r="L476" s="25">
        <f t="shared" si="138"/>
        <v>0</v>
      </c>
      <c r="M476" s="25">
        <f t="shared" si="136"/>
        <v>0</v>
      </c>
      <c r="N476" s="25">
        <f t="shared" si="128"/>
        <v>0</v>
      </c>
      <c r="O476" s="25">
        <f t="shared" si="129"/>
        <v>0</v>
      </c>
      <c r="P476" s="25">
        <f t="shared" si="130"/>
        <v>404.46401633721001</v>
      </c>
      <c r="Q476" s="25">
        <f>IF(H476=1,I476*'Vehicle Specs'!#REF!,IF(H476=2,'Vehicle Specs'!#REF!*I476,IF(H476=3,'Vehicle Specs'!$G$25*I476,0)))</f>
        <v>0</v>
      </c>
      <c r="R476" s="25">
        <f t="shared" si="126"/>
        <v>404.46401633721001</v>
      </c>
      <c r="S476" s="25">
        <f t="shared" si="131"/>
        <v>404.46401633721001</v>
      </c>
      <c r="T476" s="25">
        <f>ABS((+P476+Q476)*(+E476))/1000</f>
        <v>4.8171664345761709</v>
      </c>
      <c r="U476" s="61"/>
      <c r="V476" s="61"/>
      <c r="W476" s="22">
        <v>308.00785775999998</v>
      </c>
      <c r="X476" s="25">
        <f t="shared" si="137"/>
        <v>3.4605026448063805E-2</v>
      </c>
      <c r="Y476" s="25">
        <f t="shared" si="132"/>
        <v>3.4605026448063805E-2</v>
      </c>
      <c r="Z476" s="25">
        <f t="shared" si="133"/>
        <v>0.10692953172451715</v>
      </c>
      <c r="AA476" s="22">
        <f>(0.5*'Vehicle Specs'!$G$20*'Drive Cycle'!E476^2)</f>
        <v>44599.170361500008</v>
      </c>
      <c r="AB476" s="22">
        <f t="shared" si="134"/>
        <v>404.46401633721001</v>
      </c>
      <c r="AC476" s="22">
        <f>SUM(AB$2:AB476)</f>
        <v>117760.41584477633</v>
      </c>
      <c r="AD476" s="35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</row>
    <row r="477" spans="1:43" x14ac:dyDescent="0.3">
      <c r="A477" s="21">
        <v>2</v>
      </c>
      <c r="B477" s="25" t="s">
        <v>83</v>
      </c>
      <c r="C477" s="25">
        <f t="shared" si="124"/>
        <v>475</v>
      </c>
      <c r="D477" s="25">
        <f t="shared" si="127"/>
        <v>24.964920000000003</v>
      </c>
      <c r="E477" s="25">
        <f t="shared" si="139"/>
        <v>11.16</v>
      </c>
      <c r="F477" s="45">
        <f t="shared" si="135"/>
        <v>58.343322975097543</v>
      </c>
      <c r="G477" s="61"/>
      <c r="H477" s="61"/>
      <c r="I477" s="45">
        <f>E477-E476</f>
        <v>-0.75</v>
      </c>
      <c r="J477" s="25">
        <f>(0.5*'Vehicle Specs'!$G$25*'Vehicle Specs'!$C$28*'Vehicle Specs'!$C$27*'Drive Cycle'!E477^2)</f>
        <v>110.79627639696</v>
      </c>
      <c r="K477" s="25">
        <f>IF(A477=1,'Vehicle Specs'!$E$36,IF(A477=2,'Vehicle Specs'!$C$36,IF(A477=3,'Vehicle Specs'!$D$36,IF(A477=4,'Vehicle Specs'!$B$36,1))))</f>
        <v>278.27536500000002</v>
      </c>
      <c r="L477" s="25">
        <f t="shared" si="138"/>
        <v>0</v>
      </c>
      <c r="M477" s="25">
        <f t="shared" si="136"/>
        <v>0</v>
      </c>
      <c r="N477" s="25">
        <f t="shared" si="128"/>
        <v>0</v>
      </c>
      <c r="O477" s="25">
        <f t="shared" si="129"/>
        <v>0</v>
      </c>
      <c r="P477" s="25">
        <f t="shared" si="130"/>
        <v>389.07164139695999</v>
      </c>
      <c r="Q477" s="25">
        <f>IF(H477=1,I477*'Vehicle Specs'!#REF!,IF(H477=2,'Vehicle Specs'!#REF!*I477,IF(H477=3,'Vehicle Specs'!$G$25*I477,0)))</f>
        <v>0</v>
      </c>
      <c r="R477" s="25">
        <f t="shared" si="126"/>
        <v>389.07164139695999</v>
      </c>
      <c r="S477" s="25">
        <f t="shared" si="131"/>
        <v>389.07164139695999</v>
      </c>
      <c r="T477" s="25">
        <f>ABS((+P477+Q477)*(+E477))/1000</f>
        <v>4.3420395179900737</v>
      </c>
      <c r="U477" s="61"/>
      <c r="V477" s="61"/>
      <c r="W477" s="22">
        <v>308.00785775999998</v>
      </c>
      <c r="X477" s="25">
        <f t="shared" si="137"/>
        <v>3.3288089661623492E-2</v>
      </c>
      <c r="Y477" s="25">
        <f t="shared" si="132"/>
        <v>3.3288089661623492E-2</v>
      </c>
      <c r="Z477" s="25">
        <f t="shared" si="133"/>
        <v>0.10286019705441658</v>
      </c>
      <c r="AA477" s="22">
        <f>(0.5*'Vehicle Specs'!$G$20*'Drive Cycle'!E477^2)</f>
        <v>39159.004824000003</v>
      </c>
      <c r="AB477" s="22">
        <f t="shared" si="134"/>
        <v>389.07164139695999</v>
      </c>
      <c r="AC477" s="22">
        <f>SUM(AB$2:AB477)</f>
        <v>118149.4874861733</v>
      </c>
      <c r="AD477" s="35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</row>
    <row r="478" spans="1:43" x14ac:dyDescent="0.3">
      <c r="A478" s="21">
        <v>2</v>
      </c>
      <c r="B478" s="25" t="s">
        <v>83</v>
      </c>
      <c r="C478" s="25">
        <f t="shared" si="124"/>
        <v>476</v>
      </c>
      <c r="D478" s="25">
        <f t="shared" si="127"/>
        <v>23.28717</v>
      </c>
      <c r="E478" s="25">
        <f t="shared" si="139"/>
        <v>10.41</v>
      </c>
      <c r="F478" s="45">
        <f t="shared" si="135"/>
        <v>58.439384454444323</v>
      </c>
      <c r="G478" s="61"/>
      <c r="H478" s="61"/>
      <c r="I478" s="45">
        <f>E478-E477</f>
        <v>-0.75</v>
      </c>
      <c r="J478" s="25">
        <f>(0.5*'Vehicle Specs'!$G$25*'Vehicle Specs'!$C$28*'Vehicle Specs'!$C$27*'Drive Cycle'!E478^2)</f>
        <v>96.404706069209993</v>
      </c>
      <c r="K478" s="25">
        <f>IF(A478=1,'Vehicle Specs'!$E$36,IF(A478=2,'Vehicle Specs'!$C$36,IF(A478=3,'Vehicle Specs'!$D$36,IF(A478=4,'Vehicle Specs'!$B$36,1))))</f>
        <v>278.27536500000002</v>
      </c>
      <c r="L478" s="25">
        <f t="shared" si="138"/>
        <v>0</v>
      </c>
      <c r="M478" s="25">
        <f t="shared" si="136"/>
        <v>0</v>
      </c>
      <c r="N478" s="25">
        <f t="shared" si="128"/>
        <v>0</v>
      </c>
      <c r="O478" s="25">
        <f t="shared" si="129"/>
        <v>0</v>
      </c>
      <c r="P478" s="25">
        <f t="shared" si="130"/>
        <v>374.68007106921004</v>
      </c>
      <c r="Q478" s="25">
        <f>IF(H478=1,I478*'Vehicle Specs'!#REF!,IF(H478=2,'Vehicle Specs'!#REF!*I478,IF(H478=3,'Vehicle Specs'!$G$25*I478,0)))</f>
        <v>0</v>
      </c>
      <c r="R478" s="25">
        <f t="shared" si="126"/>
        <v>374.68007106921004</v>
      </c>
      <c r="S478" s="25">
        <f t="shared" si="131"/>
        <v>374.68007106921004</v>
      </c>
      <c r="T478" s="25">
        <f>ABS((+P478+Q478)*(+E478))/1000</f>
        <v>3.9004195398304766</v>
      </c>
      <c r="U478" s="61"/>
      <c r="V478" s="61"/>
      <c r="W478" s="22">
        <v>308.00785775999998</v>
      </c>
      <c r="X478" s="25">
        <f t="shared" si="137"/>
        <v>3.2056779454275534E-2</v>
      </c>
      <c r="Y478" s="25">
        <f t="shared" si="132"/>
        <v>3.2056779454275534E-2</v>
      </c>
      <c r="Z478" s="25">
        <f t="shared" si="133"/>
        <v>9.9055448513711397E-2</v>
      </c>
      <c r="AA478" s="22">
        <f>(0.5*'Vehicle Specs'!$G$20*'Drive Cycle'!E478^2)</f>
        <v>34072.556161500004</v>
      </c>
      <c r="AB478" s="22">
        <f t="shared" si="134"/>
        <v>374.68007106921004</v>
      </c>
      <c r="AC478" s="22">
        <f>SUM(AB$2:AB478)</f>
        <v>118524.1675572425</v>
      </c>
      <c r="AD478" s="35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</row>
    <row r="479" spans="1:43" x14ac:dyDescent="0.3">
      <c r="A479" s="21">
        <v>2</v>
      </c>
      <c r="B479" s="25" t="s">
        <v>83</v>
      </c>
      <c r="C479" s="25">
        <f t="shared" si="124"/>
        <v>477</v>
      </c>
      <c r="D479" s="25">
        <f t="shared" si="127"/>
        <v>21.60942</v>
      </c>
      <c r="E479" s="25">
        <f t="shared" si="139"/>
        <v>9.66</v>
      </c>
      <c r="F479" s="45">
        <f t="shared" si="135"/>
        <v>58.54290412318138</v>
      </c>
      <c r="G479" s="61"/>
      <c r="H479" s="61"/>
      <c r="I479" s="45">
        <f>E479-E478</f>
        <v>-0.75</v>
      </c>
      <c r="J479" s="25">
        <f>(0.5*'Vehicle Specs'!$G$25*'Vehicle Specs'!$C$28*'Vehicle Specs'!$C$27*'Drive Cycle'!E479^2)</f>
        <v>83.013940353959995</v>
      </c>
      <c r="K479" s="25">
        <f>IF(A479=1,'Vehicle Specs'!$E$36,IF(A479=2,'Vehicle Specs'!$C$36,IF(A479=3,'Vehicle Specs'!$D$36,IF(A479=4,'Vehicle Specs'!$B$36,1))))</f>
        <v>278.27536500000002</v>
      </c>
      <c r="L479" s="25">
        <f t="shared" si="138"/>
        <v>0</v>
      </c>
      <c r="M479" s="25">
        <f t="shared" si="136"/>
        <v>0</v>
      </c>
      <c r="N479" s="25">
        <f t="shared" si="128"/>
        <v>0</v>
      </c>
      <c r="O479" s="25">
        <f t="shared" si="129"/>
        <v>0</v>
      </c>
      <c r="P479" s="25">
        <f t="shared" si="130"/>
        <v>361.28930535396</v>
      </c>
      <c r="Q479" s="25">
        <f>IF(H479=1,I479*'Vehicle Specs'!#REF!,IF(H479=2,'Vehicle Specs'!#REF!*I479,IF(H479=3,'Vehicle Specs'!$G$25*I479,0)))</f>
        <v>0</v>
      </c>
      <c r="R479" s="25">
        <f t="shared" si="126"/>
        <v>361.28930535396</v>
      </c>
      <c r="S479" s="25">
        <f t="shared" si="131"/>
        <v>361.28930535396</v>
      </c>
      <c r="T479" s="25">
        <f>ABS((+P479+Q479)*(+E479))/1000</f>
        <v>3.4900546897192535</v>
      </c>
      <c r="U479" s="61"/>
      <c r="V479" s="61"/>
      <c r="W479" s="22">
        <v>308.00785775999998</v>
      </c>
      <c r="X479" s="25">
        <f t="shared" si="137"/>
        <v>3.0911095826019915E-2</v>
      </c>
      <c r="Y479" s="25">
        <f t="shared" si="132"/>
        <v>3.0911095826019915E-2</v>
      </c>
      <c r="Z479" s="25">
        <f t="shared" si="133"/>
        <v>9.5515286102401536E-2</v>
      </c>
      <c r="AA479" s="22">
        <f>(0.5*'Vehicle Specs'!$G$20*'Drive Cycle'!E479^2)</f>
        <v>29339.824374000003</v>
      </c>
      <c r="AB479" s="22">
        <f t="shared" si="134"/>
        <v>361.28930535396</v>
      </c>
      <c r="AC479" s="22">
        <f>SUM(AB$2:AB479)</f>
        <v>118885.45686259646</v>
      </c>
      <c r="AD479" s="35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</row>
    <row r="480" spans="1:43" x14ac:dyDescent="0.3">
      <c r="A480" s="21">
        <v>2</v>
      </c>
      <c r="B480" s="25" t="s">
        <v>83</v>
      </c>
      <c r="C480" s="25">
        <f t="shared" si="124"/>
        <v>478</v>
      </c>
      <c r="D480" s="25">
        <f t="shared" si="127"/>
        <v>19.93167</v>
      </c>
      <c r="E480" s="25">
        <f t="shared" si="139"/>
        <v>8.91</v>
      </c>
      <c r="F480" s="45">
        <f t="shared" si="135"/>
        <v>58.65513756874816</v>
      </c>
      <c r="G480" s="61"/>
      <c r="H480" s="61"/>
      <c r="I480" s="45">
        <f>E480-E479</f>
        <v>-0.75</v>
      </c>
      <c r="J480" s="25">
        <f>(0.5*'Vehicle Specs'!$G$25*'Vehicle Specs'!$C$28*'Vehicle Specs'!$C$27*'Drive Cycle'!E480^2)</f>
        <v>70.623979251210002</v>
      </c>
      <c r="K480" s="25">
        <f>IF(A480=1,'Vehicle Specs'!$E$36,IF(A480=2,'Vehicle Specs'!$C$36,IF(A480=3,'Vehicle Specs'!$D$36,IF(A480=4,'Vehicle Specs'!$B$36,1))))</f>
        <v>278.27536500000002</v>
      </c>
      <c r="L480" s="25">
        <f t="shared" si="138"/>
        <v>0</v>
      </c>
      <c r="M480" s="25">
        <f t="shared" si="136"/>
        <v>0</v>
      </c>
      <c r="N480" s="25">
        <f t="shared" si="128"/>
        <v>0</v>
      </c>
      <c r="O480" s="25">
        <f t="shared" si="129"/>
        <v>0</v>
      </c>
      <c r="P480" s="25">
        <f t="shared" si="130"/>
        <v>348.89934425121004</v>
      </c>
      <c r="Q480" s="25">
        <f>IF(H480=1,I480*'Vehicle Specs'!#REF!,IF(H480=2,'Vehicle Specs'!#REF!*I480,IF(H480=3,'Vehicle Specs'!$G$25*I480,0)))</f>
        <v>0</v>
      </c>
      <c r="R480" s="25">
        <f t="shared" si="126"/>
        <v>348.89934425121004</v>
      </c>
      <c r="S480" s="25">
        <f t="shared" si="131"/>
        <v>348.89934425121004</v>
      </c>
      <c r="T480" s="25">
        <f>ABS((+P480+Q480)*(+E480))/1000</f>
        <v>3.1086931572782812</v>
      </c>
      <c r="U480" s="61"/>
      <c r="V480" s="61"/>
      <c r="W480" s="22">
        <v>308.00785775999998</v>
      </c>
      <c r="X480" s="25">
        <f t="shared" si="137"/>
        <v>2.9851038776856659E-2</v>
      </c>
      <c r="Y480" s="25">
        <f t="shared" si="132"/>
        <v>2.9851038776856659E-2</v>
      </c>
      <c r="Z480" s="25">
        <f t="shared" si="133"/>
        <v>9.223970982048707E-2</v>
      </c>
      <c r="AA480" s="22">
        <f>(0.5*'Vehicle Specs'!$G$20*'Drive Cycle'!E480^2)</f>
        <v>24960.809461500005</v>
      </c>
      <c r="AB480" s="22">
        <f t="shared" si="134"/>
        <v>348.89934425121004</v>
      </c>
      <c r="AC480" s="22">
        <f>SUM(AB$2:AB480)</f>
        <v>119234.35620684767</v>
      </c>
      <c r="AD480" s="35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</row>
    <row r="481" spans="1:43" x14ac:dyDescent="0.3">
      <c r="A481" s="21">
        <v>2</v>
      </c>
      <c r="B481" s="25" t="s">
        <v>83</v>
      </c>
      <c r="C481" s="25">
        <f t="shared" si="124"/>
        <v>479</v>
      </c>
      <c r="D481" s="25">
        <f t="shared" si="127"/>
        <v>18.253920000000001</v>
      </c>
      <c r="E481" s="25">
        <f t="shared" si="139"/>
        <v>8.16</v>
      </c>
      <c r="F481" s="45">
        <f t="shared" si="135"/>
        <v>58.777686588356005</v>
      </c>
      <c r="G481" s="61"/>
      <c r="H481" s="61"/>
      <c r="I481" s="45">
        <f>E481-E480</f>
        <v>-0.75</v>
      </c>
      <c r="J481" s="25">
        <f>(0.5*'Vehicle Specs'!$G$25*'Vehicle Specs'!$C$28*'Vehicle Specs'!$C$27*'Drive Cycle'!E481^2)</f>
        <v>59.234822760959993</v>
      </c>
      <c r="K481" s="25">
        <f>IF(A481=1,'Vehicle Specs'!$E$36,IF(A481=2,'Vehicle Specs'!$C$36,IF(A481=3,'Vehicle Specs'!$D$36,IF(A481=4,'Vehicle Specs'!$B$36,1))))</f>
        <v>278.27536500000002</v>
      </c>
      <c r="L481" s="25">
        <f t="shared" si="138"/>
        <v>0</v>
      </c>
      <c r="M481" s="25">
        <f t="shared" si="136"/>
        <v>0</v>
      </c>
      <c r="N481" s="25">
        <f t="shared" si="128"/>
        <v>0</v>
      </c>
      <c r="O481" s="25">
        <f t="shared" si="129"/>
        <v>0</v>
      </c>
      <c r="P481" s="25">
        <f t="shared" si="130"/>
        <v>337.51018776096004</v>
      </c>
      <c r="Q481" s="25">
        <f>IF(H481=1,I481*'Vehicle Specs'!#REF!,IF(H481=2,'Vehicle Specs'!#REF!*I481,IF(H481=3,'Vehicle Specs'!$G$25*I481,0)))</f>
        <v>0</v>
      </c>
      <c r="R481" s="25">
        <f t="shared" si="126"/>
        <v>337.51018776096004</v>
      </c>
      <c r="S481" s="25">
        <f t="shared" si="131"/>
        <v>337.51018776096004</v>
      </c>
      <c r="T481" s="25">
        <f>ABS((+P481+Q481)*(+E481))/1000</f>
        <v>2.7540831321294341</v>
      </c>
      <c r="U481" s="61"/>
      <c r="V481" s="61"/>
      <c r="W481" s="22">
        <v>308.00785775999998</v>
      </c>
      <c r="X481" s="25">
        <f t="shared" si="137"/>
        <v>2.8876608306785737E-2</v>
      </c>
      <c r="Y481" s="25">
        <f t="shared" si="132"/>
        <v>2.8876608306785737E-2</v>
      </c>
      <c r="Z481" s="25">
        <f t="shared" si="133"/>
        <v>8.9228719667967929E-2</v>
      </c>
      <c r="AA481" s="22">
        <f>(0.5*'Vehicle Specs'!$G$20*'Drive Cycle'!E481^2)</f>
        <v>20935.511424</v>
      </c>
      <c r="AB481" s="22">
        <f t="shared" si="134"/>
        <v>337.51018776096004</v>
      </c>
      <c r="AC481" s="22">
        <f>SUM(AB$2:AB481)</f>
        <v>119571.86639460863</v>
      </c>
      <c r="AD481" s="35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</row>
    <row r="482" spans="1:43" x14ac:dyDescent="0.3">
      <c r="A482" s="21">
        <v>2</v>
      </c>
      <c r="B482" s="25" t="s">
        <v>83</v>
      </c>
      <c r="C482" s="25">
        <f t="shared" si="124"/>
        <v>480</v>
      </c>
      <c r="D482" s="25">
        <f t="shared" si="127"/>
        <v>16.576170000000001</v>
      </c>
      <c r="E482" s="25">
        <f t="shared" si="139"/>
        <v>7.41</v>
      </c>
      <c r="F482" s="45">
        <f t="shared" si="135"/>
        <v>58.912639354887716</v>
      </c>
      <c r="G482" s="61"/>
      <c r="H482" s="61"/>
      <c r="I482" s="45">
        <f>E482-E481</f>
        <v>-0.75</v>
      </c>
      <c r="J482" s="25">
        <f>(0.5*'Vehicle Specs'!$G$25*'Vehicle Specs'!$C$28*'Vehicle Specs'!$C$27*'Drive Cycle'!E482^2)</f>
        <v>48.846470883209996</v>
      </c>
      <c r="K482" s="25">
        <f>IF(A482=1,'Vehicle Specs'!$E$36,IF(A482=2,'Vehicle Specs'!$C$36,IF(A482=3,'Vehicle Specs'!$D$36,IF(A482=4,'Vehicle Specs'!$B$36,1))))</f>
        <v>278.27536500000002</v>
      </c>
      <c r="L482" s="25">
        <f t="shared" si="138"/>
        <v>0</v>
      </c>
      <c r="M482" s="25">
        <f t="shared" si="136"/>
        <v>0</v>
      </c>
      <c r="N482" s="25">
        <f t="shared" si="128"/>
        <v>0</v>
      </c>
      <c r="O482" s="25">
        <f t="shared" si="129"/>
        <v>0</v>
      </c>
      <c r="P482" s="25">
        <f t="shared" si="130"/>
        <v>327.12183588321</v>
      </c>
      <c r="Q482" s="25">
        <f>IF(H482=1,I482*'Vehicle Specs'!#REF!,IF(H482=2,'Vehicle Specs'!#REF!*I482,IF(H482=3,'Vehicle Specs'!$G$25*I482,0)))</f>
        <v>0</v>
      </c>
      <c r="R482" s="25">
        <f t="shared" si="126"/>
        <v>327.12183588321</v>
      </c>
      <c r="S482" s="25">
        <f t="shared" si="131"/>
        <v>327.12183588321</v>
      </c>
      <c r="T482" s="25">
        <f>ABS((+P482+Q482)*(+E482))/1000</f>
        <v>2.423972803894586</v>
      </c>
      <c r="U482" s="61"/>
      <c r="V482" s="61"/>
      <c r="W482" s="22">
        <v>308.00785775999998</v>
      </c>
      <c r="X482" s="25">
        <f t="shared" si="137"/>
        <v>2.7987804415807165E-2</v>
      </c>
      <c r="Y482" s="25">
        <f t="shared" si="132"/>
        <v>2.7987804415807165E-2</v>
      </c>
      <c r="Z482" s="25">
        <f t="shared" si="133"/>
        <v>8.648231564484414E-2</v>
      </c>
      <c r="AA482" s="22">
        <f>(0.5*'Vehicle Specs'!$G$20*'Drive Cycle'!E482^2)</f>
        <v>17263.930261500002</v>
      </c>
      <c r="AB482" s="22">
        <f t="shared" si="134"/>
        <v>327.12183588321</v>
      </c>
      <c r="AC482" s="22">
        <f>SUM(AB$2:AB482)</f>
        <v>119898.98823049184</v>
      </c>
      <c r="AD482" s="35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</row>
    <row r="483" spans="1:43" x14ac:dyDescent="0.3">
      <c r="A483" s="21">
        <v>2</v>
      </c>
      <c r="B483" s="25" t="s">
        <v>83</v>
      </c>
      <c r="C483" s="25">
        <f t="shared" si="124"/>
        <v>481</v>
      </c>
      <c r="D483" s="25">
        <f t="shared" si="127"/>
        <v>14.898420000000002</v>
      </c>
      <c r="E483" s="25">
        <f t="shared" si="139"/>
        <v>6.66</v>
      </c>
      <c r="F483" s="45">
        <f t="shared" si="135"/>
        <v>59.06278950503787</v>
      </c>
      <c r="G483" s="61"/>
      <c r="H483" s="61"/>
      <c r="I483" s="45">
        <f>E483-E482</f>
        <v>-0.75</v>
      </c>
      <c r="J483" s="25">
        <f>(0.5*'Vehicle Specs'!$G$25*'Vehicle Specs'!$C$28*'Vehicle Specs'!$C$27*'Drive Cycle'!E483^2)</f>
        <v>39.458923617959996</v>
      </c>
      <c r="K483" s="25">
        <f>IF(A483=1,'Vehicle Specs'!$E$36,IF(A483=2,'Vehicle Specs'!$C$36,IF(A483=3,'Vehicle Specs'!$D$36,IF(A483=4,'Vehicle Specs'!$B$36,1))))</f>
        <v>278.27536500000002</v>
      </c>
      <c r="L483" s="25">
        <f t="shared" si="138"/>
        <v>0</v>
      </c>
      <c r="M483" s="25">
        <f t="shared" si="136"/>
        <v>0</v>
      </c>
      <c r="N483" s="25">
        <f t="shared" si="128"/>
        <v>0</v>
      </c>
      <c r="O483" s="25">
        <f t="shared" si="129"/>
        <v>0</v>
      </c>
      <c r="P483" s="25">
        <f t="shared" si="130"/>
        <v>317.73428861796003</v>
      </c>
      <c r="Q483" s="25">
        <f>IF(H483=1,I483*'Vehicle Specs'!#REF!,IF(H483=2,'Vehicle Specs'!#REF!*I483,IF(H483=3,'Vehicle Specs'!$G$25*I483,0)))</f>
        <v>0</v>
      </c>
      <c r="R483" s="25">
        <f t="shared" si="126"/>
        <v>317.73428861796003</v>
      </c>
      <c r="S483" s="25">
        <f t="shared" si="131"/>
        <v>317.73428861796003</v>
      </c>
      <c r="T483" s="25">
        <f>ABS((+P483+Q483)*(+E483))/1000</f>
        <v>2.1161103621956139</v>
      </c>
      <c r="U483" s="61"/>
      <c r="V483" s="61"/>
      <c r="W483" s="22">
        <v>308.00785775999998</v>
      </c>
      <c r="X483" s="25">
        <f t="shared" si="137"/>
        <v>2.7184627103920944E-2</v>
      </c>
      <c r="Y483" s="25">
        <f t="shared" si="132"/>
        <v>2.7184627103920944E-2</v>
      </c>
      <c r="Z483" s="25">
        <f t="shared" si="133"/>
        <v>8.4000497751115719E-2</v>
      </c>
      <c r="AA483" s="22">
        <f>(0.5*'Vehicle Specs'!$G$20*'Drive Cycle'!E483^2)</f>
        <v>13946.065974000001</v>
      </c>
      <c r="AB483" s="22">
        <f t="shared" si="134"/>
        <v>317.73428861796003</v>
      </c>
      <c r="AC483" s="22">
        <f>SUM(AB$2:AB483)</f>
        <v>120216.7225191098</v>
      </c>
      <c r="AD483" s="35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</row>
    <row r="484" spans="1:43" x14ac:dyDescent="0.3">
      <c r="A484" s="21">
        <v>2</v>
      </c>
      <c r="B484" s="25" t="s">
        <v>83</v>
      </c>
      <c r="C484" s="25">
        <f t="shared" si="124"/>
        <v>482</v>
      </c>
      <c r="D484" s="25">
        <f t="shared" si="127"/>
        <v>13.22067</v>
      </c>
      <c r="E484" s="25">
        <f t="shared" si="139"/>
        <v>5.91</v>
      </c>
      <c r="F484" s="45">
        <f t="shared" si="135"/>
        <v>59.231994242770526</v>
      </c>
      <c r="G484" s="61"/>
      <c r="H484" s="61"/>
      <c r="I484" s="45">
        <f>E484-E483</f>
        <v>-0.75</v>
      </c>
      <c r="J484" s="25">
        <f>(0.5*'Vehicle Specs'!$G$25*'Vehicle Specs'!$C$28*'Vehicle Specs'!$C$27*'Drive Cycle'!E484^2)</f>
        <v>31.072180965209999</v>
      </c>
      <c r="K484" s="25">
        <f>IF(A484=1,'Vehicle Specs'!$E$36,IF(A484=2,'Vehicle Specs'!$C$36,IF(A484=3,'Vehicle Specs'!$D$36,IF(A484=4,'Vehicle Specs'!$B$36,1))))</f>
        <v>278.27536500000002</v>
      </c>
      <c r="L484" s="25">
        <f t="shared" si="138"/>
        <v>0</v>
      </c>
      <c r="M484" s="25">
        <f t="shared" si="136"/>
        <v>0</v>
      </c>
      <c r="N484" s="25">
        <f t="shared" si="128"/>
        <v>0</v>
      </c>
      <c r="O484" s="25">
        <f t="shared" si="129"/>
        <v>0</v>
      </c>
      <c r="P484" s="25">
        <f t="shared" si="130"/>
        <v>309.34754596521003</v>
      </c>
      <c r="Q484" s="25">
        <f>IF(H484=1,I484*'Vehicle Specs'!#REF!,IF(H484=2,'Vehicle Specs'!#REF!*I484,IF(H484=3,'Vehicle Specs'!$G$25*I484,0)))</f>
        <v>0</v>
      </c>
      <c r="R484" s="25">
        <f t="shared" si="126"/>
        <v>309.34754596521003</v>
      </c>
      <c r="S484" s="25">
        <f t="shared" si="131"/>
        <v>309.34754596521003</v>
      </c>
      <c r="T484" s="25">
        <f>ABS((+P484+Q484)*(+E484))/1000</f>
        <v>1.8282439966543913</v>
      </c>
      <c r="U484" s="61"/>
      <c r="V484" s="61"/>
      <c r="W484" s="22">
        <v>308.00785775999998</v>
      </c>
      <c r="X484" s="25">
        <f t="shared" si="137"/>
        <v>2.6467076371127076E-2</v>
      </c>
      <c r="Y484" s="25">
        <f t="shared" si="132"/>
        <v>2.6467076371127076E-2</v>
      </c>
      <c r="Z484" s="25">
        <f t="shared" si="133"/>
        <v>8.1783265986782663E-2</v>
      </c>
      <c r="AA484" s="22">
        <f>(0.5*'Vehicle Specs'!$G$20*'Drive Cycle'!E484^2)</f>
        <v>10981.918561500001</v>
      </c>
      <c r="AB484" s="22">
        <f t="shared" si="134"/>
        <v>309.34754596521003</v>
      </c>
      <c r="AC484" s="22">
        <f>SUM(AB$2:AB484)</f>
        <v>120526.07006507501</v>
      </c>
      <c r="AD484" s="35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</row>
    <row r="485" spans="1:43" x14ac:dyDescent="0.3">
      <c r="A485" s="21">
        <v>2</v>
      </c>
      <c r="B485" s="25" t="s">
        <v>83</v>
      </c>
      <c r="C485" s="25">
        <f t="shared" si="124"/>
        <v>483</v>
      </c>
      <c r="D485" s="25">
        <f t="shared" si="127"/>
        <v>11.542920000000001</v>
      </c>
      <c r="E485" s="25">
        <f t="shared" si="139"/>
        <v>5.16</v>
      </c>
      <c r="F485" s="45">
        <f t="shared" si="135"/>
        <v>59.425792692382927</v>
      </c>
      <c r="G485" s="61"/>
      <c r="H485" s="61"/>
      <c r="I485" s="45">
        <f>E485-E484</f>
        <v>-0.75</v>
      </c>
      <c r="J485" s="25">
        <f>(0.5*'Vehicle Specs'!$G$25*'Vehicle Specs'!$C$28*'Vehicle Specs'!$C$27*'Drive Cycle'!E485^2)</f>
        <v>23.686242924959998</v>
      </c>
      <c r="K485" s="25">
        <f>IF(A485=1,'Vehicle Specs'!$E$36,IF(A485=2,'Vehicle Specs'!$C$36,IF(A485=3,'Vehicle Specs'!$D$36,IF(A485=4,'Vehicle Specs'!$B$36,1))))</f>
        <v>278.27536500000002</v>
      </c>
      <c r="L485" s="25">
        <f t="shared" si="138"/>
        <v>0</v>
      </c>
      <c r="M485" s="25">
        <f t="shared" si="136"/>
        <v>0</v>
      </c>
      <c r="N485" s="25">
        <f t="shared" si="128"/>
        <v>0</v>
      </c>
      <c r="O485" s="25">
        <f t="shared" si="129"/>
        <v>0</v>
      </c>
      <c r="P485" s="25">
        <f t="shared" si="130"/>
        <v>301.96160792496005</v>
      </c>
      <c r="Q485" s="25">
        <f>IF(H485=1,I485*'Vehicle Specs'!#REF!,IF(H485=2,'Vehicle Specs'!#REF!*I485,IF(H485=3,'Vehicle Specs'!$G$25*I485,0)))</f>
        <v>0</v>
      </c>
      <c r="R485" s="25">
        <f t="shared" si="126"/>
        <v>301.96160792496005</v>
      </c>
      <c r="S485" s="25">
        <f t="shared" si="131"/>
        <v>301.96160792496005</v>
      </c>
      <c r="T485" s="25">
        <f>ABS((+P485+Q485)*(+E485))/1000</f>
        <v>1.5581218968927939</v>
      </c>
      <c r="U485" s="61"/>
      <c r="V485" s="61"/>
      <c r="W485" s="22">
        <v>308.00785775999998</v>
      </c>
      <c r="X485" s="25">
        <f t="shared" si="137"/>
        <v>2.583515221742555E-2</v>
      </c>
      <c r="Y485" s="25">
        <f t="shared" si="132"/>
        <v>2.583515221742555E-2</v>
      </c>
      <c r="Z485" s="25">
        <f t="shared" si="133"/>
        <v>7.9830620351844947E-2</v>
      </c>
      <c r="AA485" s="22">
        <f>(0.5*'Vehicle Specs'!$G$20*'Drive Cycle'!E485^2)</f>
        <v>8371.488024000002</v>
      </c>
      <c r="AB485" s="22">
        <f t="shared" si="134"/>
        <v>301.96160792496005</v>
      </c>
      <c r="AC485" s="22">
        <f>SUM(AB$2:AB485)</f>
        <v>120828.03167299996</v>
      </c>
      <c r="AD485" s="35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</row>
    <row r="486" spans="1:43" x14ac:dyDescent="0.3">
      <c r="A486" s="21">
        <v>2</v>
      </c>
      <c r="B486" s="25" t="s">
        <v>83</v>
      </c>
      <c r="C486" s="25">
        <f t="shared" si="124"/>
        <v>484</v>
      </c>
      <c r="D486" s="25">
        <f t="shared" si="127"/>
        <v>9.8651700000000009</v>
      </c>
      <c r="E486" s="25">
        <f t="shared" si="139"/>
        <v>4.41</v>
      </c>
      <c r="F486" s="45">
        <f t="shared" si="135"/>
        <v>59.652550061997438</v>
      </c>
      <c r="G486" s="61"/>
      <c r="H486" s="61"/>
      <c r="I486" s="45">
        <f>E486-E485</f>
        <v>-0.75</v>
      </c>
      <c r="J486" s="25">
        <f>(0.5*'Vehicle Specs'!$G$25*'Vehicle Specs'!$C$28*'Vehicle Specs'!$C$27*'Drive Cycle'!E486^2)</f>
        <v>17.30110949721</v>
      </c>
      <c r="K486" s="25">
        <f>IF(A486=1,'Vehicle Specs'!$E$36,IF(A486=2,'Vehicle Specs'!$C$36,IF(A486=3,'Vehicle Specs'!$D$36,IF(A486=4,'Vehicle Specs'!$B$36,1))))</f>
        <v>278.27536500000002</v>
      </c>
      <c r="L486" s="25">
        <f t="shared" si="138"/>
        <v>0</v>
      </c>
      <c r="M486" s="25">
        <f t="shared" si="136"/>
        <v>0</v>
      </c>
      <c r="N486" s="25">
        <f t="shared" si="128"/>
        <v>0</v>
      </c>
      <c r="O486" s="25">
        <f t="shared" si="129"/>
        <v>0</v>
      </c>
      <c r="P486" s="25">
        <f t="shared" si="130"/>
        <v>295.57647449721003</v>
      </c>
      <c r="Q486" s="25">
        <f>IF(H486=1,I486*'Vehicle Specs'!#REF!,IF(H486=2,'Vehicle Specs'!#REF!*I486,IF(H486=3,'Vehicle Specs'!$G$25*I486,0)))</f>
        <v>0</v>
      </c>
      <c r="R486" s="25">
        <f t="shared" si="126"/>
        <v>295.57647449721003</v>
      </c>
      <c r="S486" s="25">
        <f t="shared" si="131"/>
        <v>295.57647449721003</v>
      </c>
      <c r="T486" s="25">
        <f>ABS((+P486+Q486)*(+E486))/1000</f>
        <v>1.3034922525326962</v>
      </c>
      <c r="U486" s="61"/>
      <c r="V486" s="61"/>
      <c r="W486" s="22">
        <v>308.00785775999998</v>
      </c>
      <c r="X486" s="25">
        <f t="shared" si="137"/>
        <v>2.5288854642816369E-2</v>
      </c>
      <c r="Y486" s="25">
        <f t="shared" si="132"/>
        <v>2.5288854642816369E-2</v>
      </c>
      <c r="Z486" s="25">
        <f t="shared" si="133"/>
        <v>7.8142560846302583E-2</v>
      </c>
      <c r="AA486" s="22">
        <f>(0.5*'Vehicle Specs'!$G$20*'Drive Cycle'!E486^2)</f>
        <v>6114.7743615000009</v>
      </c>
      <c r="AB486" s="22">
        <f t="shared" si="134"/>
        <v>295.57647449721003</v>
      </c>
      <c r="AC486" s="22">
        <f>SUM(AB$2:AB486)</f>
        <v>121123.60814749717</v>
      </c>
      <c r="AD486" s="35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</row>
    <row r="487" spans="1:43" x14ac:dyDescent="0.3">
      <c r="A487" s="21">
        <v>2</v>
      </c>
      <c r="B487" s="25" t="s">
        <v>83</v>
      </c>
      <c r="C487" s="25">
        <f t="shared" ref="C487:C550" si="140">C486+1</f>
        <v>485</v>
      </c>
      <c r="D487" s="25">
        <f t="shared" si="127"/>
        <v>8.1874200000000013</v>
      </c>
      <c r="E487" s="25">
        <f t="shared" si="139"/>
        <v>3.66</v>
      </c>
      <c r="F487" s="45">
        <f t="shared" si="135"/>
        <v>59.925774105713288</v>
      </c>
      <c r="G487" s="61"/>
      <c r="H487" s="61"/>
      <c r="I487" s="45">
        <f>E487-E486</f>
        <v>-0.75</v>
      </c>
      <c r="J487" s="25">
        <f>(0.5*'Vehicle Specs'!$G$25*'Vehicle Specs'!$C$28*'Vehicle Specs'!$C$27*'Drive Cycle'!E487^2)</f>
        <v>11.916780681960001</v>
      </c>
      <c r="K487" s="25">
        <f>IF(A487=1,'Vehicle Specs'!$E$36,IF(A487=2,'Vehicle Specs'!$C$36,IF(A487=3,'Vehicle Specs'!$D$36,IF(A487=4,'Vehicle Specs'!$B$36,1))))</f>
        <v>278.27536500000002</v>
      </c>
      <c r="L487" s="25">
        <f t="shared" si="138"/>
        <v>0</v>
      </c>
      <c r="M487" s="25">
        <f t="shared" si="136"/>
        <v>0</v>
      </c>
      <c r="N487" s="25">
        <f t="shared" si="128"/>
        <v>0</v>
      </c>
      <c r="O487" s="25">
        <f t="shared" si="129"/>
        <v>0</v>
      </c>
      <c r="P487" s="25">
        <f t="shared" si="130"/>
        <v>290.19214568196003</v>
      </c>
      <c r="Q487" s="25">
        <f>IF(H487=1,I487*'Vehicle Specs'!#REF!,IF(H487=2,'Vehicle Specs'!#REF!*I487,IF(H487=3,'Vehicle Specs'!$G$25*I487,0)))</f>
        <v>0</v>
      </c>
      <c r="R487" s="25">
        <f t="shared" si="126"/>
        <v>290.19214568196003</v>
      </c>
      <c r="S487" s="25">
        <f t="shared" si="131"/>
        <v>290.19214568196003</v>
      </c>
      <c r="T487" s="25">
        <f>ABS((+P487+Q487)*(+E487))/1000</f>
        <v>1.0621032531959738</v>
      </c>
      <c r="U487" s="61"/>
      <c r="V487" s="61"/>
      <c r="W487" s="22">
        <v>308.00785775999998</v>
      </c>
      <c r="X487" s="25">
        <f t="shared" si="137"/>
        <v>2.4828183647299537E-2</v>
      </c>
      <c r="Y487" s="25">
        <f t="shared" si="132"/>
        <v>2.4828183647299537E-2</v>
      </c>
      <c r="Z487" s="25">
        <f t="shared" si="133"/>
        <v>7.6719087470155573E-2</v>
      </c>
      <c r="AA487" s="22">
        <f>(0.5*'Vehicle Specs'!$G$20*'Drive Cycle'!E487^2)</f>
        <v>4211.7775740000006</v>
      </c>
      <c r="AB487" s="22">
        <f t="shared" si="134"/>
        <v>290.19214568196003</v>
      </c>
      <c r="AC487" s="22">
        <f>SUM(AB$2:AB487)</f>
        <v>121413.80029317913</v>
      </c>
      <c r="AD487" s="35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</row>
    <row r="488" spans="1:43" x14ac:dyDescent="0.3">
      <c r="A488" s="21">
        <v>2</v>
      </c>
      <c r="B488" s="24" t="s">
        <v>98</v>
      </c>
      <c r="C488" s="24">
        <f t="shared" si="140"/>
        <v>486</v>
      </c>
      <c r="D488" s="24">
        <f t="shared" si="127"/>
        <v>8.1874200000000013</v>
      </c>
      <c r="E488" s="24">
        <f>E487</f>
        <v>3.66</v>
      </c>
      <c r="F488" s="44">
        <f t="shared" si="135"/>
        <v>60.198998149429137</v>
      </c>
      <c r="G488" s="61"/>
      <c r="H488" s="61"/>
      <c r="I488" s="44">
        <f>E488-E487</f>
        <v>0</v>
      </c>
      <c r="J488" s="24">
        <f>(0.5*'Vehicle Specs'!$G$25*'Vehicle Specs'!$C$28*'Vehicle Specs'!$C$27*'Drive Cycle'!E488^2)</f>
        <v>11.916780681960001</v>
      </c>
      <c r="K488" s="24">
        <f>IF(A488=1,'Vehicle Specs'!$E$36,IF(A488=2,'Vehicle Specs'!$C$36,IF(A488=3,'Vehicle Specs'!$D$36,IF(A488=4,'Vehicle Specs'!$B$36,1))))</f>
        <v>278.27536500000002</v>
      </c>
      <c r="L488" s="24">
        <f t="shared" si="138"/>
        <v>0</v>
      </c>
      <c r="M488" s="24">
        <f t="shared" si="136"/>
        <v>0</v>
      </c>
      <c r="N488" s="24">
        <f t="shared" si="128"/>
        <v>0</v>
      </c>
      <c r="O488" s="24">
        <f t="shared" si="129"/>
        <v>0</v>
      </c>
      <c r="P488" s="24">
        <f t="shared" si="130"/>
        <v>290.19214568196003</v>
      </c>
      <c r="Q488" s="24">
        <f>IF(H488=1,I488*'Vehicle Specs'!#REF!,IF(H488=2,'Vehicle Specs'!#REF!*I488,IF(H488=3,'Vehicle Specs'!$G$25*I488,0)))</f>
        <v>0</v>
      </c>
      <c r="R488" s="24">
        <f t="shared" si="126"/>
        <v>290.19214568196003</v>
      </c>
      <c r="S488" s="24">
        <f t="shared" si="131"/>
        <v>290.19214568196003</v>
      </c>
      <c r="T488" s="24">
        <f>ABS((+P488+Q488)*(+E488))/1000</f>
        <v>1.0621032531959738</v>
      </c>
      <c r="U488" s="61"/>
      <c r="V488" s="61"/>
      <c r="W488" s="22">
        <v>308.00785775999998</v>
      </c>
      <c r="X488" s="24">
        <f t="shared" si="137"/>
        <v>2.4828183647299537E-2</v>
      </c>
      <c r="Y488" s="24">
        <f t="shared" si="132"/>
        <v>2.4828183647299537E-2</v>
      </c>
      <c r="Z488" s="24">
        <f t="shared" si="133"/>
        <v>7.6719087470155573E-2</v>
      </c>
      <c r="AA488" s="22">
        <f>(0.5*'Vehicle Specs'!$G$20*'Drive Cycle'!E488^2)</f>
        <v>4211.7775740000006</v>
      </c>
      <c r="AB488" s="22">
        <f t="shared" si="134"/>
        <v>290.19214568196003</v>
      </c>
      <c r="AC488" s="22">
        <f>SUM(AB$2:AB488)</f>
        <v>121703.99243886108</v>
      </c>
      <c r="AD488" s="35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</row>
    <row r="489" spans="1:43" x14ac:dyDescent="0.3">
      <c r="A489" s="21">
        <v>2</v>
      </c>
      <c r="B489" s="24" t="s">
        <v>98</v>
      </c>
      <c r="C489" s="24">
        <f t="shared" si="140"/>
        <v>487</v>
      </c>
      <c r="D489" s="24">
        <f t="shared" si="127"/>
        <v>8.1874200000000013</v>
      </c>
      <c r="E489" s="24">
        <f t="shared" ref="E489:E494" si="141">E488</f>
        <v>3.66</v>
      </c>
      <c r="F489" s="44">
        <f t="shared" si="135"/>
        <v>60.472222193144987</v>
      </c>
      <c r="G489" s="61"/>
      <c r="H489" s="61"/>
      <c r="I489" s="44">
        <f>E489-E488</f>
        <v>0</v>
      </c>
      <c r="J489" s="24">
        <f>(0.5*'Vehicle Specs'!$G$25*'Vehicle Specs'!$C$28*'Vehicle Specs'!$C$27*'Drive Cycle'!E489^2)</f>
        <v>11.916780681960001</v>
      </c>
      <c r="K489" s="24">
        <f>IF(A489=1,'Vehicle Specs'!$E$36,IF(A489=2,'Vehicle Specs'!$C$36,IF(A489=3,'Vehicle Specs'!$D$36,IF(A489=4,'Vehicle Specs'!$B$36,1))))</f>
        <v>278.27536500000002</v>
      </c>
      <c r="L489" s="24">
        <f t="shared" si="138"/>
        <v>0</v>
      </c>
      <c r="M489" s="24">
        <f t="shared" si="136"/>
        <v>0</v>
      </c>
      <c r="N489" s="24">
        <f t="shared" si="128"/>
        <v>0</v>
      </c>
      <c r="O489" s="24">
        <f t="shared" si="129"/>
        <v>0</v>
      </c>
      <c r="P489" s="24">
        <f t="shared" si="130"/>
        <v>290.19214568196003</v>
      </c>
      <c r="Q489" s="24">
        <f>IF(H489=1,I489*'Vehicle Specs'!#REF!,IF(H489=2,'Vehicle Specs'!#REF!*I489,IF(H489=3,'Vehicle Specs'!$G$25*I489,0)))</f>
        <v>0</v>
      </c>
      <c r="R489" s="24">
        <f t="shared" si="126"/>
        <v>290.19214568196003</v>
      </c>
      <c r="S489" s="24">
        <f t="shared" si="131"/>
        <v>290.19214568196003</v>
      </c>
      <c r="T489" s="24">
        <f>ABS((+P489+Q489)*(+E489))/1000</f>
        <v>1.0621032531959738</v>
      </c>
      <c r="U489" s="61"/>
      <c r="V489" s="61"/>
      <c r="W489" s="22">
        <v>308.00785775999998</v>
      </c>
      <c r="X489" s="24">
        <f t="shared" si="137"/>
        <v>2.4828183647299537E-2</v>
      </c>
      <c r="Y489" s="24">
        <f t="shared" si="132"/>
        <v>2.4828183647299537E-2</v>
      </c>
      <c r="Z489" s="24">
        <f t="shared" si="133"/>
        <v>7.6719087470155573E-2</v>
      </c>
      <c r="AA489" s="22">
        <f>(0.5*'Vehicle Specs'!$G$20*'Drive Cycle'!E489^2)</f>
        <v>4211.7775740000006</v>
      </c>
      <c r="AB489" s="22">
        <f t="shared" si="134"/>
        <v>290.19214568196003</v>
      </c>
      <c r="AC489" s="22">
        <f>SUM(AB$2:AB489)</f>
        <v>121994.18458454304</v>
      </c>
      <c r="AD489" s="35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</row>
    <row r="490" spans="1:43" x14ac:dyDescent="0.3">
      <c r="A490" s="21">
        <v>2</v>
      </c>
      <c r="B490" s="24" t="s">
        <v>98</v>
      </c>
      <c r="C490" s="24">
        <f t="shared" si="140"/>
        <v>488</v>
      </c>
      <c r="D490" s="24">
        <f t="shared" si="127"/>
        <v>8.1874200000000013</v>
      </c>
      <c r="E490" s="24">
        <f t="shared" si="141"/>
        <v>3.66</v>
      </c>
      <c r="F490" s="44">
        <f t="shared" si="135"/>
        <v>60.745446236860836</v>
      </c>
      <c r="G490" s="61"/>
      <c r="H490" s="61"/>
      <c r="I490" s="44">
        <f>E490-E489</f>
        <v>0</v>
      </c>
      <c r="J490" s="24">
        <f>(0.5*'Vehicle Specs'!$G$25*'Vehicle Specs'!$C$28*'Vehicle Specs'!$C$27*'Drive Cycle'!E490^2)</f>
        <v>11.916780681960001</v>
      </c>
      <c r="K490" s="24">
        <f>IF(A490=1,'Vehicle Specs'!$E$36,IF(A490=2,'Vehicle Specs'!$C$36,IF(A490=3,'Vehicle Specs'!$D$36,IF(A490=4,'Vehicle Specs'!$B$36,1))))</f>
        <v>278.27536500000002</v>
      </c>
      <c r="L490" s="24">
        <f t="shared" si="138"/>
        <v>0</v>
      </c>
      <c r="M490" s="24">
        <f t="shared" si="136"/>
        <v>0</v>
      </c>
      <c r="N490" s="24">
        <f t="shared" si="128"/>
        <v>0</v>
      </c>
      <c r="O490" s="24">
        <f t="shared" si="129"/>
        <v>0</v>
      </c>
      <c r="P490" s="24">
        <f t="shared" si="130"/>
        <v>290.19214568196003</v>
      </c>
      <c r="Q490" s="24">
        <f>IF(H490=1,I490*'Vehicle Specs'!#REF!,IF(H490=2,'Vehicle Specs'!#REF!*I490,IF(H490=3,'Vehicle Specs'!$G$25*I490,0)))</f>
        <v>0</v>
      </c>
      <c r="R490" s="24">
        <f t="shared" si="126"/>
        <v>290.19214568196003</v>
      </c>
      <c r="S490" s="24">
        <f t="shared" si="131"/>
        <v>290.19214568196003</v>
      </c>
      <c r="T490" s="24">
        <f>ABS((+P490+Q490)*(+E490))/1000</f>
        <v>1.0621032531959738</v>
      </c>
      <c r="U490" s="61"/>
      <c r="V490" s="61"/>
      <c r="W490" s="22">
        <v>308.00785775999998</v>
      </c>
      <c r="X490" s="24">
        <f t="shared" si="137"/>
        <v>2.4828183647299537E-2</v>
      </c>
      <c r="Y490" s="24">
        <f t="shared" si="132"/>
        <v>2.4828183647299537E-2</v>
      </c>
      <c r="Z490" s="24">
        <f t="shared" si="133"/>
        <v>7.6719087470155573E-2</v>
      </c>
      <c r="AA490" s="22">
        <f>(0.5*'Vehicle Specs'!$G$20*'Drive Cycle'!E490^2)</f>
        <v>4211.7775740000006</v>
      </c>
      <c r="AB490" s="22">
        <f t="shared" si="134"/>
        <v>290.19214568196003</v>
      </c>
      <c r="AC490" s="22">
        <f>SUM(AB$2:AB490)</f>
        <v>122284.37673022499</v>
      </c>
      <c r="AD490" s="35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</row>
    <row r="491" spans="1:43" x14ac:dyDescent="0.3">
      <c r="A491" s="21">
        <v>2</v>
      </c>
      <c r="B491" s="24" t="s">
        <v>98</v>
      </c>
      <c r="C491" s="24">
        <f t="shared" si="140"/>
        <v>489</v>
      </c>
      <c r="D491" s="24">
        <f t="shared" si="127"/>
        <v>8.1874200000000013</v>
      </c>
      <c r="E491" s="24">
        <f t="shared" si="141"/>
        <v>3.66</v>
      </c>
      <c r="F491" s="44">
        <f t="shared" si="135"/>
        <v>61.018670280576686</v>
      </c>
      <c r="G491" s="61"/>
      <c r="H491" s="61"/>
      <c r="I491" s="44">
        <f>E491-E490</f>
        <v>0</v>
      </c>
      <c r="J491" s="24">
        <f>(0.5*'Vehicle Specs'!$G$25*'Vehicle Specs'!$C$28*'Vehicle Specs'!$C$27*'Drive Cycle'!E491^2)</f>
        <v>11.916780681960001</v>
      </c>
      <c r="K491" s="24">
        <f>IF(A491=1,'Vehicle Specs'!$E$36,IF(A491=2,'Vehicle Specs'!$C$36,IF(A491=3,'Vehicle Specs'!$D$36,IF(A491=4,'Vehicle Specs'!$B$36,1))))</f>
        <v>278.27536500000002</v>
      </c>
      <c r="L491" s="24">
        <f t="shared" si="138"/>
        <v>0</v>
      </c>
      <c r="M491" s="24">
        <f t="shared" si="136"/>
        <v>0</v>
      </c>
      <c r="N491" s="24">
        <f t="shared" si="128"/>
        <v>0</v>
      </c>
      <c r="O491" s="24">
        <f t="shared" si="129"/>
        <v>0</v>
      </c>
      <c r="P491" s="24">
        <f t="shared" si="130"/>
        <v>290.19214568196003</v>
      </c>
      <c r="Q491" s="24">
        <f>IF(H491=1,I491*'Vehicle Specs'!#REF!,IF(H491=2,'Vehicle Specs'!#REF!*I491,IF(H491=3,'Vehicle Specs'!$G$25*I491,0)))</f>
        <v>0</v>
      </c>
      <c r="R491" s="24">
        <f t="shared" si="126"/>
        <v>290.19214568196003</v>
      </c>
      <c r="S491" s="24">
        <f t="shared" si="131"/>
        <v>290.19214568196003</v>
      </c>
      <c r="T491" s="24">
        <f>ABS((+P491+Q491)*(+E491))/1000</f>
        <v>1.0621032531959738</v>
      </c>
      <c r="U491" s="61"/>
      <c r="V491" s="61"/>
      <c r="W491" s="22">
        <v>308.00785775999998</v>
      </c>
      <c r="X491" s="24">
        <f t="shared" si="137"/>
        <v>2.4828183647299537E-2</v>
      </c>
      <c r="Y491" s="24">
        <f t="shared" si="132"/>
        <v>2.4828183647299537E-2</v>
      </c>
      <c r="Z491" s="24">
        <f t="shared" si="133"/>
        <v>7.6719087470155573E-2</v>
      </c>
      <c r="AA491" s="22">
        <f>(0.5*'Vehicle Specs'!$G$20*'Drive Cycle'!E491^2)</f>
        <v>4211.7775740000006</v>
      </c>
      <c r="AB491" s="22">
        <f t="shared" si="134"/>
        <v>290.19214568196003</v>
      </c>
      <c r="AC491" s="22">
        <f>SUM(AB$2:AB491)</f>
        <v>122574.56887590695</v>
      </c>
      <c r="AD491" s="35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</row>
    <row r="492" spans="1:43" x14ac:dyDescent="0.3">
      <c r="A492" s="21">
        <v>2</v>
      </c>
      <c r="B492" s="24" t="s">
        <v>98</v>
      </c>
      <c r="C492" s="24">
        <f t="shared" si="140"/>
        <v>490</v>
      </c>
      <c r="D492" s="24">
        <f t="shared" si="127"/>
        <v>8.1874200000000013</v>
      </c>
      <c r="E492" s="24">
        <f t="shared" si="141"/>
        <v>3.66</v>
      </c>
      <c r="F492" s="44">
        <f t="shared" si="135"/>
        <v>61.291894324292535</v>
      </c>
      <c r="G492" s="61"/>
      <c r="H492" s="61"/>
      <c r="I492" s="44">
        <f>E492-E491</f>
        <v>0</v>
      </c>
      <c r="J492" s="24">
        <f>(0.5*'Vehicle Specs'!$G$25*'Vehicle Specs'!$C$28*'Vehicle Specs'!$C$27*'Drive Cycle'!E492^2)</f>
        <v>11.916780681960001</v>
      </c>
      <c r="K492" s="24">
        <f>IF(A492=1,'Vehicle Specs'!$E$36,IF(A492=2,'Vehicle Specs'!$C$36,IF(A492=3,'Vehicle Specs'!$D$36,IF(A492=4,'Vehicle Specs'!$B$36,1))))</f>
        <v>278.27536500000002</v>
      </c>
      <c r="L492" s="24">
        <f t="shared" si="138"/>
        <v>0</v>
      </c>
      <c r="M492" s="24">
        <f t="shared" si="136"/>
        <v>0</v>
      </c>
      <c r="N492" s="24">
        <f t="shared" si="128"/>
        <v>0</v>
      </c>
      <c r="O492" s="24">
        <f t="shared" si="129"/>
        <v>0</v>
      </c>
      <c r="P492" s="24">
        <f t="shared" si="130"/>
        <v>290.19214568196003</v>
      </c>
      <c r="Q492" s="24">
        <f>IF(H492=1,I492*'Vehicle Specs'!#REF!,IF(H492=2,'Vehicle Specs'!#REF!*I492,IF(H492=3,'Vehicle Specs'!$G$25*I492,0)))</f>
        <v>0</v>
      </c>
      <c r="R492" s="24">
        <f t="shared" si="126"/>
        <v>290.19214568196003</v>
      </c>
      <c r="S492" s="24">
        <f t="shared" si="131"/>
        <v>290.19214568196003</v>
      </c>
      <c r="T492" s="24">
        <f>ABS((+P492+Q492)*(+E492))/1000</f>
        <v>1.0621032531959738</v>
      </c>
      <c r="U492" s="61"/>
      <c r="V492" s="61"/>
      <c r="W492" s="22">
        <v>308.00785775999998</v>
      </c>
      <c r="X492" s="24">
        <f t="shared" si="137"/>
        <v>2.4828183647299537E-2</v>
      </c>
      <c r="Y492" s="24">
        <f t="shared" si="132"/>
        <v>2.4828183647299537E-2</v>
      </c>
      <c r="Z492" s="24">
        <f t="shared" si="133"/>
        <v>7.6719087470155573E-2</v>
      </c>
      <c r="AA492" s="22">
        <f>(0.5*'Vehicle Specs'!$G$20*'Drive Cycle'!E492^2)</f>
        <v>4211.7775740000006</v>
      </c>
      <c r="AB492" s="22">
        <f t="shared" si="134"/>
        <v>290.19214568196003</v>
      </c>
      <c r="AC492" s="22">
        <f>SUM(AB$2:AB492)</f>
        <v>122864.7610215889</v>
      </c>
      <c r="AD492" s="35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</row>
    <row r="493" spans="1:43" x14ac:dyDescent="0.3">
      <c r="A493" s="21">
        <v>2</v>
      </c>
      <c r="B493" s="24" t="s">
        <v>98</v>
      </c>
      <c r="C493" s="24">
        <f t="shared" si="140"/>
        <v>491</v>
      </c>
      <c r="D493" s="24">
        <f t="shared" si="127"/>
        <v>8.1874200000000013</v>
      </c>
      <c r="E493" s="24">
        <f>E492</f>
        <v>3.66</v>
      </c>
      <c r="F493" s="44">
        <f t="shared" si="135"/>
        <v>61.565118368008385</v>
      </c>
      <c r="G493" s="61"/>
      <c r="H493" s="61"/>
      <c r="I493" s="44">
        <f>E493-E492</f>
        <v>0</v>
      </c>
      <c r="J493" s="24">
        <f>(0.5*'Vehicle Specs'!$G$25*'Vehicle Specs'!$C$28*'Vehicle Specs'!$C$27*'Drive Cycle'!E493^2)</f>
        <v>11.916780681960001</v>
      </c>
      <c r="K493" s="24">
        <f>IF(A493=1,'Vehicle Specs'!$E$36,IF(A493=2,'Vehicle Specs'!$C$36,IF(A493=3,'Vehicle Specs'!$D$36,IF(A493=4,'Vehicle Specs'!$B$36,1))))</f>
        <v>278.27536500000002</v>
      </c>
      <c r="L493" s="24">
        <f t="shared" si="138"/>
        <v>0</v>
      </c>
      <c r="M493" s="24">
        <f t="shared" si="136"/>
        <v>0</v>
      </c>
      <c r="N493" s="24">
        <f t="shared" si="128"/>
        <v>0</v>
      </c>
      <c r="O493" s="24">
        <f t="shared" si="129"/>
        <v>0</v>
      </c>
      <c r="P493" s="24">
        <f t="shared" si="130"/>
        <v>290.19214568196003</v>
      </c>
      <c r="Q493" s="24">
        <f>IF(H493=1,I493*'Vehicle Specs'!#REF!,IF(H493=2,'Vehicle Specs'!#REF!*I493,IF(H493=3,'Vehicle Specs'!$G$25*I493,0)))</f>
        <v>0</v>
      </c>
      <c r="R493" s="24">
        <f t="shared" si="126"/>
        <v>290.19214568196003</v>
      </c>
      <c r="S493" s="24">
        <f t="shared" si="131"/>
        <v>290.19214568196003</v>
      </c>
      <c r="T493" s="24">
        <f>ABS((+P493+Q493)*(+E493))/1000</f>
        <v>1.0621032531959738</v>
      </c>
      <c r="U493" s="61"/>
      <c r="V493" s="61"/>
      <c r="W493" s="22">
        <v>308.00785775999998</v>
      </c>
      <c r="X493" s="24">
        <f t="shared" si="137"/>
        <v>2.4828183647299537E-2</v>
      </c>
      <c r="Y493" s="24">
        <f t="shared" si="132"/>
        <v>2.4828183647299537E-2</v>
      </c>
      <c r="Z493" s="24">
        <f t="shared" si="133"/>
        <v>7.6719087470155573E-2</v>
      </c>
      <c r="AA493" s="22">
        <f>(0.5*'Vehicle Specs'!$G$20*'Drive Cycle'!E493^2)</f>
        <v>4211.7775740000006</v>
      </c>
      <c r="AB493" s="22">
        <f t="shared" si="134"/>
        <v>290.19214568196003</v>
      </c>
      <c r="AC493" s="22">
        <f>SUM(AB$2:AB493)</f>
        <v>123154.95316727085</v>
      </c>
      <c r="AD493" s="35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</row>
    <row r="494" spans="1:43" x14ac:dyDescent="0.3">
      <c r="A494" s="21">
        <v>2</v>
      </c>
      <c r="B494" s="24" t="s">
        <v>98</v>
      </c>
      <c r="C494" s="24">
        <f t="shared" si="140"/>
        <v>492</v>
      </c>
      <c r="D494" s="24">
        <f t="shared" si="127"/>
        <v>8.1874200000000013</v>
      </c>
      <c r="E494" s="24">
        <f t="shared" si="141"/>
        <v>3.66</v>
      </c>
      <c r="F494" s="44">
        <f t="shared" si="135"/>
        <v>61.838342411724234</v>
      </c>
      <c r="G494" s="61"/>
      <c r="H494" s="61"/>
      <c r="I494" s="44">
        <f>E494-E493</f>
        <v>0</v>
      </c>
      <c r="J494" s="24">
        <f>(0.5*'Vehicle Specs'!$G$25*'Vehicle Specs'!$C$28*'Vehicle Specs'!$C$27*'Drive Cycle'!E494^2)</f>
        <v>11.916780681960001</v>
      </c>
      <c r="K494" s="24">
        <f>IF(A494=1,'Vehicle Specs'!$E$36,IF(A494=2,'Vehicle Specs'!$C$36,IF(A494=3,'Vehicle Specs'!$D$36,IF(A494=4,'Vehicle Specs'!$B$36,1))))</f>
        <v>278.27536500000002</v>
      </c>
      <c r="L494" s="24">
        <f t="shared" si="138"/>
        <v>0</v>
      </c>
      <c r="M494" s="24">
        <f t="shared" si="136"/>
        <v>0</v>
      </c>
      <c r="N494" s="24">
        <f t="shared" si="128"/>
        <v>0</v>
      </c>
      <c r="O494" s="24">
        <f t="shared" si="129"/>
        <v>0</v>
      </c>
      <c r="P494" s="24">
        <f t="shared" si="130"/>
        <v>290.19214568196003</v>
      </c>
      <c r="Q494" s="24">
        <f>IF(H494=1,I494*'Vehicle Specs'!#REF!,IF(H494=2,'Vehicle Specs'!#REF!*I494,IF(H494=3,'Vehicle Specs'!$G$25*I494,0)))</f>
        <v>0</v>
      </c>
      <c r="R494" s="24">
        <f t="shared" si="126"/>
        <v>290.19214568196003</v>
      </c>
      <c r="S494" s="24">
        <f t="shared" si="131"/>
        <v>290.19214568196003</v>
      </c>
      <c r="T494" s="24">
        <f>ABS((+P494+Q494)*(+E494))/1000</f>
        <v>1.0621032531959738</v>
      </c>
      <c r="U494" s="61"/>
      <c r="V494" s="61"/>
      <c r="W494" s="22">
        <v>308.00785775999998</v>
      </c>
      <c r="X494" s="24">
        <f t="shared" si="137"/>
        <v>2.4828183647299537E-2</v>
      </c>
      <c r="Y494" s="24">
        <f t="shared" si="132"/>
        <v>2.4828183647299537E-2</v>
      </c>
      <c r="Z494" s="24">
        <f t="shared" si="133"/>
        <v>7.6719087470155573E-2</v>
      </c>
      <c r="AA494" s="22">
        <f>(0.5*'Vehicle Specs'!$G$20*'Drive Cycle'!E494^2)</f>
        <v>4211.7775740000006</v>
      </c>
      <c r="AB494" s="22">
        <f t="shared" si="134"/>
        <v>290.19214568196003</v>
      </c>
      <c r="AC494" s="22">
        <f>SUM(AB$2:AB494)</f>
        <v>123445.14531295281</v>
      </c>
      <c r="AD494" s="35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</row>
    <row r="495" spans="1:43" x14ac:dyDescent="0.3">
      <c r="A495" s="21">
        <v>2</v>
      </c>
      <c r="B495" s="24" t="s">
        <v>98</v>
      </c>
      <c r="C495" s="24">
        <f t="shared" si="140"/>
        <v>493</v>
      </c>
      <c r="D495" s="24">
        <f t="shared" si="127"/>
        <v>9.8651700000000009</v>
      </c>
      <c r="E495" s="24">
        <f>E494+0.75</f>
        <v>4.41</v>
      </c>
      <c r="F495" s="44">
        <f t="shared" si="135"/>
        <v>62.065099781338745</v>
      </c>
      <c r="G495" s="61"/>
      <c r="H495" s="61"/>
      <c r="I495" s="44">
        <f>E495-E494</f>
        <v>0.75</v>
      </c>
      <c r="J495" s="24">
        <f>(0.5*'Vehicle Specs'!$G$25*'Vehicle Specs'!$C$28*'Vehicle Specs'!$C$27*'Drive Cycle'!E495^2)</f>
        <v>17.30110949721</v>
      </c>
      <c r="K495" s="24">
        <f>IF(A495=1,'Vehicle Specs'!$E$36,IF(A495=2,'Vehicle Specs'!$C$36,IF(A495=3,'Vehicle Specs'!$D$36,IF(A495=4,'Vehicle Specs'!$B$36,1))))</f>
        <v>278.27536500000002</v>
      </c>
      <c r="L495" s="24">
        <f t="shared" si="138"/>
        <v>0</v>
      </c>
      <c r="M495" s="24">
        <f t="shared" si="136"/>
        <v>0</v>
      </c>
      <c r="N495" s="24">
        <f t="shared" si="128"/>
        <v>0</v>
      </c>
      <c r="O495" s="24">
        <f t="shared" si="129"/>
        <v>0</v>
      </c>
      <c r="P495" s="24">
        <f t="shared" si="130"/>
        <v>295.57647449721003</v>
      </c>
      <c r="Q495" s="24">
        <f>IF(H495=1,I495*'Vehicle Specs'!#REF!,IF(H495=2,'Vehicle Specs'!#REF!*I495,IF(H495=3,'Vehicle Specs'!$G$25*I495,0)))</f>
        <v>0</v>
      </c>
      <c r="R495" s="24">
        <f t="shared" si="126"/>
        <v>295.57647449721003</v>
      </c>
      <c r="S495" s="24">
        <f t="shared" si="131"/>
        <v>295.57647449721003</v>
      </c>
      <c r="T495" s="24">
        <f>ABS((+P495+Q495)*(+E495))/1000</f>
        <v>1.3034922525326962</v>
      </c>
      <c r="U495" s="61"/>
      <c r="V495" s="61"/>
      <c r="W495" s="22">
        <v>308.00785775999998</v>
      </c>
      <c r="X495" s="24">
        <f t="shared" si="137"/>
        <v>2.5288854642816369E-2</v>
      </c>
      <c r="Y495" s="24">
        <f t="shared" si="132"/>
        <v>2.5288854642816369E-2</v>
      </c>
      <c r="Z495" s="24">
        <f t="shared" si="133"/>
        <v>7.8142560846302583E-2</v>
      </c>
      <c r="AA495" s="22">
        <f>(0.5*'Vehicle Specs'!$G$20*'Drive Cycle'!E495^2)</f>
        <v>6114.7743615000009</v>
      </c>
      <c r="AB495" s="22">
        <f t="shared" si="134"/>
        <v>295.57647449721003</v>
      </c>
      <c r="AC495" s="22">
        <f>SUM(AB$2:AB495)</f>
        <v>123740.72178745002</v>
      </c>
      <c r="AD495" s="35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</row>
    <row r="496" spans="1:43" x14ac:dyDescent="0.3">
      <c r="A496" s="21">
        <v>2</v>
      </c>
      <c r="B496" s="24" t="s">
        <v>98</v>
      </c>
      <c r="C496" s="24">
        <f t="shared" si="140"/>
        <v>494</v>
      </c>
      <c r="D496" s="24">
        <f t="shared" si="127"/>
        <v>11.542920000000001</v>
      </c>
      <c r="E496" s="24">
        <f t="shared" ref="E496:E503" si="142">E495+0.75</f>
        <v>5.16</v>
      </c>
      <c r="F496" s="44">
        <f t="shared" si="135"/>
        <v>62.258898230951147</v>
      </c>
      <c r="G496" s="61"/>
      <c r="H496" s="61"/>
      <c r="I496" s="44">
        <f>E496-E495</f>
        <v>0.75</v>
      </c>
      <c r="J496" s="24">
        <f>(0.5*'Vehicle Specs'!$G$25*'Vehicle Specs'!$C$28*'Vehicle Specs'!$C$27*'Drive Cycle'!E496^2)</f>
        <v>23.686242924959998</v>
      </c>
      <c r="K496" s="24">
        <f>IF(A496=1,'Vehicle Specs'!$E$36,IF(A496=2,'Vehicle Specs'!$C$36,IF(A496=3,'Vehicle Specs'!$D$36,IF(A496=4,'Vehicle Specs'!$B$36,1))))</f>
        <v>278.27536500000002</v>
      </c>
      <c r="L496" s="24">
        <f t="shared" si="138"/>
        <v>0</v>
      </c>
      <c r="M496" s="24">
        <f t="shared" si="136"/>
        <v>0</v>
      </c>
      <c r="N496" s="24">
        <f t="shared" si="128"/>
        <v>0</v>
      </c>
      <c r="O496" s="24">
        <f t="shared" si="129"/>
        <v>0</v>
      </c>
      <c r="P496" s="24">
        <f t="shared" si="130"/>
        <v>301.96160792496005</v>
      </c>
      <c r="Q496" s="24">
        <f>IF(H496=1,I496*'Vehicle Specs'!#REF!,IF(H496=2,'Vehicle Specs'!#REF!*I496,IF(H496=3,'Vehicle Specs'!$G$25*I496,0)))</f>
        <v>0</v>
      </c>
      <c r="R496" s="24">
        <f t="shared" si="126"/>
        <v>301.96160792496005</v>
      </c>
      <c r="S496" s="24">
        <f t="shared" si="131"/>
        <v>301.96160792496005</v>
      </c>
      <c r="T496" s="24">
        <f>ABS((+P496+Q496)*(+E496))/1000</f>
        <v>1.5581218968927939</v>
      </c>
      <c r="U496" s="61"/>
      <c r="V496" s="61"/>
      <c r="W496" s="22">
        <v>308.00785775999998</v>
      </c>
      <c r="X496" s="24">
        <f t="shared" si="137"/>
        <v>2.583515221742555E-2</v>
      </c>
      <c r="Y496" s="24">
        <f t="shared" si="132"/>
        <v>2.583515221742555E-2</v>
      </c>
      <c r="Z496" s="24">
        <f t="shared" si="133"/>
        <v>7.9830620351844947E-2</v>
      </c>
      <c r="AA496" s="22">
        <f>(0.5*'Vehicle Specs'!$G$20*'Drive Cycle'!E496^2)</f>
        <v>8371.488024000002</v>
      </c>
      <c r="AB496" s="22">
        <f t="shared" si="134"/>
        <v>301.96160792496005</v>
      </c>
      <c r="AC496" s="22">
        <f>SUM(AB$2:AB496)</f>
        <v>124042.68339537497</v>
      </c>
      <c r="AD496" s="35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</row>
    <row r="497" spans="1:43" x14ac:dyDescent="0.3">
      <c r="A497" s="21">
        <v>2</v>
      </c>
      <c r="B497" s="24" t="s">
        <v>98</v>
      </c>
      <c r="C497" s="24">
        <f t="shared" si="140"/>
        <v>495</v>
      </c>
      <c r="D497" s="24">
        <f t="shared" si="127"/>
        <v>13.22067</v>
      </c>
      <c r="E497" s="24">
        <f t="shared" si="142"/>
        <v>5.91</v>
      </c>
      <c r="F497" s="44">
        <f t="shared" si="135"/>
        <v>62.428102968683802</v>
      </c>
      <c r="G497" s="61"/>
      <c r="H497" s="61"/>
      <c r="I497" s="44">
        <f>E497-E496</f>
        <v>0.75</v>
      </c>
      <c r="J497" s="24">
        <f>(0.5*'Vehicle Specs'!$G$25*'Vehicle Specs'!$C$28*'Vehicle Specs'!$C$27*'Drive Cycle'!E497^2)</f>
        <v>31.072180965209999</v>
      </c>
      <c r="K497" s="24">
        <f>IF(A497=1,'Vehicle Specs'!$E$36,IF(A497=2,'Vehicle Specs'!$C$36,IF(A497=3,'Vehicle Specs'!$D$36,IF(A497=4,'Vehicle Specs'!$B$36,1))))</f>
        <v>278.27536500000002</v>
      </c>
      <c r="L497" s="24">
        <f t="shared" si="138"/>
        <v>0</v>
      </c>
      <c r="M497" s="24">
        <f t="shared" si="136"/>
        <v>0</v>
      </c>
      <c r="N497" s="24">
        <f t="shared" si="128"/>
        <v>0</v>
      </c>
      <c r="O497" s="24">
        <f t="shared" si="129"/>
        <v>0</v>
      </c>
      <c r="P497" s="24">
        <f t="shared" si="130"/>
        <v>309.34754596521003</v>
      </c>
      <c r="Q497" s="24">
        <f>IF(H497=1,I497*'Vehicle Specs'!#REF!,IF(H497=2,'Vehicle Specs'!#REF!*I497,IF(H497=3,'Vehicle Specs'!$G$25*I497,0)))</f>
        <v>0</v>
      </c>
      <c r="R497" s="24">
        <f t="shared" si="126"/>
        <v>309.34754596521003</v>
      </c>
      <c r="S497" s="24">
        <f t="shared" si="131"/>
        <v>309.34754596521003</v>
      </c>
      <c r="T497" s="24">
        <f>ABS((+P497+Q497)*(+E497))/1000</f>
        <v>1.8282439966543913</v>
      </c>
      <c r="U497" s="61"/>
      <c r="V497" s="61"/>
      <c r="W497" s="22">
        <v>308.00785775999998</v>
      </c>
      <c r="X497" s="24">
        <f t="shared" si="137"/>
        <v>2.6467076371127076E-2</v>
      </c>
      <c r="Y497" s="24">
        <f t="shared" si="132"/>
        <v>2.6467076371127076E-2</v>
      </c>
      <c r="Z497" s="24">
        <f t="shared" si="133"/>
        <v>8.1783265986782663E-2</v>
      </c>
      <c r="AA497" s="22">
        <f>(0.5*'Vehicle Specs'!$G$20*'Drive Cycle'!E497^2)</f>
        <v>10981.918561500001</v>
      </c>
      <c r="AB497" s="22">
        <f t="shared" si="134"/>
        <v>309.34754596521003</v>
      </c>
      <c r="AC497" s="22">
        <f>SUM(AB$2:AB497)</f>
        <v>124352.03094134018</v>
      </c>
      <c r="AD497" s="35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</row>
    <row r="498" spans="1:43" x14ac:dyDescent="0.3">
      <c r="A498" s="21">
        <v>2</v>
      </c>
      <c r="B498" s="24" t="s">
        <v>98</v>
      </c>
      <c r="C498" s="24">
        <f t="shared" si="140"/>
        <v>496</v>
      </c>
      <c r="D498" s="24">
        <f t="shared" si="127"/>
        <v>14.898420000000002</v>
      </c>
      <c r="E498" s="24">
        <f t="shared" si="142"/>
        <v>6.66</v>
      </c>
      <c r="F498" s="44">
        <f t="shared" si="135"/>
        <v>62.578253118833956</v>
      </c>
      <c r="G498" s="61"/>
      <c r="H498" s="61"/>
      <c r="I498" s="44">
        <f>E498-E497</f>
        <v>0.75</v>
      </c>
      <c r="J498" s="24">
        <f>(0.5*'Vehicle Specs'!$G$25*'Vehicle Specs'!$C$28*'Vehicle Specs'!$C$27*'Drive Cycle'!E498^2)</f>
        <v>39.458923617959996</v>
      </c>
      <c r="K498" s="24">
        <f>IF(A498=1,'Vehicle Specs'!$E$36,IF(A498=2,'Vehicle Specs'!$C$36,IF(A498=3,'Vehicle Specs'!$D$36,IF(A498=4,'Vehicle Specs'!$B$36,1))))</f>
        <v>278.27536500000002</v>
      </c>
      <c r="L498" s="24">
        <f t="shared" si="138"/>
        <v>0</v>
      </c>
      <c r="M498" s="24">
        <f t="shared" si="136"/>
        <v>0</v>
      </c>
      <c r="N498" s="24">
        <f t="shared" si="128"/>
        <v>0</v>
      </c>
      <c r="O498" s="24">
        <f t="shared" si="129"/>
        <v>0</v>
      </c>
      <c r="P498" s="24">
        <f t="shared" si="130"/>
        <v>317.73428861796003</v>
      </c>
      <c r="Q498" s="24">
        <f>IF(H498=1,I498*'Vehicle Specs'!#REF!,IF(H498=2,'Vehicle Specs'!#REF!*I498,IF(H498=3,'Vehicle Specs'!$G$25*I498,0)))</f>
        <v>0</v>
      </c>
      <c r="R498" s="24">
        <f t="shared" si="126"/>
        <v>317.73428861796003</v>
      </c>
      <c r="S498" s="24">
        <f t="shared" si="131"/>
        <v>317.73428861796003</v>
      </c>
      <c r="T498" s="24">
        <f>ABS((+P498+Q498)*(+E498))/1000</f>
        <v>2.1161103621956139</v>
      </c>
      <c r="U498" s="61"/>
      <c r="V498" s="61"/>
      <c r="W498" s="22">
        <v>308.00785775999998</v>
      </c>
      <c r="X498" s="24">
        <f t="shared" si="137"/>
        <v>2.7184627103920944E-2</v>
      </c>
      <c r="Y498" s="24">
        <f t="shared" si="132"/>
        <v>2.7184627103920944E-2</v>
      </c>
      <c r="Z498" s="24">
        <f t="shared" si="133"/>
        <v>8.4000497751115719E-2</v>
      </c>
      <c r="AA498" s="22">
        <f>(0.5*'Vehicle Specs'!$G$20*'Drive Cycle'!E498^2)</f>
        <v>13946.065974000001</v>
      </c>
      <c r="AB498" s="22">
        <f t="shared" si="134"/>
        <v>317.73428861796003</v>
      </c>
      <c r="AC498" s="22">
        <f>SUM(AB$2:AB498)</f>
        <v>124669.76522995814</v>
      </c>
      <c r="AD498" s="35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</row>
    <row r="499" spans="1:43" x14ac:dyDescent="0.3">
      <c r="A499" s="21">
        <v>2</v>
      </c>
      <c r="B499" s="24" t="s">
        <v>98</v>
      </c>
      <c r="C499" s="24">
        <f t="shared" si="140"/>
        <v>497</v>
      </c>
      <c r="D499" s="24">
        <f t="shared" si="127"/>
        <v>16.576170000000001</v>
      </c>
      <c r="E499" s="24">
        <f t="shared" si="142"/>
        <v>7.41</v>
      </c>
      <c r="F499" s="44">
        <f t="shared" si="135"/>
        <v>62.713205885365667</v>
      </c>
      <c r="G499" s="61"/>
      <c r="H499" s="61"/>
      <c r="I499" s="44">
        <f>E499-E498</f>
        <v>0.75</v>
      </c>
      <c r="J499" s="24">
        <f>(0.5*'Vehicle Specs'!$G$25*'Vehicle Specs'!$C$28*'Vehicle Specs'!$C$27*'Drive Cycle'!E499^2)</f>
        <v>48.846470883209996</v>
      </c>
      <c r="K499" s="24">
        <f>IF(A499=1,'Vehicle Specs'!$E$36,IF(A499=2,'Vehicle Specs'!$C$36,IF(A499=3,'Vehicle Specs'!$D$36,IF(A499=4,'Vehicle Specs'!$B$36,1))))</f>
        <v>278.27536500000002</v>
      </c>
      <c r="L499" s="24">
        <f t="shared" si="138"/>
        <v>0</v>
      </c>
      <c r="M499" s="24">
        <f t="shared" si="136"/>
        <v>0</v>
      </c>
      <c r="N499" s="24">
        <f t="shared" si="128"/>
        <v>0</v>
      </c>
      <c r="O499" s="24">
        <f t="shared" si="129"/>
        <v>0</v>
      </c>
      <c r="P499" s="24">
        <f t="shared" si="130"/>
        <v>327.12183588321</v>
      </c>
      <c r="Q499" s="24">
        <f>IF(H499=1,I499*'Vehicle Specs'!#REF!,IF(H499=2,'Vehicle Specs'!#REF!*I499,IF(H499=3,'Vehicle Specs'!$G$25*I499,0)))</f>
        <v>0</v>
      </c>
      <c r="R499" s="24">
        <f t="shared" si="126"/>
        <v>327.12183588321</v>
      </c>
      <c r="S499" s="24">
        <f t="shared" si="131"/>
        <v>327.12183588321</v>
      </c>
      <c r="T499" s="24">
        <f>ABS((+P499+Q499)*(+E499))/1000</f>
        <v>2.423972803894586</v>
      </c>
      <c r="U499" s="61"/>
      <c r="V499" s="61"/>
      <c r="W499" s="22">
        <v>308.00785775999998</v>
      </c>
      <c r="X499" s="24">
        <f t="shared" si="137"/>
        <v>2.7987804415807165E-2</v>
      </c>
      <c r="Y499" s="24">
        <f t="shared" si="132"/>
        <v>2.7987804415807165E-2</v>
      </c>
      <c r="Z499" s="24">
        <f t="shared" si="133"/>
        <v>8.648231564484414E-2</v>
      </c>
      <c r="AA499" s="22">
        <f>(0.5*'Vehicle Specs'!$G$20*'Drive Cycle'!E499^2)</f>
        <v>17263.930261500002</v>
      </c>
      <c r="AB499" s="22">
        <f t="shared" si="134"/>
        <v>327.12183588321</v>
      </c>
      <c r="AC499" s="22">
        <f>SUM(AB$2:AB499)</f>
        <v>124996.88706584135</v>
      </c>
      <c r="AD499" s="35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</row>
    <row r="500" spans="1:43" x14ac:dyDescent="0.3">
      <c r="A500" s="21">
        <v>2</v>
      </c>
      <c r="B500" s="25" t="s">
        <v>84</v>
      </c>
      <c r="C500" s="25">
        <f t="shared" si="140"/>
        <v>498</v>
      </c>
      <c r="D500" s="25">
        <f t="shared" si="127"/>
        <v>18.253920000000001</v>
      </c>
      <c r="E500" s="25">
        <f t="shared" si="142"/>
        <v>8.16</v>
      </c>
      <c r="F500" s="45">
        <f t="shared" si="135"/>
        <v>62.835754904973513</v>
      </c>
      <c r="G500" s="61"/>
      <c r="H500" s="61"/>
      <c r="I500" s="45">
        <f>E500-E499</f>
        <v>0.75</v>
      </c>
      <c r="J500" s="25">
        <f>(0.5*'Vehicle Specs'!$G$25*'Vehicle Specs'!$C$28*'Vehicle Specs'!$C$27*'Drive Cycle'!E500^2)</f>
        <v>59.234822760959993</v>
      </c>
      <c r="K500" s="25">
        <f>IF(A500=1,'Vehicle Specs'!$E$36,IF(A500=2,'Vehicle Specs'!$C$36,IF(A500=3,'Vehicle Specs'!$D$36,IF(A500=4,'Vehicle Specs'!$B$36,1))))</f>
        <v>278.27536500000002</v>
      </c>
      <c r="L500" s="25">
        <f t="shared" si="138"/>
        <v>0</v>
      </c>
      <c r="M500" s="25">
        <f t="shared" si="136"/>
        <v>0</v>
      </c>
      <c r="N500" s="25">
        <f t="shared" si="128"/>
        <v>0</v>
      </c>
      <c r="O500" s="25">
        <f t="shared" si="129"/>
        <v>0</v>
      </c>
      <c r="P500" s="25">
        <f t="shared" si="130"/>
        <v>337.51018776096004</v>
      </c>
      <c r="Q500" s="25">
        <f>IF(H500=1,I500*'Vehicle Specs'!#REF!,IF(H500=2,'Vehicle Specs'!#REF!*I500,IF(H500=3,'Vehicle Specs'!$G$25*I500,0)))</f>
        <v>0</v>
      </c>
      <c r="R500" s="25">
        <f t="shared" si="126"/>
        <v>337.51018776096004</v>
      </c>
      <c r="S500" s="25">
        <f t="shared" si="131"/>
        <v>337.51018776096004</v>
      </c>
      <c r="T500" s="25">
        <f>ABS((+P500+Q500)*(+E500))/1000</f>
        <v>2.7540831321294341</v>
      </c>
      <c r="U500" s="61"/>
      <c r="V500" s="61"/>
      <c r="W500" s="22">
        <v>308.00785775999998</v>
      </c>
      <c r="X500" s="25">
        <f t="shared" si="137"/>
        <v>2.8876608306785737E-2</v>
      </c>
      <c r="Y500" s="25">
        <f t="shared" si="132"/>
        <v>2.8876608306785737E-2</v>
      </c>
      <c r="Z500" s="25">
        <f t="shared" si="133"/>
        <v>8.9228719667967929E-2</v>
      </c>
      <c r="AA500" s="22">
        <f>(0.5*'Vehicle Specs'!$G$20*'Drive Cycle'!E500^2)</f>
        <v>20935.511424</v>
      </c>
      <c r="AB500" s="22">
        <f t="shared" si="134"/>
        <v>337.51018776096004</v>
      </c>
      <c r="AC500" s="22">
        <f>SUM(AB$2:AB500)</f>
        <v>125334.39725360231</v>
      </c>
      <c r="AD500" s="35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</row>
    <row r="501" spans="1:43" x14ac:dyDescent="0.3">
      <c r="A501" s="21">
        <v>2</v>
      </c>
      <c r="B501" s="25" t="s">
        <v>84</v>
      </c>
      <c r="C501" s="25">
        <f t="shared" si="140"/>
        <v>499</v>
      </c>
      <c r="D501" s="25">
        <f t="shared" si="127"/>
        <v>19.93167</v>
      </c>
      <c r="E501" s="25">
        <f t="shared" si="142"/>
        <v>8.91</v>
      </c>
      <c r="F501" s="45">
        <f t="shared" si="135"/>
        <v>62.947988350540292</v>
      </c>
      <c r="G501" s="61"/>
      <c r="H501" s="61"/>
      <c r="I501" s="45">
        <f>E501-E500</f>
        <v>0.75</v>
      </c>
      <c r="J501" s="25">
        <f>(0.5*'Vehicle Specs'!$G$25*'Vehicle Specs'!$C$28*'Vehicle Specs'!$C$27*'Drive Cycle'!E501^2)</f>
        <v>70.623979251210002</v>
      </c>
      <c r="K501" s="25">
        <f>IF(A501=1,'Vehicle Specs'!$E$36,IF(A501=2,'Vehicle Specs'!$C$36,IF(A501=3,'Vehicle Specs'!$D$36,IF(A501=4,'Vehicle Specs'!$B$36,1))))</f>
        <v>278.27536500000002</v>
      </c>
      <c r="L501" s="25">
        <f t="shared" si="138"/>
        <v>0</v>
      </c>
      <c r="M501" s="25">
        <f t="shared" si="136"/>
        <v>0</v>
      </c>
      <c r="N501" s="25">
        <f t="shared" si="128"/>
        <v>0</v>
      </c>
      <c r="O501" s="25">
        <f t="shared" si="129"/>
        <v>0</v>
      </c>
      <c r="P501" s="25">
        <f t="shared" si="130"/>
        <v>348.89934425121004</v>
      </c>
      <c r="Q501" s="25">
        <f>IF(H501=1,I501*'Vehicle Specs'!#REF!,IF(H501=2,'Vehicle Specs'!#REF!*I501,IF(H501=3,'Vehicle Specs'!$G$25*I501,0)))</f>
        <v>0</v>
      </c>
      <c r="R501" s="25">
        <f t="shared" si="126"/>
        <v>348.89934425121004</v>
      </c>
      <c r="S501" s="25">
        <f t="shared" si="131"/>
        <v>348.89934425121004</v>
      </c>
      <c r="T501" s="25">
        <f>ABS((+P501+Q501)*(+E501))/1000</f>
        <v>3.1086931572782812</v>
      </c>
      <c r="U501" s="61"/>
      <c r="V501" s="61"/>
      <c r="W501" s="22">
        <v>308.00785775999998</v>
      </c>
      <c r="X501" s="25">
        <f t="shared" si="137"/>
        <v>2.9851038776856659E-2</v>
      </c>
      <c r="Y501" s="25">
        <f t="shared" si="132"/>
        <v>2.9851038776856659E-2</v>
      </c>
      <c r="Z501" s="25">
        <f t="shared" si="133"/>
        <v>9.223970982048707E-2</v>
      </c>
      <c r="AA501" s="22">
        <f>(0.5*'Vehicle Specs'!$G$20*'Drive Cycle'!E501^2)</f>
        <v>24960.809461500005</v>
      </c>
      <c r="AB501" s="22">
        <f t="shared" si="134"/>
        <v>348.89934425121004</v>
      </c>
      <c r="AC501" s="22">
        <f>SUM(AB$2:AB501)</f>
        <v>125683.29659785352</v>
      </c>
      <c r="AD501" s="35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</row>
    <row r="502" spans="1:43" x14ac:dyDescent="0.3">
      <c r="A502" s="21">
        <v>2</v>
      </c>
      <c r="B502" s="25" t="s">
        <v>84</v>
      </c>
      <c r="C502" s="25">
        <f t="shared" si="140"/>
        <v>500</v>
      </c>
      <c r="D502" s="25">
        <f t="shared" si="127"/>
        <v>21.60942</v>
      </c>
      <c r="E502" s="25">
        <f t="shared" si="142"/>
        <v>9.66</v>
      </c>
      <c r="F502" s="45">
        <f t="shared" si="135"/>
        <v>63.05150801927735</v>
      </c>
      <c r="G502" s="61"/>
      <c r="H502" s="61"/>
      <c r="I502" s="45">
        <f>E502-E501</f>
        <v>0.75</v>
      </c>
      <c r="J502" s="25">
        <f>(0.5*'Vehicle Specs'!$G$25*'Vehicle Specs'!$C$28*'Vehicle Specs'!$C$27*'Drive Cycle'!E502^2)</f>
        <v>83.013940353959995</v>
      </c>
      <c r="K502" s="25">
        <f>IF(A502=1,'Vehicle Specs'!$E$36,IF(A502=2,'Vehicle Specs'!$C$36,IF(A502=3,'Vehicle Specs'!$D$36,IF(A502=4,'Vehicle Specs'!$B$36,1))))</f>
        <v>278.27536500000002</v>
      </c>
      <c r="L502" s="25">
        <f t="shared" si="138"/>
        <v>0</v>
      </c>
      <c r="M502" s="25">
        <f t="shared" si="136"/>
        <v>0</v>
      </c>
      <c r="N502" s="25">
        <f t="shared" si="128"/>
        <v>0</v>
      </c>
      <c r="O502" s="25">
        <f t="shared" si="129"/>
        <v>0</v>
      </c>
      <c r="P502" s="25">
        <f t="shared" si="130"/>
        <v>361.28930535396</v>
      </c>
      <c r="Q502" s="25">
        <f>IF(H502=1,I502*'Vehicle Specs'!#REF!,IF(H502=2,'Vehicle Specs'!#REF!*I502,IF(H502=3,'Vehicle Specs'!$G$25*I502,0)))</f>
        <v>0</v>
      </c>
      <c r="R502" s="25">
        <f t="shared" si="126"/>
        <v>361.28930535396</v>
      </c>
      <c r="S502" s="25">
        <f t="shared" si="131"/>
        <v>361.28930535396</v>
      </c>
      <c r="T502" s="25">
        <f>ABS((+P502+Q502)*(+E502))/1000</f>
        <v>3.4900546897192535</v>
      </c>
      <c r="U502" s="61"/>
      <c r="V502" s="61"/>
      <c r="W502" s="22">
        <v>308.00785775999998</v>
      </c>
      <c r="X502" s="25">
        <f t="shared" si="137"/>
        <v>3.0911095826019915E-2</v>
      </c>
      <c r="Y502" s="25">
        <f t="shared" si="132"/>
        <v>3.0911095826019915E-2</v>
      </c>
      <c r="Z502" s="25">
        <f t="shared" si="133"/>
        <v>9.5515286102401536E-2</v>
      </c>
      <c r="AA502" s="22">
        <f>(0.5*'Vehicle Specs'!$G$20*'Drive Cycle'!E502^2)</f>
        <v>29339.824374000003</v>
      </c>
      <c r="AB502" s="22">
        <f t="shared" si="134"/>
        <v>361.28930535396</v>
      </c>
      <c r="AC502" s="22">
        <f>SUM(AB$2:AB502)</f>
        <v>126044.58590320748</v>
      </c>
      <c r="AD502" s="35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</row>
    <row r="503" spans="1:43" x14ac:dyDescent="0.3">
      <c r="A503" s="21">
        <v>2</v>
      </c>
      <c r="B503" s="25" t="s">
        <v>84</v>
      </c>
      <c r="C503" s="25">
        <f t="shared" si="140"/>
        <v>501</v>
      </c>
      <c r="D503" s="25">
        <f t="shared" si="127"/>
        <v>23.28717</v>
      </c>
      <c r="E503" s="25">
        <f t="shared" si="142"/>
        <v>10.41</v>
      </c>
      <c r="F503" s="45">
        <f t="shared" si="135"/>
        <v>63.147569498624129</v>
      </c>
      <c r="G503" s="61"/>
      <c r="H503" s="61"/>
      <c r="I503" s="45">
        <f>E503-E502</f>
        <v>0.75</v>
      </c>
      <c r="J503" s="25">
        <f>(0.5*'Vehicle Specs'!$G$25*'Vehicle Specs'!$C$28*'Vehicle Specs'!$C$27*'Drive Cycle'!E503^2)</f>
        <v>96.404706069209993</v>
      </c>
      <c r="K503" s="25">
        <f>IF(A503=1,'Vehicle Specs'!$E$36,IF(A503=2,'Vehicle Specs'!$C$36,IF(A503=3,'Vehicle Specs'!$D$36,IF(A503=4,'Vehicle Specs'!$B$36,1))))</f>
        <v>278.27536500000002</v>
      </c>
      <c r="L503" s="25">
        <f t="shared" si="138"/>
        <v>0</v>
      </c>
      <c r="M503" s="25">
        <f t="shared" si="136"/>
        <v>0</v>
      </c>
      <c r="N503" s="25">
        <f t="shared" si="128"/>
        <v>0</v>
      </c>
      <c r="O503" s="25">
        <f t="shared" si="129"/>
        <v>0</v>
      </c>
      <c r="P503" s="25">
        <f t="shared" si="130"/>
        <v>374.68007106921004</v>
      </c>
      <c r="Q503" s="25">
        <f>IF(H503=1,I503*'Vehicle Specs'!#REF!,IF(H503=2,'Vehicle Specs'!#REF!*I503,IF(H503=3,'Vehicle Specs'!$G$25*I503,0)))</f>
        <v>0</v>
      </c>
      <c r="R503" s="25">
        <f t="shared" si="126"/>
        <v>374.68007106921004</v>
      </c>
      <c r="S503" s="25">
        <f t="shared" si="131"/>
        <v>374.68007106921004</v>
      </c>
      <c r="T503" s="25">
        <f>ABS((+P503+Q503)*(+E503))/1000</f>
        <v>3.9004195398304766</v>
      </c>
      <c r="U503" s="61"/>
      <c r="V503" s="61"/>
      <c r="W503" s="22">
        <v>308.00785775999998</v>
      </c>
      <c r="X503" s="25">
        <f t="shared" si="137"/>
        <v>3.2056779454275534E-2</v>
      </c>
      <c r="Y503" s="25">
        <f t="shared" si="132"/>
        <v>3.2056779454275534E-2</v>
      </c>
      <c r="Z503" s="25">
        <f t="shared" si="133"/>
        <v>9.9055448513711397E-2</v>
      </c>
      <c r="AA503" s="22">
        <f>(0.5*'Vehicle Specs'!$G$20*'Drive Cycle'!E503^2)</f>
        <v>34072.556161500004</v>
      </c>
      <c r="AB503" s="22">
        <f t="shared" si="134"/>
        <v>374.68007106921004</v>
      </c>
      <c r="AC503" s="22">
        <f>SUM(AB$2:AB503)</f>
        <v>126419.26597427668</v>
      </c>
      <c r="AD503" s="35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</row>
    <row r="504" spans="1:43" x14ac:dyDescent="0.3">
      <c r="A504" s="21">
        <v>2</v>
      </c>
      <c r="B504" s="25" t="s">
        <v>84</v>
      </c>
      <c r="C504" s="25">
        <f t="shared" si="140"/>
        <v>502</v>
      </c>
      <c r="D504" s="25">
        <f t="shared" si="127"/>
        <v>25.524170000000002</v>
      </c>
      <c r="E504" s="25">
        <f>E503+1</f>
        <v>11.41</v>
      </c>
      <c r="F504" s="45">
        <f t="shared" si="135"/>
        <v>63.235211917554892</v>
      </c>
      <c r="G504" s="61"/>
      <c r="H504" s="61"/>
      <c r="I504" s="45">
        <f>E504-E503</f>
        <v>1</v>
      </c>
      <c r="J504" s="25">
        <f>(0.5*'Vehicle Specs'!$G$25*'Vehicle Specs'!$C$28*'Vehicle Specs'!$C$27*'Drive Cycle'!E504^2)</f>
        <v>115.81586753120997</v>
      </c>
      <c r="K504" s="25">
        <f>IF(A504=1,'Vehicle Specs'!$E$36,IF(A504=2,'Vehicle Specs'!$C$36,IF(A504=3,'Vehicle Specs'!$D$36,IF(A504=4,'Vehicle Specs'!$B$36,1))))</f>
        <v>278.27536500000002</v>
      </c>
      <c r="L504" s="25">
        <f t="shared" si="138"/>
        <v>0</v>
      </c>
      <c r="M504" s="25">
        <f t="shared" si="136"/>
        <v>0</v>
      </c>
      <c r="N504" s="25">
        <f t="shared" si="128"/>
        <v>0</v>
      </c>
      <c r="O504" s="25">
        <f t="shared" si="129"/>
        <v>0</v>
      </c>
      <c r="P504" s="25">
        <f t="shared" si="130"/>
        <v>394.09123253120998</v>
      </c>
      <c r="Q504" s="25">
        <f>IF(H504=1,I504*'Vehicle Specs'!#REF!,IF(H504=2,'Vehicle Specs'!#REF!*I504,IF(H504=3,'Vehicle Specs'!$G$25*I504,0)))</f>
        <v>0</v>
      </c>
      <c r="R504" s="25">
        <f t="shared" si="126"/>
        <v>394.09123253120998</v>
      </c>
      <c r="S504" s="25">
        <f t="shared" si="131"/>
        <v>394.09123253120998</v>
      </c>
      <c r="T504" s="25">
        <f>ABS((+P504+Q504)*(+E504))/1000</f>
        <v>4.4965809631811062</v>
      </c>
      <c r="U504" s="61"/>
      <c r="V504" s="61"/>
      <c r="W504" s="22">
        <v>308.00785775999998</v>
      </c>
      <c r="X504" s="25">
        <f t="shared" si="137"/>
        <v>3.3717554526093332E-2</v>
      </c>
      <c r="Y504" s="25">
        <f t="shared" si="132"/>
        <v>3.3717554526093332E-2</v>
      </c>
      <c r="Z504" s="25">
        <f t="shared" si="133"/>
        <v>0.1041872434856284</v>
      </c>
      <c r="AA504" s="22">
        <f>(0.5*'Vehicle Specs'!$G$20*'Drive Cycle'!E504^2)</f>
        <v>40933.0914615</v>
      </c>
      <c r="AB504" s="22">
        <f t="shared" si="134"/>
        <v>394.09123253120998</v>
      </c>
      <c r="AC504" s="22">
        <f>SUM(AB$2:AB504)</f>
        <v>126813.35720680789</v>
      </c>
      <c r="AD504" s="35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</row>
    <row r="505" spans="1:43" x14ac:dyDescent="0.3">
      <c r="A505" s="21">
        <v>2</v>
      </c>
      <c r="B505" s="25" t="s">
        <v>84</v>
      </c>
      <c r="C505" s="25">
        <f t="shared" si="140"/>
        <v>503</v>
      </c>
      <c r="D505" s="25">
        <f t="shared" si="127"/>
        <v>27.76117</v>
      </c>
      <c r="E505" s="25">
        <f t="shared" ref="E505:E506" si="143">E504+1</f>
        <v>12.41</v>
      </c>
      <c r="F505" s="45">
        <f t="shared" si="135"/>
        <v>63.315792094831281</v>
      </c>
      <c r="G505" s="61"/>
      <c r="H505" s="61"/>
      <c r="I505" s="45">
        <f>E505-E504</f>
        <v>1</v>
      </c>
      <c r="J505" s="25">
        <f>(0.5*'Vehicle Specs'!$G$25*'Vehicle Specs'!$C$28*'Vehicle Specs'!$C$27*'Drive Cycle'!E505^2)</f>
        <v>137.00623719320998</v>
      </c>
      <c r="K505" s="25">
        <f>IF(A505=1,'Vehicle Specs'!$E$36,IF(A505=2,'Vehicle Specs'!$C$36,IF(A505=3,'Vehicle Specs'!$D$36,IF(A505=4,'Vehicle Specs'!$B$36,1))))</f>
        <v>278.27536500000002</v>
      </c>
      <c r="L505" s="25">
        <f t="shared" si="138"/>
        <v>0</v>
      </c>
      <c r="M505" s="25">
        <f t="shared" si="136"/>
        <v>0</v>
      </c>
      <c r="N505" s="25">
        <f t="shared" si="128"/>
        <v>0</v>
      </c>
      <c r="O505" s="25">
        <f t="shared" si="129"/>
        <v>0</v>
      </c>
      <c r="P505" s="25">
        <f t="shared" si="130"/>
        <v>415.28160219321001</v>
      </c>
      <c r="Q505" s="25">
        <f>IF(H505=1,I505*'Vehicle Specs'!#REF!,IF(H505=2,'Vehicle Specs'!#REF!*I505,IF(H505=3,'Vehicle Specs'!$G$25*I505,0)))</f>
        <v>0</v>
      </c>
      <c r="R505" s="25">
        <f t="shared" si="126"/>
        <v>415.28160219321001</v>
      </c>
      <c r="S505" s="25">
        <f t="shared" si="131"/>
        <v>415.28160219321001</v>
      </c>
      <c r="T505" s="25">
        <f>ABS((+P505+Q505)*(+E505))/1000</f>
        <v>5.1536446832177365</v>
      </c>
      <c r="U505" s="61"/>
      <c r="V505" s="61"/>
      <c r="W505" s="22">
        <v>308.00785775999998</v>
      </c>
      <c r="X505" s="25">
        <f t="shared" si="137"/>
        <v>3.5530554627408645E-2</v>
      </c>
      <c r="Y505" s="25">
        <f t="shared" si="132"/>
        <v>3.5530554627408645E-2</v>
      </c>
      <c r="Z505" s="25">
        <f t="shared" si="133"/>
        <v>0.10978941379869271</v>
      </c>
      <c r="AA505" s="22">
        <f>(0.5*'Vehicle Specs'!$G$20*'Drive Cycle'!E505^2)</f>
        <v>48422.456761500005</v>
      </c>
      <c r="AB505" s="22">
        <f t="shared" si="134"/>
        <v>415.28160219321001</v>
      </c>
      <c r="AC505" s="22">
        <f>SUM(AB$2:AB505)</f>
        <v>127228.6388090011</v>
      </c>
      <c r="AD505" s="35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</row>
    <row r="506" spans="1:43" x14ac:dyDescent="0.3">
      <c r="A506" s="21">
        <v>2</v>
      </c>
      <c r="B506" s="25" t="s">
        <v>84</v>
      </c>
      <c r="C506" s="25">
        <f t="shared" si="140"/>
        <v>504</v>
      </c>
      <c r="D506" s="25">
        <f t="shared" si="127"/>
        <v>29.998170000000002</v>
      </c>
      <c r="E506" s="25">
        <f t="shared" si="143"/>
        <v>13.41</v>
      </c>
      <c r="F506" s="45">
        <f t="shared" si="135"/>
        <v>63.390363310342096</v>
      </c>
      <c r="G506" s="61"/>
      <c r="H506" s="61"/>
      <c r="I506" s="45">
        <f>E506-E505</f>
        <v>1</v>
      </c>
      <c r="J506" s="25">
        <f>(0.5*'Vehicle Specs'!$G$25*'Vehicle Specs'!$C$28*'Vehicle Specs'!$C$27*'Drive Cycle'!E506^2)</f>
        <v>159.97581505520998</v>
      </c>
      <c r="K506" s="25">
        <f>IF(A506=1,'Vehicle Specs'!$E$36,IF(A506=2,'Vehicle Specs'!$C$36,IF(A506=3,'Vehicle Specs'!$D$36,IF(A506=4,'Vehicle Specs'!$B$36,1))))</f>
        <v>278.27536500000002</v>
      </c>
      <c r="L506" s="25">
        <f t="shared" si="138"/>
        <v>0</v>
      </c>
      <c r="M506" s="25">
        <f t="shared" si="136"/>
        <v>0</v>
      </c>
      <c r="N506" s="25">
        <f t="shared" si="128"/>
        <v>0</v>
      </c>
      <c r="O506" s="25">
        <f t="shared" si="129"/>
        <v>0</v>
      </c>
      <c r="P506" s="25">
        <f t="shared" si="130"/>
        <v>438.25118005521</v>
      </c>
      <c r="Q506" s="25">
        <f>IF(H506=1,I506*'Vehicle Specs'!#REF!,IF(H506=2,'Vehicle Specs'!#REF!*I506,IF(H506=3,'Vehicle Specs'!$G$25*I506,0)))</f>
        <v>0</v>
      </c>
      <c r="R506" s="25">
        <f t="shared" si="126"/>
        <v>438.25118005521</v>
      </c>
      <c r="S506" s="25">
        <f t="shared" si="131"/>
        <v>438.25118005521</v>
      </c>
      <c r="T506" s="25">
        <f>ABS((+P506+Q506)*(+E506))/1000</f>
        <v>5.8769483245403666</v>
      </c>
      <c r="U506" s="61"/>
      <c r="V506" s="61"/>
      <c r="W506" s="22">
        <v>308.00785775999998</v>
      </c>
      <c r="X506" s="25">
        <f t="shared" si="137"/>
        <v>3.7495779758221458E-2</v>
      </c>
      <c r="Y506" s="25">
        <f t="shared" si="132"/>
        <v>3.7495779758221458E-2</v>
      </c>
      <c r="Z506" s="25">
        <f t="shared" si="133"/>
        <v>0.1158619594529043</v>
      </c>
      <c r="AA506" s="22">
        <f>(0.5*'Vehicle Specs'!$G$20*'Drive Cycle'!E506^2)</f>
        <v>56540.652061500004</v>
      </c>
      <c r="AB506" s="22">
        <f t="shared" si="134"/>
        <v>438.25118005521</v>
      </c>
      <c r="AC506" s="22">
        <f>SUM(AB$2:AB506)</f>
        <v>127666.88998905632</v>
      </c>
      <c r="AD506" s="35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</row>
    <row r="507" spans="1:43" x14ac:dyDescent="0.3">
      <c r="A507" s="21">
        <v>2</v>
      </c>
      <c r="B507" s="25" t="s">
        <v>84</v>
      </c>
      <c r="C507" s="25">
        <f t="shared" si="140"/>
        <v>505</v>
      </c>
      <c r="D507" s="25">
        <f t="shared" si="127"/>
        <v>29.998170000000002</v>
      </c>
      <c r="E507" s="25">
        <f>E506</f>
        <v>13.41</v>
      </c>
      <c r="F507" s="45">
        <f t="shared" si="135"/>
        <v>63.464934525852911</v>
      </c>
      <c r="G507" s="61"/>
      <c r="H507" s="61"/>
      <c r="I507" s="45">
        <f>E507-E506</f>
        <v>0</v>
      </c>
      <c r="J507" s="25">
        <f>(0.5*'Vehicle Specs'!$G$25*'Vehicle Specs'!$C$28*'Vehicle Specs'!$C$27*'Drive Cycle'!E507^2)</f>
        <v>159.97581505520998</v>
      </c>
      <c r="K507" s="25">
        <f>IF(A507=1,'Vehicle Specs'!$E$36,IF(A507=2,'Vehicle Specs'!$C$36,IF(A507=3,'Vehicle Specs'!$D$36,IF(A507=4,'Vehicle Specs'!$B$36,1))))</f>
        <v>278.27536500000002</v>
      </c>
      <c r="L507" s="25">
        <f t="shared" si="138"/>
        <v>0</v>
      </c>
      <c r="M507" s="25">
        <f t="shared" si="136"/>
        <v>0</v>
      </c>
      <c r="N507" s="25">
        <f t="shared" si="128"/>
        <v>0</v>
      </c>
      <c r="O507" s="25">
        <f t="shared" si="129"/>
        <v>0</v>
      </c>
      <c r="P507" s="25">
        <f t="shared" si="130"/>
        <v>438.25118005521</v>
      </c>
      <c r="Q507" s="25">
        <f>IF(H507=1,I507*'Vehicle Specs'!#REF!,IF(H507=2,'Vehicle Specs'!#REF!*I507,IF(H507=3,'Vehicle Specs'!$G$25*I507,0)))</f>
        <v>0</v>
      </c>
      <c r="R507" s="25">
        <f t="shared" si="126"/>
        <v>438.25118005521</v>
      </c>
      <c r="S507" s="25">
        <f t="shared" si="131"/>
        <v>438.25118005521</v>
      </c>
      <c r="T507" s="25">
        <f>ABS((+P507+Q507)*(+E507))/1000</f>
        <v>5.8769483245403666</v>
      </c>
      <c r="U507" s="61"/>
      <c r="V507" s="61"/>
      <c r="W507" s="22">
        <v>308.00785775999998</v>
      </c>
      <c r="X507" s="25">
        <f t="shared" si="137"/>
        <v>3.7495779758221458E-2</v>
      </c>
      <c r="Y507" s="25">
        <f t="shared" si="132"/>
        <v>3.7495779758221458E-2</v>
      </c>
      <c r="Z507" s="25">
        <f t="shared" si="133"/>
        <v>0.1158619594529043</v>
      </c>
      <c r="AA507" s="22">
        <f>(0.5*'Vehicle Specs'!$G$20*'Drive Cycle'!E507^2)</f>
        <v>56540.652061500004</v>
      </c>
      <c r="AB507" s="22">
        <f t="shared" si="134"/>
        <v>438.25118005521</v>
      </c>
      <c r="AC507" s="22">
        <f>SUM(AB$2:AB507)</f>
        <v>128105.14116911154</v>
      </c>
      <c r="AD507" s="35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</row>
    <row r="508" spans="1:43" x14ac:dyDescent="0.3">
      <c r="A508" s="21">
        <v>2</v>
      </c>
      <c r="B508" s="25" t="s">
        <v>84</v>
      </c>
      <c r="C508" s="25">
        <f t="shared" si="140"/>
        <v>506</v>
      </c>
      <c r="D508" s="25">
        <f t="shared" si="127"/>
        <v>29.998170000000002</v>
      </c>
      <c r="E508" s="25">
        <f t="shared" ref="E508:E528" si="144">E507</f>
        <v>13.41</v>
      </c>
      <c r="F508" s="45">
        <f t="shared" si="135"/>
        <v>63.539505741363726</v>
      </c>
      <c r="G508" s="61"/>
      <c r="H508" s="61"/>
      <c r="I508" s="45">
        <f>E508-E507</f>
        <v>0</v>
      </c>
      <c r="J508" s="25">
        <f>(0.5*'Vehicle Specs'!$G$25*'Vehicle Specs'!$C$28*'Vehicle Specs'!$C$27*'Drive Cycle'!E508^2)</f>
        <v>159.97581505520998</v>
      </c>
      <c r="K508" s="25">
        <f>IF(A508=1,'Vehicle Specs'!$E$36,IF(A508=2,'Vehicle Specs'!$C$36,IF(A508=3,'Vehicle Specs'!$D$36,IF(A508=4,'Vehicle Specs'!$B$36,1))))</f>
        <v>278.27536500000002</v>
      </c>
      <c r="L508" s="25">
        <f t="shared" si="138"/>
        <v>0</v>
      </c>
      <c r="M508" s="25">
        <f t="shared" si="136"/>
        <v>0</v>
      </c>
      <c r="N508" s="25">
        <f t="shared" si="128"/>
        <v>0</v>
      </c>
      <c r="O508" s="25">
        <f t="shared" si="129"/>
        <v>0</v>
      </c>
      <c r="P508" s="25">
        <f t="shared" si="130"/>
        <v>438.25118005521</v>
      </c>
      <c r="Q508" s="25">
        <f>IF(H508=1,I508*'Vehicle Specs'!#REF!,IF(H508=2,'Vehicle Specs'!#REF!*I508,IF(H508=3,'Vehicle Specs'!$G$25*I508,0)))</f>
        <v>0</v>
      </c>
      <c r="R508" s="25">
        <f t="shared" si="126"/>
        <v>438.25118005521</v>
      </c>
      <c r="S508" s="25">
        <f t="shared" si="131"/>
        <v>438.25118005521</v>
      </c>
      <c r="T508" s="25">
        <f>ABS((+P508+Q508)*(+E508))/1000</f>
        <v>5.8769483245403666</v>
      </c>
      <c r="U508" s="61"/>
      <c r="V508" s="61"/>
      <c r="W508" s="22">
        <v>308.00785775999998</v>
      </c>
      <c r="X508" s="25">
        <f t="shared" si="137"/>
        <v>3.7495779758221458E-2</v>
      </c>
      <c r="Y508" s="25">
        <f t="shared" si="132"/>
        <v>3.7495779758221458E-2</v>
      </c>
      <c r="Z508" s="25">
        <f t="shared" si="133"/>
        <v>0.1158619594529043</v>
      </c>
      <c r="AA508" s="22">
        <f>(0.5*'Vehicle Specs'!$G$20*'Drive Cycle'!E508^2)</f>
        <v>56540.652061500004</v>
      </c>
      <c r="AB508" s="22">
        <f t="shared" si="134"/>
        <v>438.25118005521</v>
      </c>
      <c r="AC508" s="22">
        <f>SUM(AB$2:AB508)</f>
        <v>128543.39234916675</v>
      </c>
      <c r="AD508" s="35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</row>
    <row r="509" spans="1:43" x14ac:dyDescent="0.3">
      <c r="A509" s="21">
        <v>2</v>
      </c>
      <c r="B509" s="25" t="s">
        <v>84</v>
      </c>
      <c r="C509" s="25">
        <f t="shared" si="140"/>
        <v>507</v>
      </c>
      <c r="D509" s="25">
        <f t="shared" si="127"/>
        <v>29.998170000000002</v>
      </c>
      <c r="E509" s="25">
        <f t="shared" si="144"/>
        <v>13.41</v>
      </c>
      <c r="F509" s="45">
        <f t="shared" si="135"/>
        <v>63.614076956874541</v>
      </c>
      <c r="G509" s="61"/>
      <c r="H509" s="61"/>
      <c r="I509" s="45">
        <f>E509-E508</f>
        <v>0</v>
      </c>
      <c r="J509" s="25">
        <f>(0.5*'Vehicle Specs'!$G$25*'Vehicle Specs'!$C$28*'Vehicle Specs'!$C$27*'Drive Cycle'!E509^2)</f>
        <v>159.97581505520998</v>
      </c>
      <c r="K509" s="25">
        <f>IF(A509=1,'Vehicle Specs'!$E$36,IF(A509=2,'Vehicle Specs'!$C$36,IF(A509=3,'Vehicle Specs'!$D$36,IF(A509=4,'Vehicle Specs'!$B$36,1))))</f>
        <v>278.27536500000002</v>
      </c>
      <c r="L509" s="25">
        <f t="shared" si="138"/>
        <v>0</v>
      </c>
      <c r="M509" s="25">
        <f t="shared" si="136"/>
        <v>0</v>
      </c>
      <c r="N509" s="25">
        <f t="shared" si="128"/>
        <v>0</v>
      </c>
      <c r="O509" s="25">
        <f t="shared" si="129"/>
        <v>0</v>
      </c>
      <c r="P509" s="25">
        <f t="shared" si="130"/>
        <v>438.25118005521</v>
      </c>
      <c r="Q509" s="25">
        <f>IF(H509=1,I509*'Vehicle Specs'!#REF!,IF(H509=2,'Vehicle Specs'!#REF!*I509,IF(H509=3,'Vehicle Specs'!$G$25*I509,0)))</f>
        <v>0</v>
      </c>
      <c r="R509" s="25">
        <f t="shared" si="126"/>
        <v>438.25118005521</v>
      </c>
      <c r="S509" s="25">
        <f t="shared" si="131"/>
        <v>438.25118005521</v>
      </c>
      <c r="T509" s="25">
        <f>ABS((+P509+Q509)*(+E509))/1000</f>
        <v>5.8769483245403666</v>
      </c>
      <c r="U509" s="61"/>
      <c r="V509" s="61"/>
      <c r="W509" s="22">
        <v>308.00785775999998</v>
      </c>
      <c r="X509" s="25">
        <f t="shared" si="137"/>
        <v>3.7495779758221458E-2</v>
      </c>
      <c r="Y509" s="25">
        <f t="shared" si="132"/>
        <v>3.7495779758221458E-2</v>
      </c>
      <c r="Z509" s="25">
        <f t="shared" si="133"/>
        <v>0.1158619594529043</v>
      </c>
      <c r="AA509" s="22">
        <f>(0.5*'Vehicle Specs'!$G$20*'Drive Cycle'!E509^2)</f>
        <v>56540.652061500004</v>
      </c>
      <c r="AB509" s="22">
        <f t="shared" si="134"/>
        <v>438.25118005521</v>
      </c>
      <c r="AC509" s="22">
        <f>SUM(AB$2:AB509)</f>
        <v>128981.64352922197</v>
      </c>
      <c r="AD509" s="35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</row>
    <row r="510" spans="1:43" x14ac:dyDescent="0.3">
      <c r="A510" s="21">
        <v>2</v>
      </c>
      <c r="B510" s="25" t="s">
        <v>84</v>
      </c>
      <c r="C510" s="25">
        <f t="shared" si="140"/>
        <v>508</v>
      </c>
      <c r="D510" s="25">
        <f t="shared" si="127"/>
        <v>29.998170000000002</v>
      </c>
      <c r="E510" s="25">
        <f t="shared" si="144"/>
        <v>13.41</v>
      </c>
      <c r="F510" s="45">
        <f t="shared" si="135"/>
        <v>63.688648172385356</v>
      </c>
      <c r="G510" s="61"/>
      <c r="H510" s="61"/>
      <c r="I510" s="45">
        <f>E510-E509</f>
        <v>0</v>
      </c>
      <c r="J510" s="25">
        <f>(0.5*'Vehicle Specs'!$G$25*'Vehicle Specs'!$C$28*'Vehicle Specs'!$C$27*'Drive Cycle'!E510^2)</f>
        <v>159.97581505520998</v>
      </c>
      <c r="K510" s="25">
        <f>IF(A510=1,'Vehicle Specs'!$E$36,IF(A510=2,'Vehicle Specs'!$C$36,IF(A510=3,'Vehicle Specs'!$D$36,IF(A510=4,'Vehicle Specs'!$B$36,1))))</f>
        <v>278.27536500000002</v>
      </c>
      <c r="L510" s="25">
        <f t="shared" si="138"/>
        <v>0</v>
      </c>
      <c r="M510" s="25">
        <f t="shared" si="136"/>
        <v>0</v>
      </c>
      <c r="N510" s="25">
        <f t="shared" si="128"/>
        <v>0</v>
      </c>
      <c r="O510" s="25">
        <f t="shared" si="129"/>
        <v>0</v>
      </c>
      <c r="P510" s="25">
        <f t="shared" si="130"/>
        <v>438.25118005521</v>
      </c>
      <c r="Q510" s="25">
        <f>IF(H510=1,I510*'Vehicle Specs'!#REF!,IF(H510=2,'Vehicle Specs'!#REF!*I510,IF(H510=3,'Vehicle Specs'!$G$25*I510,0)))</f>
        <v>0</v>
      </c>
      <c r="R510" s="25">
        <f t="shared" si="126"/>
        <v>438.25118005521</v>
      </c>
      <c r="S510" s="25">
        <f t="shared" si="131"/>
        <v>438.25118005521</v>
      </c>
      <c r="T510" s="25">
        <f>ABS((+P510+Q510)*(+E510))/1000</f>
        <v>5.8769483245403666</v>
      </c>
      <c r="U510" s="61"/>
      <c r="V510" s="61"/>
      <c r="W510" s="22">
        <v>308.00785775999998</v>
      </c>
      <c r="X510" s="25">
        <f t="shared" si="137"/>
        <v>3.7495779758221458E-2</v>
      </c>
      <c r="Y510" s="25">
        <f t="shared" si="132"/>
        <v>3.7495779758221458E-2</v>
      </c>
      <c r="Z510" s="25">
        <f t="shared" si="133"/>
        <v>0.1158619594529043</v>
      </c>
      <c r="AA510" s="22">
        <f>(0.5*'Vehicle Specs'!$G$20*'Drive Cycle'!E510^2)</f>
        <v>56540.652061500004</v>
      </c>
      <c r="AB510" s="22">
        <f t="shared" si="134"/>
        <v>438.25118005521</v>
      </c>
      <c r="AC510" s="22">
        <f>SUM(AB$2:AB510)</f>
        <v>129419.89470927719</v>
      </c>
      <c r="AD510" s="35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</row>
    <row r="511" spans="1:43" x14ac:dyDescent="0.3">
      <c r="A511" s="21">
        <v>2</v>
      </c>
      <c r="B511" s="25" t="s">
        <v>84</v>
      </c>
      <c r="C511" s="25">
        <f t="shared" si="140"/>
        <v>509</v>
      </c>
      <c r="D511" s="25">
        <f t="shared" si="127"/>
        <v>29.998170000000002</v>
      </c>
      <c r="E511" s="25">
        <f t="shared" si="144"/>
        <v>13.41</v>
      </c>
      <c r="F511" s="45">
        <f t="shared" si="135"/>
        <v>63.763219387896171</v>
      </c>
      <c r="G511" s="61"/>
      <c r="H511" s="61"/>
      <c r="I511" s="45">
        <f>E511-E510</f>
        <v>0</v>
      </c>
      <c r="J511" s="25">
        <f>(0.5*'Vehicle Specs'!$G$25*'Vehicle Specs'!$C$28*'Vehicle Specs'!$C$27*'Drive Cycle'!E511^2)</f>
        <v>159.97581505520998</v>
      </c>
      <c r="K511" s="25">
        <f>IF(A511=1,'Vehicle Specs'!$E$36,IF(A511=2,'Vehicle Specs'!$C$36,IF(A511=3,'Vehicle Specs'!$D$36,IF(A511=4,'Vehicle Specs'!$B$36,1))))</f>
        <v>278.27536500000002</v>
      </c>
      <c r="L511" s="25">
        <f t="shared" si="138"/>
        <v>0</v>
      </c>
      <c r="M511" s="25">
        <f t="shared" si="136"/>
        <v>0</v>
      </c>
      <c r="N511" s="25">
        <f t="shared" si="128"/>
        <v>0</v>
      </c>
      <c r="O511" s="25">
        <f t="shared" si="129"/>
        <v>0</v>
      </c>
      <c r="P511" s="25">
        <f t="shared" si="130"/>
        <v>438.25118005521</v>
      </c>
      <c r="Q511" s="25">
        <f>IF(H511=1,I511*'Vehicle Specs'!#REF!,IF(H511=2,'Vehicle Specs'!#REF!*I511,IF(H511=3,'Vehicle Specs'!$G$25*I511,0)))</f>
        <v>0</v>
      </c>
      <c r="R511" s="25">
        <f t="shared" si="126"/>
        <v>438.25118005521</v>
      </c>
      <c r="S511" s="25">
        <f t="shared" si="131"/>
        <v>438.25118005521</v>
      </c>
      <c r="T511" s="25">
        <f>ABS((+P511+Q511)*(+E511))/1000</f>
        <v>5.8769483245403666</v>
      </c>
      <c r="U511" s="61"/>
      <c r="V511" s="61"/>
      <c r="W511" s="22">
        <v>308.00785775999998</v>
      </c>
      <c r="X511" s="25">
        <f t="shared" si="137"/>
        <v>3.7495779758221458E-2</v>
      </c>
      <c r="Y511" s="25">
        <f t="shared" si="132"/>
        <v>3.7495779758221458E-2</v>
      </c>
      <c r="Z511" s="25">
        <f t="shared" si="133"/>
        <v>0.1158619594529043</v>
      </c>
      <c r="AA511" s="22">
        <f>(0.5*'Vehicle Specs'!$G$20*'Drive Cycle'!E511^2)</f>
        <v>56540.652061500004</v>
      </c>
      <c r="AB511" s="22">
        <f t="shared" si="134"/>
        <v>438.25118005521</v>
      </c>
      <c r="AC511" s="22">
        <f>SUM(AB$2:AB511)</f>
        <v>129858.1458893324</v>
      </c>
      <c r="AD511" s="35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</row>
    <row r="512" spans="1:43" x14ac:dyDescent="0.3">
      <c r="A512" s="21">
        <v>2</v>
      </c>
      <c r="B512" s="25" t="s">
        <v>84</v>
      </c>
      <c r="C512" s="25">
        <f t="shared" si="140"/>
        <v>510</v>
      </c>
      <c r="D512" s="25">
        <f t="shared" si="127"/>
        <v>29.998170000000002</v>
      </c>
      <c r="E512" s="25">
        <f t="shared" si="144"/>
        <v>13.41</v>
      </c>
      <c r="F512" s="45">
        <f t="shared" si="135"/>
        <v>63.837790603406987</v>
      </c>
      <c r="G512" s="61"/>
      <c r="H512" s="61"/>
      <c r="I512" s="45">
        <f>E512-E511</f>
        <v>0</v>
      </c>
      <c r="J512" s="25">
        <f>(0.5*'Vehicle Specs'!$G$25*'Vehicle Specs'!$C$28*'Vehicle Specs'!$C$27*'Drive Cycle'!E512^2)</f>
        <v>159.97581505520998</v>
      </c>
      <c r="K512" s="25">
        <f>IF(A512=1,'Vehicle Specs'!$E$36,IF(A512=2,'Vehicle Specs'!$C$36,IF(A512=3,'Vehicle Specs'!$D$36,IF(A512=4,'Vehicle Specs'!$B$36,1))))</f>
        <v>278.27536500000002</v>
      </c>
      <c r="L512" s="25">
        <f t="shared" si="138"/>
        <v>0</v>
      </c>
      <c r="M512" s="25">
        <f t="shared" si="136"/>
        <v>0</v>
      </c>
      <c r="N512" s="25">
        <f t="shared" si="128"/>
        <v>0</v>
      </c>
      <c r="O512" s="25">
        <f t="shared" si="129"/>
        <v>0</v>
      </c>
      <c r="P512" s="25">
        <f t="shared" si="130"/>
        <v>438.25118005521</v>
      </c>
      <c r="Q512" s="25">
        <f>IF(H512=1,I512*'Vehicle Specs'!#REF!,IF(H512=2,'Vehicle Specs'!#REF!*I512,IF(H512=3,'Vehicle Specs'!$G$25*I512,0)))</f>
        <v>0</v>
      </c>
      <c r="R512" s="25">
        <f t="shared" si="126"/>
        <v>438.25118005521</v>
      </c>
      <c r="S512" s="25">
        <f t="shared" si="131"/>
        <v>438.25118005521</v>
      </c>
      <c r="T512" s="25">
        <f>ABS((+P512+Q512)*(+E512))/1000</f>
        <v>5.8769483245403666</v>
      </c>
      <c r="U512" s="61"/>
      <c r="V512" s="61"/>
      <c r="W512" s="22">
        <v>308.00785775999998</v>
      </c>
      <c r="X512" s="25">
        <f t="shared" si="137"/>
        <v>3.7495779758221458E-2</v>
      </c>
      <c r="Y512" s="25">
        <f t="shared" si="132"/>
        <v>3.7495779758221458E-2</v>
      </c>
      <c r="Z512" s="25">
        <f t="shared" si="133"/>
        <v>0.1158619594529043</v>
      </c>
      <c r="AA512" s="22">
        <f>(0.5*'Vehicle Specs'!$G$20*'Drive Cycle'!E512^2)</f>
        <v>56540.652061500004</v>
      </c>
      <c r="AB512" s="22">
        <f t="shared" si="134"/>
        <v>438.25118005521</v>
      </c>
      <c r="AC512" s="22">
        <f>SUM(AB$2:AB512)</f>
        <v>130296.39706938762</v>
      </c>
      <c r="AD512" s="35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</row>
    <row r="513" spans="1:43" x14ac:dyDescent="0.3">
      <c r="A513" s="21">
        <v>2</v>
      </c>
      <c r="B513" s="25" t="s">
        <v>84</v>
      </c>
      <c r="C513" s="25">
        <f t="shared" si="140"/>
        <v>511</v>
      </c>
      <c r="D513" s="25">
        <f t="shared" si="127"/>
        <v>29.998170000000002</v>
      </c>
      <c r="E513" s="25">
        <f t="shared" si="144"/>
        <v>13.41</v>
      </c>
      <c r="F513" s="45">
        <f t="shared" si="135"/>
        <v>63.912361818917802</v>
      </c>
      <c r="G513" s="61"/>
      <c r="H513" s="61"/>
      <c r="I513" s="45">
        <f>E513-E512</f>
        <v>0</v>
      </c>
      <c r="J513" s="25">
        <f>(0.5*'Vehicle Specs'!$G$25*'Vehicle Specs'!$C$28*'Vehicle Specs'!$C$27*'Drive Cycle'!E513^2)</f>
        <v>159.97581505520998</v>
      </c>
      <c r="K513" s="25">
        <f>IF(A513=1,'Vehicle Specs'!$E$36,IF(A513=2,'Vehicle Specs'!$C$36,IF(A513=3,'Vehicle Specs'!$D$36,IF(A513=4,'Vehicle Specs'!$B$36,1))))</f>
        <v>278.27536500000002</v>
      </c>
      <c r="L513" s="25">
        <f t="shared" si="138"/>
        <v>0</v>
      </c>
      <c r="M513" s="25">
        <f t="shared" si="136"/>
        <v>0</v>
      </c>
      <c r="N513" s="25">
        <f t="shared" si="128"/>
        <v>0</v>
      </c>
      <c r="O513" s="25">
        <f t="shared" si="129"/>
        <v>0</v>
      </c>
      <c r="P513" s="25">
        <f t="shared" si="130"/>
        <v>438.25118005521</v>
      </c>
      <c r="Q513" s="25">
        <f>IF(H513=1,I513*'Vehicle Specs'!#REF!,IF(H513=2,'Vehicle Specs'!#REF!*I513,IF(H513=3,'Vehicle Specs'!$G$25*I513,0)))</f>
        <v>0</v>
      </c>
      <c r="R513" s="25">
        <f t="shared" si="126"/>
        <v>438.25118005521</v>
      </c>
      <c r="S513" s="25">
        <f t="shared" si="131"/>
        <v>438.25118005521</v>
      </c>
      <c r="T513" s="25">
        <f>ABS((+P513+Q513)*(+E513))/1000</f>
        <v>5.8769483245403666</v>
      </c>
      <c r="U513" s="61"/>
      <c r="V513" s="61"/>
      <c r="W513" s="22">
        <v>308.00785775999998</v>
      </c>
      <c r="X513" s="25">
        <f t="shared" si="137"/>
        <v>3.7495779758221458E-2</v>
      </c>
      <c r="Y513" s="25">
        <f t="shared" si="132"/>
        <v>3.7495779758221458E-2</v>
      </c>
      <c r="Z513" s="25">
        <f t="shared" si="133"/>
        <v>0.1158619594529043</v>
      </c>
      <c r="AA513" s="22">
        <f>(0.5*'Vehicle Specs'!$G$20*'Drive Cycle'!E513^2)</f>
        <v>56540.652061500004</v>
      </c>
      <c r="AB513" s="22">
        <f t="shared" si="134"/>
        <v>438.25118005521</v>
      </c>
      <c r="AC513" s="22">
        <f>SUM(AB$2:AB513)</f>
        <v>130734.64824944283</v>
      </c>
      <c r="AD513" s="35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</row>
    <row r="514" spans="1:43" x14ac:dyDescent="0.3">
      <c r="A514" s="21">
        <v>2</v>
      </c>
      <c r="B514" s="25" t="s">
        <v>84</v>
      </c>
      <c r="C514" s="25">
        <f t="shared" si="140"/>
        <v>512</v>
      </c>
      <c r="D514" s="25">
        <f t="shared" si="127"/>
        <v>29.998170000000002</v>
      </c>
      <c r="E514" s="25">
        <f t="shared" si="144"/>
        <v>13.41</v>
      </c>
      <c r="F514" s="45">
        <f t="shared" si="135"/>
        <v>63.986933034428617</v>
      </c>
      <c r="G514" s="61"/>
      <c r="H514" s="61"/>
      <c r="I514" s="45">
        <f>E514-E513</f>
        <v>0</v>
      </c>
      <c r="J514" s="25">
        <f>(0.5*'Vehicle Specs'!$G$25*'Vehicle Specs'!$C$28*'Vehicle Specs'!$C$27*'Drive Cycle'!E514^2)</f>
        <v>159.97581505520998</v>
      </c>
      <c r="K514" s="25">
        <f>IF(A514=1,'Vehicle Specs'!$E$36,IF(A514=2,'Vehicle Specs'!$C$36,IF(A514=3,'Vehicle Specs'!$D$36,IF(A514=4,'Vehicle Specs'!$B$36,1))))</f>
        <v>278.27536500000002</v>
      </c>
      <c r="L514" s="25">
        <f t="shared" si="138"/>
        <v>0</v>
      </c>
      <c r="M514" s="25">
        <f t="shared" si="136"/>
        <v>0</v>
      </c>
      <c r="N514" s="25">
        <f t="shared" si="128"/>
        <v>0</v>
      </c>
      <c r="O514" s="25">
        <f t="shared" si="129"/>
        <v>0</v>
      </c>
      <c r="P514" s="25">
        <f t="shared" si="130"/>
        <v>438.25118005521</v>
      </c>
      <c r="Q514" s="25">
        <f>IF(H514=1,I514*'Vehicle Specs'!#REF!,IF(H514=2,'Vehicle Specs'!#REF!*I514,IF(H514=3,'Vehicle Specs'!$G$25*I514,0)))</f>
        <v>0</v>
      </c>
      <c r="R514" s="25">
        <f t="shared" ref="R514:R577" si="145">(J514+K514+O514+Q514)</f>
        <v>438.25118005521</v>
      </c>
      <c r="S514" s="25">
        <f t="shared" si="131"/>
        <v>438.25118005521</v>
      </c>
      <c r="T514" s="25">
        <f>ABS((+P514+Q514)*(+E514))/1000</f>
        <v>5.8769483245403666</v>
      </c>
      <c r="U514" s="61"/>
      <c r="V514" s="61"/>
      <c r="W514" s="22">
        <v>308.00785775999998</v>
      </c>
      <c r="X514" s="25">
        <f t="shared" si="137"/>
        <v>3.7495779758221458E-2</v>
      </c>
      <c r="Y514" s="25">
        <f t="shared" si="132"/>
        <v>3.7495779758221458E-2</v>
      </c>
      <c r="Z514" s="25">
        <f t="shared" si="133"/>
        <v>0.1158619594529043</v>
      </c>
      <c r="AA514" s="22">
        <f>(0.5*'Vehicle Specs'!$G$20*'Drive Cycle'!E514^2)</f>
        <v>56540.652061500004</v>
      </c>
      <c r="AB514" s="22">
        <f t="shared" si="134"/>
        <v>438.25118005521</v>
      </c>
      <c r="AC514" s="22">
        <f>SUM(AB$2:AB514)</f>
        <v>131172.89942949804</v>
      </c>
      <c r="AD514" s="35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</row>
    <row r="515" spans="1:43" x14ac:dyDescent="0.3">
      <c r="A515" s="21">
        <v>2</v>
      </c>
      <c r="B515" s="25" t="s">
        <v>84</v>
      </c>
      <c r="C515" s="25">
        <f t="shared" si="140"/>
        <v>513</v>
      </c>
      <c r="D515" s="25">
        <f t="shared" ref="D515:D578" si="146">E515*2.237</f>
        <v>29.998170000000002</v>
      </c>
      <c r="E515" s="25">
        <f t="shared" si="144"/>
        <v>13.41</v>
      </c>
      <c r="F515" s="45">
        <f t="shared" si="135"/>
        <v>64.061504249939432</v>
      </c>
      <c r="G515" s="61"/>
      <c r="H515" s="61"/>
      <c r="I515" s="45">
        <f>E515-E514</f>
        <v>0</v>
      </c>
      <c r="J515" s="25">
        <f>(0.5*'Vehicle Specs'!$G$25*'Vehicle Specs'!$C$28*'Vehicle Specs'!$C$27*'Drive Cycle'!E515^2)</f>
        <v>159.97581505520998</v>
      </c>
      <c r="K515" s="25">
        <f>IF(A515=1,'Vehicle Specs'!$E$36,IF(A515=2,'Vehicle Specs'!$C$36,IF(A515=3,'Vehicle Specs'!$D$36,IF(A515=4,'Vehicle Specs'!$B$36,1))))</f>
        <v>278.27536500000002</v>
      </c>
      <c r="L515" s="25">
        <f t="shared" si="138"/>
        <v>0</v>
      </c>
      <c r="M515" s="25">
        <f t="shared" si="136"/>
        <v>0</v>
      </c>
      <c r="N515" s="25">
        <f t="shared" ref="N515:N578" si="147">DEGREES(ATAN(M515/$C$3))</f>
        <v>0</v>
      </c>
      <c r="O515" s="25">
        <f t="shared" ref="O515:O578" si="148">9.81*SIN(RADIANS(N515))*($C$46)</f>
        <v>0</v>
      </c>
      <c r="P515" s="25">
        <f t="shared" ref="P515:P578" si="149">J515+K515+O515</f>
        <v>438.25118005521</v>
      </c>
      <c r="Q515" s="25">
        <f>IF(H515=1,I515*'Vehicle Specs'!#REF!,IF(H515=2,'Vehicle Specs'!#REF!*I515,IF(H515=3,'Vehicle Specs'!$G$25*I515,0)))</f>
        <v>0</v>
      </c>
      <c r="R515" s="25">
        <f t="shared" si="145"/>
        <v>438.25118005521</v>
      </c>
      <c r="S515" s="25">
        <f t="shared" ref="S515:S578" si="150">ABS(R515)</f>
        <v>438.25118005521</v>
      </c>
      <c r="T515" s="25">
        <f>ABS((+P515+Q515)*(+E515))/1000</f>
        <v>5.8769483245403666</v>
      </c>
      <c r="U515" s="61"/>
      <c r="V515" s="61"/>
      <c r="W515" s="22">
        <v>308.00785775999998</v>
      </c>
      <c r="X515" s="25">
        <f t="shared" si="137"/>
        <v>3.7495779758221458E-2</v>
      </c>
      <c r="Y515" s="25">
        <f t="shared" ref="Y515:Y578" si="151">ABS(X515)</f>
        <v>3.7495779758221458E-2</v>
      </c>
      <c r="Z515" s="25">
        <f t="shared" ref="Z515:Z578" si="152">X515*3.09</f>
        <v>0.1158619594529043</v>
      </c>
      <c r="AA515" s="22">
        <f>(0.5*'Vehicle Specs'!$G$20*'Drive Cycle'!E515^2)</f>
        <v>56540.652061500004</v>
      </c>
      <c r="AB515" s="22">
        <f t="shared" ref="AB515:AB578" si="153">P515+Q515</f>
        <v>438.25118005521</v>
      </c>
      <c r="AC515" s="22">
        <f>SUM(AB$2:AB515)</f>
        <v>131611.15060955324</v>
      </c>
      <c r="AD515" s="35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</row>
    <row r="516" spans="1:43" x14ac:dyDescent="0.3">
      <c r="A516" s="21">
        <v>2</v>
      </c>
      <c r="B516" s="25" t="s">
        <v>84</v>
      </c>
      <c r="C516" s="25">
        <f t="shared" si="140"/>
        <v>514</v>
      </c>
      <c r="D516" s="25">
        <f t="shared" si="146"/>
        <v>29.998170000000002</v>
      </c>
      <c r="E516" s="25">
        <f t="shared" si="144"/>
        <v>13.41</v>
      </c>
      <c r="F516" s="45">
        <f t="shared" ref="F516:F579" si="154">($C$3/E516)+F515</f>
        <v>64.136075465450247</v>
      </c>
      <c r="G516" s="61"/>
      <c r="H516" s="61"/>
      <c r="I516" s="45">
        <f>E516-E515</f>
        <v>0</v>
      </c>
      <c r="J516" s="25">
        <f>(0.5*'Vehicle Specs'!$G$25*'Vehicle Specs'!$C$28*'Vehicle Specs'!$C$27*'Drive Cycle'!E516^2)</f>
        <v>159.97581505520998</v>
      </c>
      <c r="K516" s="25">
        <f>IF(A516=1,'Vehicle Specs'!$E$36,IF(A516=2,'Vehicle Specs'!$C$36,IF(A516=3,'Vehicle Specs'!$D$36,IF(A516=4,'Vehicle Specs'!$B$36,1))))</f>
        <v>278.27536500000002</v>
      </c>
      <c r="L516" s="25">
        <f t="shared" si="138"/>
        <v>0</v>
      </c>
      <c r="M516" s="25">
        <f t="shared" ref="M516:M579" si="155">L516-L515</f>
        <v>0</v>
      </c>
      <c r="N516" s="25">
        <f t="shared" si="147"/>
        <v>0</v>
      </c>
      <c r="O516" s="25">
        <f t="shared" si="148"/>
        <v>0</v>
      </c>
      <c r="P516" s="25">
        <f t="shared" si="149"/>
        <v>438.25118005521</v>
      </c>
      <c r="Q516" s="25">
        <f>IF(H516=1,I516*'Vehicle Specs'!#REF!,IF(H516=2,'Vehicle Specs'!#REF!*I516,IF(H516=3,'Vehicle Specs'!$G$25*I516,0)))</f>
        <v>0</v>
      </c>
      <c r="R516" s="25">
        <f t="shared" si="145"/>
        <v>438.25118005521</v>
      </c>
      <c r="S516" s="25">
        <f t="shared" si="150"/>
        <v>438.25118005521</v>
      </c>
      <c r="T516" s="25">
        <f>ABS((+P516+Q516)*(+E516))/1000</f>
        <v>5.8769483245403666</v>
      </c>
      <c r="U516" s="61"/>
      <c r="V516" s="61"/>
      <c r="W516" s="22">
        <v>308.00785775999998</v>
      </c>
      <c r="X516" s="25">
        <f t="shared" ref="X516:X579" si="156">(R516*W516/3600)/1000</f>
        <v>3.7495779758221458E-2</v>
      </c>
      <c r="Y516" s="25">
        <f t="shared" si="151"/>
        <v>3.7495779758221458E-2</v>
      </c>
      <c r="Z516" s="25">
        <f t="shared" si="152"/>
        <v>0.1158619594529043</v>
      </c>
      <c r="AA516" s="22">
        <f>(0.5*'Vehicle Specs'!$G$20*'Drive Cycle'!E516^2)</f>
        <v>56540.652061500004</v>
      </c>
      <c r="AB516" s="22">
        <f t="shared" si="153"/>
        <v>438.25118005521</v>
      </c>
      <c r="AC516" s="22">
        <f>SUM(AB$2:AB516)</f>
        <v>132049.40178960844</v>
      </c>
      <c r="AD516" s="35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</row>
    <row r="517" spans="1:43" x14ac:dyDescent="0.3">
      <c r="A517" s="21">
        <v>2</v>
      </c>
      <c r="B517" s="25" t="s">
        <v>84</v>
      </c>
      <c r="C517" s="25">
        <f t="shared" si="140"/>
        <v>515</v>
      </c>
      <c r="D517" s="25">
        <f t="shared" si="146"/>
        <v>29.998170000000002</v>
      </c>
      <c r="E517" s="25">
        <f t="shared" si="144"/>
        <v>13.41</v>
      </c>
      <c r="F517" s="45">
        <f t="shared" si="154"/>
        <v>64.210646680961062</v>
      </c>
      <c r="G517" s="61"/>
      <c r="H517" s="61"/>
      <c r="I517" s="45">
        <f>E517-E516</f>
        <v>0</v>
      </c>
      <c r="J517" s="25">
        <f>(0.5*'Vehicle Specs'!$G$25*'Vehicle Specs'!$C$28*'Vehicle Specs'!$C$27*'Drive Cycle'!E517^2)</f>
        <v>159.97581505520998</v>
      </c>
      <c r="K517" s="25">
        <f>IF(A517=1,'Vehicle Specs'!$E$36,IF(A517=2,'Vehicle Specs'!$C$36,IF(A517=3,'Vehicle Specs'!$D$36,IF(A517=4,'Vehicle Specs'!$B$36,1))))</f>
        <v>278.27536500000002</v>
      </c>
      <c r="L517" s="25">
        <f t="shared" si="138"/>
        <v>0</v>
      </c>
      <c r="M517" s="25">
        <f t="shared" si="155"/>
        <v>0</v>
      </c>
      <c r="N517" s="25">
        <f t="shared" si="147"/>
        <v>0</v>
      </c>
      <c r="O517" s="25">
        <f t="shared" si="148"/>
        <v>0</v>
      </c>
      <c r="P517" s="25">
        <f t="shared" si="149"/>
        <v>438.25118005521</v>
      </c>
      <c r="Q517" s="25">
        <f>IF(H517=1,I517*'Vehicle Specs'!#REF!,IF(H517=2,'Vehicle Specs'!#REF!*I517,IF(H517=3,'Vehicle Specs'!$G$25*I517,0)))</f>
        <v>0</v>
      </c>
      <c r="R517" s="25">
        <f t="shared" si="145"/>
        <v>438.25118005521</v>
      </c>
      <c r="S517" s="25">
        <f t="shared" si="150"/>
        <v>438.25118005521</v>
      </c>
      <c r="T517" s="25">
        <f>ABS((+P517+Q517)*(+E517))/1000</f>
        <v>5.8769483245403666</v>
      </c>
      <c r="U517" s="61"/>
      <c r="V517" s="61"/>
      <c r="W517" s="22">
        <v>308.00785775999998</v>
      </c>
      <c r="X517" s="25">
        <f t="shared" si="156"/>
        <v>3.7495779758221458E-2</v>
      </c>
      <c r="Y517" s="25">
        <f t="shared" si="151"/>
        <v>3.7495779758221458E-2</v>
      </c>
      <c r="Z517" s="25">
        <f t="shared" si="152"/>
        <v>0.1158619594529043</v>
      </c>
      <c r="AA517" s="22">
        <f>(0.5*'Vehicle Specs'!$G$20*'Drive Cycle'!E517^2)</f>
        <v>56540.652061500004</v>
      </c>
      <c r="AB517" s="22">
        <f t="shared" si="153"/>
        <v>438.25118005521</v>
      </c>
      <c r="AC517" s="22">
        <f>SUM(AB$2:AB517)</f>
        <v>132487.65296966364</v>
      </c>
      <c r="AD517" s="35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</row>
    <row r="518" spans="1:43" x14ac:dyDescent="0.3">
      <c r="A518" s="21">
        <v>2</v>
      </c>
      <c r="B518" s="25" t="s">
        <v>84</v>
      </c>
      <c r="C518" s="25">
        <f t="shared" si="140"/>
        <v>516</v>
      </c>
      <c r="D518" s="25">
        <f t="shared" si="146"/>
        <v>29.998170000000002</v>
      </c>
      <c r="E518" s="25">
        <f t="shared" si="144"/>
        <v>13.41</v>
      </c>
      <c r="F518" s="45">
        <f t="shared" si="154"/>
        <v>64.285217896471877</v>
      </c>
      <c r="G518" s="61"/>
      <c r="H518" s="61"/>
      <c r="I518" s="45">
        <f>E518-E517</f>
        <v>0</v>
      </c>
      <c r="J518" s="25">
        <f>(0.5*'Vehicle Specs'!$G$25*'Vehicle Specs'!$C$28*'Vehicle Specs'!$C$27*'Drive Cycle'!E518^2)</f>
        <v>159.97581505520998</v>
      </c>
      <c r="K518" s="25">
        <f>IF(A518=1,'Vehicle Specs'!$E$36,IF(A518=2,'Vehicle Specs'!$C$36,IF(A518=3,'Vehicle Specs'!$D$36,IF(A518=4,'Vehicle Specs'!$B$36,1))))</f>
        <v>278.27536500000002</v>
      </c>
      <c r="L518" s="25">
        <f t="shared" si="138"/>
        <v>0</v>
      </c>
      <c r="M518" s="25">
        <f t="shared" si="155"/>
        <v>0</v>
      </c>
      <c r="N518" s="25">
        <f t="shared" si="147"/>
        <v>0</v>
      </c>
      <c r="O518" s="25">
        <f t="shared" si="148"/>
        <v>0</v>
      </c>
      <c r="P518" s="25">
        <f t="shared" si="149"/>
        <v>438.25118005521</v>
      </c>
      <c r="Q518" s="25">
        <f>IF(H518=1,I518*'Vehicle Specs'!#REF!,IF(H518=2,'Vehicle Specs'!#REF!*I518,IF(H518=3,'Vehicle Specs'!$G$25*I518,0)))</f>
        <v>0</v>
      </c>
      <c r="R518" s="25">
        <f t="shared" si="145"/>
        <v>438.25118005521</v>
      </c>
      <c r="S518" s="25">
        <f t="shared" si="150"/>
        <v>438.25118005521</v>
      </c>
      <c r="T518" s="25">
        <f>ABS((+P518+Q518)*(+E518))/1000</f>
        <v>5.8769483245403666</v>
      </c>
      <c r="U518" s="61"/>
      <c r="V518" s="61"/>
      <c r="W518" s="22">
        <v>308.00785775999998</v>
      </c>
      <c r="X518" s="25">
        <f t="shared" si="156"/>
        <v>3.7495779758221458E-2</v>
      </c>
      <c r="Y518" s="25">
        <f t="shared" si="151"/>
        <v>3.7495779758221458E-2</v>
      </c>
      <c r="Z518" s="25">
        <f t="shared" si="152"/>
        <v>0.1158619594529043</v>
      </c>
      <c r="AA518" s="22">
        <f>(0.5*'Vehicle Specs'!$G$20*'Drive Cycle'!E518^2)</f>
        <v>56540.652061500004</v>
      </c>
      <c r="AB518" s="22">
        <f t="shared" si="153"/>
        <v>438.25118005521</v>
      </c>
      <c r="AC518" s="22">
        <f>SUM(AB$2:AB518)</f>
        <v>132925.90414971884</v>
      </c>
      <c r="AD518" s="35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</row>
    <row r="519" spans="1:43" x14ac:dyDescent="0.3">
      <c r="A519" s="21">
        <v>2</v>
      </c>
      <c r="B519" s="25" t="s">
        <v>84</v>
      </c>
      <c r="C519" s="25">
        <f t="shared" si="140"/>
        <v>517</v>
      </c>
      <c r="D519" s="25">
        <f t="shared" si="146"/>
        <v>29.998170000000002</v>
      </c>
      <c r="E519" s="25">
        <f t="shared" si="144"/>
        <v>13.41</v>
      </c>
      <c r="F519" s="45">
        <f t="shared" si="154"/>
        <v>64.359789111982693</v>
      </c>
      <c r="G519" s="61"/>
      <c r="H519" s="61"/>
      <c r="I519" s="45">
        <f>E519-E518</f>
        <v>0</v>
      </c>
      <c r="J519" s="25">
        <f>(0.5*'Vehicle Specs'!$G$25*'Vehicle Specs'!$C$28*'Vehicle Specs'!$C$27*'Drive Cycle'!E519^2)</f>
        <v>159.97581505520998</v>
      </c>
      <c r="K519" s="25">
        <f>IF(A519=1,'Vehicle Specs'!$E$36,IF(A519=2,'Vehicle Specs'!$C$36,IF(A519=3,'Vehicle Specs'!$D$36,IF(A519=4,'Vehicle Specs'!$B$36,1))))</f>
        <v>278.27536500000002</v>
      </c>
      <c r="L519" s="25">
        <f t="shared" si="138"/>
        <v>0</v>
      </c>
      <c r="M519" s="25">
        <f t="shared" si="155"/>
        <v>0</v>
      </c>
      <c r="N519" s="25">
        <f t="shared" si="147"/>
        <v>0</v>
      </c>
      <c r="O519" s="25">
        <f t="shared" si="148"/>
        <v>0</v>
      </c>
      <c r="P519" s="25">
        <f t="shared" si="149"/>
        <v>438.25118005521</v>
      </c>
      <c r="Q519" s="25">
        <f>IF(H519=1,I519*'Vehicle Specs'!#REF!,IF(H519=2,'Vehicle Specs'!#REF!*I519,IF(H519=3,'Vehicle Specs'!$G$25*I519,0)))</f>
        <v>0</v>
      </c>
      <c r="R519" s="25">
        <f t="shared" si="145"/>
        <v>438.25118005521</v>
      </c>
      <c r="S519" s="25">
        <f t="shared" si="150"/>
        <v>438.25118005521</v>
      </c>
      <c r="T519" s="25">
        <f>ABS((+P519+Q519)*(+E519))/1000</f>
        <v>5.8769483245403666</v>
      </c>
      <c r="U519" s="61"/>
      <c r="V519" s="61"/>
      <c r="W519" s="22">
        <v>308.00785775999998</v>
      </c>
      <c r="X519" s="25">
        <f t="shared" si="156"/>
        <v>3.7495779758221458E-2</v>
      </c>
      <c r="Y519" s="25">
        <f t="shared" si="151"/>
        <v>3.7495779758221458E-2</v>
      </c>
      <c r="Z519" s="25">
        <f t="shared" si="152"/>
        <v>0.1158619594529043</v>
      </c>
      <c r="AA519" s="22">
        <f>(0.5*'Vehicle Specs'!$G$20*'Drive Cycle'!E519^2)</f>
        <v>56540.652061500004</v>
      </c>
      <c r="AB519" s="22">
        <f t="shared" si="153"/>
        <v>438.25118005521</v>
      </c>
      <c r="AC519" s="22">
        <f>SUM(AB$2:AB519)</f>
        <v>133364.15532977405</v>
      </c>
      <c r="AD519" s="35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</row>
    <row r="520" spans="1:43" x14ac:dyDescent="0.3">
      <c r="A520" s="21">
        <v>2</v>
      </c>
      <c r="B520" s="25" t="s">
        <v>84</v>
      </c>
      <c r="C520" s="25">
        <f t="shared" si="140"/>
        <v>518</v>
      </c>
      <c r="D520" s="25">
        <f t="shared" si="146"/>
        <v>29.998170000000002</v>
      </c>
      <c r="E520" s="25">
        <f t="shared" si="144"/>
        <v>13.41</v>
      </c>
      <c r="F520" s="45">
        <f t="shared" si="154"/>
        <v>64.434360327493508</v>
      </c>
      <c r="G520" s="61"/>
      <c r="H520" s="61"/>
      <c r="I520" s="45">
        <f>E520-E519</f>
        <v>0</v>
      </c>
      <c r="J520" s="25">
        <f>(0.5*'Vehicle Specs'!$G$25*'Vehicle Specs'!$C$28*'Vehicle Specs'!$C$27*'Drive Cycle'!E520^2)</f>
        <v>159.97581505520998</v>
      </c>
      <c r="K520" s="25">
        <f>IF(A520=1,'Vehicle Specs'!$E$36,IF(A520=2,'Vehicle Specs'!$C$36,IF(A520=3,'Vehicle Specs'!$D$36,IF(A520=4,'Vehicle Specs'!$B$36,1))))</f>
        <v>278.27536500000002</v>
      </c>
      <c r="L520" s="25">
        <f t="shared" si="138"/>
        <v>0</v>
      </c>
      <c r="M520" s="25">
        <f t="shared" si="155"/>
        <v>0</v>
      </c>
      <c r="N520" s="25">
        <f t="shared" si="147"/>
        <v>0</v>
      </c>
      <c r="O520" s="25">
        <f t="shared" si="148"/>
        <v>0</v>
      </c>
      <c r="P520" s="25">
        <f t="shared" si="149"/>
        <v>438.25118005521</v>
      </c>
      <c r="Q520" s="25">
        <f>IF(H520=1,I520*'Vehicle Specs'!#REF!,IF(H520=2,'Vehicle Specs'!#REF!*I520,IF(H520=3,'Vehicle Specs'!$G$25*I520,0)))</f>
        <v>0</v>
      </c>
      <c r="R520" s="25">
        <f t="shared" si="145"/>
        <v>438.25118005521</v>
      </c>
      <c r="S520" s="25">
        <f t="shared" si="150"/>
        <v>438.25118005521</v>
      </c>
      <c r="T520" s="25">
        <f>ABS((+P520+Q520)*(+E520))/1000</f>
        <v>5.8769483245403666</v>
      </c>
      <c r="U520" s="61"/>
      <c r="V520" s="61"/>
      <c r="W520" s="22">
        <v>308.00785775999998</v>
      </c>
      <c r="X520" s="25">
        <f t="shared" si="156"/>
        <v>3.7495779758221458E-2</v>
      </c>
      <c r="Y520" s="25">
        <f t="shared" si="151"/>
        <v>3.7495779758221458E-2</v>
      </c>
      <c r="Z520" s="25">
        <f t="shared" si="152"/>
        <v>0.1158619594529043</v>
      </c>
      <c r="AA520" s="22">
        <f>(0.5*'Vehicle Specs'!$G$20*'Drive Cycle'!E520^2)</f>
        <v>56540.652061500004</v>
      </c>
      <c r="AB520" s="22">
        <f t="shared" si="153"/>
        <v>438.25118005521</v>
      </c>
      <c r="AC520" s="22">
        <f>SUM(AB$2:AB520)</f>
        <v>133802.40650982925</v>
      </c>
      <c r="AD520" s="35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</row>
    <row r="521" spans="1:43" x14ac:dyDescent="0.3">
      <c r="A521" s="21">
        <v>2</v>
      </c>
      <c r="B521" s="25" t="s">
        <v>84</v>
      </c>
      <c r="C521" s="25">
        <f t="shared" si="140"/>
        <v>519</v>
      </c>
      <c r="D521" s="25">
        <f t="shared" si="146"/>
        <v>29.998170000000002</v>
      </c>
      <c r="E521" s="25">
        <f t="shared" si="144"/>
        <v>13.41</v>
      </c>
      <c r="F521" s="45">
        <f t="shared" si="154"/>
        <v>64.508931543004323</v>
      </c>
      <c r="G521" s="61"/>
      <c r="H521" s="61"/>
      <c r="I521" s="45">
        <f>E521-E520</f>
        <v>0</v>
      </c>
      <c r="J521" s="25">
        <f>(0.5*'Vehicle Specs'!$G$25*'Vehicle Specs'!$C$28*'Vehicle Specs'!$C$27*'Drive Cycle'!E521^2)</f>
        <v>159.97581505520998</v>
      </c>
      <c r="K521" s="25">
        <f>IF(A521=1,'Vehicle Specs'!$E$36,IF(A521=2,'Vehicle Specs'!$C$36,IF(A521=3,'Vehicle Specs'!$D$36,IF(A521=4,'Vehicle Specs'!$B$36,1))))</f>
        <v>278.27536500000002</v>
      </c>
      <c r="L521" s="25">
        <f t="shared" si="138"/>
        <v>0</v>
      </c>
      <c r="M521" s="25">
        <f t="shared" si="155"/>
        <v>0</v>
      </c>
      <c r="N521" s="25">
        <f t="shared" si="147"/>
        <v>0</v>
      </c>
      <c r="O521" s="25">
        <f t="shared" si="148"/>
        <v>0</v>
      </c>
      <c r="P521" s="25">
        <f t="shared" si="149"/>
        <v>438.25118005521</v>
      </c>
      <c r="Q521" s="25">
        <f>IF(H521=1,I521*'Vehicle Specs'!#REF!,IF(H521=2,'Vehicle Specs'!#REF!*I521,IF(H521=3,'Vehicle Specs'!$G$25*I521,0)))</f>
        <v>0</v>
      </c>
      <c r="R521" s="25">
        <f t="shared" si="145"/>
        <v>438.25118005521</v>
      </c>
      <c r="S521" s="25">
        <f t="shared" si="150"/>
        <v>438.25118005521</v>
      </c>
      <c r="T521" s="25">
        <f>ABS((+P521+Q521)*(+E521))/1000</f>
        <v>5.8769483245403666</v>
      </c>
      <c r="U521" s="61"/>
      <c r="V521" s="61"/>
      <c r="W521" s="22">
        <v>308.00785775999998</v>
      </c>
      <c r="X521" s="25">
        <f t="shared" si="156"/>
        <v>3.7495779758221458E-2</v>
      </c>
      <c r="Y521" s="25">
        <f t="shared" si="151"/>
        <v>3.7495779758221458E-2</v>
      </c>
      <c r="Z521" s="25">
        <f t="shared" si="152"/>
        <v>0.1158619594529043</v>
      </c>
      <c r="AA521" s="22">
        <f>(0.5*'Vehicle Specs'!$G$20*'Drive Cycle'!E521^2)</f>
        <v>56540.652061500004</v>
      </c>
      <c r="AB521" s="22">
        <f t="shared" si="153"/>
        <v>438.25118005521</v>
      </c>
      <c r="AC521" s="22">
        <f>SUM(AB$2:AB521)</f>
        <v>134240.65768988445</v>
      </c>
      <c r="AD521" s="35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</row>
    <row r="522" spans="1:43" x14ac:dyDescent="0.3">
      <c r="A522" s="21">
        <v>2</v>
      </c>
      <c r="B522" s="25" t="s">
        <v>84</v>
      </c>
      <c r="C522" s="25">
        <f t="shared" si="140"/>
        <v>520</v>
      </c>
      <c r="D522" s="25">
        <f t="shared" si="146"/>
        <v>29.998170000000002</v>
      </c>
      <c r="E522" s="25">
        <f t="shared" si="144"/>
        <v>13.41</v>
      </c>
      <c r="F522" s="45">
        <f t="shared" si="154"/>
        <v>64.583502758515138</v>
      </c>
      <c r="G522" s="61"/>
      <c r="H522" s="61"/>
      <c r="I522" s="45">
        <f>E522-E521</f>
        <v>0</v>
      </c>
      <c r="J522" s="25">
        <f>(0.5*'Vehicle Specs'!$G$25*'Vehicle Specs'!$C$28*'Vehicle Specs'!$C$27*'Drive Cycle'!E522^2)</f>
        <v>159.97581505520998</v>
      </c>
      <c r="K522" s="25">
        <f>IF(A522=1,'Vehicle Specs'!$E$36,IF(A522=2,'Vehicle Specs'!$C$36,IF(A522=3,'Vehicle Specs'!$D$36,IF(A522=4,'Vehicle Specs'!$B$36,1))))</f>
        <v>278.27536500000002</v>
      </c>
      <c r="L522" s="25">
        <f t="shared" si="138"/>
        <v>0</v>
      </c>
      <c r="M522" s="25">
        <f t="shared" si="155"/>
        <v>0</v>
      </c>
      <c r="N522" s="25">
        <f t="shared" si="147"/>
        <v>0</v>
      </c>
      <c r="O522" s="25">
        <f t="shared" si="148"/>
        <v>0</v>
      </c>
      <c r="P522" s="25">
        <f t="shared" si="149"/>
        <v>438.25118005521</v>
      </c>
      <c r="Q522" s="25">
        <f>IF(H522=1,I522*'Vehicle Specs'!#REF!,IF(H522=2,'Vehicle Specs'!#REF!*I522,IF(H522=3,'Vehicle Specs'!$G$25*I522,0)))</f>
        <v>0</v>
      </c>
      <c r="R522" s="25">
        <f t="shared" si="145"/>
        <v>438.25118005521</v>
      </c>
      <c r="S522" s="25">
        <f t="shared" si="150"/>
        <v>438.25118005521</v>
      </c>
      <c r="T522" s="25">
        <f>ABS((+P522+Q522)*(+E522))/1000</f>
        <v>5.8769483245403666</v>
      </c>
      <c r="U522" s="61"/>
      <c r="V522" s="61"/>
      <c r="W522" s="22">
        <v>308.00785775999998</v>
      </c>
      <c r="X522" s="25">
        <f t="shared" si="156"/>
        <v>3.7495779758221458E-2</v>
      </c>
      <c r="Y522" s="25">
        <f t="shared" si="151"/>
        <v>3.7495779758221458E-2</v>
      </c>
      <c r="Z522" s="25">
        <f t="shared" si="152"/>
        <v>0.1158619594529043</v>
      </c>
      <c r="AA522" s="22">
        <f>(0.5*'Vehicle Specs'!$G$20*'Drive Cycle'!E522^2)</f>
        <v>56540.652061500004</v>
      </c>
      <c r="AB522" s="22">
        <f t="shared" si="153"/>
        <v>438.25118005521</v>
      </c>
      <c r="AC522" s="22">
        <f>SUM(AB$2:AB522)</f>
        <v>134678.90886993965</v>
      </c>
      <c r="AD522" s="35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</row>
    <row r="523" spans="1:43" x14ac:dyDescent="0.3">
      <c r="A523" s="21">
        <v>2</v>
      </c>
      <c r="B523" s="25" t="s">
        <v>84</v>
      </c>
      <c r="C523" s="25">
        <f t="shared" si="140"/>
        <v>521</v>
      </c>
      <c r="D523" s="25">
        <f t="shared" si="146"/>
        <v>29.998170000000002</v>
      </c>
      <c r="E523" s="25">
        <f t="shared" si="144"/>
        <v>13.41</v>
      </c>
      <c r="F523" s="45">
        <f t="shared" si="154"/>
        <v>64.658073974025953</v>
      </c>
      <c r="G523" s="61"/>
      <c r="H523" s="61"/>
      <c r="I523" s="45">
        <f>E523-E522</f>
        <v>0</v>
      </c>
      <c r="J523" s="25">
        <f>(0.5*'Vehicle Specs'!$G$25*'Vehicle Specs'!$C$28*'Vehicle Specs'!$C$27*'Drive Cycle'!E523^2)</f>
        <v>159.97581505520998</v>
      </c>
      <c r="K523" s="25">
        <f>IF(A523=1,'Vehicle Specs'!$E$36,IF(A523=2,'Vehicle Specs'!$C$36,IF(A523=3,'Vehicle Specs'!$D$36,IF(A523=4,'Vehicle Specs'!$B$36,1))))</f>
        <v>278.27536500000002</v>
      </c>
      <c r="L523" s="25">
        <f t="shared" si="138"/>
        <v>0</v>
      </c>
      <c r="M523" s="25">
        <f t="shared" si="155"/>
        <v>0</v>
      </c>
      <c r="N523" s="25">
        <f t="shared" si="147"/>
        <v>0</v>
      </c>
      <c r="O523" s="25">
        <f t="shared" si="148"/>
        <v>0</v>
      </c>
      <c r="P523" s="25">
        <f t="shared" si="149"/>
        <v>438.25118005521</v>
      </c>
      <c r="Q523" s="25">
        <f>IF(H523=1,I523*'Vehicle Specs'!#REF!,IF(H523=2,'Vehicle Specs'!#REF!*I523,IF(H523=3,'Vehicle Specs'!$G$25*I523,0)))</f>
        <v>0</v>
      </c>
      <c r="R523" s="25">
        <f t="shared" si="145"/>
        <v>438.25118005521</v>
      </c>
      <c r="S523" s="25">
        <f t="shared" si="150"/>
        <v>438.25118005521</v>
      </c>
      <c r="T523" s="25">
        <f>ABS((+P523+Q523)*(+E523))/1000</f>
        <v>5.8769483245403666</v>
      </c>
      <c r="U523" s="61"/>
      <c r="V523" s="61"/>
      <c r="W523" s="22">
        <v>308.00785775999998</v>
      </c>
      <c r="X523" s="25">
        <f t="shared" si="156"/>
        <v>3.7495779758221458E-2</v>
      </c>
      <c r="Y523" s="25">
        <f t="shared" si="151"/>
        <v>3.7495779758221458E-2</v>
      </c>
      <c r="Z523" s="25">
        <f t="shared" si="152"/>
        <v>0.1158619594529043</v>
      </c>
      <c r="AA523" s="22">
        <f>(0.5*'Vehicle Specs'!$G$20*'Drive Cycle'!E523^2)</f>
        <v>56540.652061500004</v>
      </c>
      <c r="AB523" s="22">
        <f t="shared" si="153"/>
        <v>438.25118005521</v>
      </c>
      <c r="AC523" s="22">
        <f>SUM(AB$2:AB523)</f>
        <v>135117.16004999485</v>
      </c>
      <c r="AD523" s="35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</row>
    <row r="524" spans="1:43" x14ac:dyDescent="0.3">
      <c r="A524" s="21">
        <v>2</v>
      </c>
      <c r="B524" s="25" t="s">
        <v>84</v>
      </c>
      <c r="C524" s="25">
        <f t="shared" si="140"/>
        <v>522</v>
      </c>
      <c r="D524" s="25">
        <f t="shared" si="146"/>
        <v>29.998170000000002</v>
      </c>
      <c r="E524" s="25">
        <f t="shared" si="144"/>
        <v>13.41</v>
      </c>
      <c r="F524" s="45">
        <f t="shared" si="154"/>
        <v>64.732645189536768</v>
      </c>
      <c r="G524" s="61"/>
      <c r="H524" s="61"/>
      <c r="I524" s="45">
        <f>E524-E523</f>
        <v>0</v>
      </c>
      <c r="J524" s="25">
        <f>(0.5*'Vehicle Specs'!$G$25*'Vehicle Specs'!$C$28*'Vehicle Specs'!$C$27*'Drive Cycle'!E524^2)</f>
        <v>159.97581505520998</v>
      </c>
      <c r="K524" s="25">
        <f>IF(A524=1,'Vehicle Specs'!$E$36,IF(A524=2,'Vehicle Specs'!$C$36,IF(A524=3,'Vehicle Specs'!$D$36,IF(A524=4,'Vehicle Specs'!$B$36,1))))</f>
        <v>278.27536500000002</v>
      </c>
      <c r="L524" s="25">
        <f t="shared" si="138"/>
        <v>0</v>
      </c>
      <c r="M524" s="25">
        <f t="shared" si="155"/>
        <v>0</v>
      </c>
      <c r="N524" s="25">
        <f t="shared" si="147"/>
        <v>0</v>
      </c>
      <c r="O524" s="25">
        <f t="shared" si="148"/>
        <v>0</v>
      </c>
      <c r="P524" s="25">
        <f t="shared" si="149"/>
        <v>438.25118005521</v>
      </c>
      <c r="Q524" s="25">
        <f>IF(H524=1,I524*'Vehicle Specs'!#REF!,IF(H524=2,'Vehicle Specs'!#REF!*I524,IF(H524=3,'Vehicle Specs'!$G$25*I524,0)))</f>
        <v>0</v>
      </c>
      <c r="R524" s="25">
        <f t="shared" si="145"/>
        <v>438.25118005521</v>
      </c>
      <c r="S524" s="25">
        <f t="shared" si="150"/>
        <v>438.25118005521</v>
      </c>
      <c r="T524" s="25">
        <f>ABS((+P524+Q524)*(+E524))/1000</f>
        <v>5.8769483245403666</v>
      </c>
      <c r="U524" s="61"/>
      <c r="V524" s="61"/>
      <c r="W524" s="22">
        <v>308.00785775999998</v>
      </c>
      <c r="X524" s="25">
        <f t="shared" si="156"/>
        <v>3.7495779758221458E-2</v>
      </c>
      <c r="Y524" s="25">
        <f t="shared" si="151"/>
        <v>3.7495779758221458E-2</v>
      </c>
      <c r="Z524" s="25">
        <f t="shared" si="152"/>
        <v>0.1158619594529043</v>
      </c>
      <c r="AA524" s="22">
        <f>(0.5*'Vehicle Specs'!$G$20*'Drive Cycle'!E524^2)</f>
        <v>56540.652061500004</v>
      </c>
      <c r="AB524" s="22">
        <f t="shared" si="153"/>
        <v>438.25118005521</v>
      </c>
      <c r="AC524" s="22">
        <f>SUM(AB$2:AB524)</f>
        <v>135555.41123005006</v>
      </c>
      <c r="AD524" s="35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</row>
    <row r="525" spans="1:43" x14ac:dyDescent="0.3">
      <c r="A525" s="21">
        <v>2</v>
      </c>
      <c r="B525" s="25" t="s">
        <v>84</v>
      </c>
      <c r="C525" s="25">
        <f t="shared" si="140"/>
        <v>523</v>
      </c>
      <c r="D525" s="25">
        <f t="shared" si="146"/>
        <v>29.998170000000002</v>
      </c>
      <c r="E525" s="25">
        <f t="shared" si="144"/>
        <v>13.41</v>
      </c>
      <c r="F525" s="45">
        <f t="shared" si="154"/>
        <v>64.807216405047583</v>
      </c>
      <c r="G525" s="61"/>
      <c r="H525" s="61"/>
      <c r="I525" s="45">
        <f>E525-E524</f>
        <v>0</v>
      </c>
      <c r="J525" s="25">
        <f>(0.5*'Vehicle Specs'!$G$25*'Vehicle Specs'!$C$28*'Vehicle Specs'!$C$27*'Drive Cycle'!E525^2)</f>
        <v>159.97581505520998</v>
      </c>
      <c r="K525" s="25">
        <f>IF(A525=1,'Vehicle Specs'!$E$36,IF(A525=2,'Vehicle Specs'!$C$36,IF(A525=3,'Vehicle Specs'!$D$36,IF(A525=4,'Vehicle Specs'!$B$36,1))))</f>
        <v>278.27536500000002</v>
      </c>
      <c r="L525" s="25">
        <f t="shared" si="138"/>
        <v>0</v>
      </c>
      <c r="M525" s="25">
        <f t="shared" si="155"/>
        <v>0</v>
      </c>
      <c r="N525" s="25">
        <f t="shared" si="147"/>
        <v>0</v>
      </c>
      <c r="O525" s="25">
        <f t="shared" si="148"/>
        <v>0</v>
      </c>
      <c r="P525" s="25">
        <f t="shared" si="149"/>
        <v>438.25118005521</v>
      </c>
      <c r="Q525" s="25">
        <f>IF(H525=1,I525*'Vehicle Specs'!#REF!,IF(H525=2,'Vehicle Specs'!#REF!*I525,IF(H525=3,'Vehicle Specs'!$G$25*I525,0)))</f>
        <v>0</v>
      </c>
      <c r="R525" s="25">
        <f t="shared" si="145"/>
        <v>438.25118005521</v>
      </c>
      <c r="S525" s="25">
        <f t="shared" si="150"/>
        <v>438.25118005521</v>
      </c>
      <c r="T525" s="25">
        <f>ABS((+P525+Q525)*(+E525))/1000</f>
        <v>5.8769483245403666</v>
      </c>
      <c r="U525" s="61"/>
      <c r="V525" s="61"/>
      <c r="W525" s="22">
        <v>308.00785775999998</v>
      </c>
      <c r="X525" s="25">
        <f t="shared" si="156"/>
        <v>3.7495779758221458E-2</v>
      </c>
      <c r="Y525" s="25">
        <f t="shared" si="151"/>
        <v>3.7495779758221458E-2</v>
      </c>
      <c r="Z525" s="25">
        <f t="shared" si="152"/>
        <v>0.1158619594529043</v>
      </c>
      <c r="AA525" s="22">
        <f>(0.5*'Vehicle Specs'!$G$20*'Drive Cycle'!E525^2)</f>
        <v>56540.652061500004</v>
      </c>
      <c r="AB525" s="22">
        <f t="shared" si="153"/>
        <v>438.25118005521</v>
      </c>
      <c r="AC525" s="22">
        <f>SUM(AB$2:AB525)</f>
        <v>135993.66241010526</v>
      </c>
      <c r="AD525" s="35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</row>
    <row r="526" spans="1:43" x14ac:dyDescent="0.3">
      <c r="A526" s="21">
        <v>2</v>
      </c>
      <c r="B526" s="25" t="s">
        <v>84</v>
      </c>
      <c r="C526" s="25">
        <f t="shared" si="140"/>
        <v>524</v>
      </c>
      <c r="D526" s="25">
        <f t="shared" si="146"/>
        <v>29.998170000000002</v>
      </c>
      <c r="E526" s="25">
        <f t="shared" si="144"/>
        <v>13.41</v>
      </c>
      <c r="F526" s="45">
        <f t="shared" si="154"/>
        <v>64.881787620558399</v>
      </c>
      <c r="G526" s="61"/>
      <c r="H526" s="61"/>
      <c r="I526" s="45">
        <f>E526-E525</f>
        <v>0</v>
      </c>
      <c r="J526" s="25">
        <f>(0.5*'Vehicle Specs'!$G$25*'Vehicle Specs'!$C$28*'Vehicle Specs'!$C$27*'Drive Cycle'!E526^2)</f>
        <v>159.97581505520998</v>
      </c>
      <c r="K526" s="25">
        <f>IF(A526=1,'Vehicle Specs'!$E$36,IF(A526=2,'Vehicle Specs'!$C$36,IF(A526=3,'Vehicle Specs'!$D$36,IF(A526=4,'Vehicle Specs'!$B$36,1))))</f>
        <v>278.27536500000002</v>
      </c>
      <c r="L526" s="25">
        <f t="shared" si="138"/>
        <v>0</v>
      </c>
      <c r="M526" s="25">
        <f t="shared" si="155"/>
        <v>0</v>
      </c>
      <c r="N526" s="25">
        <f t="shared" si="147"/>
        <v>0</v>
      </c>
      <c r="O526" s="25">
        <f t="shared" si="148"/>
        <v>0</v>
      </c>
      <c r="P526" s="25">
        <f t="shared" si="149"/>
        <v>438.25118005521</v>
      </c>
      <c r="Q526" s="25">
        <f>IF(H526=1,I526*'Vehicle Specs'!#REF!,IF(H526=2,'Vehicle Specs'!#REF!*I526,IF(H526=3,'Vehicle Specs'!$G$25*I526,0)))</f>
        <v>0</v>
      </c>
      <c r="R526" s="25">
        <f t="shared" si="145"/>
        <v>438.25118005521</v>
      </c>
      <c r="S526" s="25">
        <f t="shared" si="150"/>
        <v>438.25118005521</v>
      </c>
      <c r="T526" s="25">
        <f>ABS((+P526+Q526)*(+E526))/1000</f>
        <v>5.8769483245403666</v>
      </c>
      <c r="U526" s="61"/>
      <c r="V526" s="61"/>
      <c r="W526" s="22">
        <v>308.00785775999998</v>
      </c>
      <c r="X526" s="25">
        <f t="shared" si="156"/>
        <v>3.7495779758221458E-2</v>
      </c>
      <c r="Y526" s="25">
        <f t="shared" si="151"/>
        <v>3.7495779758221458E-2</v>
      </c>
      <c r="Z526" s="25">
        <f t="shared" si="152"/>
        <v>0.1158619594529043</v>
      </c>
      <c r="AA526" s="22">
        <f>(0.5*'Vehicle Specs'!$G$20*'Drive Cycle'!E526^2)</f>
        <v>56540.652061500004</v>
      </c>
      <c r="AB526" s="22">
        <f t="shared" si="153"/>
        <v>438.25118005521</v>
      </c>
      <c r="AC526" s="22">
        <f>SUM(AB$2:AB526)</f>
        <v>136431.91359016046</v>
      </c>
      <c r="AD526" s="35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</row>
    <row r="527" spans="1:43" x14ac:dyDescent="0.3">
      <c r="A527" s="21">
        <v>2</v>
      </c>
      <c r="B527" s="25" t="s">
        <v>84</v>
      </c>
      <c r="C527" s="25">
        <f t="shared" si="140"/>
        <v>525</v>
      </c>
      <c r="D527" s="25">
        <f t="shared" si="146"/>
        <v>29.998170000000002</v>
      </c>
      <c r="E527" s="25">
        <f t="shared" si="144"/>
        <v>13.41</v>
      </c>
      <c r="F527" s="45">
        <f t="shared" si="154"/>
        <v>64.956358836069214</v>
      </c>
      <c r="G527" s="61"/>
      <c r="H527" s="61"/>
      <c r="I527" s="45">
        <f>E527-E526</f>
        <v>0</v>
      </c>
      <c r="J527" s="25">
        <f>(0.5*'Vehicle Specs'!$G$25*'Vehicle Specs'!$C$28*'Vehicle Specs'!$C$27*'Drive Cycle'!E527^2)</f>
        <v>159.97581505520998</v>
      </c>
      <c r="K527" s="25">
        <f>IF(A527=1,'Vehicle Specs'!$E$36,IF(A527=2,'Vehicle Specs'!$C$36,IF(A527=3,'Vehicle Specs'!$D$36,IF(A527=4,'Vehicle Specs'!$B$36,1))))</f>
        <v>278.27536500000002</v>
      </c>
      <c r="L527" s="25">
        <f t="shared" si="138"/>
        <v>0</v>
      </c>
      <c r="M527" s="25">
        <f t="shared" si="155"/>
        <v>0</v>
      </c>
      <c r="N527" s="25">
        <f t="shared" si="147"/>
        <v>0</v>
      </c>
      <c r="O527" s="25">
        <f t="shared" si="148"/>
        <v>0</v>
      </c>
      <c r="P527" s="25">
        <f t="shared" si="149"/>
        <v>438.25118005521</v>
      </c>
      <c r="Q527" s="25">
        <f>IF(H527=1,I527*'Vehicle Specs'!#REF!,IF(H527=2,'Vehicle Specs'!#REF!*I527,IF(H527=3,'Vehicle Specs'!$G$25*I527,0)))</f>
        <v>0</v>
      </c>
      <c r="R527" s="25">
        <f t="shared" si="145"/>
        <v>438.25118005521</v>
      </c>
      <c r="S527" s="25">
        <f t="shared" si="150"/>
        <v>438.25118005521</v>
      </c>
      <c r="T527" s="25">
        <f>ABS((+P527+Q527)*(+E527))/1000</f>
        <v>5.8769483245403666</v>
      </c>
      <c r="U527" s="61"/>
      <c r="V527" s="61"/>
      <c r="W527" s="22">
        <v>308.00785775999998</v>
      </c>
      <c r="X527" s="25">
        <f t="shared" si="156"/>
        <v>3.7495779758221458E-2</v>
      </c>
      <c r="Y527" s="25">
        <f t="shared" si="151"/>
        <v>3.7495779758221458E-2</v>
      </c>
      <c r="Z527" s="25">
        <f t="shared" si="152"/>
        <v>0.1158619594529043</v>
      </c>
      <c r="AA527" s="22">
        <f>(0.5*'Vehicle Specs'!$G$20*'Drive Cycle'!E527^2)</f>
        <v>56540.652061500004</v>
      </c>
      <c r="AB527" s="22">
        <f t="shared" si="153"/>
        <v>438.25118005521</v>
      </c>
      <c r="AC527" s="22">
        <f>SUM(AB$2:AB527)</f>
        <v>136870.16477021566</v>
      </c>
      <c r="AD527" s="35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</row>
    <row r="528" spans="1:43" x14ac:dyDescent="0.3">
      <c r="A528" s="21">
        <v>2</v>
      </c>
      <c r="B528" s="25" t="s">
        <v>84</v>
      </c>
      <c r="C528" s="25">
        <f t="shared" si="140"/>
        <v>526</v>
      </c>
      <c r="D528" s="25">
        <f t="shared" si="146"/>
        <v>29.998170000000002</v>
      </c>
      <c r="E528" s="25">
        <f t="shared" si="144"/>
        <v>13.41</v>
      </c>
      <c r="F528" s="45">
        <f t="shared" si="154"/>
        <v>65.030930051580029</v>
      </c>
      <c r="G528" s="61"/>
      <c r="H528" s="61"/>
      <c r="I528" s="45">
        <f>E528-E527</f>
        <v>0</v>
      </c>
      <c r="J528" s="25">
        <f>(0.5*'Vehicle Specs'!$G$25*'Vehicle Specs'!$C$28*'Vehicle Specs'!$C$27*'Drive Cycle'!E528^2)</f>
        <v>159.97581505520998</v>
      </c>
      <c r="K528" s="25">
        <f>IF(A528=1,'Vehicle Specs'!$E$36,IF(A528=2,'Vehicle Specs'!$C$36,IF(A528=3,'Vehicle Specs'!$D$36,IF(A528=4,'Vehicle Specs'!$B$36,1))))</f>
        <v>278.27536500000002</v>
      </c>
      <c r="L528" s="25">
        <f t="shared" si="138"/>
        <v>0</v>
      </c>
      <c r="M528" s="25">
        <f t="shared" si="155"/>
        <v>0</v>
      </c>
      <c r="N528" s="25">
        <f t="shared" si="147"/>
        <v>0</v>
      </c>
      <c r="O528" s="25">
        <f t="shared" si="148"/>
        <v>0</v>
      </c>
      <c r="P528" s="25">
        <f t="shared" si="149"/>
        <v>438.25118005521</v>
      </c>
      <c r="Q528" s="25">
        <f>IF(H528=1,I528*'Vehicle Specs'!#REF!,IF(H528=2,'Vehicle Specs'!#REF!*I528,IF(H528=3,'Vehicle Specs'!$G$25*I528,0)))</f>
        <v>0</v>
      </c>
      <c r="R528" s="25">
        <f t="shared" si="145"/>
        <v>438.25118005521</v>
      </c>
      <c r="S528" s="25">
        <f t="shared" si="150"/>
        <v>438.25118005521</v>
      </c>
      <c r="T528" s="25">
        <f>ABS((+P528+Q528)*(+E528))/1000</f>
        <v>5.8769483245403666</v>
      </c>
      <c r="U528" s="61"/>
      <c r="V528" s="61"/>
      <c r="W528" s="22">
        <v>308.00785775999998</v>
      </c>
      <c r="X528" s="25">
        <f t="shared" si="156"/>
        <v>3.7495779758221458E-2</v>
      </c>
      <c r="Y528" s="25">
        <f t="shared" si="151"/>
        <v>3.7495779758221458E-2</v>
      </c>
      <c r="Z528" s="25">
        <f t="shared" si="152"/>
        <v>0.1158619594529043</v>
      </c>
      <c r="AA528" s="22">
        <f>(0.5*'Vehicle Specs'!$G$20*'Drive Cycle'!E528^2)</f>
        <v>56540.652061500004</v>
      </c>
      <c r="AB528" s="22">
        <f t="shared" si="153"/>
        <v>438.25118005521</v>
      </c>
      <c r="AC528" s="22">
        <f>SUM(AB$2:AB528)</f>
        <v>137308.41595027086</v>
      </c>
      <c r="AD528" s="35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</row>
    <row r="529" spans="1:43" x14ac:dyDescent="0.3">
      <c r="A529" s="21">
        <v>2</v>
      </c>
      <c r="B529" s="25" t="s">
        <v>84</v>
      </c>
      <c r="C529" s="25">
        <f t="shared" si="140"/>
        <v>527</v>
      </c>
      <c r="D529" s="25">
        <f t="shared" si="146"/>
        <v>28.320420000000002</v>
      </c>
      <c r="E529" s="25">
        <f>E528-0.75</f>
        <v>12.66</v>
      </c>
      <c r="F529" s="45">
        <f t="shared" si="154"/>
        <v>65.109918993128218</v>
      </c>
      <c r="G529" s="61"/>
      <c r="H529" s="61"/>
      <c r="I529" s="45">
        <f>E529-E528</f>
        <v>-0.75</v>
      </c>
      <c r="J529" s="25">
        <f>(0.5*'Vehicle Specs'!$G$25*'Vehicle Specs'!$C$28*'Vehicle Specs'!$C$27*'Drive Cycle'!E529^2)</f>
        <v>142.58183088995997</v>
      </c>
      <c r="K529" s="25">
        <f>IF(A529=1,'Vehicle Specs'!$E$36,IF(A529=2,'Vehicle Specs'!$C$36,IF(A529=3,'Vehicle Specs'!$D$36,IF(A529=4,'Vehicle Specs'!$B$36,1))))</f>
        <v>278.27536500000002</v>
      </c>
      <c r="L529" s="25">
        <f t="shared" si="138"/>
        <v>0</v>
      </c>
      <c r="M529" s="25">
        <f t="shared" si="155"/>
        <v>0</v>
      </c>
      <c r="N529" s="25">
        <f t="shared" si="147"/>
        <v>0</v>
      </c>
      <c r="O529" s="25">
        <f t="shared" si="148"/>
        <v>0</v>
      </c>
      <c r="P529" s="25">
        <f t="shared" si="149"/>
        <v>420.85719588996</v>
      </c>
      <c r="Q529" s="25">
        <f>IF(H529=1,I529*'Vehicle Specs'!#REF!,IF(H529=2,'Vehicle Specs'!#REF!*I529,IF(H529=3,'Vehicle Specs'!$G$25*I529,0)))</f>
        <v>0</v>
      </c>
      <c r="R529" s="25">
        <f t="shared" si="145"/>
        <v>420.85719588996</v>
      </c>
      <c r="S529" s="25">
        <f t="shared" si="150"/>
        <v>420.85719588996</v>
      </c>
      <c r="T529" s="25">
        <f>ABS((+P529+Q529)*(+E529))/1000</f>
        <v>5.328052099966893</v>
      </c>
      <c r="U529" s="61"/>
      <c r="V529" s="61"/>
      <c r="W529" s="22">
        <v>308.00785775999998</v>
      </c>
      <c r="X529" s="25">
        <f t="shared" si="156"/>
        <v>3.6007589813596454E-2</v>
      </c>
      <c r="Y529" s="25">
        <f t="shared" si="151"/>
        <v>3.6007589813596454E-2</v>
      </c>
      <c r="Z529" s="25">
        <f t="shared" si="152"/>
        <v>0.11126345252401304</v>
      </c>
      <c r="AA529" s="22">
        <f>(0.5*'Vehicle Specs'!$G$20*'Drive Cycle'!E529^2)</f>
        <v>50393.052774000003</v>
      </c>
      <c r="AB529" s="22">
        <f t="shared" si="153"/>
        <v>420.85719588996</v>
      </c>
      <c r="AC529" s="22">
        <f>SUM(AB$2:AB529)</f>
        <v>137729.27314616082</v>
      </c>
      <c r="AD529" s="35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</row>
    <row r="530" spans="1:43" x14ac:dyDescent="0.3">
      <c r="A530" s="21">
        <v>2</v>
      </c>
      <c r="B530" s="25" t="s">
        <v>84</v>
      </c>
      <c r="C530" s="25">
        <f t="shared" si="140"/>
        <v>528</v>
      </c>
      <c r="D530" s="25">
        <f t="shared" si="146"/>
        <v>26.642670000000003</v>
      </c>
      <c r="E530" s="25">
        <f t="shared" ref="E530:E537" si="157">E529-0.75</f>
        <v>11.91</v>
      </c>
      <c r="F530" s="45">
        <f t="shared" si="154"/>
        <v>65.193882049383461</v>
      </c>
      <c r="G530" s="61"/>
      <c r="H530" s="61"/>
      <c r="I530" s="45">
        <f>E530-E529</f>
        <v>-0.75</v>
      </c>
      <c r="J530" s="25">
        <f>(0.5*'Vehicle Specs'!$G$25*'Vehicle Specs'!$C$28*'Vehicle Specs'!$C$27*'Drive Cycle'!E530^2)</f>
        <v>126.18865133721</v>
      </c>
      <c r="K530" s="25">
        <f>IF(A530=1,'Vehicle Specs'!$E$36,IF(A530=2,'Vehicle Specs'!$C$36,IF(A530=3,'Vehicle Specs'!$D$36,IF(A530=4,'Vehicle Specs'!$B$36,1))))</f>
        <v>278.27536500000002</v>
      </c>
      <c r="L530" s="25">
        <f t="shared" si="138"/>
        <v>0</v>
      </c>
      <c r="M530" s="25">
        <f t="shared" si="155"/>
        <v>0</v>
      </c>
      <c r="N530" s="25">
        <f t="shared" si="147"/>
        <v>0</v>
      </c>
      <c r="O530" s="25">
        <f t="shared" si="148"/>
        <v>0</v>
      </c>
      <c r="P530" s="25">
        <f t="shared" si="149"/>
        <v>404.46401633721001</v>
      </c>
      <c r="Q530" s="25">
        <f>IF(H530=1,I530*'Vehicle Specs'!#REF!,IF(H530=2,'Vehicle Specs'!#REF!*I530,IF(H530=3,'Vehicle Specs'!$G$25*I530,0)))</f>
        <v>0</v>
      </c>
      <c r="R530" s="25">
        <f t="shared" si="145"/>
        <v>404.46401633721001</v>
      </c>
      <c r="S530" s="25">
        <f t="shared" si="150"/>
        <v>404.46401633721001</v>
      </c>
      <c r="T530" s="25">
        <f>ABS((+P530+Q530)*(+E530))/1000</f>
        <v>4.8171664345761709</v>
      </c>
      <c r="U530" s="61"/>
      <c r="V530" s="61"/>
      <c r="W530" s="22">
        <v>308.00785775999998</v>
      </c>
      <c r="X530" s="25">
        <f t="shared" si="156"/>
        <v>3.4605026448063805E-2</v>
      </c>
      <c r="Y530" s="25">
        <f t="shared" si="151"/>
        <v>3.4605026448063805E-2</v>
      </c>
      <c r="Z530" s="25">
        <f t="shared" si="152"/>
        <v>0.10692953172451715</v>
      </c>
      <c r="AA530" s="22">
        <f>(0.5*'Vehicle Specs'!$G$20*'Drive Cycle'!E530^2)</f>
        <v>44599.170361500008</v>
      </c>
      <c r="AB530" s="22">
        <f t="shared" si="153"/>
        <v>404.46401633721001</v>
      </c>
      <c r="AC530" s="22">
        <f>SUM(AB$2:AB530)</f>
        <v>138133.73716249803</v>
      </c>
      <c r="AD530" s="35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</row>
    <row r="531" spans="1:43" x14ac:dyDescent="0.3">
      <c r="A531" s="21">
        <v>2</v>
      </c>
      <c r="B531" s="25" t="s">
        <v>84</v>
      </c>
      <c r="C531" s="25">
        <f t="shared" si="140"/>
        <v>529</v>
      </c>
      <c r="D531" s="25">
        <f t="shared" si="146"/>
        <v>24.964920000000003</v>
      </c>
      <c r="E531" s="25">
        <f t="shared" si="157"/>
        <v>11.16</v>
      </c>
      <c r="F531" s="45">
        <f t="shared" si="154"/>
        <v>65.283487784150481</v>
      </c>
      <c r="G531" s="61"/>
      <c r="H531" s="61"/>
      <c r="I531" s="45">
        <f>E531-E530</f>
        <v>-0.75</v>
      </c>
      <c r="J531" s="25">
        <f>(0.5*'Vehicle Specs'!$G$25*'Vehicle Specs'!$C$28*'Vehicle Specs'!$C$27*'Drive Cycle'!E531^2)</f>
        <v>110.79627639696</v>
      </c>
      <c r="K531" s="25">
        <f>IF(A531=1,'Vehicle Specs'!$E$36,IF(A531=2,'Vehicle Specs'!$C$36,IF(A531=3,'Vehicle Specs'!$D$36,IF(A531=4,'Vehicle Specs'!$B$36,1))))</f>
        <v>278.27536500000002</v>
      </c>
      <c r="L531" s="25">
        <f t="shared" ref="L531:L594" si="158">L530</f>
        <v>0</v>
      </c>
      <c r="M531" s="25">
        <f t="shared" si="155"/>
        <v>0</v>
      </c>
      <c r="N531" s="25">
        <f t="shared" si="147"/>
        <v>0</v>
      </c>
      <c r="O531" s="25">
        <f t="shared" si="148"/>
        <v>0</v>
      </c>
      <c r="P531" s="25">
        <f t="shared" si="149"/>
        <v>389.07164139695999</v>
      </c>
      <c r="Q531" s="25">
        <f>IF(H531=1,I531*'Vehicle Specs'!#REF!,IF(H531=2,'Vehicle Specs'!#REF!*I531,IF(H531=3,'Vehicle Specs'!$G$25*I531,0)))</f>
        <v>0</v>
      </c>
      <c r="R531" s="25">
        <f t="shared" si="145"/>
        <v>389.07164139695999</v>
      </c>
      <c r="S531" s="25">
        <f t="shared" si="150"/>
        <v>389.07164139695999</v>
      </c>
      <c r="T531" s="25">
        <f>ABS((+P531+Q531)*(+E531))/1000</f>
        <v>4.3420395179900737</v>
      </c>
      <c r="U531" s="61"/>
      <c r="V531" s="61"/>
      <c r="W531" s="22">
        <v>308.00785775999998</v>
      </c>
      <c r="X531" s="25">
        <f t="shared" si="156"/>
        <v>3.3288089661623492E-2</v>
      </c>
      <c r="Y531" s="25">
        <f t="shared" si="151"/>
        <v>3.3288089661623492E-2</v>
      </c>
      <c r="Z531" s="25">
        <f t="shared" si="152"/>
        <v>0.10286019705441658</v>
      </c>
      <c r="AA531" s="22">
        <f>(0.5*'Vehicle Specs'!$G$20*'Drive Cycle'!E531^2)</f>
        <v>39159.004824000003</v>
      </c>
      <c r="AB531" s="22">
        <f t="shared" si="153"/>
        <v>389.07164139695999</v>
      </c>
      <c r="AC531" s="22">
        <f>SUM(AB$2:AB531)</f>
        <v>138522.80880389499</v>
      </c>
      <c r="AD531" s="35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</row>
    <row r="532" spans="1:43" x14ac:dyDescent="0.3">
      <c r="A532" s="21">
        <v>2</v>
      </c>
      <c r="B532" s="25" t="s">
        <v>84</v>
      </c>
      <c r="C532" s="25">
        <f t="shared" si="140"/>
        <v>530</v>
      </c>
      <c r="D532" s="25">
        <f t="shared" si="146"/>
        <v>23.28717</v>
      </c>
      <c r="E532" s="25">
        <f t="shared" si="157"/>
        <v>10.41</v>
      </c>
      <c r="F532" s="45">
        <f t="shared" si="154"/>
        <v>65.379549263497267</v>
      </c>
      <c r="G532" s="61"/>
      <c r="H532" s="61"/>
      <c r="I532" s="45">
        <f>E532-E531</f>
        <v>-0.75</v>
      </c>
      <c r="J532" s="25">
        <f>(0.5*'Vehicle Specs'!$G$25*'Vehicle Specs'!$C$28*'Vehicle Specs'!$C$27*'Drive Cycle'!E532^2)</f>
        <v>96.404706069209993</v>
      </c>
      <c r="K532" s="25">
        <f>IF(A532=1,'Vehicle Specs'!$E$36,IF(A532=2,'Vehicle Specs'!$C$36,IF(A532=3,'Vehicle Specs'!$D$36,IF(A532=4,'Vehicle Specs'!$B$36,1))))</f>
        <v>278.27536500000002</v>
      </c>
      <c r="L532" s="25">
        <f t="shared" si="158"/>
        <v>0</v>
      </c>
      <c r="M532" s="25">
        <f t="shared" si="155"/>
        <v>0</v>
      </c>
      <c r="N532" s="25">
        <f t="shared" si="147"/>
        <v>0</v>
      </c>
      <c r="O532" s="25">
        <f t="shared" si="148"/>
        <v>0</v>
      </c>
      <c r="P532" s="25">
        <f t="shared" si="149"/>
        <v>374.68007106921004</v>
      </c>
      <c r="Q532" s="25">
        <f>IF(H532=1,I532*'Vehicle Specs'!#REF!,IF(H532=2,'Vehicle Specs'!#REF!*I532,IF(H532=3,'Vehicle Specs'!$G$25*I532,0)))</f>
        <v>0</v>
      </c>
      <c r="R532" s="25">
        <f t="shared" si="145"/>
        <v>374.68007106921004</v>
      </c>
      <c r="S532" s="25">
        <f t="shared" si="150"/>
        <v>374.68007106921004</v>
      </c>
      <c r="T532" s="25">
        <f>ABS((+P532+Q532)*(+E532))/1000</f>
        <v>3.9004195398304766</v>
      </c>
      <c r="U532" s="61"/>
      <c r="V532" s="61"/>
      <c r="W532" s="22">
        <v>308.00785775999998</v>
      </c>
      <c r="X532" s="25">
        <f t="shared" si="156"/>
        <v>3.2056779454275534E-2</v>
      </c>
      <c r="Y532" s="25">
        <f t="shared" si="151"/>
        <v>3.2056779454275534E-2</v>
      </c>
      <c r="Z532" s="25">
        <f t="shared" si="152"/>
        <v>9.9055448513711397E-2</v>
      </c>
      <c r="AA532" s="22">
        <f>(0.5*'Vehicle Specs'!$G$20*'Drive Cycle'!E532^2)</f>
        <v>34072.556161500004</v>
      </c>
      <c r="AB532" s="22">
        <f t="shared" si="153"/>
        <v>374.68007106921004</v>
      </c>
      <c r="AC532" s="22">
        <f>SUM(AB$2:AB532)</f>
        <v>138897.48887496421</v>
      </c>
      <c r="AD532" s="35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</row>
    <row r="533" spans="1:43" x14ac:dyDescent="0.3">
      <c r="A533" s="21">
        <v>2</v>
      </c>
      <c r="B533" s="25" t="s">
        <v>84</v>
      </c>
      <c r="C533" s="25">
        <f t="shared" si="140"/>
        <v>531</v>
      </c>
      <c r="D533" s="25">
        <f t="shared" si="146"/>
        <v>21.60942</v>
      </c>
      <c r="E533" s="25">
        <f t="shared" si="157"/>
        <v>9.66</v>
      </c>
      <c r="F533" s="45">
        <f t="shared" si="154"/>
        <v>65.483068932234332</v>
      </c>
      <c r="G533" s="61"/>
      <c r="H533" s="61"/>
      <c r="I533" s="45">
        <f>E533-E532</f>
        <v>-0.75</v>
      </c>
      <c r="J533" s="25">
        <f>(0.5*'Vehicle Specs'!$G$25*'Vehicle Specs'!$C$28*'Vehicle Specs'!$C$27*'Drive Cycle'!E533^2)</f>
        <v>83.013940353959995</v>
      </c>
      <c r="K533" s="25">
        <f>IF(A533=1,'Vehicle Specs'!$E$36,IF(A533=2,'Vehicle Specs'!$C$36,IF(A533=3,'Vehicle Specs'!$D$36,IF(A533=4,'Vehicle Specs'!$B$36,1))))</f>
        <v>278.27536500000002</v>
      </c>
      <c r="L533" s="25">
        <f t="shared" si="158"/>
        <v>0</v>
      </c>
      <c r="M533" s="25">
        <f t="shared" si="155"/>
        <v>0</v>
      </c>
      <c r="N533" s="25">
        <f t="shared" si="147"/>
        <v>0</v>
      </c>
      <c r="O533" s="25">
        <f t="shared" si="148"/>
        <v>0</v>
      </c>
      <c r="P533" s="25">
        <f t="shared" si="149"/>
        <v>361.28930535396</v>
      </c>
      <c r="Q533" s="25">
        <f>IF(H533=1,I533*'Vehicle Specs'!#REF!,IF(H533=2,'Vehicle Specs'!#REF!*I533,IF(H533=3,'Vehicle Specs'!$G$25*I533,0)))</f>
        <v>0</v>
      </c>
      <c r="R533" s="25">
        <f t="shared" si="145"/>
        <v>361.28930535396</v>
      </c>
      <c r="S533" s="25">
        <f t="shared" si="150"/>
        <v>361.28930535396</v>
      </c>
      <c r="T533" s="25">
        <f>ABS((+P533+Q533)*(+E533))/1000</f>
        <v>3.4900546897192535</v>
      </c>
      <c r="U533" s="61"/>
      <c r="V533" s="61"/>
      <c r="W533" s="22">
        <v>308.00785775999998</v>
      </c>
      <c r="X533" s="25">
        <f t="shared" si="156"/>
        <v>3.0911095826019915E-2</v>
      </c>
      <c r="Y533" s="25">
        <f t="shared" si="151"/>
        <v>3.0911095826019915E-2</v>
      </c>
      <c r="Z533" s="25">
        <f t="shared" si="152"/>
        <v>9.5515286102401536E-2</v>
      </c>
      <c r="AA533" s="22">
        <f>(0.5*'Vehicle Specs'!$G$20*'Drive Cycle'!E533^2)</f>
        <v>29339.824374000003</v>
      </c>
      <c r="AB533" s="22">
        <f t="shared" si="153"/>
        <v>361.28930535396</v>
      </c>
      <c r="AC533" s="22">
        <f>SUM(AB$2:AB533)</f>
        <v>139258.77818031819</v>
      </c>
      <c r="AD533" s="35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</row>
    <row r="534" spans="1:43" x14ac:dyDescent="0.3">
      <c r="A534" s="21">
        <v>2</v>
      </c>
      <c r="B534" s="25" t="s">
        <v>84</v>
      </c>
      <c r="C534" s="25">
        <f t="shared" si="140"/>
        <v>532</v>
      </c>
      <c r="D534" s="25">
        <f t="shared" si="146"/>
        <v>19.93167</v>
      </c>
      <c r="E534" s="25">
        <f t="shared" si="157"/>
        <v>8.91</v>
      </c>
      <c r="F534" s="45">
        <f t="shared" si="154"/>
        <v>65.595302377801104</v>
      </c>
      <c r="G534" s="61"/>
      <c r="H534" s="61"/>
      <c r="I534" s="45">
        <f>E534-E533</f>
        <v>-0.75</v>
      </c>
      <c r="J534" s="25">
        <f>(0.5*'Vehicle Specs'!$G$25*'Vehicle Specs'!$C$28*'Vehicle Specs'!$C$27*'Drive Cycle'!E534^2)</f>
        <v>70.623979251210002</v>
      </c>
      <c r="K534" s="25">
        <f>IF(A534=1,'Vehicle Specs'!$E$36,IF(A534=2,'Vehicle Specs'!$C$36,IF(A534=3,'Vehicle Specs'!$D$36,IF(A534=4,'Vehicle Specs'!$B$36,1))))</f>
        <v>278.27536500000002</v>
      </c>
      <c r="L534" s="25">
        <f t="shared" si="158"/>
        <v>0</v>
      </c>
      <c r="M534" s="25">
        <f t="shared" si="155"/>
        <v>0</v>
      </c>
      <c r="N534" s="25">
        <f t="shared" si="147"/>
        <v>0</v>
      </c>
      <c r="O534" s="25">
        <f t="shared" si="148"/>
        <v>0</v>
      </c>
      <c r="P534" s="25">
        <f t="shared" si="149"/>
        <v>348.89934425121004</v>
      </c>
      <c r="Q534" s="25">
        <f>IF(H534=1,I534*'Vehicle Specs'!#REF!,IF(H534=2,'Vehicle Specs'!#REF!*I534,IF(H534=3,'Vehicle Specs'!$G$25*I534,0)))</f>
        <v>0</v>
      </c>
      <c r="R534" s="25">
        <f t="shared" si="145"/>
        <v>348.89934425121004</v>
      </c>
      <c r="S534" s="25">
        <f t="shared" si="150"/>
        <v>348.89934425121004</v>
      </c>
      <c r="T534" s="25">
        <f>ABS((+P534+Q534)*(+E534))/1000</f>
        <v>3.1086931572782812</v>
      </c>
      <c r="U534" s="61"/>
      <c r="V534" s="61"/>
      <c r="W534" s="22">
        <v>308.00785775999998</v>
      </c>
      <c r="X534" s="25">
        <f t="shared" si="156"/>
        <v>2.9851038776856659E-2</v>
      </c>
      <c r="Y534" s="25">
        <f t="shared" si="151"/>
        <v>2.9851038776856659E-2</v>
      </c>
      <c r="Z534" s="25">
        <f t="shared" si="152"/>
        <v>9.223970982048707E-2</v>
      </c>
      <c r="AA534" s="22">
        <f>(0.5*'Vehicle Specs'!$G$20*'Drive Cycle'!E534^2)</f>
        <v>24960.809461500005</v>
      </c>
      <c r="AB534" s="22">
        <f t="shared" si="153"/>
        <v>348.89934425121004</v>
      </c>
      <c r="AC534" s="22">
        <f>SUM(AB$2:AB534)</f>
        <v>139607.67752456939</v>
      </c>
      <c r="AD534" s="35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</row>
    <row r="535" spans="1:43" x14ac:dyDescent="0.3">
      <c r="A535" s="21">
        <v>2</v>
      </c>
      <c r="B535" s="25" t="s">
        <v>84</v>
      </c>
      <c r="C535" s="25">
        <f t="shared" si="140"/>
        <v>533</v>
      </c>
      <c r="D535" s="25">
        <f t="shared" si="146"/>
        <v>18.253920000000001</v>
      </c>
      <c r="E535" s="25">
        <f t="shared" si="157"/>
        <v>8.16</v>
      </c>
      <c r="F535" s="45">
        <f t="shared" si="154"/>
        <v>65.71785139740895</v>
      </c>
      <c r="G535" s="61"/>
      <c r="H535" s="61"/>
      <c r="I535" s="45">
        <f>E535-E534</f>
        <v>-0.75</v>
      </c>
      <c r="J535" s="25">
        <f>(0.5*'Vehicle Specs'!$G$25*'Vehicle Specs'!$C$28*'Vehicle Specs'!$C$27*'Drive Cycle'!E535^2)</f>
        <v>59.234822760959993</v>
      </c>
      <c r="K535" s="25">
        <f>IF(A535=1,'Vehicle Specs'!$E$36,IF(A535=2,'Vehicle Specs'!$C$36,IF(A535=3,'Vehicle Specs'!$D$36,IF(A535=4,'Vehicle Specs'!$B$36,1))))</f>
        <v>278.27536500000002</v>
      </c>
      <c r="L535" s="25">
        <f t="shared" si="158"/>
        <v>0</v>
      </c>
      <c r="M535" s="25">
        <f t="shared" si="155"/>
        <v>0</v>
      </c>
      <c r="N535" s="25">
        <f t="shared" si="147"/>
        <v>0</v>
      </c>
      <c r="O535" s="25">
        <f t="shared" si="148"/>
        <v>0</v>
      </c>
      <c r="P535" s="25">
        <f t="shared" si="149"/>
        <v>337.51018776096004</v>
      </c>
      <c r="Q535" s="25">
        <f>IF(H535=1,I535*'Vehicle Specs'!#REF!,IF(H535=2,'Vehicle Specs'!#REF!*I535,IF(H535=3,'Vehicle Specs'!$G$25*I535,0)))</f>
        <v>0</v>
      </c>
      <c r="R535" s="25">
        <f t="shared" si="145"/>
        <v>337.51018776096004</v>
      </c>
      <c r="S535" s="25">
        <f t="shared" si="150"/>
        <v>337.51018776096004</v>
      </c>
      <c r="T535" s="25">
        <f>ABS((+P535+Q535)*(+E535))/1000</f>
        <v>2.7540831321294341</v>
      </c>
      <c r="U535" s="61"/>
      <c r="V535" s="61"/>
      <c r="W535" s="22">
        <v>308.00785775999998</v>
      </c>
      <c r="X535" s="25">
        <f t="shared" si="156"/>
        <v>2.8876608306785737E-2</v>
      </c>
      <c r="Y535" s="25">
        <f t="shared" si="151"/>
        <v>2.8876608306785737E-2</v>
      </c>
      <c r="Z535" s="25">
        <f t="shared" si="152"/>
        <v>8.9228719667967929E-2</v>
      </c>
      <c r="AA535" s="22">
        <f>(0.5*'Vehicle Specs'!$G$20*'Drive Cycle'!E535^2)</f>
        <v>20935.511424</v>
      </c>
      <c r="AB535" s="22">
        <f t="shared" si="153"/>
        <v>337.51018776096004</v>
      </c>
      <c r="AC535" s="22">
        <f>SUM(AB$2:AB535)</f>
        <v>139945.18771233034</v>
      </c>
      <c r="AD535" s="35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</row>
    <row r="536" spans="1:43" x14ac:dyDescent="0.3">
      <c r="A536" s="21">
        <v>2</v>
      </c>
      <c r="B536" s="25" t="s">
        <v>84</v>
      </c>
      <c r="C536" s="25">
        <f t="shared" si="140"/>
        <v>534</v>
      </c>
      <c r="D536" s="25">
        <f t="shared" si="146"/>
        <v>16.576170000000001</v>
      </c>
      <c r="E536" s="25">
        <f t="shared" si="157"/>
        <v>7.41</v>
      </c>
      <c r="F536" s="45">
        <f t="shared" si="154"/>
        <v>65.852804163940661</v>
      </c>
      <c r="G536" s="61"/>
      <c r="H536" s="61"/>
      <c r="I536" s="45">
        <f>E536-E535</f>
        <v>-0.75</v>
      </c>
      <c r="J536" s="25">
        <f>(0.5*'Vehicle Specs'!$G$25*'Vehicle Specs'!$C$28*'Vehicle Specs'!$C$27*'Drive Cycle'!E536^2)</f>
        <v>48.846470883209996</v>
      </c>
      <c r="K536" s="25">
        <f>IF(A536=1,'Vehicle Specs'!$E$36,IF(A536=2,'Vehicle Specs'!$C$36,IF(A536=3,'Vehicle Specs'!$D$36,IF(A536=4,'Vehicle Specs'!$B$36,1))))</f>
        <v>278.27536500000002</v>
      </c>
      <c r="L536" s="25">
        <f t="shared" si="158"/>
        <v>0</v>
      </c>
      <c r="M536" s="25">
        <f t="shared" si="155"/>
        <v>0</v>
      </c>
      <c r="N536" s="25">
        <f t="shared" si="147"/>
        <v>0</v>
      </c>
      <c r="O536" s="25">
        <f t="shared" si="148"/>
        <v>0</v>
      </c>
      <c r="P536" s="25">
        <f t="shared" si="149"/>
        <v>327.12183588321</v>
      </c>
      <c r="Q536" s="25">
        <f>IF(H536=1,I536*'Vehicle Specs'!#REF!,IF(H536=2,'Vehicle Specs'!#REF!*I536,IF(H536=3,'Vehicle Specs'!$G$25*I536,0)))</f>
        <v>0</v>
      </c>
      <c r="R536" s="25">
        <f t="shared" si="145"/>
        <v>327.12183588321</v>
      </c>
      <c r="S536" s="25">
        <f t="shared" si="150"/>
        <v>327.12183588321</v>
      </c>
      <c r="T536" s="25">
        <f>ABS((+P536+Q536)*(+E536))/1000</f>
        <v>2.423972803894586</v>
      </c>
      <c r="U536" s="61"/>
      <c r="V536" s="61"/>
      <c r="W536" s="22">
        <v>308.00785775999998</v>
      </c>
      <c r="X536" s="25">
        <f t="shared" si="156"/>
        <v>2.7987804415807165E-2</v>
      </c>
      <c r="Y536" s="25">
        <f t="shared" si="151"/>
        <v>2.7987804415807165E-2</v>
      </c>
      <c r="Z536" s="25">
        <f t="shared" si="152"/>
        <v>8.648231564484414E-2</v>
      </c>
      <c r="AA536" s="22">
        <f>(0.5*'Vehicle Specs'!$G$20*'Drive Cycle'!E536^2)</f>
        <v>17263.930261500002</v>
      </c>
      <c r="AB536" s="22">
        <f t="shared" si="153"/>
        <v>327.12183588321</v>
      </c>
      <c r="AC536" s="22">
        <f>SUM(AB$2:AB536)</f>
        <v>140272.30954821355</v>
      </c>
      <c r="AD536" s="35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</row>
    <row r="537" spans="1:43" x14ac:dyDescent="0.3">
      <c r="A537" s="21">
        <v>2</v>
      </c>
      <c r="B537" s="25" t="s">
        <v>84</v>
      </c>
      <c r="C537" s="25">
        <f t="shared" si="140"/>
        <v>535</v>
      </c>
      <c r="D537" s="25">
        <f t="shared" si="146"/>
        <v>14.898420000000002</v>
      </c>
      <c r="E537" s="25">
        <f t="shared" si="157"/>
        <v>6.66</v>
      </c>
      <c r="F537" s="45">
        <f t="shared" si="154"/>
        <v>66.002954314090815</v>
      </c>
      <c r="G537" s="61"/>
      <c r="H537" s="61"/>
      <c r="I537" s="45">
        <f>E537-E536</f>
        <v>-0.75</v>
      </c>
      <c r="J537" s="25">
        <f>(0.5*'Vehicle Specs'!$G$25*'Vehicle Specs'!$C$28*'Vehicle Specs'!$C$27*'Drive Cycle'!E537^2)</f>
        <v>39.458923617959996</v>
      </c>
      <c r="K537" s="25">
        <f>IF(A537=1,'Vehicle Specs'!$E$36,IF(A537=2,'Vehicle Specs'!$C$36,IF(A537=3,'Vehicle Specs'!$D$36,IF(A537=4,'Vehicle Specs'!$B$36,1))))</f>
        <v>278.27536500000002</v>
      </c>
      <c r="L537" s="25">
        <f t="shared" si="158"/>
        <v>0</v>
      </c>
      <c r="M537" s="25">
        <f t="shared" si="155"/>
        <v>0</v>
      </c>
      <c r="N537" s="25">
        <f t="shared" si="147"/>
        <v>0</v>
      </c>
      <c r="O537" s="25">
        <f t="shared" si="148"/>
        <v>0</v>
      </c>
      <c r="P537" s="25">
        <f t="shared" si="149"/>
        <v>317.73428861796003</v>
      </c>
      <c r="Q537" s="25">
        <f>IF(H537=1,I537*'Vehicle Specs'!#REF!,IF(H537=2,'Vehicle Specs'!#REF!*I537,IF(H537=3,'Vehicle Specs'!$G$25*I537,0)))</f>
        <v>0</v>
      </c>
      <c r="R537" s="25">
        <f t="shared" si="145"/>
        <v>317.73428861796003</v>
      </c>
      <c r="S537" s="25">
        <f t="shared" si="150"/>
        <v>317.73428861796003</v>
      </c>
      <c r="T537" s="25">
        <f>ABS((+P537+Q537)*(+E537))/1000</f>
        <v>2.1161103621956139</v>
      </c>
      <c r="U537" s="61"/>
      <c r="V537" s="61"/>
      <c r="W537" s="22">
        <v>308.00785775999998</v>
      </c>
      <c r="X537" s="25">
        <f t="shared" si="156"/>
        <v>2.7184627103920944E-2</v>
      </c>
      <c r="Y537" s="25">
        <f t="shared" si="151"/>
        <v>2.7184627103920944E-2</v>
      </c>
      <c r="Z537" s="25">
        <f t="shared" si="152"/>
        <v>8.4000497751115719E-2</v>
      </c>
      <c r="AA537" s="22">
        <f>(0.5*'Vehicle Specs'!$G$20*'Drive Cycle'!E537^2)</f>
        <v>13946.065974000001</v>
      </c>
      <c r="AB537" s="22">
        <f t="shared" si="153"/>
        <v>317.73428861796003</v>
      </c>
      <c r="AC537" s="22">
        <f>SUM(AB$2:AB537)</f>
        <v>140590.04383683152</v>
      </c>
      <c r="AD537" s="35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</row>
    <row r="538" spans="1:43" x14ac:dyDescent="0.3">
      <c r="A538" s="21">
        <v>2</v>
      </c>
      <c r="B538" s="25" t="s">
        <v>84</v>
      </c>
      <c r="C538" s="25">
        <f t="shared" si="140"/>
        <v>536</v>
      </c>
      <c r="D538" s="25">
        <f t="shared" si="146"/>
        <v>13.22067</v>
      </c>
      <c r="E538" s="25">
        <f>E537-0.75</f>
        <v>5.91</v>
      </c>
      <c r="F538" s="45">
        <f t="shared" si="154"/>
        <v>66.172159051823471</v>
      </c>
      <c r="G538" s="61"/>
      <c r="H538" s="61"/>
      <c r="I538" s="45">
        <f>E538-E537</f>
        <v>-0.75</v>
      </c>
      <c r="J538" s="25">
        <f>(0.5*'Vehicle Specs'!$G$25*'Vehicle Specs'!$C$28*'Vehicle Specs'!$C$27*'Drive Cycle'!E538^2)</f>
        <v>31.072180965209999</v>
      </c>
      <c r="K538" s="25">
        <f>IF(A538=1,'Vehicle Specs'!$E$36,IF(A538=2,'Vehicle Specs'!$C$36,IF(A538=3,'Vehicle Specs'!$D$36,IF(A538=4,'Vehicle Specs'!$B$36,1))))</f>
        <v>278.27536500000002</v>
      </c>
      <c r="L538" s="25">
        <f t="shared" si="158"/>
        <v>0</v>
      </c>
      <c r="M538" s="25">
        <f t="shared" si="155"/>
        <v>0</v>
      </c>
      <c r="N538" s="25">
        <f t="shared" si="147"/>
        <v>0</v>
      </c>
      <c r="O538" s="25">
        <f t="shared" si="148"/>
        <v>0</v>
      </c>
      <c r="P538" s="25">
        <f t="shared" si="149"/>
        <v>309.34754596521003</v>
      </c>
      <c r="Q538" s="25">
        <f>IF(H538=1,I538*'Vehicle Specs'!#REF!,IF(H538=2,'Vehicle Specs'!#REF!*I538,IF(H538=3,'Vehicle Specs'!$G$25*I538,0)))</f>
        <v>0</v>
      </c>
      <c r="R538" s="25">
        <f t="shared" si="145"/>
        <v>309.34754596521003</v>
      </c>
      <c r="S538" s="25">
        <f t="shared" si="150"/>
        <v>309.34754596521003</v>
      </c>
      <c r="T538" s="25">
        <f>ABS((+P538+Q538)*(+E538))/1000</f>
        <v>1.8282439966543913</v>
      </c>
      <c r="U538" s="61"/>
      <c r="V538" s="61"/>
      <c r="W538" s="22">
        <v>308.00785775999998</v>
      </c>
      <c r="X538" s="25">
        <f t="shared" si="156"/>
        <v>2.6467076371127076E-2</v>
      </c>
      <c r="Y538" s="25">
        <f t="shared" si="151"/>
        <v>2.6467076371127076E-2</v>
      </c>
      <c r="Z538" s="25">
        <f t="shared" si="152"/>
        <v>8.1783265986782663E-2</v>
      </c>
      <c r="AA538" s="22">
        <f>(0.5*'Vehicle Specs'!$G$20*'Drive Cycle'!E538^2)</f>
        <v>10981.918561500001</v>
      </c>
      <c r="AB538" s="22">
        <f t="shared" si="153"/>
        <v>309.34754596521003</v>
      </c>
      <c r="AC538" s="22">
        <f>SUM(AB$2:AB538)</f>
        <v>140899.39138279672</v>
      </c>
      <c r="AD538" s="35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</row>
    <row r="539" spans="1:43" x14ac:dyDescent="0.3">
      <c r="A539" s="21">
        <v>2</v>
      </c>
      <c r="B539" s="24" t="s">
        <v>99</v>
      </c>
      <c r="C539" s="24">
        <f t="shared" si="140"/>
        <v>537</v>
      </c>
      <c r="D539" s="24">
        <f t="shared" si="146"/>
        <v>13.22067</v>
      </c>
      <c r="E539" s="24">
        <f>E538</f>
        <v>5.91</v>
      </c>
      <c r="F539" s="44">
        <f t="shared" si="154"/>
        <v>66.341363789556127</v>
      </c>
      <c r="G539" s="61"/>
      <c r="H539" s="61"/>
      <c r="I539" s="44">
        <f>E539-E538</f>
        <v>0</v>
      </c>
      <c r="J539" s="24">
        <f>(0.5*'Vehicle Specs'!$G$25*'Vehicle Specs'!$C$28*'Vehicle Specs'!$C$27*'Drive Cycle'!E539^2)</f>
        <v>31.072180965209999</v>
      </c>
      <c r="K539" s="24">
        <f>IF(A539=1,'Vehicle Specs'!$E$36,IF(A539=2,'Vehicle Specs'!$C$36,IF(A539=3,'Vehicle Specs'!$D$36,IF(A539=4,'Vehicle Specs'!$B$36,1))))</f>
        <v>278.27536500000002</v>
      </c>
      <c r="L539" s="24">
        <f t="shared" si="158"/>
        <v>0</v>
      </c>
      <c r="M539" s="24">
        <f t="shared" si="155"/>
        <v>0</v>
      </c>
      <c r="N539" s="24">
        <f t="shared" si="147"/>
        <v>0</v>
      </c>
      <c r="O539" s="24">
        <f t="shared" si="148"/>
        <v>0</v>
      </c>
      <c r="P539" s="24">
        <f t="shared" si="149"/>
        <v>309.34754596521003</v>
      </c>
      <c r="Q539" s="24">
        <f>IF(H539=1,I539*'Vehicle Specs'!#REF!,IF(H539=2,'Vehicle Specs'!#REF!*I539,IF(H539=3,'Vehicle Specs'!$G$25*I539,0)))</f>
        <v>0</v>
      </c>
      <c r="R539" s="24">
        <f t="shared" si="145"/>
        <v>309.34754596521003</v>
      </c>
      <c r="S539" s="24">
        <f t="shared" si="150"/>
        <v>309.34754596521003</v>
      </c>
      <c r="T539" s="24">
        <f>ABS((+P539+Q539)*(+E539))/1000</f>
        <v>1.8282439966543913</v>
      </c>
      <c r="U539" s="61"/>
      <c r="V539" s="61"/>
      <c r="W539" s="22">
        <v>308.00785775999998</v>
      </c>
      <c r="X539" s="24">
        <f t="shared" si="156"/>
        <v>2.6467076371127076E-2</v>
      </c>
      <c r="Y539" s="24">
        <f t="shared" si="151"/>
        <v>2.6467076371127076E-2</v>
      </c>
      <c r="Z539" s="24">
        <f t="shared" si="152"/>
        <v>8.1783265986782663E-2</v>
      </c>
      <c r="AA539" s="22">
        <f>(0.5*'Vehicle Specs'!$G$20*'Drive Cycle'!E539^2)</f>
        <v>10981.918561500001</v>
      </c>
      <c r="AB539" s="22">
        <f t="shared" si="153"/>
        <v>309.34754596521003</v>
      </c>
      <c r="AC539" s="22">
        <f>SUM(AB$2:AB539)</f>
        <v>141208.73892876192</v>
      </c>
      <c r="AD539" s="35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</row>
    <row r="540" spans="1:43" x14ac:dyDescent="0.3">
      <c r="A540" s="21">
        <v>2</v>
      </c>
      <c r="B540" s="24" t="s">
        <v>99</v>
      </c>
      <c r="C540" s="24">
        <f t="shared" si="140"/>
        <v>538</v>
      </c>
      <c r="D540" s="24">
        <f t="shared" si="146"/>
        <v>13.22067</v>
      </c>
      <c r="E540" s="24">
        <f t="shared" ref="E540:E545" si="159">E539</f>
        <v>5.91</v>
      </c>
      <c r="F540" s="44">
        <f t="shared" si="154"/>
        <v>66.510568527288783</v>
      </c>
      <c r="G540" s="61"/>
      <c r="H540" s="61"/>
      <c r="I540" s="44">
        <f>E540-E539</f>
        <v>0</v>
      </c>
      <c r="J540" s="24">
        <f>(0.5*'Vehicle Specs'!$G$25*'Vehicle Specs'!$C$28*'Vehicle Specs'!$C$27*'Drive Cycle'!E540^2)</f>
        <v>31.072180965209999</v>
      </c>
      <c r="K540" s="24">
        <f>IF(A540=1,'Vehicle Specs'!$E$36,IF(A540=2,'Vehicle Specs'!$C$36,IF(A540=3,'Vehicle Specs'!$D$36,IF(A540=4,'Vehicle Specs'!$B$36,1))))</f>
        <v>278.27536500000002</v>
      </c>
      <c r="L540" s="24">
        <f t="shared" si="158"/>
        <v>0</v>
      </c>
      <c r="M540" s="24">
        <f t="shared" si="155"/>
        <v>0</v>
      </c>
      <c r="N540" s="24">
        <f t="shared" si="147"/>
        <v>0</v>
      </c>
      <c r="O540" s="24">
        <f t="shared" si="148"/>
        <v>0</v>
      </c>
      <c r="P540" s="24">
        <f t="shared" si="149"/>
        <v>309.34754596521003</v>
      </c>
      <c r="Q540" s="24">
        <f>IF(H540=1,I540*'Vehicle Specs'!#REF!,IF(H540=2,'Vehicle Specs'!#REF!*I540,IF(H540=3,'Vehicle Specs'!$G$25*I540,0)))</f>
        <v>0</v>
      </c>
      <c r="R540" s="24">
        <f t="shared" si="145"/>
        <v>309.34754596521003</v>
      </c>
      <c r="S540" s="24">
        <f t="shared" si="150"/>
        <v>309.34754596521003</v>
      </c>
      <c r="T540" s="24">
        <f>ABS((+P540+Q540)*(+E540))/1000</f>
        <v>1.8282439966543913</v>
      </c>
      <c r="U540" s="61"/>
      <c r="V540" s="61"/>
      <c r="W540" s="22">
        <v>308.00785775999998</v>
      </c>
      <c r="X540" s="24">
        <f t="shared" si="156"/>
        <v>2.6467076371127076E-2</v>
      </c>
      <c r="Y540" s="24">
        <f t="shared" si="151"/>
        <v>2.6467076371127076E-2</v>
      </c>
      <c r="Z540" s="24">
        <f t="shared" si="152"/>
        <v>8.1783265986782663E-2</v>
      </c>
      <c r="AA540" s="22">
        <f>(0.5*'Vehicle Specs'!$G$20*'Drive Cycle'!E540^2)</f>
        <v>10981.918561500001</v>
      </c>
      <c r="AB540" s="22">
        <f t="shared" si="153"/>
        <v>309.34754596521003</v>
      </c>
      <c r="AC540" s="22">
        <f>SUM(AB$2:AB540)</f>
        <v>141518.08647472711</v>
      </c>
      <c r="AD540" s="35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</row>
    <row r="541" spans="1:43" x14ac:dyDescent="0.3">
      <c r="A541" s="21">
        <v>2</v>
      </c>
      <c r="B541" s="24" t="s">
        <v>99</v>
      </c>
      <c r="C541" s="24">
        <f t="shared" si="140"/>
        <v>539</v>
      </c>
      <c r="D541" s="24">
        <f t="shared" si="146"/>
        <v>13.22067</v>
      </c>
      <c r="E541" s="24">
        <f t="shared" si="159"/>
        <v>5.91</v>
      </c>
      <c r="F541" s="44">
        <f t="shared" si="154"/>
        <v>66.679773265021439</v>
      </c>
      <c r="G541" s="61"/>
      <c r="H541" s="61"/>
      <c r="I541" s="44">
        <f>E541-E540</f>
        <v>0</v>
      </c>
      <c r="J541" s="24">
        <f>(0.5*'Vehicle Specs'!$G$25*'Vehicle Specs'!$C$28*'Vehicle Specs'!$C$27*'Drive Cycle'!E541^2)</f>
        <v>31.072180965209999</v>
      </c>
      <c r="K541" s="24">
        <f>IF(A541=1,'Vehicle Specs'!$E$36,IF(A541=2,'Vehicle Specs'!$C$36,IF(A541=3,'Vehicle Specs'!$D$36,IF(A541=4,'Vehicle Specs'!$B$36,1))))</f>
        <v>278.27536500000002</v>
      </c>
      <c r="L541" s="24">
        <f t="shared" si="158"/>
        <v>0</v>
      </c>
      <c r="M541" s="24">
        <f t="shared" si="155"/>
        <v>0</v>
      </c>
      <c r="N541" s="24">
        <f t="shared" si="147"/>
        <v>0</v>
      </c>
      <c r="O541" s="24">
        <f t="shared" si="148"/>
        <v>0</v>
      </c>
      <c r="P541" s="24">
        <f t="shared" si="149"/>
        <v>309.34754596521003</v>
      </c>
      <c r="Q541" s="24">
        <f>IF(H541=1,I541*'Vehicle Specs'!#REF!,IF(H541=2,'Vehicle Specs'!#REF!*I541,IF(H541=3,'Vehicle Specs'!$G$25*I541,0)))</f>
        <v>0</v>
      </c>
      <c r="R541" s="24">
        <f t="shared" si="145"/>
        <v>309.34754596521003</v>
      </c>
      <c r="S541" s="24">
        <f t="shared" si="150"/>
        <v>309.34754596521003</v>
      </c>
      <c r="T541" s="24">
        <f>ABS((+P541+Q541)*(+E541))/1000</f>
        <v>1.8282439966543913</v>
      </c>
      <c r="U541" s="61"/>
      <c r="V541" s="61"/>
      <c r="W541" s="22">
        <v>308.00785775999998</v>
      </c>
      <c r="X541" s="24">
        <f t="shared" si="156"/>
        <v>2.6467076371127076E-2</v>
      </c>
      <c r="Y541" s="24">
        <f t="shared" si="151"/>
        <v>2.6467076371127076E-2</v>
      </c>
      <c r="Z541" s="24">
        <f t="shared" si="152"/>
        <v>8.1783265986782663E-2</v>
      </c>
      <c r="AA541" s="22">
        <f>(0.5*'Vehicle Specs'!$G$20*'Drive Cycle'!E541^2)</f>
        <v>10981.918561500001</v>
      </c>
      <c r="AB541" s="22">
        <f t="shared" si="153"/>
        <v>309.34754596521003</v>
      </c>
      <c r="AC541" s="22">
        <f>SUM(AB$2:AB541)</f>
        <v>141827.43402069231</v>
      </c>
      <c r="AD541" s="35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</row>
    <row r="542" spans="1:43" x14ac:dyDescent="0.3">
      <c r="A542" s="21">
        <v>2</v>
      </c>
      <c r="B542" s="24" t="s">
        <v>99</v>
      </c>
      <c r="C542" s="24">
        <f t="shared" si="140"/>
        <v>540</v>
      </c>
      <c r="D542" s="24">
        <f t="shared" si="146"/>
        <v>13.22067</v>
      </c>
      <c r="E542" s="24">
        <f t="shared" si="159"/>
        <v>5.91</v>
      </c>
      <c r="F542" s="44">
        <f t="shared" si="154"/>
        <v>66.848978002754095</v>
      </c>
      <c r="G542" s="61"/>
      <c r="H542" s="61"/>
      <c r="I542" s="44">
        <f>E542-E541</f>
        <v>0</v>
      </c>
      <c r="J542" s="24">
        <f>(0.5*'Vehicle Specs'!$G$25*'Vehicle Specs'!$C$28*'Vehicle Specs'!$C$27*'Drive Cycle'!E542^2)</f>
        <v>31.072180965209999</v>
      </c>
      <c r="K542" s="24">
        <f>IF(A542=1,'Vehicle Specs'!$E$36,IF(A542=2,'Vehicle Specs'!$C$36,IF(A542=3,'Vehicle Specs'!$D$36,IF(A542=4,'Vehicle Specs'!$B$36,1))))</f>
        <v>278.27536500000002</v>
      </c>
      <c r="L542" s="24">
        <f t="shared" si="158"/>
        <v>0</v>
      </c>
      <c r="M542" s="24">
        <f t="shared" si="155"/>
        <v>0</v>
      </c>
      <c r="N542" s="24">
        <f t="shared" si="147"/>
        <v>0</v>
      </c>
      <c r="O542" s="24">
        <f t="shared" si="148"/>
        <v>0</v>
      </c>
      <c r="P542" s="24">
        <f t="shared" si="149"/>
        <v>309.34754596521003</v>
      </c>
      <c r="Q542" s="24">
        <f>IF(H542=1,I542*'Vehicle Specs'!#REF!,IF(H542=2,'Vehicle Specs'!#REF!*I542,IF(H542=3,'Vehicle Specs'!$G$25*I542,0)))</f>
        <v>0</v>
      </c>
      <c r="R542" s="24">
        <f t="shared" si="145"/>
        <v>309.34754596521003</v>
      </c>
      <c r="S542" s="24">
        <f t="shared" si="150"/>
        <v>309.34754596521003</v>
      </c>
      <c r="T542" s="24">
        <f>ABS((+P542+Q542)*(+E542))/1000</f>
        <v>1.8282439966543913</v>
      </c>
      <c r="U542" s="61"/>
      <c r="V542" s="61"/>
      <c r="W542" s="22">
        <v>308.00785775999998</v>
      </c>
      <c r="X542" s="24">
        <f t="shared" si="156"/>
        <v>2.6467076371127076E-2</v>
      </c>
      <c r="Y542" s="24">
        <f t="shared" si="151"/>
        <v>2.6467076371127076E-2</v>
      </c>
      <c r="Z542" s="24">
        <f t="shared" si="152"/>
        <v>8.1783265986782663E-2</v>
      </c>
      <c r="AA542" s="22">
        <f>(0.5*'Vehicle Specs'!$G$20*'Drive Cycle'!E542^2)</f>
        <v>10981.918561500001</v>
      </c>
      <c r="AB542" s="22">
        <f t="shared" si="153"/>
        <v>309.34754596521003</v>
      </c>
      <c r="AC542" s="22">
        <f>SUM(AB$2:AB542)</f>
        <v>142136.7815666575</v>
      </c>
      <c r="AD542" s="35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</row>
    <row r="543" spans="1:43" x14ac:dyDescent="0.3">
      <c r="A543" s="21">
        <v>2</v>
      </c>
      <c r="B543" s="24" t="s">
        <v>99</v>
      </c>
      <c r="C543" s="24">
        <f t="shared" si="140"/>
        <v>541</v>
      </c>
      <c r="D543" s="24">
        <f t="shared" si="146"/>
        <v>13.22067</v>
      </c>
      <c r="E543" s="24">
        <f t="shared" si="159"/>
        <v>5.91</v>
      </c>
      <c r="F543" s="44">
        <f t="shared" si="154"/>
        <v>67.018182740486751</v>
      </c>
      <c r="G543" s="61"/>
      <c r="H543" s="61"/>
      <c r="I543" s="44">
        <f>E543-E542</f>
        <v>0</v>
      </c>
      <c r="J543" s="24">
        <f>(0.5*'Vehicle Specs'!$G$25*'Vehicle Specs'!$C$28*'Vehicle Specs'!$C$27*'Drive Cycle'!E543^2)</f>
        <v>31.072180965209999</v>
      </c>
      <c r="K543" s="24">
        <f>IF(A543=1,'Vehicle Specs'!$E$36,IF(A543=2,'Vehicle Specs'!$C$36,IF(A543=3,'Vehicle Specs'!$D$36,IF(A543=4,'Vehicle Specs'!$B$36,1))))</f>
        <v>278.27536500000002</v>
      </c>
      <c r="L543" s="24">
        <f t="shared" si="158"/>
        <v>0</v>
      </c>
      <c r="M543" s="24">
        <f t="shared" si="155"/>
        <v>0</v>
      </c>
      <c r="N543" s="24">
        <f t="shared" si="147"/>
        <v>0</v>
      </c>
      <c r="O543" s="24">
        <f t="shared" si="148"/>
        <v>0</v>
      </c>
      <c r="P543" s="24">
        <f t="shared" si="149"/>
        <v>309.34754596521003</v>
      </c>
      <c r="Q543" s="24">
        <f>IF(H543=1,I543*'Vehicle Specs'!#REF!,IF(H543=2,'Vehicle Specs'!#REF!*I543,IF(H543=3,'Vehicle Specs'!$G$25*I543,0)))</f>
        <v>0</v>
      </c>
      <c r="R543" s="24">
        <f t="shared" si="145"/>
        <v>309.34754596521003</v>
      </c>
      <c r="S543" s="24">
        <f t="shared" si="150"/>
        <v>309.34754596521003</v>
      </c>
      <c r="T543" s="24">
        <f>ABS((+P543+Q543)*(+E543))/1000</f>
        <v>1.8282439966543913</v>
      </c>
      <c r="U543" s="61"/>
      <c r="V543" s="61"/>
      <c r="W543" s="22">
        <v>308.00785775999998</v>
      </c>
      <c r="X543" s="24">
        <f t="shared" si="156"/>
        <v>2.6467076371127076E-2</v>
      </c>
      <c r="Y543" s="24">
        <f t="shared" si="151"/>
        <v>2.6467076371127076E-2</v>
      </c>
      <c r="Z543" s="24">
        <f t="shared" si="152"/>
        <v>8.1783265986782663E-2</v>
      </c>
      <c r="AA543" s="22">
        <f>(0.5*'Vehicle Specs'!$G$20*'Drive Cycle'!E543^2)</f>
        <v>10981.918561500001</v>
      </c>
      <c r="AB543" s="22">
        <f t="shared" si="153"/>
        <v>309.34754596521003</v>
      </c>
      <c r="AC543" s="22">
        <f>SUM(AB$2:AB543)</f>
        <v>142446.1291126227</v>
      </c>
      <c r="AD543" s="35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</row>
    <row r="544" spans="1:43" x14ac:dyDescent="0.3">
      <c r="A544" s="21">
        <v>2</v>
      </c>
      <c r="B544" s="24" t="s">
        <v>99</v>
      </c>
      <c r="C544" s="24">
        <f t="shared" si="140"/>
        <v>542</v>
      </c>
      <c r="D544" s="24">
        <f t="shared" si="146"/>
        <v>13.22067</v>
      </c>
      <c r="E544" s="24">
        <f t="shared" si="159"/>
        <v>5.91</v>
      </c>
      <c r="F544" s="44">
        <f t="shared" si="154"/>
        <v>67.187387478219406</v>
      </c>
      <c r="G544" s="61"/>
      <c r="H544" s="61"/>
      <c r="I544" s="44">
        <f>E544-E543</f>
        <v>0</v>
      </c>
      <c r="J544" s="24">
        <f>(0.5*'Vehicle Specs'!$G$25*'Vehicle Specs'!$C$28*'Vehicle Specs'!$C$27*'Drive Cycle'!E544^2)</f>
        <v>31.072180965209999</v>
      </c>
      <c r="K544" s="24">
        <f>IF(A544=1,'Vehicle Specs'!$E$36,IF(A544=2,'Vehicle Specs'!$C$36,IF(A544=3,'Vehicle Specs'!$D$36,IF(A544=4,'Vehicle Specs'!$B$36,1))))</f>
        <v>278.27536500000002</v>
      </c>
      <c r="L544" s="24">
        <f t="shared" si="158"/>
        <v>0</v>
      </c>
      <c r="M544" s="24">
        <f t="shared" si="155"/>
        <v>0</v>
      </c>
      <c r="N544" s="24">
        <f t="shared" si="147"/>
        <v>0</v>
      </c>
      <c r="O544" s="24">
        <f t="shared" si="148"/>
        <v>0</v>
      </c>
      <c r="P544" s="24">
        <f t="shared" si="149"/>
        <v>309.34754596521003</v>
      </c>
      <c r="Q544" s="24">
        <f>IF(H544=1,I544*'Vehicle Specs'!#REF!,IF(H544=2,'Vehicle Specs'!#REF!*I544,IF(H544=3,'Vehicle Specs'!$G$25*I544,0)))</f>
        <v>0</v>
      </c>
      <c r="R544" s="24">
        <f t="shared" si="145"/>
        <v>309.34754596521003</v>
      </c>
      <c r="S544" s="24">
        <f t="shared" si="150"/>
        <v>309.34754596521003</v>
      </c>
      <c r="T544" s="24">
        <f>ABS((+P544+Q544)*(+E544))/1000</f>
        <v>1.8282439966543913</v>
      </c>
      <c r="U544" s="61"/>
      <c r="V544" s="61"/>
      <c r="W544" s="22">
        <v>308.00785775999998</v>
      </c>
      <c r="X544" s="24">
        <f t="shared" si="156"/>
        <v>2.6467076371127076E-2</v>
      </c>
      <c r="Y544" s="24">
        <f t="shared" si="151"/>
        <v>2.6467076371127076E-2</v>
      </c>
      <c r="Z544" s="24">
        <f t="shared" si="152"/>
        <v>8.1783265986782663E-2</v>
      </c>
      <c r="AA544" s="22">
        <f>(0.5*'Vehicle Specs'!$G$20*'Drive Cycle'!E544^2)</f>
        <v>10981.918561500001</v>
      </c>
      <c r="AB544" s="22">
        <f t="shared" si="153"/>
        <v>309.34754596521003</v>
      </c>
      <c r="AC544" s="22">
        <f>SUM(AB$2:AB544)</f>
        <v>142755.4766585879</v>
      </c>
      <c r="AD544" s="35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</row>
    <row r="545" spans="1:43" x14ac:dyDescent="0.3">
      <c r="A545" s="21">
        <v>2</v>
      </c>
      <c r="B545" s="24" t="s">
        <v>99</v>
      </c>
      <c r="C545" s="24">
        <f t="shared" si="140"/>
        <v>543</v>
      </c>
      <c r="D545" s="24">
        <f t="shared" si="146"/>
        <v>13.22067</v>
      </c>
      <c r="E545" s="24">
        <f t="shared" si="159"/>
        <v>5.91</v>
      </c>
      <c r="F545" s="44">
        <f t="shared" si="154"/>
        <v>67.356592215952062</v>
      </c>
      <c r="G545" s="61"/>
      <c r="H545" s="61"/>
      <c r="I545" s="44">
        <f>E545-E544</f>
        <v>0</v>
      </c>
      <c r="J545" s="24">
        <f>(0.5*'Vehicle Specs'!$G$25*'Vehicle Specs'!$C$28*'Vehicle Specs'!$C$27*'Drive Cycle'!E545^2)</f>
        <v>31.072180965209999</v>
      </c>
      <c r="K545" s="24">
        <f>IF(A545=1,'Vehicle Specs'!$E$36,IF(A545=2,'Vehicle Specs'!$C$36,IF(A545=3,'Vehicle Specs'!$D$36,IF(A545=4,'Vehicle Specs'!$B$36,1))))</f>
        <v>278.27536500000002</v>
      </c>
      <c r="L545" s="24">
        <f t="shared" si="158"/>
        <v>0</v>
      </c>
      <c r="M545" s="24">
        <f t="shared" si="155"/>
        <v>0</v>
      </c>
      <c r="N545" s="24">
        <f t="shared" si="147"/>
        <v>0</v>
      </c>
      <c r="O545" s="24">
        <f t="shared" si="148"/>
        <v>0</v>
      </c>
      <c r="P545" s="24">
        <f t="shared" si="149"/>
        <v>309.34754596521003</v>
      </c>
      <c r="Q545" s="24">
        <f>IF(H545=1,I545*'Vehicle Specs'!#REF!,IF(H545=2,'Vehicle Specs'!#REF!*I545,IF(H545=3,'Vehicle Specs'!$G$25*I545,0)))</f>
        <v>0</v>
      </c>
      <c r="R545" s="24">
        <f t="shared" si="145"/>
        <v>309.34754596521003</v>
      </c>
      <c r="S545" s="24">
        <f t="shared" si="150"/>
        <v>309.34754596521003</v>
      </c>
      <c r="T545" s="24">
        <f>ABS((+P545+Q545)*(+E545))/1000</f>
        <v>1.8282439966543913</v>
      </c>
      <c r="U545" s="61"/>
      <c r="V545" s="61"/>
      <c r="W545" s="22">
        <v>308.00785775999998</v>
      </c>
      <c r="X545" s="24">
        <f t="shared" si="156"/>
        <v>2.6467076371127076E-2</v>
      </c>
      <c r="Y545" s="24">
        <f t="shared" si="151"/>
        <v>2.6467076371127076E-2</v>
      </c>
      <c r="Z545" s="24">
        <f t="shared" si="152"/>
        <v>8.1783265986782663E-2</v>
      </c>
      <c r="AA545" s="22">
        <f>(0.5*'Vehicle Specs'!$G$20*'Drive Cycle'!E545^2)</f>
        <v>10981.918561500001</v>
      </c>
      <c r="AB545" s="22">
        <f t="shared" si="153"/>
        <v>309.34754596521003</v>
      </c>
      <c r="AC545" s="22">
        <f>SUM(AB$2:AB545)</f>
        <v>143064.82420455309</v>
      </c>
      <c r="AD545" s="35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</row>
    <row r="546" spans="1:43" x14ac:dyDescent="0.3">
      <c r="A546" s="21">
        <v>2</v>
      </c>
      <c r="B546" s="24" t="s">
        <v>99</v>
      </c>
      <c r="C546" s="24">
        <f t="shared" si="140"/>
        <v>544</v>
      </c>
      <c r="D546" s="24">
        <f t="shared" si="146"/>
        <v>14.898420000000002</v>
      </c>
      <c r="E546" s="24">
        <f>E545+0.75</f>
        <v>6.66</v>
      </c>
      <c r="F546" s="44">
        <f t="shared" si="154"/>
        <v>67.506742366102216</v>
      </c>
      <c r="G546" s="61"/>
      <c r="H546" s="61"/>
      <c r="I546" s="44">
        <f>E546-E545</f>
        <v>0.75</v>
      </c>
      <c r="J546" s="24">
        <f>(0.5*'Vehicle Specs'!$G$25*'Vehicle Specs'!$C$28*'Vehicle Specs'!$C$27*'Drive Cycle'!E546^2)</f>
        <v>39.458923617959996</v>
      </c>
      <c r="K546" s="24">
        <f>IF(A546=1,'Vehicle Specs'!$E$36,IF(A546=2,'Vehicle Specs'!$C$36,IF(A546=3,'Vehicle Specs'!$D$36,IF(A546=4,'Vehicle Specs'!$B$36,1))))</f>
        <v>278.27536500000002</v>
      </c>
      <c r="L546" s="24">
        <f t="shared" si="158"/>
        <v>0</v>
      </c>
      <c r="M546" s="24">
        <f t="shared" si="155"/>
        <v>0</v>
      </c>
      <c r="N546" s="24">
        <f t="shared" si="147"/>
        <v>0</v>
      </c>
      <c r="O546" s="24">
        <f t="shared" si="148"/>
        <v>0</v>
      </c>
      <c r="P546" s="24">
        <f t="shared" si="149"/>
        <v>317.73428861796003</v>
      </c>
      <c r="Q546" s="24">
        <f>IF(H546=1,I546*'Vehicle Specs'!#REF!,IF(H546=2,'Vehicle Specs'!#REF!*I546,IF(H546=3,'Vehicle Specs'!$G$25*I546,0)))</f>
        <v>0</v>
      </c>
      <c r="R546" s="24">
        <f t="shared" si="145"/>
        <v>317.73428861796003</v>
      </c>
      <c r="S546" s="24">
        <f t="shared" si="150"/>
        <v>317.73428861796003</v>
      </c>
      <c r="T546" s="24">
        <f>ABS((+P546+Q546)*(+E546))/1000</f>
        <v>2.1161103621956139</v>
      </c>
      <c r="U546" s="61"/>
      <c r="V546" s="61"/>
      <c r="W546" s="22">
        <v>308.00785775999998</v>
      </c>
      <c r="X546" s="24">
        <f t="shared" si="156"/>
        <v>2.7184627103920944E-2</v>
      </c>
      <c r="Y546" s="24">
        <f t="shared" si="151"/>
        <v>2.7184627103920944E-2</v>
      </c>
      <c r="Z546" s="24">
        <f t="shared" si="152"/>
        <v>8.4000497751115719E-2</v>
      </c>
      <c r="AA546" s="22">
        <f>(0.5*'Vehicle Specs'!$G$20*'Drive Cycle'!E546^2)</f>
        <v>13946.065974000001</v>
      </c>
      <c r="AB546" s="22">
        <f t="shared" si="153"/>
        <v>317.73428861796003</v>
      </c>
      <c r="AC546" s="22">
        <f>SUM(AB$2:AB546)</f>
        <v>143382.55849317106</v>
      </c>
      <c r="AD546" s="35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</row>
    <row r="547" spans="1:43" x14ac:dyDescent="0.3">
      <c r="A547" s="21">
        <v>2</v>
      </c>
      <c r="B547" s="24" t="s">
        <v>99</v>
      </c>
      <c r="C547" s="24">
        <f t="shared" si="140"/>
        <v>545</v>
      </c>
      <c r="D547" s="24">
        <f t="shared" si="146"/>
        <v>16.576170000000001</v>
      </c>
      <c r="E547" s="24">
        <f t="shared" ref="E547:E551" si="160">E546+0.75</f>
        <v>7.41</v>
      </c>
      <c r="F547" s="44">
        <f t="shared" si="154"/>
        <v>67.641695132633927</v>
      </c>
      <c r="G547" s="61"/>
      <c r="H547" s="61"/>
      <c r="I547" s="44">
        <f>E547-E546</f>
        <v>0.75</v>
      </c>
      <c r="J547" s="24">
        <f>(0.5*'Vehicle Specs'!$G$25*'Vehicle Specs'!$C$28*'Vehicle Specs'!$C$27*'Drive Cycle'!E547^2)</f>
        <v>48.846470883209996</v>
      </c>
      <c r="K547" s="24">
        <f>IF(A547=1,'Vehicle Specs'!$E$36,IF(A547=2,'Vehicle Specs'!$C$36,IF(A547=3,'Vehicle Specs'!$D$36,IF(A547=4,'Vehicle Specs'!$B$36,1))))</f>
        <v>278.27536500000002</v>
      </c>
      <c r="L547" s="24">
        <f t="shared" si="158"/>
        <v>0</v>
      </c>
      <c r="M547" s="24">
        <f t="shared" si="155"/>
        <v>0</v>
      </c>
      <c r="N547" s="24">
        <f t="shared" si="147"/>
        <v>0</v>
      </c>
      <c r="O547" s="24">
        <f t="shared" si="148"/>
        <v>0</v>
      </c>
      <c r="P547" s="24">
        <f t="shared" si="149"/>
        <v>327.12183588321</v>
      </c>
      <c r="Q547" s="24">
        <f>IF(H547=1,I547*'Vehicle Specs'!#REF!,IF(H547=2,'Vehicle Specs'!#REF!*I547,IF(H547=3,'Vehicle Specs'!$G$25*I547,0)))</f>
        <v>0</v>
      </c>
      <c r="R547" s="24">
        <f t="shared" si="145"/>
        <v>327.12183588321</v>
      </c>
      <c r="S547" s="24">
        <f t="shared" si="150"/>
        <v>327.12183588321</v>
      </c>
      <c r="T547" s="24">
        <f>ABS((+P547+Q547)*(+E547))/1000</f>
        <v>2.423972803894586</v>
      </c>
      <c r="U547" s="61"/>
      <c r="V547" s="61"/>
      <c r="W547" s="22">
        <v>308.00785775999998</v>
      </c>
      <c r="X547" s="24">
        <f t="shared" si="156"/>
        <v>2.7987804415807165E-2</v>
      </c>
      <c r="Y547" s="24">
        <f t="shared" si="151"/>
        <v>2.7987804415807165E-2</v>
      </c>
      <c r="Z547" s="24">
        <f t="shared" si="152"/>
        <v>8.648231564484414E-2</v>
      </c>
      <c r="AA547" s="22">
        <f>(0.5*'Vehicle Specs'!$G$20*'Drive Cycle'!E547^2)</f>
        <v>17263.930261500002</v>
      </c>
      <c r="AB547" s="22">
        <f t="shared" si="153"/>
        <v>327.12183588321</v>
      </c>
      <c r="AC547" s="22">
        <f>SUM(AB$2:AB547)</f>
        <v>143709.68032905427</v>
      </c>
      <c r="AD547" s="35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</row>
    <row r="548" spans="1:43" x14ac:dyDescent="0.3">
      <c r="A548" s="21">
        <v>2</v>
      </c>
      <c r="B548" s="24" t="s">
        <v>99</v>
      </c>
      <c r="C548" s="24">
        <f t="shared" si="140"/>
        <v>546</v>
      </c>
      <c r="D548" s="24">
        <f t="shared" si="146"/>
        <v>18.253920000000001</v>
      </c>
      <c r="E548" s="24">
        <f t="shared" si="160"/>
        <v>8.16</v>
      </c>
      <c r="F548" s="44">
        <f t="shared" si="154"/>
        <v>67.764244152241773</v>
      </c>
      <c r="G548" s="61"/>
      <c r="H548" s="61"/>
      <c r="I548" s="44">
        <f>E548-E547</f>
        <v>0.75</v>
      </c>
      <c r="J548" s="24">
        <f>(0.5*'Vehicle Specs'!$G$25*'Vehicle Specs'!$C$28*'Vehicle Specs'!$C$27*'Drive Cycle'!E548^2)</f>
        <v>59.234822760959993</v>
      </c>
      <c r="K548" s="24">
        <f>IF(A548=1,'Vehicle Specs'!$E$36,IF(A548=2,'Vehicle Specs'!$C$36,IF(A548=3,'Vehicle Specs'!$D$36,IF(A548=4,'Vehicle Specs'!$B$36,1))))</f>
        <v>278.27536500000002</v>
      </c>
      <c r="L548" s="24">
        <f t="shared" si="158"/>
        <v>0</v>
      </c>
      <c r="M548" s="24">
        <f t="shared" si="155"/>
        <v>0</v>
      </c>
      <c r="N548" s="24">
        <f t="shared" si="147"/>
        <v>0</v>
      </c>
      <c r="O548" s="24">
        <f t="shared" si="148"/>
        <v>0</v>
      </c>
      <c r="P548" s="24">
        <f t="shared" si="149"/>
        <v>337.51018776096004</v>
      </c>
      <c r="Q548" s="24">
        <f>IF(H548=1,I548*'Vehicle Specs'!#REF!,IF(H548=2,'Vehicle Specs'!#REF!*I548,IF(H548=3,'Vehicle Specs'!$G$25*I548,0)))</f>
        <v>0</v>
      </c>
      <c r="R548" s="24">
        <f t="shared" si="145"/>
        <v>337.51018776096004</v>
      </c>
      <c r="S548" s="24">
        <f t="shared" si="150"/>
        <v>337.51018776096004</v>
      </c>
      <c r="T548" s="24">
        <f>ABS((+P548+Q548)*(+E548))/1000</f>
        <v>2.7540831321294341</v>
      </c>
      <c r="U548" s="61"/>
      <c r="V548" s="61"/>
      <c r="W548" s="22">
        <v>308.00785775999998</v>
      </c>
      <c r="X548" s="24">
        <f t="shared" si="156"/>
        <v>2.8876608306785737E-2</v>
      </c>
      <c r="Y548" s="24">
        <f t="shared" si="151"/>
        <v>2.8876608306785737E-2</v>
      </c>
      <c r="Z548" s="24">
        <f t="shared" si="152"/>
        <v>8.9228719667967929E-2</v>
      </c>
      <c r="AA548" s="22">
        <f>(0.5*'Vehicle Specs'!$G$20*'Drive Cycle'!E548^2)</f>
        <v>20935.511424</v>
      </c>
      <c r="AB548" s="22">
        <f t="shared" si="153"/>
        <v>337.51018776096004</v>
      </c>
      <c r="AC548" s="22">
        <f>SUM(AB$2:AB548)</f>
        <v>144047.19051681523</v>
      </c>
      <c r="AD548" s="35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</row>
    <row r="549" spans="1:43" x14ac:dyDescent="0.3">
      <c r="A549" s="21">
        <v>2</v>
      </c>
      <c r="B549" s="24" t="s">
        <v>99</v>
      </c>
      <c r="C549" s="24">
        <f t="shared" si="140"/>
        <v>547</v>
      </c>
      <c r="D549" s="24">
        <f t="shared" si="146"/>
        <v>19.93167</v>
      </c>
      <c r="E549" s="24">
        <f t="shared" si="160"/>
        <v>8.91</v>
      </c>
      <c r="F549" s="44">
        <f t="shared" si="154"/>
        <v>67.876477597808545</v>
      </c>
      <c r="G549" s="61"/>
      <c r="H549" s="61"/>
      <c r="I549" s="44">
        <f>E549-E548</f>
        <v>0.75</v>
      </c>
      <c r="J549" s="24">
        <f>(0.5*'Vehicle Specs'!$G$25*'Vehicle Specs'!$C$28*'Vehicle Specs'!$C$27*'Drive Cycle'!E549^2)</f>
        <v>70.623979251210002</v>
      </c>
      <c r="K549" s="24">
        <f>IF(A549=1,'Vehicle Specs'!$E$36,IF(A549=2,'Vehicle Specs'!$C$36,IF(A549=3,'Vehicle Specs'!$D$36,IF(A549=4,'Vehicle Specs'!$B$36,1))))</f>
        <v>278.27536500000002</v>
      </c>
      <c r="L549" s="24">
        <f t="shared" si="158"/>
        <v>0</v>
      </c>
      <c r="M549" s="24">
        <f t="shared" si="155"/>
        <v>0</v>
      </c>
      <c r="N549" s="24">
        <f t="shared" si="147"/>
        <v>0</v>
      </c>
      <c r="O549" s="24">
        <f t="shared" si="148"/>
        <v>0</v>
      </c>
      <c r="P549" s="24">
        <f t="shared" si="149"/>
        <v>348.89934425121004</v>
      </c>
      <c r="Q549" s="24">
        <f>IF(H549=1,I549*'Vehicle Specs'!#REF!,IF(H549=2,'Vehicle Specs'!#REF!*I549,IF(H549=3,'Vehicle Specs'!$G$25*I549,0)))</f>
        <v>0</v>
      </c>
      <c r="R549" s="24">
        <f t="shared" si="145"/>
        <v>348.89934425121004</v>
      </c>
      <c r="S549" s="24">
        <f t="shared" si="150"/>
        <v>348.89934425121004</v>
      </c>
      <c r="T549" s="24">
        <f>ABS((+P549+Q549)*(+E549))/1000</f>
        <v>3.1086931572782812</v>
      </c>
      <c r="U549" s="61"/>
      <c r="V549" s="61"/>
      <c r="W549" s="22">
        <v>308.00785775999998</v>
      </c>
      <c r="X549" s="24">
        <f t="shared" si="156"/>
        <v>2.9851038776856659E-2</v>
      </c>
      <c r="Y549" s="24">
        <f t="shared" si="151"/>
        <v>2.9851038776856659E-2</v>
      </c>
      <c r="Z549" s="24">
        <f t="shared" si="152"/>
        <v>9.223970982048707E-2</v>
      </c>
      <c r="AA549" s="22">
        <f>(0.5*'Vehicle Specs'!$G$20*'Drive Cycle'!E549^2)</f>
        <v>24960.809461500005</v>
      </c>
      <c r="AB549" s="22">
        <f t="shared" si="153"/>
        <v>348.89934425121004</v>
      </c>
      <c r="AC549" s="22">
        <f>SUM(AB$2:AB549)</f>
        <v>144396.08986106643</v>
      </c>
      <c r="AD549" s="35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</row>
    <row r="550" spans="1:43" x14ac:dyDescent="0.3">
      <c r="A550" s="21">
        <v>2</v>
      </c>
      <c r="B550" s="24" t="s">
        <v>99</v>
      </c>
      <c r="C550" s="24">
        <f t="shared" si="140"/>
        <v>548</v>
      </c>
      <c r="D550" s="24">
        <f t="shared" si="146"/>
        <v>21.60942</v>
      </c>
      <c r="E550" s="24">
        <f t="shared" si="160"/>
        <v>9.66</v>
      </c>
      <c r="F550" s="44">
        <f t="shared" si="154"/>
        <v>67.97999726654561</v>
      </c>
      <c r="G550" s="61"/>
      <c r="H550" s="61"/>
      <c r="I550" s="44">
        <f>E550-E549</f>
        <v>0.75</v>
      </c>
      <c r="J550" s="24">
        <f>(0.5*'Vehicle Specs'!$G$25*'Vehicle Specs'!$C$28*'Vehicle Specs'!$C$27*'Drive Cycle'!E550^2)</f>
        <v>83.013940353959995</v>
      </c>
      <c r="K550" s="24">
        <f>IF(A550=1,'Vehicle Specs'!$E$36,IF(A550=2,'Vehicle Specs'!$C$36,IF(A550=3,'Vehicle Specs'!$D$36,IF(A550=4,'Vehicle Specs'!$B$36,1))))</f>
        <v>278.27536500000002</v>
      </c>
      <c r="L550" s="24">
        <f t="shared" si="158"/>
        <v>0</v>
      </c>
      <c r="M550" s="24">
        <f t="shared" si="155"/>
        <v>0</v>
      </c>
      <c r="N550" s="24">
        <f t="shared" si="147"/>
        <v>0</v>
      </c>
      <c r="O550" s="24">
        <f t="shared" si="148"/>
        <v>0</v>
      </c>
      <c r="P550" s="24">
        <f t="shared" si="149"/>
        <v>361.28930535396</v>
      </c>
      <c r="Q550" s="24">
        <f>IF(H550=1,I550*'Vehicle Specs'!#REF!,IF(H550=2,'Vehicle Specs'!#REF!*I550,IF(H550=3,'Vehicle Specs'!$G$25*I550,0)))</f>
        <v>0</v>
      </c>
      <c r="R550" s="24">
        <f t="shared" si="145"/>
        <v>361.28930535396</v>
      </c>
      <c r="S550" s="24">
        <f t="shared" si="150"/>
        <v>361.28930535396</v>
      </c>
      <c r="T550" s="24">
        <f>ABS((+P550+Q550)*(+E550))/1000</f>
        <v>3.4900546897192535</v>
      </c>
      <c r="U550" s="61"/>
      <c r="V550" s="61"/>
      <c r="W550" s="22">
        <v>308.00785775999998</v>
      </c>
      <c r="X550" s="24">
        <f t="shared" si="156"/>
        <v>3.0911095826019915E-2</v>
      </c>
      <c r="Y550" s="24">
        <f t="shared" si="151"/>
        <v>3.0911095826019915E-2</v>
      </c>
      <c r="Z550" s="24">
        <f t="shared" si="152"/>
        <v>9.5515286102401536E-2</v>
      </c>
      <c r="AA550" s="22">
        <f>(0.5*'Vehicle Specs'!$G$20*'Drive Cycle'!E550^2)</f>
        <v>29339.824374000003</v>
      </c>
      <c r="AB550" s="22">
        <f t="shared" si="153"/>
        <v>361.28930535396</v>
      </c>
      <c r="AC550" s="22">
        <f>SUM(AB$2:AB550)</f>
        <v>144757.3791664204</v>
      </c>
      <c r="AD550" s="35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</row>
    <row r="551" spans="1:43" x14ac:dyDescent="0.3">
      <c r="A551" s="21">
        <v>2</v>
      </c>
      <c r="B551" s="25" t="s">
        <v>85</v>
      </c>
      <c r="C551" s="25">
        <f t="shared" ref="C551:C614" si="161">C550+1</f>
        <v>549</v>
      </c>
      <c r="D551" s="25">
        <f t="shared" si="146"/>
        <v>23.28717</v>
      </c>
      <c r="E551" s="25">
        <f t="shared" si="160"/>
        <v>10.41</v>
      </c>
      <c r="F551" s="45">
        <f t="shared" si="154"/>
        <v>68.076058745892396</v>
      </c>
      <c r="G551" s="61"/>
      <c r="H551" s="61"/>
      <c r="I551" s="45">
        <f>E551-E550</f>
        <v>0.75</v>
      </c>
      <c r="J551" s="25">
        <f>(0.5*'Vehicle Specs'!$G$25*'Vehicle Specs'!$C$28*'Vehicle Specs'!$C$27*'Drive Cycle'!E551^2)</f>
        <v>96.404706069209993</v>
      </c>
      <c r="K551" s="25">
        <f>IF(A551=1,'Vehicle Specs'!$E$36,IF(A551=2,'Vehicle Specs'!$C$36,IF(A551=3,'Vehicle Specs'!$D$36,IF(A551=4,'Vehicle Specs'!$B$36,1))))</f>
        <v>278.27536500000002</v>
      </c>
      <c r="L551" s="25">
        <f t="shared" si="158"/>
        <v>0</v>
      </c>
      <c r="M551" s="25">
        <f t="shared" si="155"/>
        <v>0</v>
      </c>
      <c r="N551" s="25">
        <f t="shared" si="147"/>
        <v>0</v>
      </c>
      <c r="O551" s="25">
        <f t="shared" si="148"/>
        <v>0</v>
      </c>
      <c r="P551" s="25">
        <f t="shared" si="149"/>
        <v>374.68007106921004</v>
      </c>
      <c r="Q551" s="25">
        <f>IF(H551=1,I551*'Vehicle Specs'!#REF!,IF(H551=2,'Vehicle Specs'!#REF!*I551,IF(H551=3,'Vehicle Specs'!$G$25*I551,0)))</f>
        <v>0</v>
      </c>
      <c r="R551" s="25">
        <f t="shared" si="145"/>
        <v>374.68007106921004</v>
      </c>
      <c r="S551" s="25">
        <f t="shared" si="150"/>
        <v>374.68007106921004</v>
      </c>
      <c r="T551" s="25">
        <f>ABS((+P551+Q551)*(+E551))/1000</f>
        <v>3.9004195398304766</v>
      </c>
      <c r="U551" s="61"/>
      <c r="V551" s="61"/>
      <c r="W551" s="22">
        <v>308.00785775999998</v>
      </c>
      <c r="X551" s="25">
        <f t="shared" si="156"/>
        <v>3.2056779454275534E-2</v>
      </c>
      <c r="Y551" s="25">
        <f t="shared" si="151"/>
        <v>3.2056779454275534E-2</v>
      </c>
      <c r="Z551" s="25">
        <f t="shared" si="152"/>
        <v>9.9055448513711397E-2</v>
      </c>
      <c r="AA551" s="22">
        <f>(0.5*'Vehicle Specs'!$G$20*'Drive Cycle'!E551^2)</f>
        <v>34072.556161500004</v>
      </c>
      <c r="AB551" s="22">
        <f t="shared" si="153"/>
        <v>374.68007106921004</v>
      </c>
      <c r="AC551" s="22">
        <f>SUM(AB$2:AB551)</f>
        <v>145132.05923748962</v>
      </c>
      <c r="AD551" s="35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</row>
    <row r="552" spans="1:43" x14ac:dyDescent="0.3">
      <c r="A552" s="21">
        <v>2</v>
      </c>
      <c r="B552" s="25" t="s">
        <v>85</v>
      </c>
      <c r="C552" s="25">
        <f t="shared" si="161"/>
        <v>550</v>
      </c>
      <c r="D552" s="25">
        <f t="shared" si="146"/>
        <v>25.524170000000002</v>
      </c>
      <c r="E552" s="25">
        <f>E551+1</f>
        <v>11.41</v>
      </c>
      <c r="F552" s="45">
        <f t="shared" si="154"/>
        <v>68.163701164823152</v>
      </c>
      <c r="G552" s="61"/>
      <c r="H552" s="61"/>
      <c r="I552" s="45">
        <f>E552-E551</f>
        <v>1</v>
      </c>
      <c r="J552" s="25">
        <f>(0.5*'Vehicle Specs'!$G$25*'Vehicle Specs'!$C$28*'Vehicle Specs'!$C$27*'Drive Cycle'!E552^2)</f>
        <v>115.81586753120997</v>
      </c>
      <c r="K552" s="25">
        <f>IF(A552=1,'Vehicle Specs'!$E$36,IF(A552=2,'Vehicle Specs'!$C$36,IF(A552=3,'Vehicle Specs'!$D$36,IF(A552=4,'Vehicle Specs'!$B$36,1))))</f>
        <v>278.27536500000002</v>
      </c>
      <c r="L552" s="25">
        <f t="shared" si="158"/>
        <v>0</v>
      </c>
      <c r="M552" s="25">
        <f t="shared" si="155"/>
        <v>0</v>
      </c>
      <c r="N552" s="25">
        <f t="shared" si="147"/>
        <v>0</v>
      </c>
      <c r="O552" s="25">
        <f t="shared" si="148"/>
        <v>0</v>
      </c>
      <c r="P552" s="25">
        <f t="shared" si="149"/>
        <v>394.09123253120998</v>
      </c>
      <c r="Q552" s="25">
        <f>IF(H552=1,I552*'Vehicle Specs'!#REF!,IF(H552=2,'Vehicle Specs'!#REF!*I552,IF(H552=3,'Vehicle Specs'!$G$25*I552,0)))</f>
        <v>0</v>
      </c>
      <c r="R552" s="25">
        <f t="shared" si="145"/>
        <v>394.09123253120998</v>
      </c>
      <c r="S552" s="25">
        <f t="shared" si="150"/>
        <v>394.09123253120998</v>
      </c>
      <c r="T552" s="25">
        <f>ABS((+P552+Q552)*(+E552))/1000</f>
        <v>4.4965809631811062</v>
      </c>
      <c r="U552" s="61"/>
      <c r="V552" s="61"/>
      <c r="W552" s="22">
        <v>308.00785775999998</v>
      </c>
      <c r="X552" s="25">
        <f t="shared" si="156"/>
        <v>3.3717554526093332E-2</v>
      </c>
      <c r="Y552" s="25">
        <f t="shared" si="151"/>
        <v>3.3717554526093332E-2</v>
      </c>
      <c r="Z552" s="25">
        <f t="shared" si="152"/>
        <v>0.1041872434856284</v>
      </c>
      <c r="AA552" s="22">
        <f>(0.5*'Vehicle Specs'!$G$20*'Drive Cycle'!E552^2)</f>
        <v>40933.0914615</v>
      </c>
      <c r="AB552" s="22">
        <f t="shared" si="153"/>
        <v>394.09123253120998</v>
      </c>
      <c r="AC552" s="22">
        <f>SUM(AB$2:AB552)</f>
        <v>145526.15047002083</v>
      </c>
      <c r="AD552" s="35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</row>
    <row r="553" spans="1:43" x14ac:dyDescent="0.3">
      <c r="A553" s="21">
        <v>2</v>
      </c>
      <c r="B553" s="25" t="s">
        <v>85</v>
      </c>
      <c r="C553" s="25">
        <f t="shared" si="161"/>
        <v>551</v>
      </c>
      <c r="D553" s="25">
        <f t="shared" si="146"/>
        <v>27.76117</v>
      </c>
      <c r="E553" s="25">
        <f t="shared" ref="E553:E554" si="162">E552+1</f>
        <v>12.41</v>
      </c>
      <c r="F553" s="45">
        <f t="shared" si="154"/>
        <v>68.244281342099541</v>
      </c>
      <c r="G553" s="61"/>
      <c r="H553" s="61"/>
      <c r="I553" s="45">
        <f>E553-E552</f>
        <v>1</v>
      </c>
      <c r="J553" s="25">
        <f>(0.5*'Vehicle Specs'!$G$25*'Vehicle Specs'!$C$28*'Vehicle Specs'!$C$27*'Drive Cycle'!E553^2)</f>
        <v>137.00623719320998</v>
      </c>
      <c r="K553" s="25">
        <f>IF(A553=1,'Vehicle Specs'!$E$36,IF(A553=2,'Vehicle Specs'!$C$36,IF(A553=3,'Vehicle Specs'!$D$36,IF(A553=4,'Vehicle Specs'!$B$36,1))))</f>
        <v>278.27536500000002</v>
      </c>
      <c r="L553" s="25">
        <f t="shared" si="158"/>
        <v>0</v>
      </c>
      <c r="M553" s="25">
        <f t="shared" si="155"/>
        <v>0</v>
      </c>
      <c r="N553" s="25">
        <f t="shared" si="147"/>
        <v>0</v>
      </c>
      <c r="O553" s="25">
        <f t="shared" si="148"/>
        <v>0</v>
      </c>
      <c r="P553" s="25">
        <f t="shared" si="149"/>
        <v>415.28160219321001</v>
      </c>
      <c r="Q553" s="25">
        <f>IF(H553=1,I553*'Vehicle Specs'!#REF!,IF(H553=2,'Vehicle Specs'!#REF!*I553,IF(H553=3,'Vehicle Specs'!$G$25*I553,0)))</f>
        <v>0</v>
      </c>
      <c r="R553" s="25">
        <f t="shared" si="145"/>
        <v>415.28160219321001</v>
      </c>
      <c r="S553" s="25">
        <f t="shared" si="150"/>
        <v>415.28160219321001</v>
      </c>
      <c r="T553" s="25">
        <f>ABS((+P553+Q553)*(+E553))/1000</f>
        <v>5.1536446832177365</v>
      </c>
      <c r="U553" s="61"/>
      <c r="V553" s="61"/>
      <c r="W553" s="22">
        <v>308.00785775999998</v>
      </c>
      <c r="X553" s="25">
        <f t="shared" si="156"/>
        <v>3.5530554627408645E-2</v>
      </c>
      <c r="Y553" s="25">
        <f t="shared" si="151"/>
        <v>3.5530554627408645E-2</v>
      </c>
      <c r="Z553" s="25">
        <f t="shared" si="152"/>
        <v>0.10978941379869271</v>
      </c>
      <c r="AA553" s="22">
        <f>(0.5*'Vehicle Specs'!$G$20*'Drive Cycle'!E553^2)</f>
        <v>48422.456761500005</v>
      </c>
      <c r="AB553" s="22">
        <f t="shared" si="153"/>
        <v>415.28160219321001</v>
      </c>
      <c r="AC553" s="22">
        <f>SUM(AB$2:AB553)</f>
        <v>145941.43207221405</v>
      </c>
      <c r="AD553" s="35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</row>
    <row r="554" spans="1:43" x14ac:dyDescent="0.3">
      <c r="A554" s="21">
        <v>2</v>
      </c>
      <c r="B554" s="25" t="s">
        <v>85</v>
      </c>
      <c r="C554" s="25">
        <f t="shared" si="161"/>
        <v>552</v>
      </c>
      <c r="D554" s="25">
        <f t="shared" si="146"/>
        <v>29.998170000000002</v>
      </c>
      <c r="E554" s="25">
        <f t="shared" si="162"/>
        <v>13.41</v>
      </c>
      <c r="F554" s="45">
        <f t="shared" si="154"/>
        <v>68.318852557610356</v>
      </c>
      <c r="G554" s="61"/>
      <c r="H554" s="61"/>
      <c r="I554" s="45">
        <f>E554-E553</f>
        <v>1</v>
      </c>
      <c r="J554" s="25">
        <f>(0.5*'Vehicle Specs'!$G$25*'Vehicle Specs'!$C$28*'Vehicle Specs'!$C$27*'Drive Cycle'!E554^2)</f>
        <v>159.97581505520998</v>
      </c>
      <c r="K554" s="25">
        <f>IF(A554=1,'Vehicle Specs'!$E$36,IF(A554=2,'Vehicle Specs'!$C$36,IF(A554=3,'Vehicle Specs'!$D$36,IF(A554=4,'Vehicle Specs'!$B$36,1))))</f>
        <v>278.27536500000002</v>
      </c>
      <c r="L554" s="25">
        <f t="shared" si="158"/>
        <v>0</v>
      </c>
      <c r="M554" s="25">
        <f t="shared" si="155"/>
        <v>0</v>
      </c>
      <c r="N554" s="25">
        <f t="shared" si="147"/>
        <v>0</v>
      </c>
      <c r="O554" s="25">
        <f t="shared" si="148"/>
        <v>0</v>
      </c>
      <c r="P554" s="25">
        <f t="shared" si="149"/>
        <v>438.25118005521</v>
      </c>
      <c r="Q554" s="25">
        <f>IF(H554=1,I554*'Vehicle Specs'!#REF!,IF(H554=2,'Vehicle Specs'!#REF!*I554,IF(H554=3,'Vehicle Specs'!$G$25*I554,0)))</f>
        <v>0</v>
      </c>
      <c r="R554" s="25">
        <f t="shared" si="145"/>
        <v>438.25118005521</v>
      </c>
      <c r="S554" s="25">
        <f t="shared" si="150"/>
        <v>438.25118005521</v>
      </c>
      <c r="T554" s="25">
        <f>ABS((+P554+Q554)*(+E554))/1000</f>
        <v>5.8769483245403666</v>
      </c>
      <c r="U554" s="61"/>
      <c r="V554" s="61"/>
      <c r="W554" s="22">
        <v>308.00785775999998</v>
      </c>
      <c r="X554" s="25">
        <f t="shared" si="156"/>
        <v>3.7495779758221458E-2</v>
      </c>
      <c r="Y554" s="25">
        <f t="shared" si="151"/>
        <v>3.7495779758221458E-2</v>
      </c>
      <c r="Z554" s="25">
        <f t="shared" si="152"/>
        <v>0.1158619594529043</v>
      </c>
      <c r="AA554" s="22">
        <f>(0.5*'Vehicle Specs'!$G$20*'Drive Cycle'!E554^2)</f>
        <v>56540.652061500004</v>
      </c>
      <c r="AB554" s="22">
        <f t="shared" si="153"/>
        <v>438.25118005521</v>
      </c>
      <c r="AC554" s="22">
        <f>SUM(AB$2:AB554)</f>
        <v>146379.68325226926</v>
      </c>
      <c r="AD554" s="35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</row>
    <row r="555" spans="1:43" x14ac:dyDescent="0.3">
      <c r="A555" s="21">
        <v>2</v>
      </c>
      <c r="B555" s="25" t="s">
        <v>85</v>
      </c>
      <c r="C555" s="25">
        <f t="shared" si="161"/>
        <v>553</v>
      </c>
      <c r="D555" s="25">
        <f t="shared" si="146"/>
        <v>29.998170000000002</v>
      </c>
      <c r="E555" s="25">
        <f>E554</f>
        <v>13.41</v>
      </c>
      <c r="F555" s="45">
        <f t="shared" si="154"/>
        <v>68.393423773121171</v>
      </c>
      <c r="G555" s="61"/>
      <c r="H555" s="61"/>
      <c r="I555" s="45">
        <f>E555-E554</f>
        <v>0</v>
      </c>
      <c r="J555" s="25">
        <f>(0.5*'Vehicle Specs'!$G$25*'Vehicle Specs'!$C$28*'Vehicle Specs'!$C$27*'Drive Cycle'!E555^2)</f>
        <v>159.97581505520998</v>
      </c>
      <c r="K555" s="25">
        <f>IF(A555=1,'Vehicle Specs'!$E$36,IF(A555=2,'Vehicle Specs'!$C$36,IF(A555=3,'Vehicle Specs'!$D$36,IF(A555=4,'Vehicle Specs'!$B$36,1))))</f>
        <v>278.27536500000002</v>
      </c>
      <c r="L555" s="25">
        <f t="shared" si="158"/>
        <v>0</v>
      </c>
      <c r="M555" s="25">
        <f t="shared" si="155"/>
        <v>0</v>
      </c>
      <c r="N555" s="25">
        <f t="shared" si="147"/>
        <v>0</v>
      </c>
      <c r="O555" s="25">
        <f t="shared" si="148"/>
        <v>0</v>
      </c>
      <c r="P555" s="25">
        <f t="shared" si="149"/>
        <v>438.25118005521</v>
      </c>
      <c r="Q555" s="25">
        <f>IF(H555=1,I555*'Vehicle Specs'!#REF!,IF(H555=2,'Vehicle Specs'!#REF!*I555,IF(H555=3,'Vehicle Specs'!$G$25*I555,0)))</f>
        <v>0</v>
      </c>
      <c r="R555" s="25">
        <f t="shared" si="145"/>
        <v>438.25118005521</v>
      </c>
      <c r="S555" s="25">
        <f t="shared" si="150"/>
        <v>438.25118005521</v>
      </c>
      <c r="T555" s="25">
        <f>ABS((+P555+Q555)*(+E555))/1000</f>
        <v>5.8769483245403666</v>
      </c>
      <c r="U555" s="61"/>
      <c r="V555" s="61"/>
      <c r="W555" s="22">
        <v>308.00785775999998</v>
      </c>
      <c r="X555" s="25">
        <f t="shared" si="156"/>
        <v>3.7495779758221458E-2</v>
      </c>
      <c r="Y555" s="25">
        <f t="shared" si="151"/>
        <v>3.7495779758221458E-2</v>
      </c>
      <c r="Z555" s="25">
        <f t="shared" si="152"/>
        <v>0.1158619594529043</v>
      </c>
      <c r="AA555" s="22">
        <f>(0.5*'Vehicle Specs'!$G$20*'Drive Cycle'!E555^2)</f>
        <v>56540.652061500004</v>
      </c>
      <c r="AB555" s="22">
        <f t="shared" si="153"/>
        <v>438.25118005521</v>
      </c>
      <c r="AC555" s="22">
        <f>SUM(AB$2:AB555)</f>
        <v>146817.93443232446</v>
      </c>
      <c r="AD555" s="35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</row>
    <row r="556" spans="1:43" x14ac:dyDescent="0.3">
      <c r="A556" s="21">
        <v>2</v>
      </c>
      <c r="B556" s="25" t="s">
        <v>85</v>
      </c>
      <c r="C556" s="25">
        <f t="shared" si="161"/>
        <v>554</v>
      </c>
      <c r="D556" s="25">
        <f t="shared" si="146"/>
        <v>29.998170000000002</v>
      </c>
      <c r="E556" s="25">
        <f t="shared" ref="E556:E560" si="163">E555</f>
        <v>13.41</v>
      </c>
      <c r="F556" s="45">
        <f t="shared" si="154"/>
        <v>68.467994988631986</v>
      </c>
      <c r="G556" s="61"/>
      <c r="H556" s="61"/>
      <c r="I556" s="45">
        <f>E556-E555</f>
        <v>0</v>
      </c>
      <c r="J556" s="25">
        <f>(0.5*'Vehicle Specs'!$G$25*'Vehicle Specs'!$C$28*'Vehicle Specs'!$C$27*'Drive Cycle'!E556^2)</f>
        <v>159.97581505520998</v>
      </c>
      <c r="K556" s="25">
        <f>IF(A556=1,'Vehicle Specs'!$E$36,IF(A556=2,'Vehicle Specs'!$C$36,IF(A556=3,'Vehicle Specs'!$D$36,IF(A556=4,'Vehicle Specs'!$B$36,1))))</f>
        <v>278.27536500000002</v>
      </c>
      <c r="L556" s="25">
        <f t="shared" si="158"/>
        <v>0</v>
      </c>
      <c r="M556" s="25">
        <f t="shared" si="155"/>
        <v>0</v>
      </c>
      <c r="N556" s="25">
        <f t="shared" si="147"/>
        <v>0</v>
      </c>
      <c r="O556" s="25">
        <f t="shared" si="148"/>
        <v>0</v>
      </c>
      <c r="P556" s="25">
        <f t="shared" si="149"/>
        <v>438.25118005521</v>
      </c>
      <c r="Q556" s="25">
        <f>IF(H556=1,I556*'Vehicle Specs'!#REF!,IF(H556=2,'Vehicle Specs'!#REF!*I556,IF(H556=3,'Vehicle Specs'!$G$25*I556,0)))</f>
        <v>0</v>
      </c>
      <c r="R556" s="25">
        <f t="shared" si="145"/>
        <v>438.25118005521</v>
      </c>
      <c r="S556" s="25">
        <f t="shared" si="150"/>
        <v>438.25118005521</v>
      </c>
      <c r="T556" s="25">
        <f>ABS((+P556+Q556)*(+E556))/1000</f>
        <v>5.8769483245403666</v>
      </c>
      <c r="U556" s="61"/>
      <c r="V556" s="61"/>
      <c r="W556" s="22">
        <v>308.00785775999998</v>
      </c>
      <c r="X556" s="25">
        <f t="shared" si="156"/>
        <v>3.7495779758221458E-2</v>
      </c>
      <c r="Y556" s="25">
        <f t="shared" si="151"/>
        <v>3.7495779758221458E-2</v>
      </c>
      <c r="Z556" s="25">
        <f t="shared" si="152"/>
        <v>0.1158619594529043</v>
      </c>
      <c r="AA556" s="22">
        <f>(0.5*'Vehicle Specs'!$G$20*'Drive Cycle'!E556^2)</f>
        <v>56540.652061500004</v>
      </c>
      <c r="AB556" s="22">
        <f t="shared" si="153"/>
        <v>438.25118005521</v>
      </c>
      <c r="AC556" s="22">
        <f>SUM(AB$2:AB556)</f>
        <v>147256.18561237966</v>
      </c>
      <c r="AD556" s="35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</row>
    <row r="557" spans="1:43" x14ac:dyDescent="0.3">
      <c r="A557" s="21">
        <v>2</v>
      </c>
      <c r="B557" s="25" t="s">
        <v>85</v>
      </c>
      <c r="C557" s="25">
        <f t="shared" si="161"/>
        <v>555</v>
      </c>
      <c r="D557" s="25">
        <f t="shared" si="146"/>
        <v>29.998170000000002</v>
      </c>
      <c r="E557" s="25">
        <f t="shared" si="163"/>
        <v>13.41</v>
      </c>
      <c r="F557" s="45">
        <f t="shared" si="154"/>
        <v>68.542566204142801</v>
      </c>
      <c r="G557" s="61"/>
      <c r="H557" s="61"/>
      <c r="I557" s="45">
        <f>E557-E556</f>
        <v>0</v>
      </c>
      <c r="J557" s="25">
        <f>(0.5*'Vehicle Specs'!$G$25*'Vehicle Specs'!$C$28*'Vehicle Specs'!$C$27*'Drive Cycle'!E557^2)</f>
        <v>159.97581505520998</v>
      </c>
      <c r="K557" s="25">
        <f>IF(A557=1,'Vehicle Specs'!$E$36,IF(A557=2,'Vehicle Specs'!$C$36,IF(A557=3,'Vehicle Specs'!$D$36,IF(A557=4,'Vehicle Specs'!$B$36,1))))</f>
        <v>278.27536500000002</v>
      </c>
      <c r="L557" s="25">
        <f t="shared" si="158"/>
        <v>0</v>
      </c>
      <c r="M557" s="25">
        <f t="shared" si="155"/>
        <v>0</v>
      </c>
      <c r="N557" s="25">
        <f t="shared" si="147"/>
        <v>0</v>
      </c>
      <c r="O557" s="25">
        <f t="shared" si="148"/>
        <v>0</v>
      </c>
      <c r="P557" s="25">
        <f t="shared" si="149"/>
        <v>438.25118005521</v>
      </c>
      <c r="Q557" s="25">
        <f>IF(H557=1,I557*'Vehicle Specs'!#REF!,IF(H557=2,'Vehicle Specs'!#REF!*I557,IF(H557=3,'Vehicle Specs'!$G$25*I557,0)))</f>
        <v>0</v>
      </c>
      <c r="R557" s="25">
        <f t="shared" si="145"/>
        <v>438.25118005521</v>
      </c>
      <c r="S557" s="25">
        <f t="shared" si="150"/>
        <v>438.25118005521</v>
      </c>
      <c r="T557" s="25">
        <f>ABS((+P557+Q557)*(+E557))/1000</f>
        <v>5.8769483245403666</v>
      </c>
      <c r="U557" s="61"/>
      <c r="V557" s="61"/>
      <c r="W557" s="22">
        <v>308.00785775999998</v>
      </c>
      <c r="X557" s="25">
        <f t="shared" si="156"/>
        <v>3.7495779758221458E-2</v>
      </c>
      <c r="Y557" s="25">
        <f t="shared" si="151"/>
        <v>3.7495779758221458E-2</v>
      </c>
      <c r="Z557" s="25">
        <f t="shared" si="152"/>
        <v>0.1158619594529043</v>
      </c>
      <c r="AA557" s="22">
        <f>(0.5*'Vehicle Specs'!$G$20*'Drive Cycle'!E557^2)</f>
        <v>56540.652061500004</v>
      </c>
      <c r="AB557" s="22">
        <f t="shared" si="153"/>
        <v>438.25118005521</v>
      </c>
      <c r="AC557" s="22">
        <f>SUM(AB$2:AB557)</f>
        <v>147694.43679243486</v>
      </c>
      <c r="AD557" s="35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</row>
    <row r="558" spans="1:43" x14ac:dyDescent="0.3">
      <c r="A558" s="21">
        <v>2</v>
      </c>
      <c r="B558" s="25" t="s">
        <v>85</v>
      </c>
      <c r="C558" s="25">
        <f t="shared" si="161"/>
        <v>556</v>
      </c>
      <c r="D558" s="25">
        <f t="shared" si="146"/>
        <v>29.998170000000002</v>
      </c>
      <c r="E558" s="25">
        <f t="shared" si="163"/>
        <v>13.41</v>
      </c>
      <c r="F558" s="45">
        <f t="shared" si="154"/>
        <v>68.617137419653616</v>
      </c>
      <c r="G558" s="61"/>
      <c r="H558" s="61"/>
      <c r="I558" s="45">
        <f>E558-E557</f>
        <v>0</v>
      </c>
      <c r="J558" s="25">
        <f>(0.5*'Vehicle Specs'!$G$25*'Vehicle Specs'!$C$28*'Vehicle Specs'!$C$27*'Drive Cycle'!E558^2)</f>
        <v>159.97581505520998</v>
      </c>
      <c r="K558" s="25">
        <f>IF(A558=1,'Vehicle Specs'!$E$36,IF(A558=2,'Vehicle Specs'!$C$36,IF(A558=3,'Vehicle Specs'!$D$36,IF(A558=4,'Vehicle Specs'!$B$36,1))))</f>
        <v>278.27536500000002</v>
      </c>
      <c r="L558" s="25">
        <f t="shared" si="158"/>
        <v>0</v>
      </c>
      <c r="M558" s="25">
        <f t="shared" si="155"/>
        <v>0</v>
      </c>
      <c r="N558" s="25">
        <f t="shared" si="147"/>
        <v>0</v>
      </c>
      <c r="O558" s="25">
        <f t="shared" si="148"/>
        <v>0</v>
      </c>
      <c r="P558" s="25">
        <f t="shared" si="149"/>
        <v>438.25118005521</v>
      </c>
      <c r="Q558" s="25">
        <f>IF(H558=1,I558*'Vehicle Specs'!#REF!,IF(H558=2,'Vehicle Specs'!#REF!*I558,IF(H558=3,'Vehicle Specs'!$G$25*I558,0)))</f>
        <v>0</v>
      </c>
      <c r="R558" s="25">
        <f t="shared" si="145"/>
        <v>438.25118005521</v>
      </c>
      <c r="S558" s="25">
        <f t="shared" si="150"/>
        <v>438.25118005521</v>
      </c>
      <c r="T558" s="25">
        <f>ABS((+P558+Q558)*(+E558))/1000</f>
        <v>5.8769483245403666</v>
      </c>
      <c r="U558" s="61"/>
      <c r="V558" s="61"/>
      <c r="W558" s="22">
        <v>308.00785775999998</v>
      </c>
      <c r="X558" s="25">
        <f t="shared" si="156"/>
        <v>3.7495779758221458E-2</v>
      </c>
      <c r="Y558" s="25">
        <f t="shared" si="151"/>
        <v>3.7495779758221458E-2</v>
      </c>
      <c r="Z558" s="25">
        <f t="shared" si="152"/>
        <v>0.1158619594529043</v>
      </c>
      <c r="AA558" s="22">
        <f>(0.5*'Vehicle Specs'!$G$20*'Drive Cycle'!E558^2)</f>
        <v>56540.652061500004</v>
      </c>
      <c r="AB558" s="22">
        <f t="shared" si="153"/>
        <v>438.25118005521</v>
      </c>
      <c r="AC558" s="22">
        <f>SUM(AB$2:AB558)</f>
        <v>148132.68797249006</v>
      </c>
      <c r="AD558" s="35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</row>
    <row r="559" spans="1:43" x14ac:dyDescent="0.3">
      <c r="A559" s="21">
        <v>2</v>
      </c>
      <c r="B559" s="25" t="s">
        <v>85</v>
      </c>
      <c r="C559" s="25">
        <f t="shared" si="161"/>
        <v>557</v>
      </c>
      <c r="D559" s="25">
        <f t="shared" si="146"/>
        <v>29.998170000000002</v>
      </c>
      <c r="E559" s="25">
        <f t="shared" si="163"/>
        <v>13.41</v>
      </c>
      <c r="F559" s="45">
        <f t="shared" si="154"/>
        <v>68.691708635164431</v>
      </c>
      <c r="G559" s="61"/>
      <c r="H559" s="61"/>
      <c r="I559" s="45">
        <f>E559-E558</f>
        <v>0</v>
      </c>
      <c r="J559" s="25">
        <f>(0.5*'Vehicle Specs'!$G$25*'Vehicle Specs'!$C$28*'Vehicle Specs'!$C$27*'Drive Cycle'!E559^2)</f>
        <v>159.97581505520998</v>
      </c>
      <c r="K559" s="25">
        <f>IF(A559=1,'Vehicle Specs'!$E$36,IF(A559=2,'Vehicle Specs'!$C$36,IF(A559=3,'Vehicle Specs'!$D$36,IF(A559=4,'Vehicle Specs'!$B$36,1))))</f>
        <v>278.27536500000002</v>
      </c>
      <c r="L559" s="25">
        <f t="shared" si="158"/>
        <v>0</v>
      </c>
      <c r="M559" s="25">
        <f t="shared" si="155"/>
        <v>0</v>
      </c>
      <c r="N559" s="25">
        <f t="shared" si="147"/>
        <v>0</v>
      </c>
      <c r="O559" s="25">
        <f t="shared" si="148"/>
        <v>0</v>
      </c>
      <c r="P559" s="25">
        <f t="shared" si="149"/>
        <v>438.25118005521</v>
      </c>
      <c r="Q559" s="25">
        <f>IF(H559=1,I559*'Vehicle Specs'!#REF!,IF(H559=2,'Vehicle Specs'!#REF!*I559,IF(H559=3,'Vehicle Specs'!$G$25*I559,0)))</f>
        <v>0</v>
      </c>
      <c r="R559" s="25">
        <f t="shared" si="145"/>
        <v>438.25118005521</v>
      </c>
      <c r="S559" s="25">
        <f t="shared" si="150"/>
        <v>438.25118005521</v>
      </c>
      <c r="T559" s="25">
        <f>ABS((+P559+Q559)*(+E559))/1000</f>
        <v>5.8769483245403666</v>
      </c>
      <c r="U559" s="61"/>
      <c r="V559" s="61"/>
      <c r="W559" s="22">
        <v>308.00785775999998</v>
      </c>
      <c r="X559" s="25">
        <f t="shared" si="156"/>
        <v>3.7495779758221458E-2</v>
      </c>
      <c r="Y559" s="25">
        <f t="shared" si="151"/>
        <v>3.7495779758221458E-2</v>
      </c>
      <c r="Z559" s="25">
        <f t="shared" si="152"/>
        <v>0.1158619594529043</v>
      </c>
      <c r="AA559" s="22">
        <f>(0.5*'Vehicle Specs'!$G$20*'Drive Cycle'!E559^2)</f>
        <v>56540.652061500004</v>
      </c>
      <c r="AB559" s="22">
        <f t="shared" si="153"/>
        <v>438.25118005521</v>
      </c>
      <c r="AC559" s="22">
        <f>SUM(AB$2:AB559)</f>
        <v>148570.93915254527</v>
      </c>
      <c r="AD559" s="35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</row>
    <row r="560" spans="1:43" x14ac:dyDescent="0.3">
      <c r="A560" s="21">
        <v>2</v>
      </c>
      <c r="B560" s="25" t="s">
        <v>85</v>
      </c>
      <c r="C560" s="25">
        <f t="shared" si="161"/>
        <v>558</v>
      </c>
      <c r="D560" s="25">
        <f t="shared" si="146"/>
        <v>29.998170000000002</v>
      </c>
      <c r="E560" s="25">
        <f t="shared" si="163"/>
        <v>13.41</v>
      </c>
      <c r="F560" s="45">
        <f t="shared" si="154"/>
        <v>68.766279850675247</v>
      </c>
      <c r="G560" s="61"/>
      <c r="H560" s="61"/>
      <c r="I560" s="45">
        <f>E560-E559</f>
        <v>0</v>
      </c>
      <c r="J560" s="25">
        <f>(0.5*'Vehicle Specs'!$G$25*'Vehicle Specs'!$C$28*'Vehicle Specs'!$C$27*'Drive Cycle'!E560^2)</f>
        <v>159.97581505520998</v>
      </c>
      <c r="K560" s="25">
        <f>IF(A560=1,'Vehicle Specs'!$E$36,IF(A560=2,'Vehicle Specs'!$C$36,IF(A560=3,'Vehicle Specs'!$D$36,IF(A560=4,'Vehicle Specs'!$B$36,1))))</f>
        <v>278.27536500000002</v>
      </c>
      <c r="L560" s="25">
        <f t="shared" si="158"/>
        <v>0</v>
      </c>
      <c r="M560" s="25">
        <f t="shared" si="155"/>
        <v>0</v>
      </c>
      <c r="N560" s="25">
        <f t="shared" si="147"/>
        <v>0</v>
      </c>
      <c r="O560" s="25">
        <f t="shared" si="148"/>
        <v>0</v>
      </c>
      <c r="P560" s="25">
        <f t="shared" si="149"/>
        <v>438.25118005521</v>
      </c>
      <c r="Q560" s="25">
        <f>IF(H560=1,I560*'Vehicle Specs'!#REF!,IF(H560=2,'Vehicle Specs'!#REF!*I560,IF(H560=3,'Vehicle Specs'!$G$25*I560,0)))</f>
        <v>0</v>
      </c>
      <c r="R560" s="25">
        <f t="shared" si="145"/>
        <v>438.25118005521</v>
      </c>
      <c r="S560" s="25">
        <f t="shared" si="150"/>
        <v>438.25118005521</v>
      </c>
      <c r="T560" s="25">
        <f>ABS((+P560+Q560)*(+E560))/1000</f>
        <v>5.8769483245403666</v>
      </c>
      <c r="U560" s="61"/>
      <c r="V560" s="61"/>
      <c r="W560" s="22">
        <v>308.00785775999998</v>
      </c>
      <c r="X560" s="25">
        <f t="shared" si="156"/>
        <v>3.7495779758221458E-2</v>
      </c>
      <c r="Y560" s="25">
        <f t="shared" si="151"/>
        <v>3.7495779758221458E-2</v>
      </c>
      <c r="Z560" s="25">
        <f t="shared" si="152"/>
        <v>0.1158619594529043</v>
      </c>
      <c r="AA560" s="22">
        <f>(0.5*'Vehicle Specs'!$G$20*'Drive Cycle'!E560^2)</f>
        <v>56540.652061500004</v>
      </c>
      <c r="AB560" s="22">
        <f t="shared" si="153"/>
        <v>438.25118005521</v>
      </c>
      <c r="AC560" s="22">
        <f>SUM(AB$2:AB560)</f>
        <v>149009.19033260047</v>
      </c>
      <c r="AD560" s="35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</row>
    <row r="561" spans="1:43" x14ac:dyDescent="0.3">
      <c r="A561" s="21">
        <v>2</v>
      </c>
      <c r="B561" s="25" t="s">
        <v>85</v>
      </c>
      <c r="C561" s="25">
        <f t="shared" si="161"/>
        <v>559</v>
      </c>
      <c r="D561" s="25">
        <f t="shared" si="146"/>
        <v>28.320420000000002</v>
      </c>
      <c r="E561" s="25">
        <f t="shared" ref="E561:E564" si="164">E560-0.75</f>
        <v>12.66</v>
      </c>
      <c r="F561" s="45">
        <f t="shared" si="154"/>
        <v>68.845268792223436</v>
      </c>
      <c r="G561" s="61"/>
      <c r="H561" s="61"/>
      <c r="I561" s="45">
        <f>E561-E560</f>
        <v>-0.75</v>
      </c>
      <c r="J561" s="25">
        <f>(0.5*'Vehicle Specs'!$G$25*'Vehicle Specs'!$C$28*'Vehicle Specs'!$C$27*'Drive Cycle'!E561^2)</f>
        <v>142.58183088995997</v>
      </c>
      <c r="K561" s="25">
        <f>IF(A561=1,'Vehicle Specs'!$E$36,IF(A561=2,'Vehicle Specs'!$C$36,IF(A561=3,'Vehicle Specs'!$D$36,IF(A561=4,'Vehicle Specs'!$B$36,1))))</f>
        <v>278.27536500000002</v>
      </c>
      <c r="L561" s="25">
        <f t="shared" si="158"/>
        <v>0</v>
      </c>
      <c r="M561" s="25">
        <f t="shared" si="155"/>
        <v>0</v>
      </c>
      <c r="N561" s="25">
        <f t="shared" si="147"/>
        <v>0</v>
      </c>
      <c r="O561" s="25">
        <f t="shared" si="148"/>
        <v>0</v>
      </c>
      <c r="P561" s="25">
        <f t="shared" si="149"/>
        <v>420.85719588996</v>
      </c>
      <c r="Q561" s="25">
        <f>IF(H561=1,I561*'Vehicle Specs'!#REF!,IF(H561=2,'Vehicle Specs'!#REF!*I561,IF(H561=3,'Vehicle Specs'!$G$25*I561,0)))</f>
        <v>0</v>
      </c>
      <c r="R561" s="25">
        <f t="shared" si="145"/>
        <v>420.85719588996</v>
      </c>
      <c r="S561" s="25">
        <f t="shared" si="150"/>
        <v>420.85719588996</v>
      </c>
      <c r="T561" s="25">
        <f>ABS((+P561+Q561)*(+E561))/1000</f>
        <v>5.328052099966893</v>
      </c>
      <c r="U561" s="61"/>
      <c r="V561" s="61"/>
      <c r="W561" s="22">
        <v>308.00785775999998</v>
      </c>
      <c r="X561" s="25">
        <f t="shared" si="156"/>
        <v>3.6007589813596454E-2</v>
      </c>
      <c r="Y561" s="25">
        <f t="shared" si="151"/>
        <v>3.6007589813596454E-2</v>
      </c>
      <c r="Z561" s="25">
        <f t="shared" si="152"/>
        <v>0.11126345252401304</v>
      </c>
      <c r="AA561" s="22">
        <f>(0.5*'Vehicle Specs'!$G$20*'Drive Cycle'!E561^2)</f>
        <v>50393.052774000003</v>
      </c>
      <c r="AB561" s="22">
        <f t="shared" si="153"/>
        <v>420.85719588996</v>
      </c>
      <c r="AC561" s="22">
        <f>SUM(AB$2:AB561)</f>
        <v>149430.04752849042</v>
      </c>
      <c r="AD561" s="35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</row>
    <row r="562" spans="1:43" x14ac:dyDescent="0.3">
      <c r="A562" s="21">
        <v>2</v>
      </c>
      <c r="B562" s="25" t="s">
        <v>85</v>
      </c>
      <c r="C562" s="25">
        <f t="shared" si="161"/>
        <v>560</v>
      </c>
      <c r="D562" s="25">
        <f t="shared" si="146"/>
        <v>26.642670000000003</v>
      </c>
      <c r="E562" s="25">
        <f t="shared" si="164"/>
        <v>11.91</v>
      </c>
      <c r="F562" s="45">
        <f t="shared" si="154"/>
        <v>68.929231848478679</v>
      </c>
      <c r="G562" s="61"/>
      <c r="H562" s="61"/>
      <c r="I562" s="45">
        <f>E562-E561</f>
        <v>-0.75</v>
      </c>
      <c r="J562" s="25">
        <f>(0.5*'Vehicle Specs'!$G$25*'Vehicle Specs'!$C$28*'Vehicle Specs'!$C$27*'Drive Cycle'!E562^2)</f>
        <v>126.18865133721</v>
      </c>
      <c r="K562" s="25">
        <f>IF(A562=1,'Vehicle Specs'!$E$36,IF(A562=2,'Vehicle Specs'!$C$36,IF(A562=3,'Vehicle Specs'!$D$36,IF(A562=4,'Vehicle Specs'!$B$36,1))))</f>
        <v>278.27536500000002</v>
      </c>
      <c r="L562" s="25">
        <f t="shared" si="158"/>
        <v>0</v>
      </c>
      <c r="M562" s="25">
        <f t="shared" si="155"/>
        <v>0</v>
      </c>
      <c r="N562" s="25">
        <f t="shared" si="147"/>
        <v>0</v>
      </c>
      <c r="O562" s="25">
        <f t="shared" si="148"/>
        <v>0</v>
      </c>
      <c r="P562" s="25">
        <f t="shared" si="149"/>
        <v>404.46401633721001</v>
      </c>
      <c r="Q562" s="25">
        <f>IF(H562=1,I562*'Vehicle Specs'!#REF!,IF(H562=2,'Vehicle Specs'!#REF!*I562,IF(H562=3,'Vehicle Specs'!$G$25*I562,0)))</f>
        <v>0</v>
      </c>
      <c r="R562" s="25">
        <f t="shared" si="145"/>
        <v>404.46401633721001</v>
      </c>
      <c r="S562" s="25">
        <f t="shared" si="150"/>
        <v>404.46401633721001</v>
      </c>
      <c r="T562" s="25">
        <f>ABS((+P562+Q562)*(+E562))/1000</f>
        <v>4.8171664345761709</v>
      </c>
      <c r="U562" s="61"/>
      <c r="V562" s="61"/>
      <c r="W562" s="22">
        <v>308.00785775999998</v>
      </c>
      <c r="X562" s="25">
        <f t="shared" si="156"/>
        <v>3.4605026448063805E-2</v>
      </c>
      <c r="Y562" s="25">
        <f t="shared" si="151"/>
        <v>3.4605026448063805E-2</v>
      </c>
      <c r="Z562" s="25">
        <f t="shared" si="152"/>
        <v>0.10692953172451715</v>
      </c>
      <c r="AA562" s="22">
        <f>(0.5*'Vehicle Specs'!$G$20*'Drive Cycle'!E562^2)</f>
        <v>44599.170361500008</v>
      </c>
      <c r="AB562" s="22">
        <f t="shared" si="153"/>
        <v>404.46401633721001</v>
      </c>
      <c r="AC562" s="22">
        <f>SUM(AB$2:AB562)</f>
        <v>149834.51154482763</v>
      </c>
      <c r="AD562" s="35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</row>
    <row r="563" spans="1:43" x14ac:dyDescent="0.3">
      <c r="A563" s="21">
        <v>2</v>
      </c>
      <c r="B563" s="25" t="s">
        <v>85</v>
      </c>
      <c r="C563" s="25">
        <f t="shared" si="161"/>
        <v>561</v>
      </c>
      <c r="D563" s="25">
        <f t="shared" si="146"/>
        <v>24.964920000000003</v>
      </c>
      <c r="E563" s="25">
        <f t="shared" si="164"/>
        <v>11.16</v>
      </c>
      <c r="F563" s="45">
        <f t="shared" si="154"/>
        <v>69.018837583245698</v>
      </c>
      <c r="G563" s="61"/>
      <c r="H563" s="61"/>
      <c r="I563" s="45">
        <f>E563-E562</f>
        <v>-0.75</v>
      </c>
      <c r="J563" s="25">
        <f>(0.5*'Vehicle Specs'!$G$25*'Vehicle Specs'!$C$28*'Vehicle Specs'!$C$27*'Drive Cycle'!E563^2)</f>
        <v>110.79627639696</v>
      </c>
      <c r="K563" s="25">
        <f>IF(A563=1,'Vehicle Specs'!$E$36,IF(A563=2,'Vehicle Specs'!$C$36,IF(A563=3,'Vehicle Specs'!$D$36,IF(A563=4,'Vehicle Specs'!$B$36,1))))</f>
        <v>278.27536500000002</v>
      </c>
      <c r="L563" s="25">
        <f t="shared" si="158"/>
        <v>0</v>
      </c>
      <c r="M563" s="25">
        <f t="shared" si="155"/>
        <v>0</v>
      </c>
      <c r="N563" s="25">
        <f t="shared" si="147"/>
        <v>0</v>
      </c>
      <c r="O563" s="25">
        <f t="shared" si="148"/>
        <v>0</v>
      </c>
      <c r="P563" s="25">
        <f t="shared" si="149"/>
        <v>389.07164139695999</v>
      </c>
      <c r="Q563" s="25">
        <f>IF(H563=1,I563*'Vehicle Specs'!#REF!,IF(H563=2,'Vehicle Specs'!#REF!*I563,IF(H563=3,'Vehicle Specs'!$G$25*I563,0)))</f>
        <v>0</v>
      </c>
      <c r="R563" s="25">
        <f t="shared" si="145"/>
        <v>389.07164139695999</v>
      </c>
      <c r="S563" s="25">
        <f t="shared" si="150"/>
        <v>389.07164139695999</v>
      </c>
      <c r="T563" s="25">
        <f>ABS((+P563+Q563)*(+E563))/1000</f>
        <v>4.3420395179900737</v>
      </c>
      <c r="U563" s="61"/>
      <c r="V563" s="61"/>
      <c r="W563" s="22">
        <v>308.00785775999998</v>
      </c>
      <c r="X563" s="25">
        <f t="shared" si="156"/>
        <v>3.3288089661623492E-2</v>
      </c>
      <c r="Y563" s="25">
        <f t="shared" si="151"/>
        <v>3.3288089661623492E-2</v>
      </c>
      <c r="Z563" s="25">
        <f t="shared" si="152"/>
        <v>0.10286019705441658</v>
      </c>
      <c r="AA563" s="22">
        <f>(0.5*'Vehicle Specs'!$G$20*'Drive Cycle'!E563^2)</f>
        <v>39159.004824000003</v>
      </c>
      <c r="AB563" s="22">
        <f t="shared" si="153"/>
        <v>389.07164139695999</v>
      </c>
      <c r="AC563" s="22">
        <f>SUM(AB$2:AB563)</f>
        <v>150223.5831862246</v>
      </c>
      <c r="AD563" s="35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</row>
    <row r="564" spans="1:43" x14ac:dyDescent="0.3">
      <c r="A564" s="21">
        <v>2</v>
      </c>
      <c r="B564" s="25" t="s">
        <v>85</v>
      </c>
      <c r="C564" s="25">
        <f t="shared" si="161"/>
        <v>562</v>
      </c>
      <c r="D564" s="25">
        <f t="shared" si="146"/>
        <v>23.28717</v>
      </c>
      <c r="E564" s="25">
        <f t="shared" si="164"/>
        <v>10.41</v>
      </c>
      <c r="F564" s="45">
        <f t="shared" si="154"/>
        <v>69.114899062592485</v>
      </c>
      <c r="G564" s="61"/>
      <c r="H564" s="61"/>
      <c r="I564" s="45">
        <f>E564-E563</f>
        <v>-0.75</v>
      </c>
      <c r="J564" s="25">
        <f>(0.5*'Vehicle Specs'!$G$25*'Vehicle Specs'!$C$28*'Vehicle Specs'!$C$27*'Drive Cycle'!E564^2)</f>
        <v>96.404706069209993</v>
      </c>
      <c r="K564" s="25">
        <f>IF(A564=1,'Vehicle Specs'!$E$36,IF(A564=2,'Vehicle Specs'!$C$36,IF(A564=3,'Vehicle Specs'!$D$36,IF(A564=4,'Vehicle Specs'!$B$36,1))))</f>
        <v>278.27536500000002</v>
      </c>
      <c r="L564" s="25">
        <f t="shared" si="158"/>
        <v>0</v>
      </c>
      <c r="M564" s="25">
        <f t="shared" si="155"/>
        <v>0</v>
      </c>
      <c r="N564" s="25">
        <f t="shared" si="147"/>
        <v>0</v>
      </c>
      <c r="O564" s="25">
        <f t="shared" si="148"/>
        <v>0</v>
      </c>
      <c r="P564" s="25">
        <f t="shared" si="149"/>
        <v>374.68007106921004</v>
      </c>
      <c r="Q564" s="25">
        <f>IF(H564=1,I564*'Vehicle Specs'!#REF!,IF(H564=2,'Vehicle Specs'!#REF!*I564,IF(H564=3,'Vehicle Specs'!$G$25*I564,0)))</f>
        <v>0</v>
      </c>
      <c r="R564" s="25">
        <f t="shared" si="145"/>
        <v>374.68007106921004</v>
      </c>
      <c r="S564" s="25">
        <f t="shared" si="150"/>
        <v>374.68007106921004</v>
      </c>
      <c r="T564" s="25">
        <f>ABS((+P564+Q564)*(+E564))/1000</f>
        <v>3.9004195398304766</v>
      </c>
      <c r="U564" s="61"/>
      <c r="V564" s="61"/>
      <c r="W564" s="22">
        <v>308.00785775999998</v>
      </c>
      <c r="X564" s="25">
        <f t="shared" si="156"/>
        <v>3.2056779454275534E-2</v>
      </c>
      <c r="Y564" s="25">
        <f t="shared" si="151"/>
        <v>3.2056779454275534E-2</v>
      </c>
      <c r="Z564" s="25">
        <f t="shared" si="152"/>
        <v>9.9055448513711397E-2</v>
      </c>
      <c r="AA564" s="22">
        <f>(0.5*'Vehicle Specs'!$G$20*'Drive Cycle'!E564^2)</f>
        <v>34072.556161500004</v>
      </c>
      <c r="AB564" s="22">
        <f t="shared" si="153"/>
        <v>374.68007106921004</v>
      </c>
      <c r="AC564" s="22">
        <f>SUM(AB$2:AB564)</f>
        <v>150598.26325729382</v>
      </c>
      <c r="AD564" s="35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</row>
    <row r="565" spans="1:43" x14ac:dyDescent="0.3">
      <c r="A565" s="21">
        <v>2</v>
      </c>
      <c r="B565" s="25" t="s">
        <v>85</v>
      </c>
      <c r="C565" s="25">
        <f t="shared" si="161"/>
        <v>563</v>
      </c>
      <c r="D565" s="25">
        <f t="shared" si="146"/>
        <v>21.60942</v>
      </c>
      <c r="E565" s="25">
        <f>E564-0.75</f>
        <v>9.66</v>
      </c>
      <c r="F565" s="45">
        <f t="shared" si="154"/>
        <v>69.21841873132955</v>
      </c>
      <c r="G565" s="61"/>
      <c r="H565" s="61"/>
      <c r="I565" s="45">
        <f>E565-E564</f>
        <v>-0.75</v>
      </c>
      <c r="J565" s="25">
        <f>(0.5*'Vehicle Specs'!$G$25*'Vehicle Specs'!$C$28*'Vehicle Specs'!$C$27*'Drive Cycle'!E565^2)</f>
        <v>83.013940353959995</v>
      </c>
      <c r="K565" s="25">
        <f>IF(A565=1,'Vehicle Specs'!$E$36,IF(A565=2,'Vehicle Specs'!$C$36,IF(A565=3,'Vehicle Specs'!$D$36,IF(A565=4,'Vehicle Specs'!$B$36,1))))</f>
        <v>278.27536500000002</v>
      </c>
      <c r="L565" s="25">
        <f t="shared" si="158"/>
        <v>0</v>
      </c>
      <c r="M565" s="25">
        <f t="shared" si="155"/>
        <v>0</v>
      </c>
      <c r="N565" s="25">
        <f t="shared" si="147"/>
        <v>0</v>
      </c>
      <c r="O565" s="25">
        <f t="shared" si="148"/>
        <v>0</v>
      </c>
      <c r="P565" s="25">
        <f t="shared" si="149"/>
        <v>361.28930535396</v>
      </c>
      <c r="Q565" s="25">
        <f>IF(H565=1,I565*'Vehicle Specs'!#REF!,IF(H565=2,'Vehicle Specs'!#REF!*I565,IF(H565=3,'Vehicle Specs'!$G$25*I565,0)))</f>
        <v>0</v>
      </c>
      <c r="R565" s="25">
        <f t="shared" si="145"/>
        <v>361.28930535396</v>
      </c>
      <c r="S565" s="25">
        <f t="shared" si="150"/>
        <v>361.28930535396</v>
      </c>
      <c r="T565" s="25">
        <f>ABS((+P565+Q565)*(+E565))/1000</f>
        <v>3.4900546897192535</v>
      </c>
      <c r="U565" s="61"/>
      <c r="V565" s="61"/>
      <c r="W565" s="22">
        <v>308.00785775999998</v>
      </c>
      <c r="X565" s="25">
        <f t="shared" si="156"/>
        <v>3.0911095826019915E-2</v>
      </c>
      <c r="Y565" s="25">
        <f t="shared" si="151"/>
        <v>3.0911095826019915E-2</v>
      </c>
      <c r="Z565" s="25">
        <f t="shared" si="152"/>
        <v>9.5515286102401536E-2</v>
      </c>
      <c r="AA565" s="22">
        <f>(0.5*'Vehicle Specs'!$G$20*'Drive Cycle'!E565^2)</f>
        <v>29339.824374000003</v>
      </c>
      <c r="AB565" s="22">
        <f t="shared" si="153"/>
        <v>361.28930535396</v>
      </c>
      <c r="AC565" s="22">
        <f>SUM(AB$2:AB565)</f>
        <v>150959.55256264779</v>
      </c>
      <c r="AD565" s="35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</row>
    <row r="566" spans="1:43" x14ac:dyDescent="0.3">
      <c r="A566" s="21">
        <v>2</v>
      </c>
      <c r="B566" s="25" t="s">
        <v>85</v>
      </c>
      <c r="C566" s="25">
        <f t="shared" si="161"/>
        <v>564</v>
      </c>
      <c r="D566" s="25">
        <f t="shared" si="146"/>
        <v>19.93167</v>
      </c>
      <c r="E566" s="25">
        <f t="shared" ref="E566:E574" si="165">E565-0.75</f>
        <v>8.91</v>
      </c>
      <c r="F566" s="45">
        <f t="shared" si="154"/>
        <v>69.330652176896322</v>
      </c>
      <c r="G566" s="61"/>
      <c r="H566" s="61"/>
      <c r="I566" s="45">
        <f>E566-E565</f>
        <v>-0.75</v>
      </c>
      <c r="J566" s="25">
        <f>(0.5*'Vehicle Specs'!$G$25*'Vehicle Specs'!$C$28*'Vehicle Specs'!$C$27*'Drive Cycle'!E566^2)</f>
        <v>70.623979251210002</v>
      </c>
      <c r="K566" s="25">
        <f>IF(A566=1,'Vehicle Specs'!$E$36,IF(A566=2,'Vehicle Specs'!$C$36,IF(A566=3,'Vehicle Specs'!$D$36,IF(A566=4,'Vehicle Specs'!$B$36,1))))</f>
        <v>278.27536500000002</v>
      </c>
      <c r="L566" s="25">
        <f t="shared" si="158"/>
        <v>0</v>
      </c>
      <c r="M566" s="25">
        <f t="shared" si="155"/>
        <v>0</v>
      </c>
      <c r="N566" s="25">
        <f t="shared" si="147"/>
        <v>0</v>
      </c>
      <c r="O566" s="25">
        <f t="shared" si="148"/>
        <v>0</v>
      </c>
      <c r="P566" s="25">
        <f t="shared" si="149"/>
        <v>348.89934425121004</v>
      </c>
      <c r="Q566" s="25">
        <f>IF(H566=1,I566*'Vehicle Specs'!#REF!,IF(H566=2,'Vehicle Specs'!#REF!*I566,IF(H566=3,'Vehicle Specs'!$G$25*I566,0)))</f>
        <v>0</v>
      </c>
      <c r="R566" s="25">
        <f t="shared" si="145"/>
        <v>348.89934425121004</v>
      </c>
      <c r="S566" s="25">
        <f t="shared" si="150"/>
        <v>348.89934425121004</v>
      </c>
      <c r="T566" s="25">
        <f>ABS((+P566+Q566)*(+E566))/1000</f>
        <v>3.1086931572782812</v>
      </c>
      <c r="U566" s="61"/>
      <c r="V566" s="61"/>
      <c r="W566" s="22">
        <v>308.00785775999998</v>
      </c>
      <c r="X566" s="25">
        <f t="shared" si="156"/>
        <v>2.9851038776856659E-2</v>
      </c>
      <c r="Y566" s="25">
        <f t="shared" si="151"/>
        <v>2.9851038776856659E-2</v>
      </c>
      <c r="Z566" s="25">
        <f t="shared" si="152"/>
        <v>9.223970982048707E-2</v>
      </c>
      <c r="AA566" s="22">
        <f>(0.5*'Vehicle Specs'!$G$20*'Drive Cycle'!E566^2)</f>
        <v>24960.809461500005</v>
      </c>
      <c r="AB566" s="22">
        <f t="shared" si="153"/>
        <v>348.89934425121004</v>
      </c>
      <c r="AC566" s="22">
        <f>SUM(AB$2:AB566)</f>
        <v>151308.45190689899</v>
      </c>
      <c r="AD566" s="35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</row>
    <row r="567" spans="1:43" x14ac:dyDescent="0.3">
      <c r="A567" s="21">
        <v>2</v>
      </c>
      <c r="B567" s="25" t="s">
        <v>85</v>
      </c>
      <c r="C567" s="25">
        <f t="shared" si="161"/>
        <v>565</v>
      </c>
      <c r="D567" s="25">
        <f t="shared" si="146"/>
        <v>18.253920000000001</v>
      </c>
      <c r="E567" s="25">
        <f t="shared" si="165"/>
        <v>8.16</v>
      </c>
      <c r="F567" s="45">
        <f t="shared" si="154"/>
        <v>69.453201196504168</v>
      </c>
      <c r="G567" s="61"/>
      <c r="H567" s="61"/>
      <c r="I567" s="45">
        <f>E567-E566</f>
        <v>-0.75</v>
      </c>
      <c r="J567" s="25">
        <f>(0.5*'Vehicle Specs'!$G$25*'Vehicle Specs'!$C$28*'Vehicle Specs'!$C$27*'Drive Cycle'!E567^2)</f>
        <v>59.234822760959993</v>
      </c>
      <c r="K567" s="25">
        <f>IF(A567=1,'Vehicle Specs'!$E$36,IF(A567=2,'Vehicle Specs'!$C$36,IF(A567=3,'Vehicle Specs'!$D$36,IF(A567=4,'Vehicle Specs'!$B$36,1))))</f>
        <v>278.27536500000002</v>
      </c>
      <c r="L567" s="25">
        <f t="shared" si="158"/>
        <v>0</v>
      </c>
      <c r="M567" s="25">
        <f t="shared" si="155"/>
        <v>0</v>
      </c>
      <c r="N567" s="25">
        <f t="shared" si="147"/>
        <v>0</v>
      </c>
      <c r="O567" s="25">
        <f t="shared" si="148"/>
        <v>0</v>
      </c>
      <c r="P567" s="25">
        <f t="shared" si="149"/>
        <v>337.51018776096004</v>
      </c>
      <c r="Q567" s="25">
        <f>IF(H567=1,I567*'Vehicle Specs'!#REF!,IF(H567=2,'Vehicle Specs'!#REF!*I567,IF(H567=3,'Vehicle Specs'!$G$25*I567,0)))</f>
        <v>0</v>
      </c>
      <c r="R567" s="25">
        <f t="shared" si="145"/>
        <v>337.51018776096004</v>
      </c>
      <c r="S567" s="25">
        <f t="shared" si="150"/>
        <v>337.51018776096004</v>
      </c>
      <c r="T567" s="25">
        <f>ABS((+P567+Q567)*(+E567))/1000</f>
        <v>2.7540831321294341</v>
      </c>
      <c r="U567" s="61"/>
      <c r="V567" s="61"/>
      <c r="W567" s="22">
        <v>308.00785775999998</v>
      </c>
      <c r="X567" s="25">
        <f t="shared" si="156"/>
        <v>2.8876608306785737E-2</v>
      </c>
      <c r="Y567" s="25">
        <f t="shared" si="151"/>
        <v>2.8876608306785737E-2</v>
      </c>
      <c r="Z567" s="25">
        <f t="shared" si="152"/>
        <v>8.9228719667967929E-2</v>
      </c>
      <c r="AA567" s="22">
        <f>(0.5*'Vehicle Specs'!$G$20*'Drive Cycle'!E567^2)</f>
        <v>20935.511424</v>
      </c>
      <c r="AB567" s="22">
        <f t="shared" si="153"/>
        <v>337.51018776096004</v>
      </c>
      <c r="AC567" s="22">
        <f>SUM(AB$2:AB567)</f>
        <v>151645.96209465995</v>
      </c>
      <c r="AD567" s="35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</row>
    <row r="568" spans="1:43" x14ac:dyDescent="0.3">
      <c r="A568" s="21">
        <v>2</v>
      </c>
      <c r="B568" s="25" t="s">
        <v>85</v>
      </c>
      <c r="C568" s="25">
        <f t="shared" si="161"/>
        <v>566</v>
      </c>
      <c r="D568" s="25">
        <f t="shared" si="146"/>
        <v>16.576170000000001</v>
      </c>
      <c r="E568" s="25">
        <f t="shared" si="165"/>
        <v>7.41</v>
      </c>
      <c r="F568" s="45">
        <f t="shared" si="154"/>
        <v>69.588153963035879</v>
      </c>
      <c r="G568" s="61"/>
      <c r="H568" s="61"/>
      <c r="I568" s="45">
        <f>E568-E567</f>
        <v>-0.75</v>
      </c>
      <c r="J568" s="25">
        <f>(0.5*'Vehicle Specs'!$G$25*'Vehicle Specs'!$C$28*'Vehicle Specs'!$C$27*'Drive Cycle'!E568^2)</f>
        <v>48.846470883209996</v>
      </c>
      <c r="K568" s="25">
        <f>IF(A568=1,'Vehicle Specs'!$E$36,IF(A568=2,'Vehicle Specs'!$C$36,IF(A568=3,'Vehicle Specs'!$D$36,IF(A568=4,'Vehicle Specs'!$B$36,1))))</f>
        <v>278.27536500000002</v>
      </c>
      <c r="L568" s="25">
        <f t="shared" si="158"/>
        <v>0</v>
      </c>
      <c r="M568" s="25">
        <f t="shared" si="155"/>
        <v>0</v>
      </c>
      <c r="N568" s="25">
        <f t="shared" si="147"/>
        <v>0</v>
      </c>
      <c r="O568" s="25">
        <f t="shared" si="148"/>
        <v>0</v>
      </c>
      <c r="P568" s="25">
        <f t="shared" si="149"/>
        <v>327.12183588321</v>
      </c>
      <c r="Q568" s="25">
        <f>IF(H568=1,I568*'Vehicle Specs'!#REF!,IF(H568=2,'Vehicle Specs'!#REF!*I568,IF(H568=3,'Vehicle Specs'!$G$25*I568,0)))</f>
        <v>0</v>
      </c>
      <c r="R568" s="25">
        <f t="shared" si="145"/>
        <v>327.12183588321</v>
      </c>
      <c r="S568" s="25">
        <f t="shared" si="150"/>
        <v>327.12183588321</v>
      </c>
      <c r="T568" s="25">
        <f>ABS((+P568+Q568)*(+E568))/1000</f>
        <v>2.423972803894586</v>
      </c>
      <c r="U568" s="61"/>
      <c r="V568" s="61"/>
      <c r="W568" s="22">
        <v>308.00785775999998</v>
      </c>
      <c r="X568" s="25">
        <f t="shared" si="156"/>
        <v>2.7987804415807165E-2</v>
      </c>
      <c r="Y568" s="25">
        <f t="shared" si="151"/>
        <v>2.7987804415807165E-2</v>
      </c>
      <c r="Z568" s="25">
        <f t="shared" si="152"/>
        <v>8.648231564484414E-2</v>
      </c>
      <c r="AA568" s="22">
        <f>(0.5*'Vehicle Specs'!$G$20*'Drive Cycle'!E568^2)</f>
        <v>17263.930261500002</v>
      </c>
      <c r="AB568" s="22">
        <f t="shared" si="153"/>
        <v>327.12183588321</v>
      </c>
      <c r="AC568" s="22">
        <f>SUM(AB$2:AB568)</f>
        <v>151973.08393054316</v>
      </c>
      <c r="AD568" s="35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</row>
    <row r="569" spans="1:43" x14ac:dyDescent="0.3">
      <c r="A569" s="21">
        <v>2</v>
      </c>
      <c r="B569" s="25" t="s">
        <v>85</v>
      </c>
      <c r="C569" s="25">
        <f t="shared" si="161"/>
        <v>567</v>
      </c>
      <c r="D569" s="25">
        <f t="shared" si="146"/>
        <v>14.898420000000002</v>
      </c>
      <c r="E569" s="25">
        <f t="shared" si="165"/>
        <v>6.66</v>
      </c>
      <c r="F569" s="45">
        <f t="shared" si="154"/>
        <v>69.738304113186032</v>
      </c>
      <c r="G569" s="61"/>
      <c r="H569" s="61"/>
      <c r="I569" s="45">
        <f>E569-E568</f>
        <v>-0.75</v>
      </c>
      <c r="J569" s="25">
        <f>(0.5*'Vehicle Specs'!$G$25*'Vehicle Specs'!$C$28*'Vehicle Specs'!$C$27*'Drive Cycle'!E569^2)</f>
        <v>39.458923617959996</v>
      </c>
      <c r="K569" s="25">
        <f>IF(A569=1,'Vehicle Specs'!$E$36,IF(A569=2,'Vehicle Specs'!$C$36,IF(A569=3,'Vehicle Specs'!$D$36,IF(A569=4,'Vehicle Specs'!$B$36,1))))</f>
        <v>278.27536500000002</v>
      </c>
      <c r="L569" s="25">
        <f t="shared" si="158"/>
        <v>0</v>
      </c>
      <c r="M569" s="25">
        <f t="shared" si="155"/>
        <v>0</v>
      </c>
      <c r="N569" s="25">
        <f t="shared" si="147"/>
        <v>0</v>
      </c>
      <c r="O569" s="25">
        <f t="shared" si="148"/>
        <v>0</v>
      </c>
      <c r="P569" s="25">
        <f t="shared" si="149"/>
        <v>317.73428861796003</v>
      </c>
      <c r="Q569" s="25">
        <f>IF(H569=1,I569*'Vehicle Specs'!#REF!,IF(H569=2,'Vehicle Specs'!#REF!*I569,IF(H569=3,'Vehicle Specs'!$G$25*I569,0)))</f>
        <v>0</v>
      </c>
      <c r="R569" s="25">
        <f t="shared" si="145"/>
        <v>317.73428861796003</v>
      </c>
      <c r="S569" s="25">
        <f t="shared" si="150"/>
        <v>317.73428861796003</v>
      </c>
      <c r="T569" s="25">
        <f>ABS((+P569+Q569)*(+E569))/1000</f>
        <v>2.1161103621956139</v>
      </c>
      <c r="U569" s="61"/>
      <c r="V569" s="61"/>
      <c r="W569" s="22">
        <v>308.00785775999998</v>
      </c>
      <c r="X569" s="25">
        <f t="shared" si="156"/>
        <v>2.7184627103920944E-2</v>
      </c>
      <c r="Y569" s="25">
        <f t="shared" si="151"/>
        <v>2.7184627103920944E-2</v>
      </c>
      <c r="Z569" s="25">
        <f t="shared" si="152"/>
        <v>8.4000497751115719E-2</v>
      </c>
      <c r="AA569" s="22">
        <f>(0.5*'Vehicle Specs'!$G$20*'Drive Cycle'!E569^2)</f>
        <v>13946.065974000001</v>
      </c>
      <c r="AB569" s="22">
        <f t="shared" si="153"/>
        <v>317.73428861796003</v>
      </c>
      <c r="AC569" s="22">
        <f>SUM(AB$2:AB569)</f>
        <v>152290.81821916113</v>
      </c>
      <c r="AD569" s="35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</row>
    <row r="570" spans="1:43" x14ac:dyDescent="0.3">
      <c r="A570" s="21">
        <v>2</v>
      </c>
      <c r="B570" s="25" t="s">
        <v>85</v>
      </c>
      <c r="C570" s="25">
        <f t="shared" si="161"/>
        <v>568</v>
      </c>
      <c r="D570" s="25">
        <f t="shared" si="146"/>
        <v>13.22067</v>
      </c>
      <c r="E570" s="25">
        <f t="shared" si="165"/>
        <v>5.91</v>
      </c>
      <c r="F570" s="45">
        <f t="shared" si="154"/>
        <v>69.907508850918688</v>
      </c>
      <c r="G570" s="61"/>
      <c r="H570" s="61"/>
      <c r="I570" s="45">
        <f>E570-E569</f>
        <v>-0.75</v>
      </c>
      <c r="J570" s="25">
        <f>(0.5*'Vehicle Specs'!$G$25*'Vehicle Specs'!$C$28*'Vehicle Specs'!$C$27*'Drive Cycle'!E570^2)</f>
        <v>31.072180965209999</v>
      </c>
      <c r="K570" s="25">
        <f>IF(A570=1,'Vehicle Specs'!$E$36,IF(A570=2,'Vehicle Specs'!$C$36,IF(A570=3,'Vehicle Specs'!$D$36,IF(A570=4,'Vehicle Specs'!$B$36,1))))</f>
        <v>278.27536500000002</v>
      </c>
      <c r="L570" s="25">
        <f t="shared" si="158"/>
        <v>0</v>
      </c>
      <c r="M570" s="25">
        <f t="shared" si="155"/>
        <v>0</v>
      </c>
      <c r="N570" s="25">
        <f t="shared" si="147"/>
        <v>0</v>
      </c>
      <c r="O570" s="25">
        <f t="shared" si="148"/>
        <v>0</v>
      </c>
      <c r="P570" s="25">
        <f t="shared" si="149"/>
        <v>309.34754596521003</v>
      </c>
      <c r="Q570" s="25">
        <f>IF(H570=1,I570*'Vehicle Specs'!#REF!,IF(H570=2,'Vehicle Specs'!#REF!*I570,IF(H570=3,'Vehicle Specs'!$G$25*I570,0)))</f>
        <v>0</v>
      </c>
      <c r="R570" s="25">
        <f t="shared" si="145"/>
        <v>309.34754596521003</v>
      </c>
      <c r="S570" s="25">
        <f t="shared" si="150"/>
        <v>309.34754596521003</v>
      </c>
      <c r="T570" s="25">
        <f>ABS((+P570+Q570)*(+E570))/1000</f>
        <v>1.8282439966543913</v>
      </c>
      <c r="U570" s="61"/>
      <c r="V570" s="61"/>
      <c r="W570" s="22">
        <v>308.00785775999998</v>
      </c>
      <c r="X570" s="25">
        <f t="shared" si="156"/>
        <v>2.6467076371127076E-2</v>
      </c>
      <c r="Y570" s="25">
        <f t="shared" si="151"/>
        <v>2.6467076371127076E-2</v>
      </c>
      <c r="Z570" s="25">
        <f t="shared" si="152"/>
        <v>8.1783265986782663E-2</v>
      </c>
      <c r="AA570" s="22">
        <f>(0.5*'Vehicle Specs'!$G$20*'Drive Cycle'!E570^2)</f>
        <v>10981.918561500001</v>
      </c>
      <c r="AB570" s="22">
        <f t="shared" si="153"/>
        <v>309.34754596521003</v>
      </c>
      <c r="AC570" s="22">
        <f>SUM(AB$2:AB570)</f>
        <v>152600.16576512632</v>
      </c>
      <c r="AD570" s="35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</row>
    <row r="571" spans="1:43" x14ac:dyDescent="0.3">
      <c r="A571" s="21">
        <v>2</v>
      </c>
      <c r="B571" s="25" t="s">
        <v>85</v>
      </c>
      <c r="C571" s="25">
        <f t="shared" si="161"/>
        <v>569</v>
      </c>
      <c r="D571" s="25">
        <f t="shared" si="146"/>
        <v>11.542920000000001</v>
      </c>
      <c r="E571" s="25">
        <f t="shared" si="165"/>
        <v>5.16</v>
      </c>
      <c r="F571" s="45">
        <f t="shared" si="154"/>
        <v>70.10130730053109</v>
      </c>
      <c r="G571" s="61"/>
      <c r="H571" s="61"/>
      <c r="I571" s="45">
        <f>E571-E570</f>
        <v>-0.75</v>
      </c>
      <c r="J571" s="25">
        <f>(0.5*'Vehicle Specs'!$G$25*'Vehicle Specs'!$C$28*'Vehicle Specs'!$C$27*'Drive Cycle'!E571^2)</f>
        <v>23.686242924959998</v>
      </c>
      <c r="K571" s="25">
        <f>IF(A571=1,'Vehicle Specs'!$E$36,IF(A571=2,'Vehicle Specs'!$C$36,IF(A571=3,'Vehicle Specs'!$D$36,IF(A571=4,'Vehicle Specs'!$B$36,1))))</f>
        <v>278.27536500000002</v>
      </c>
      <c r="L571" s="25">
        <f t="shared" si="158"/>
        <v>0</v>
      </c>
      <c r="M571" s="25">
        <f t="shared" si="155"/>
        <v>0</v>
      </c>
      <c r="N571" s="25">
        <f t="shared" si="147"/>
        <v>0</v>
      </c>
      <c r="O571" s="25">
        <f t="shared" si="148"/>
        <v>0</v>
      </c>
      <c r="P571" s="25">
        <f t="shared" si="149"/>
        <v>301.96160792496005</v>
      </c>
      <c r="Q571" s="25">
        <f>IF(H571=1,I571*'Vehicle Specs'!#REF!,IF(H571=2,'Vehicle Specs'!#REF!*I571,IF(H571=3,'Vehicle Specs'!$G$25*I571,0)))</f>
        <v>0</v>
      </c>
      <c r="R571" s="25">
        <f t="shared" si="145"/>
        <v>301.96160792496005</v>
      </c>
      <c r="S571" s="25">
        <f t="shared" si="150"/>
        <v>301.96160792496005</v>
      </c>
      <c r="T571" s="25">
        <f>ABS((+P571+Q571)*(+E571))/1000</f>
        <v>1.5581218968927939</v>
      </c>
      <c r="U571" s="61"/>
      <c r="V571" s="61"/>
      <c r="W571" s="22">
        <v>308.00785775999998</v>
      </c>
      <c r="X571" s="25">
        <f t="shared" si="156"/>
        <v>2.583515221742555E-2</v>
      </c>
      <c r="Y571" s="25">
        <f t="shared" si="151"/>
        <v>2.583515221742555E-2</v>
      </c>
      <c r="Z571" s="25">
        <f t="shared" si="152"/>
        <v>7.9830620351844947E-2</v>
      </c>
      <c r="AA571" s="22">
        <f>(0.5*'Vehicle Specs'!$G$20*'Drive Cycle'!E571^2)</f>
        <v>8371.488024000002</v>
      </c>
      <c r="AB571" s="22">
        <f t="shared" si="153"/>
        <v>301.96160792496005</v>
      </c>
      <c r="AC571" s="22">
        <f>SUM(AB$2:AB571)</f>
        <v>152902.12737305128</v>
      </c>
      <c r="AD571" s="35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</row>
    <row r="572" spans="1:43" x14ac:dyDescent="0.3">
      <c r="A572" s="21">
        <v>2</v>
      </c>
      <c r="B572" s="25" t="s">
        <v>85</v>
      </c>
      <c r="C572" s="25">
        <f t="shared" si="161"/>
        <v>570</v>
      </c>
      <c r="D572" s="25">
        <f t="shared" si="146"/>
        <v>9.8651700000000009</v>
      </c>
      <c r="E572" s="25">
        <f t="shared" si="165"/>
        <v>4.41</v>
      </c>
      <c r="F572" s="45">
        <f t="shared" si="154"/>
        <v>70.328064670145608</v>
      </c>
      <c r="G572" s="61"/>
      <c r="H572" s="61"/>
      <c r="I572" s="45">
        <f>E572-E571</f>
        <v>-0.75</v>
      </c>
      <c r="J572" s="25">
        <f>(0.5*'Vehicle Specs'!$G$25*'Vehicle Specs'!$C$28*'Vehicle Specs'!$C$27*'Drive Cycle'!E572^2)</f>
        <v>17.30110949721</v>
      </c>
      <c r="K572" s="25">
        <f>IF(A572=1,'Vehicle Specs'!$E$36,IF(A572=2,'Vehicle Specs'!$C$36,IF(A572=3,'Vehicle Specs'!$D$36,IF(A572=4,'Vehicle Specs'!$B$36,1))))</f>
        <v>278.27536500000002</v>
      </c>
      <c r="L572" s="25">
        <f t="shared" si="158"/>
        <v>0</v>
      </c>
      <c r="M572" s="25">
        <f t="shared" si="155"/>
        <v>0</v>
      </c>
      <c r="N572" s="25">
        <f t="shared" si="147"/>
        <v>0</v>
      </c>
      <c r="O572" s="25">
        <f t="shared" si="148"/>
        <v>0</v>
      </c>
      <c r="P572" s="25">
        <f t="shared" si="149"/>
        <v>295.57647449721003</v>
      </c>
      <c r="Q572" s="25">
        <f>IF(H572=1,I572*'Vehicle Specs'!#REF!,IF(H572=2,'Vehicle Specs'!#REF!*I572,IF(H572=3,'Vehicle Specs'!$G$25*I572,0)))</f>
        <v>0</v>
      </c>
      <c r="R572" s="25">
        <f t="shared" si="145"/>
        <v>295.57647449721003</v>
      </c>
      <c r="S572" s="25">
        <f t="shared" si="150"/>
        <v>295.57647449721003</v>
      </c>
      <c r="T572" s="25">
        <f>ABS((+P572+Q572)*(+E572))/1000</f>
        <v>1.3034922525326962</v>
      </c>
      <c r="U572" s="61"/>
      <c r="V572" s="61"/>
      <c r="W572" s="22">
        <v>308.00785775999998</v>
      </c>
      <c r="X572" s="25">
        <f t="shared" si="156"/>
        <v>2.5288854642816369E-2</v>
      </c>
      <c r="Y572" s="25">
        <f t="shared" si="151"/>
        <v>2.5288854642816369E-2</v>
      </c>
      <c r="Z572" s="25">
        <f t="shared" si="152"/>
        <v>7.8142560846302583E-2</v>
      </c>
      <c r="AA572" s="22">
        <f>(0.5*'Vehicle Specs'!$G$20*'Drive Cycle'!E572^2)</f>
        <v>6114.7743615000009</v>
      </c>
      <c r="AB572" s="22">
        <f t="shared" si="153"/>
        <v>295.57647449721003</v>
      </c>
      <c r="AC572" s="22">
        <f>SUM(AB$2:AB572)</f>
        <v>153197.70384754849</v>
      </c>
      <c r="AD572" s="35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</row>
    <row r="573" spans="1:43" x14ac:dyDescent="0.3">
      <c r="A573" s="21">
        <v>2</v>
      </c>
      <c r="B573" s="25" t="s">
        <v>85</v>
      </c>
      <c r="C573" s="25">
        <f t="shared" si="161"/>
        <v>571</v>
      </c>
      <c r="D573" s="25">
        <f t="shared" si="146"/>
        <v>8.1874200000000013</v>
      </c>
      <c r="E573" s="25">
        <f t="shared" si="165"/>
        <v>3.66</v>
      </c>
      <c r="F573" s="45">
        <f t="shared" si="154"/>
        <v>70.60128871386145</v>
      </c>
      <c r="G573" s="61"/>
      <c r="H573" s="61"/>
      <c r="I573" s="45">
        <f>E573-E572</f>
        <v>-0.75</v>
      </c>
      <c r="J573" s="25">
        <f>(0.5*'Vehicle Specs'!$G$25*'Vehicle Specs'!$C$28*'Vehicle Specs'!$C$27*'Drive Cycle'!E573^2)</f>
        <v>11.916780681960001</v>
      </c>
      <c r="K573" s="25">
        <f>IF(A573=1,'Vehicle Specs'!$E$36,IF(A573=2,'Vehicle Specs'!$C$36,IF(A573=3,'Vehicle Specs'!$D$36,IF(A573=4,'Vehicle Specs'!$B$36,1))))</f>
        <v>278.27536500000002</v>
      </c>
      <c r="L573" s="25">
        <f t="shared" si="158"/>
        <v>0</v>
      </c>
      <c r="M573" s="25">
        <f t="shared" si="155"/>
        <v>0</v>
      </c>
      <c r="N573" s="25">
        <f t="shared" si="147"/>
        <v>0</v>
      </c>
      <c r="O573" s="25">
        <f t="shared" si="148"/>
        <v>0</v>
      </c>
      <c r="P573" s="25">
        <f t="shared" si="149"/>
        <v>290.19214568196003</v>
      </c>
      <c r="Q573" s="25">
        <f>IF(H573=1,I573*'Vehicle Specs'!#REF!,IF(H573=2,'Vehicle Specs'!#REF!*I573,IF(H573=3,'Vehicle Specs'!$G$25*I573,0)))</f>
        <v>0</v>
      </c>
      <c r="R573" s="25">
        <f t="shared" si="145"/>
        <v>290.19214568196003</v>
      </c>
      <c r="S573" s="25">
        <f t="shared" si="150"/>
        <v>290.19214568196003</v>
      </c>
      <c r="T573" s="25">
        <f>ABS((+P573+Q573)*(+E573))/1000</f>
        <v>1.0621032531959738</v>
      </c>
      <c r="U573" s="61"/>
      <c r="V573" s="61"/>
      <c r="W573" s="22">
        <v>308.00785775999998</v>
      </c>
      <c r="X573" s="25">
        <f t="shared" si="156"/>
        <v>2.4828183647299537E-2</v>
      </c>
      <c r="Y573" s="25">
        <f t="shared" si="151"/>
        <v>2.4828183647299537E-2</v>
      </c>
      <c r="Z573" s="25">
        <f t="shared" si="152"/>
        <v>7.6719087470155573E-2</v>
      </c>
      <c r="AA573" s="22">
        <f>(0.5*'Vehicle Specs'!$G$20*'Drive Cycle'!E573^2)</f>
        <v>4211.7775740000006</v>
      </c>
      <c r="AB573" s="22">
        <f t="shared" si="153"/>
        <v>290.19214568196003</v>
      </c>
      <c r="AC573" s="22">
        <f>SUM(AB$2:AB573)</f>
        <v>153487.89599323046</v>
      </c>
      <c r="AD573" s="35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</row>
    <row r="574" spans="1:43" x14ac:dyDescent="0.3">
      <c r="A574" s="21">
        <v>2</v>
      </c>
      <c r="B574" s="25" t="s">
        <v>85</v>
      </c>
      <c r="C574" s="25">
        <f t="shared" si="161"/>
        <v>572</v>
      </c>
      <c r="D574" s="25">
        <f t="shared" si="146"/>
        <v>6.5096700000000007</v>
      </c>
      <c r="E574" s="25">
        <f t="shared" si="165"/>
        <v>2.91</v>
      </c>
      <c r="F574" s="45">
        <f t="shared" si="154"/>
        <v>70.944931325545298</v>
      </c>
      <c r="G574" s="61"/>
      <c r="H574" s="61"/>
      <c r="I574" s="45">
        <f>E574-E573</f>
        <v>-0.75</v>
      </c>
      <c r="J574" s="25">
        <f>(0.5*'Vehicle Specs'!$G$25*'Vehicle Specs'!$C$28*'Vehicle Specs'!$C$27*'Drive Cycle'!E574^2)</f>
        <v>7.5332564792100003</v>
      </c>
      <c r="K574" s="25">
        <f>IF(A574=1,'Vehicle Specs'!$E$36,IF(A574=2,'Vehicle Specs'!$C$36,IF(A574=3,'Vehicle Specs'!$D$36,IF(A574=4,'Vehicle Specs'!$B$36,1))))</f>
        <v>278.27536500000002</v>
      </c>
      <c r="L574" s="25">
        <f t="shared" si="158"/>
        <v>0</v>
      </c>
      <c r="M574" s="25">
        <f t="shared" si="155"/>
        <v>0</v>
      </c>
      <c r="N574" s="25">
        <f t="shared" si="147"/>
        <v>0</v>
      </c>
      <c r="O574" s="25">
        <f t="shared" si="148"/>
        <v>0</v>
      </c>
      <c r="P574" s="25">
        <f t="shared" si="149"/>
        <v>285.80862147921005</v>
      </c>
      <c r="Q574" s="25">
        <f>IF(H574=1,I574*'Vehicle Specs'!#REF!,IF(H574=2,'Vehicle Specs'!#REF!*I574,IF(H574=3,'Vehicle Specs'!$G$25*I574,0)))</f>
        <v>0</v>
      </c>
      <c r="R574" s="25">
        <f t="shared" si="145"/>
        <v>285.80862147921005</v>
      </c>
      <c r="S574" s="25">
        <f t="shared" si="150"/>
        <v>285.80862147921005</v>
      </c>
      <c r="T574" s="25">
        <f>ABS((+P574+Q574)*(+E574))/1000</f>
        <v>0.83170308850450125</v>
      </c>
      <c r="U574" s="61"/>
      <c r="V574" s="61"/>
      <c r="W574" s="22">
        <v>308.00785775999998</v>
      </c>
      <c r="X574" s="25">
        <f t="shared" si="156"/>
        <v>2.4453139230875061E-2</v>
      </c>
      <c r="Y574" s="25">
        <f t="shared" si="151"/>
        <v>2.4453139230875061E-2</v>
      </c>
      <c r="Z574" s="25">
        <f t="shared" si="152"/>
        <v>7.5560200223403928E-2</v>
      </c>
      <c r="AA574" s="22">
        <f>(0.5*'Vehicle Specs'!$G$20*'Drive Cycle'!E574^2)</f>
        <v>2662.4976615000005</v>
      </c>
      <c r="AB574" s="22">
        <f t="shared" si="153"/>
        <v>285.80862147921005</v>
      </c>
      <c r="AC574" s="22">
        <f>SUM(AB$2:AB574)</f>
        <v>153773.70461470966</v>
      </c>
      <c r="AD574" s="35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</row>
    <row r="575" spans="1:43" x14ac:dyDescent="0.3">
      <c r="A575" s="21">
        <v>2</v>
      </c>
      <c r="B575" s="24" t="s">
        <v>100</v>
      </c>
      <c r="C575" s="24">
        <f t="shared" si="161"/>
        <v>573</v>
      </c>
      <c r="D575" s="24">
        <f t="shared" si="146"/>
        <v>6.5096700000000007</v>
      </c>
      <c r="E575" s="24">
        <f>E574</f>
        <v>2.91</v>
      </c>
      <c r="F575" s="44">
        <f t="shared" si="154"/>
        <v>71.288573937229145</v>
      </c>
      <c r="G575" s="61"/>
      <c r="H575" s="61"/>
      <c r="I575" s="44">
        <f>E575-E574</f>
        <v>0</v>
      </c>
      <c r="J575" s="24">
        <f>(0.5*'Vehicle Specs'!$G$25*'Vehicle Specs'!$C$28*'Vehicle Specs'!$C$27*'Drive Cycle'!E575^2)</f>
        <v>7.5332564792100003</v>
      </c>
      <c r="K575" s="24">
        <f>IF(A575=1,'Vehicle Specs'!$E$36,IF(A575=2,'Vehicle Specs'!$C$36,IF(A575=3,'Vehicle Specs'!$D$36,IF(A575=4,'Vehicle Specs'!$B$36,1))))</f>
        <v>278.27536500000002</v>
      </c>
      <c r="L575" s="24">
        <f t="shared" si="158"/>
        <v>0</v>
      </c>
      <c r="M575" s="24">
        <f t="shared" si="155"/>
        <v>0</v>
      </c>
      <c r="N575" s="24">
        <f t="shared" si="147"/>
        <v>0</v>
      </c>
      <c r="O575" s="24">
        <f t="shared" si="148"/>
        <v>0</v>
      </c>
      <c r="P575" s="24">
        <f t="shared" si="149"/>
        <v>285.80862147921005</v>
      </c>
      <c r="Q575" s="24">
        <f>IF(H575=1,I575*'Vehicle Specs'!#REF!,IF(H575=2,'Vehicle Specs'!#REF!*I575,IF(H575=3,'Vehicle Specs'!$G$25*I575,0)))</f>
        <v>0</v>
      </c>
      <c r="R575" s="24">
        <f t="shared" si="145"/>
        <v>285.80862147921005</v>
      </c>
      <c r="S575" s="24">
        <f t="shared" si="150"/>
        <v>285.80862147921005</v>
      </c>
      <c r="T575" s="24">
        <f>ABS((+P575+Q575)*(+E575))/1000</f>
        <v>0.83170308850450125</v>
      </c>
      <c r="U575" s="61"/>
      <c r="V575" s="61"/>
      <c r="W575" s="22">
        <v>308.00785775999998</v>
      </c>
      <c r="X575" s="24">
        <f t="shared" si="156"/>
        <v>2.4453139230875061E-2</v>
      </c>
      <c r="Y575" s="24">
        <f t="shared" si="151"/>
        <v>2.4453139230875061E-2</v>
      </c>
      <c r="Z575" s="24">
        <f t="shared" si="152"/>
        <v>7.5560200223403928E-2</v>
      </c>
      <c r="AA575" s="22">
        <f>(0.5*'Vehicle Specs'!$G$20*'Drive Cycle'!E575^2)</f>
        <v>2662.4976615000005</v>
      </c>
      <c r="AB575" s="22">
        <f t="shared" si="153"/>
        <v>285.80862147921005</v>
      </c>
      <c r="AC575" s="22">
        <f>SUM(AB$2:AB575)</f>
        <v>154059.51323618885</v>
      </c>
      <c r="AD575" s="35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</row>
    <row r="576" spans="1:43" x14ac:dyDescent="0.3">
      <c r="A576" s="21">
        <v>2</v>
      </c>
      <c r="B576" s="24" t="s">
        <v>100</v>
      </c>
      <c r="C576" s="24">
        <f t="shared" si="161"/>
        <v>574</v>
      </c>
      <c r="D576" s="24">
        <f t="shared" si="146"/>
        <v>6.5096700000000007</v>
      </c>
      <c r="E576" s="24">
        <f t="shared" ref="E576:E585" si="166">E575</f>
        <v>2.91</v>
      </c>
      <c r="F576" s="44">
        <f t="shared" si="154"/>
        <v>71.632216548912993</v>
      </c>
      <c r="G576" s="61"/>
      <c r="H576" s="61"/>
      <c r="I576" s="44">
        <f>E576-E575</f>
        <v>0</v>
      </c>
      <c r="J576" s="24">
        <f>(0.5*'Vehicle Specs'!$G$25*'Vehicle Specs'!$C$28*'Vehicle Specs'!$C$27*'Drive Cycle'!E576^2)</f>
        <v>7.5332564792100003</v>
      </c>
      <c r="K576" s="24">
        <f>IF(A576=1,'Vehicle Specs'!$E$36,IF(A576=2,'Vehicle Specs'!$C$36,IF(A576=3,'Vehicle Specs'!$D$36,IF(A576=4,'Vehicle Specs'!$B$36,1))))</f>
        <v>278.27536500000002</v>
      </c>
      <c r="L576" s="24">
        <f t="shared" si="158"/>
        <v>0</v>
      </c>
      <c r="M576" s="24">
        <f t="shared" si="155"/>
        <v>0</v>
      </c>
      <c r="N576" s="24">
        <f t="shared" si="147"/>
        <v>0</v>
      </c>
      <c r="O576" s="24">
        <f t="shared" si="148"/>
        <v>0</v>
      </c>
      <c r="P576" s="24">
        <f t="shared" si="149"/>
        <v>285.80862147921005</v>
      </c>
      <c r="Q576" s="24">
        <f>IF(H576=1,I576*'Vehicle Specs'!#REF!,IF(H576=2,'Vehicle Specs'!#REF!*I576,IF(H576=3,'Vehicle Specs'!$G$25*I576,0)))</f>
        <v>0</v>
      </c>
      <c r="R576" s="24">
        <f t="shared" si="145"/>
        <v>285.80862147921005</v>
      </c>
      <c r="S576" s="24">
        <f t="shared" si="150"/>
        <v>285.80862147921005</v>
      </c>
      <c r="T576" s="24">
        <f>ABS((+P576+Q576)*(+E576))/1000</f>
        <v>0.83170308850450125</v>
      </c>
      <c r="U576" s="61"/>
      <c r="V576" s="61"/>
      <c r="W576" s="22">
        <v>308.00785775999998</v>
      </c>
      <c r="X576" s="24">
        <f t="shared" si="156"/>
        <v>2.4453139230875061E-2</v>
      </c>
      <c r="Y576" s="24">
        <f t="shared" si="151"/>
        <v>2.4453139230875061E-2</v>
      </c>
      <c r="Z576" s="24">
        <f t="shared" si="152"/>
        <v>7.5560200223403928E-2</v>
      </c>
      <c r="AA576" s="22">
        <f>(0.5*'Vehicle Specs'!$G$20*'Drive Cycle'!E576^2)</f>
        <v>2662.4976615000005</v>
      </c>
      <c r="AB576" s="22">
        <f t="shared" si="153"/>
        <v>285.80862147921005</v>
      </c>
      <c r="AC576" s="22">
        <f>SUM(AB$2:AB576)</f>
        <v>154345.32185766805</v>
      </c>
      <c r="AD576" s="35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</row>
    <row r="577" spans="1:43" x14ac:dyDescent="0.3">
      <c r="A577" s="21">
        <v>2</v>
      </c>
      <c r="B577" s="24" t="s">
        <v>100</v>
      </c>
      <c r="C577" s="24">
        <f t="shared" si="161"/>
        <v>575</v>
      </c>
      <c r="D577" s="24">
        <f t="shared" si="146"/>
        <v>6.5096700000000007</v>
      </c>
      <c r="E577" s="24">
        <f t="shared" si="166"/>
        <v>2.91</v>
      </c>
      <c r="F577" s="44">
        <f t="shared" si="154"/>
        <v>71.975859160596841</v>
      </c>
      <c r="G577" s="61"/>
      <c r="H577" s="61"/>
      <c r="I577" s="44">
        <f>E577-E576</f>
        <v>0</v>
      </c>
      <c r="J577" s="24">
        <f>(0.5*'Vehicle Specs'!$G$25*'Vehicle Specs'!$C$28*'Vehicle Specs'!$C$27*'Drive Cycle'!E577^2)</f>
        <v>7.5332564792100003</v>
      </c>
      <c r="K577" s="24">
        <f>IF(A577=1,'Vehicle Specs'!$E$36,IF(A577=2,'Vehicle Specs'!$C$36,IF(A577=3,'Vehicle Specs'!$D$36,IF(A577=4,'Vehicle Specs'!$B$36,1))))</f>
        <v>278.27536500000002</v>
      </c>
      <c r="L577" s="24">
        <f t="shared" si="158"/>
        <v>0</v>
      </c>
      <c r="M577" s="24">
        <f t="shared" si="155"/>
        <v>0</v>
      </c>
      <c r="N577" s="24">
        <f t="shared" si="147"/>
        <v>0</v>
      </c>
      <c r="O577" s="24">
        <f t="shared" si="148"/>
        <v>0</v>
      </c>
      <c r="P577" s="24">
        <f t="shared" si="149"/>
        <v>285.80862147921005</v>
      </c>
      <c r="Q577" s="24">
        <f>IF(H577=1,I577*'Vehicle Specs'!#REF!,IF(H577=2,'Vehicle Specs'!#REF!*I577,IF(H577=3,'Vehicle Specs'!$G$25*I577,0)))</f>
        <v>0</v>
      </c>
      <c r="R577" s="24">
        <f t="shared" si="145"/>
        <v>285.80862147921005</v>
      </c>
      <c r="S577" s="24">
        <f t="shared" si="150"/>
        <v>285.80862147921005</v>
      </c>
      <c r="T577" s="24">
        <f>ABS((+P577+Q577)*(+E577))/1000</f>
        <v>0.83170308850450125</v>
      </c>
      <c r="U577" s="61"/>
      <c r="V577" s="61"/>
      <c r="W577" s="22">
        <v>308.00785775999998</v>
      </c>
      <c r="X577" s="24">
        <f t="shared" si="156"/>
        <v>2.4453139230875061E-2</v>
      </c>
      <c r="Y577" s="24">
        <f t="shared" si="151"/>
        <v>2.4453139230875061E-2</v>
      </c>
      <c r="Z577" s="24">
        <f t="shared" si="152"/>
        <v>7.5560200223403928E-2</v>
      </c>
      <c r="AA577" s="22">
        <f>(0.5*'Vehicle Specs'!$G$20*'Drive Cycle'!E577^2)</f>
        <v>2662.4976615000005</v>
      </c>
      <c r="AB577" s="22">
        <f t="shared" si="153"/>
        <v>285.80862147921005</v>
      </c>
      <c r="AC577" s="22">
        <f>SUM(AB$2:AB577)</f>
        <v>154631.13047914725</v>
      </c>
      <c r="AD577" s="35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</row>
    <row r="578" spans="1:43" x14ac:dyDescent="0.3">
      <c r="A578" s="21">
        <v>2</v>
      </c>
      <c r="B578" s="24" t="s">
        <v>100</v>
      </c>
      <c r="C578" s="24">
        <f t="shared" si="161"/>
        <v>576</v>
      </c>
      <c r="D578" s="24">
        <f t="shared" si="146"/>
        <v>6.5096700000000007</v>
      </c>
      <c r="E578" s="24">
        <f t="shared" si="166"/>
        <v>2.91</v>
      </c>
      <c r="F578" s="44">
        <f t="shared" si="154"/>
        <v>72.319501772280688</v>
      </c>
      <c r="G578" s="61"/>
      <c r="H578" s="61"/>
      <c r="I578" s="44">
        <f>E578-E577</f>
        <v>0</v>
      </c>
      <c r="J578" s="24">
        <f>(0.5*'Vehicle Specs'!$G$25*'Vehicle Specs'!$C$28*'Vehicle Specs'!$C$27*'Drive Cycle'!E578^2)</f>
        <v>7.5332564792100003</v>
      </c>
      <c r="K578" s="24">
        <f>IF(A578=1,'Vehicle Specs'!$E$36,IF(A578=2,'Vehicle Specs'!$C$36,IF(A578=3,'Vehicle Specs'!$D$36,IF(A578=4,'Vehicle Specs'!$B$36,1))))</f>
        <v>278.27536500000002</v>
      </c>
      <c r="L578" s="24">
        <f t="shared" si="158"/>
        <v>0</v>
      </c>
      <c r="M578" s="24">
        <f t="shared" si="155"/>
        <v>0</v>
      </c>
      <c r="N578" s="24">
        <f t="shared" si="147"/>
        <v>0</v>
      </c>
      <c r="O578" s="24">
        <f t="shared" si="148"/>
        <v>0</v>
      </c>
      <c r="P578" s="24">
        <f t="shared" si="149"/>
        <v>285.80862147921005</v>
      </c>
      <c r="Q578" s="24">
        <f>IF(H578=1,I578*'Vehicle Specs'!#REF!,IF(H578=2,'Vehicle Specs'!#REF!*I578,IF(H578=3,'Vehicle Specs'!$G$25*I578,0)))</f>
        <v>0</v>
      </c>
      <c r="R578" s="24">
        <f t="shared" ref="R578:R641" si="167">(J578+K578+O578+Q578)</f>
        <v>285.80862147921005</v>
      </c>
      <c r="S578" s="24">
        <f t="shared" si="150"/>
        <v>285.80862147921005</v>
      </c>
      <c r="T578" s="24">
        <f>ABS((+P578+Q578)*(+E578))/1000</f>
        <v>0.83170308850450125</v>
      </c>
      <c r="U578" s="61"/>
      <c r="V578" s="61"/>
      <c r="W578" s="22">
        <v>308.00785775999998</v>
      </c>
      <c r="X578" s="24">
        <f t="shared" si="156"/>
        <v>2.4453139230875061E-2</v>
      </c>
      <c r="Y578" s="24">
        <f t="shared" si="151"/>
        <v>2.4453139230875061E-2</v>
      </c>
      <c r="Z578" s="24">
        <f t="shared" si="152"/>
        <v>7.5560200223403928E-2</v>
      </c>
      <c r="AA578" s="22">
        <f>(0.5*'Vehicle Specs'!$G$20*'Drive Cycle'!E578^2)</f>
        <v>2662.4976615000005</v>
      </c>
      <c r="AB578" s="22">
        <f t="shared" si="153"/>
        <v>285.80862147921005</v>
      </c>
      <c r="AC578" s="22">
        <f>SUM(AB$2:AB578)</f>
        <v>154916.93910062645</v>
      </c>
      <c r="AD578" s="35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</row>
    <row r="579" spans="1:43" x14ac:dyDescent="0.3">
      <c r="A579" s="21">
        <v>2</v>
      </c>
      <c r="B579" s="24" t="s">
        <v>100</v>
      </c>
      <c r="C579" s="24">
        <f t="shared" si="161"/>
        <v>577</v>
      </c>
      <c r="D579" s="24">
        <f t="shared" ref="D579:D642" si="168">E579*2.237</f>
        <v>6.5096700000000007</v>
      </c>
      <c r="E579" s="24">
        <f t="shared" si="166"/>
        <v>2.91</v>
      </c>
      <c r="F579" s="44">
        <f t="shared" si="154"/>
        <v>72.663144383964536</v>
      </c>
      <c r="G579" s="61"/>
      <c r="H579" s="61"/>
      <c r="I579" s="44">
        <f>E579-E578</f>
        <v>0</v>
      </c>
      <c r="J579" s="24">
        <f>(0.5*'Vehicle Specs'!$G$25*'Vehicle Specs'!$C$28*'Vehicle Specs'!$C$27*'Drive Cycle'!E579^2)</f>
        <v>7.5332564792100003</v>
      </c>
      <c r="K579" s="24">
        <f>IF(A579=1,'Vehicle Specs'!$E$36,IF(A579=2,'Vehicle Specs'!$C$36,IF(A579=3,'Vehicle Specs'!$D$36,IF(A579=4,'Vehicle Specs'!$B$36,1))))</f>
        <v>278.27536500000002</v>
      </c>
      <c r="L579" s="24">
        <f t="shared" si="158"/>
        <v>0</v>
      </c>
      <c r="M579" s="24">
        <f t="shared" si="155"/>
        <v>0</v>
      </c>
      <c r="N579" s="24">
        <f t="shared" ref="N579:N642" si="169">DEGREES(ATAN(M579/$C$3))</f>
        <v>0</v>
      </c>
      <c r="O579" s="24">
        <f t="shared" ref="O579:O642" si="170">9.81*SIN(RADIANS(N579))*($C$46)</f>
        <v>0</v>
      </c>
      <c r="P579" s="24">
        <f t="shared" ref="P579:P642" si="171">J579+K579+O579</f>
        <v>285.80862147921005</v>
      </c>
      <c r="Q579" s="24">
        <f>IF(H579=1,I579*'Vehicle Specs'!#REF!,IF(H579=2,'Vehicle Specs'!#REF!*I579,IF(H579=3,'Vehicle Specs'!$G$25*I579,0)))</f>
        <v>0</v>
      </c>
      <c r="R579" s="24">
        <f t="shared" si="167"/>
        <v>285.80862147921005</v>
      </c>
      <c r="S579" s="24">
        <f t="shared" ref="S579:S642" si="172">ABS(R579)</f>
        <v>285.80862147921005</v>
      </c>
      <c r="T579" s="24">
        <f>ABS((+P579+Q579)*(+E579))/1000</f>
        <v>0.83170308850450125</v>
      </c>
      <c r="U579" s="61"/>
      <c r="V579" s="61"/>
      <c r="W579" s="22">
        <v>308.00785775999998</v>
      </c>
      <c r="X579" s="24">
        <f t="shared" si="156"/>
        <v>2.4453139230875061E-2</v>
      </c>
      <c r="Y579" s="24">
        <f t="shared" ref="Y579:Y642" si="173">ABS(X579)</f>
        <v>2.4453139230875061E-2</v>
      </c>
      <c r="Z579" s="24">
        <f t="shared" ref="Z579:Z642" si="174">X579*3.09</f>
        <v>7.5560200223403928E-2</v>
      </c>
      <c r="AA579" s="22">
        <f>(0.5*'Vehicle Specs'!$G$20*'Drive Cycle'!E579^2)</f>
        <v>2662.4976615000005</v>
      </c>
      <c r="AB579" s="22">
        <f t="shared" ref="AB579:AB642" si="175">P579+Q579</f>
        <v>285.80862147921005</v>
      </c>
      <c r="AC579" s="22">
        <f>SUM(AB$2:AB579)</f>
        <v>155202.74772210565</v>
      </c>
      <c r="AD579" s="35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</row>
    <row r="580" spans="1:43" x14ac:dyDescent="0.3">
      <c r="A580" s="21">
        <v>2</v>
      </c>
      <c r="B580" s="24" t="s">
        <v>100</v>
      </c>
      <c r="C580" s="24">
        <f t="shared" si="161"/>
        <v>578</v>
      </c>
      <c r="D580" s="24">
        <f t="shared" si="168"/>
        <v>6.5096700000000007</v>
      </c>
      <c r="E580" s="24">
        <f t="shared" si="166"/>
        <v>2.91</v>
      </c>
      <c r="F580" s="44">
        <f t="shared" ref="F580:F643" si="176">($C$3/E580)+F579</f>
        <v>73.006786995648383</v>
      </c>
      <c r="G580" s="61"/>
      <c r="H580" s="61"/>
      <c r="I580" s="44">
        <f>E580-E579</f>
        <v>0</v>
      </c>
      <c r="J580" s="24">
        <f>(0.5*'Vehicle Specs'!$G$25*'Vehicle Specs'!$C$28*'Vehicle Specs'!$C$27*'Drive Cycle'!E580^2)</f>
        <v>7.5332564792100003</v>
      </c>
      <c r="K580" s="24">
        <f>IF(A580=1,'Vehicle Specs'!$E$36,IF(A580=2,'Vehicle Specs'!$C$36,IF(A580=3,'Vehicle Specs'!$D$36,IF(A580=4,'Vehicle Specs'!$B$36,1))))</f>
        <v>278.27536500000002</v>
      </c>
      <c r="L580" s="24">
        <f t="shared" si="158"/>
        <v>0</v>
      </c>
      <c r="M580" s="24">
        <f t="shared" ref="M580:M643" si="177">L580-L579</f>
        <v>0</v>
      </c>
      <c r="N580" s="24">
        <f t="shared" si="169"/>
        <v>0</v>
      </c>
      <c r="O580" s="24">
        <f t="shared" si="170"/>
        <v>0</v>
      </c>
      <c r="P580" s="24">
        <f t="shared" si="171"/>
        <v>285.80862147921005</v>
      </c>
      <c r="Q580" s="24">
        <f>IF(H580=1,I580*'Vehicle Specs'!#REF!,IF(H580=2,'Vehicle Specs'!#REF!*I580,IF(H580=3,'Vehicle Specs'!$G$25*I580,0)))</f>
        <v>0</v>
      </c>
      <c r="R580" s="24">
        <f t="shared" si="167"/>
        <v>285.80862147921005</v>
      </c>
      <c r="S580" s="24">
        <f t="shared" si="172"/>
        <v>285.80862147921005</v>
      </c>
      <c r="T580" s="24">
        <f>ABS((+P580+Q580)*(+E580))/1000</f>
        <v>0.83170308850450125</v>
      </c>
      <c r="U580" s="61"/>
      <c r="V580" s="61"/>
      <c r="W580" s="22">
        <v>308.00785775999998</v>
      </c>
      <c r="X580" s="24">
        <f t="shared" ref="X580:X643" si="178">(R580*W580/3600)/1000</f>
        <v>2.4453139230875061E-2</v>
      </c>
      <c r="Y580" s="24">
        <f t="shared" si="173"/>
        <v>2.4453139230875061E-2</v>
      </c>
      <c r="Z580" s="24">
        <f t="shared" si="174"/>
        <v>7.5560200223403928E-2</v>
      </c>
      <c r="AA580" s="22">
        <f>(0.5*'Vehicle Specs'!$G$20*'Drive Cycle'!E580^2)</f>
        <v>2662.4976615000005</v>
      </c>
      <c r="AB580" s="22">
        <f t="shared" si="175"/>
        <v>285.80862147921005</v>
      </c>
      <c r="AC580" s="22">
        <f>SUM(AB$2:AB580)</f>
        <v>155488.55634358485</v>
      </c>
      <c r="AD580" s="35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</row>
    <row r="581" spans="1:43" x14ac:dyDescent="0.3">
      <c r="A581" s="21">
        <v>2</v>
      </c>
      <c r="B581" s="24" t="s">
        <v>100</v>
      </c>
      <c r="C581" s="24">
        <f t="shared" si="161"/>
        <v>579</v>
      </c>
      <c r="D581" s="24">
        <f t="shared" si="168"/>
        <v>6.5096700000000007</v>
      </c>
      <c r="E581" s="24">
        <f t="shared" si="166"/>
        <v>2.91</v>
      </c>
      <c r="F581" s="44">
        <f t="shared" si="176"/>
        <v>73.350429607332231</v>
      </c>
      <c r="G581" s="61"/>
      <c r="H581" s="61"/>
      <c r="I581" s="44">
        <f>E581-E580</f>
        <v>0</v>
      </c>
      <c r="J581" s="24">
        <f>(0.5*'Vehicle Specs'!$G$25*'Vehicle Specs'!$C$28*'Vehicle Specs'!$C$27*'Drive Cycle'!E581^2)</f>
        <v>7.5332564792100003</v>
      </c>
      <c r="K581" s="24">
        <f>IF(A581=1,'Vehicle Specs'!$E$36,IF(A581=2,'Vehicle Specs'!$C$36,IF(A581=3,'Vehicle Specs'!$D$36,IF(A581=4,'Vehicle Specs'!$B$36,1))))</f>
        <v>278.27536500000002</v>
      </c>
      <c r="L581" s="24">
        <f t="shared" si="158"/>
        <v>0</v>
      </c>
      <c r="M581" s="24">
        <f t="shared" si="177"/>
        <v>0</v>
      </c>
      <c r="N581" s="24">
        <f t="shared" si="169"/>
        <v>0</v>
      </c>
      <c r="O581" s="24">
        <f t="shared" si="170"/>
        <v>0</v>
      </c>
      <c r="P581" s="24">
        <f t="shared" si="171"/>
        <v>285.80862147921005</v>
      </c>
      <c r="Q581" s="24">
        <f>IF(H581=1,I581*'Vehicle Specs'!#REF!,IF(H581=2,'Vehicle Specs'!#REF!*I581,IF(H581=3,'Vehicle Specs'!$G$25*I581,0)))</f>
        <v>0</v>
      </c>
      <c r="R581" s="24">
        <f t="shared" si="167"/>
        <v>285.80862147921005</v>
      </c>
      <c r="S581" s="24">
        <f t="shared" si="172"/>
        <v>285.80862147921005</v>
      </c>
      <c r="T581" s="24">
        <f>ABS((+P581+Q581)*(+E581))/1000</f>
        <v>0.83170308850450125</v>
      </c>
      <c r="U581" s="61"/>
      <c r="V581" s="61"/>
      <c r="W581" s="22">
        <v>308.00785775999998</v>
      </c>
      <c r="X581" s="24">
        <f t="shared" si="178"/>
        <v>2.4453139230875061E-2</v>
      </c>
      <c r="Y581" s="24">
        <f t="shared" si="173"/>
        <v>2.4453139230875061E-2</v>
      </c>
      <c r="Z581" s="24">
        <f t="shared" si="174"/>
        <v>7.5560200223403928E-2</v>
      </c>
      <c r="AA581" s="22">
        <f>(0.5*'Vehicle Specs'!$G$20*'Drive Cycle'!E581^2)</f>
        <v>2662.4976615000005</v>
      </c>
      <c r="AB581" s="22">
        <f t="shared" si="175"/>
        <v>285.80862147921005</v>
      </c>
      <c r="AC581" s="22">
        <f>SUM(AB$2:AB581)</f>
        <v>155774.36496506404</v>
      </c>
      <c r="AD581" s="35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</row>
    <row r="582" spans="1:43" x14ac:dyDescent="0.3">
      <c r="A582" s="21">
        <v>2</v>
      </c>
      <c r="B582" s="24" t="s">
        <v>100</v>
      </c>
      <c r="C582" s="24">
        <f t="shared" si="161"/>
        <v>580</v>
      </c>
      <c r="D582" s="24">
        <f t="shared" si="168"/>
        <v>6.5096700000000007</v>
      </c>
      <c r="E582" s="24">
        <f t="shared" si="166"/>
        <v>2.91</v>
      </c>
      <c r="F582" s="44">
        <f t="shared" si="176"/>
        <v>73.694072219016078</v>
      </c>
      <c r="G582" s="61"/>
      <c r="H582" s="61"/>
      <c r="I582" s="44">
        <f>E582-E581</f>
        <v>0</v>
      </c>
      <c r="J582" s="24">
        <f>(0.5*'Vehicle Specs'!$G$25*'Vehicle Specs'!$C$28*'Vehicle Specs'!$C$27*'Drive Cycle'!E582^2)</f>
        <v>7.5332564792100003</v>
      </c>
      <c r="K582" s="24">
        <f>IF(A582=1,'Vehicle Specs'!$E$36,IF(A582=2,'Vehicle Specs'!$C$36,IF(A582=3,'Vehicle Specs'!$D$36,IF(A582=4,'Vehicle Specs'!$B$36,1))))</f>
        <v>278.27536500000002</v>
      </c>
      <c r="L582" s="24">
        <f t="shared" si="158"/>
        <v>0</v>
      </c>
      <c r="M582" s="24">
        <f t="shared" si="177"/>
        <v>0</v>
      </c>
      <c r="N582" s="24">
        <f t="shared" si="169"/>
        <v>0</v>
      </c>
      <c r="O582" s="24">
        <f t="shared" si="170"/>
        <v>0</v>
      </c>
      <c r="P582" s="24">
        <f t="shared" si="171"/>
        <v>285.80862147921005</v>
      </c>
      <c r="Q582" s="24">
        <f>IF(H582=1,I582*'Vehicle Specs'!#REF!,IF(H582=2,'Vehicle Specs'!#REF!*I582,IF(H582=3,'Vehicle Specs'!$G$25*I582,0)))</f>
        <v>0</v>
      </c>
      <c r="R582" s="24">
        <f t="shared" si="167"/>
        <v>285.80862147921005</v>
      </c>
      <c r="S582" s="24">
        <f t="shared" si="172"/>
        <v>285.80862147921005</v>
      </c>
      <c r="T582" s="24">
        <f>ABS((+P582+Q582)*(+E582))/1000</f>
        <v>0.83170308850450125</v>
      </c>
      <c r="U582" s="61"/>
      <c r="V582" s="61"/>
      <c r="W582" s="22">
        <v>308.00785775999998</v>
      </c>
      <c r="X582" s="24">
        <f t="shared" si="178"/>
        <v>2.4453139230875061E-2</v>
      </c>
      <c r="Y582" s="24">
        <f t="shared" si="173"/>
        <v>2.4453139230875061E-2</v>
      </c>
      <c r="Z582" s="24">
        <f t="shared" si="174"/>
        <v>7.5560200223403928E-2</v>
      </c>
      <c r="AA582" s="22">
        <f>(0.5*'Vehicle Specs'!$G$20*'Drive Cycle'!E582^2)</f>
        <v>2662.4976615000005</v>
      </c>
      <c r="AB582" s="22">
        <f t="shared" si="175"/>
        <v>285.80862147921005</v>
      </c>
      <c r="AC582" s="22">
        <f>SUM(AB$2:AB582)</f>
        <v>156060.17358654324</v>
      </c>
      <c r="AD582" s="35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</row>
    <row r="583" spans="1:43" x14ac:dyDescent="0.3">
      <c r="A583" s="21">
        <v>2</v>
      </c>
      <c r="B583" s="24" t="s">
        <v>100</v>
      </c>
      <c r="C583" s="24">
        <f t="shared" si="161"/>
        <v>581</v>
      </c>
      <c r="D583" s="24">
        <f t="shared" si="168"/>
        <v>6.5096700000000007</v>
      </c>
      <c r="E583" s="24">
        <f t="shared" si="166"/>
        <v>2.91</v>
      </c>
      <c r="F583" s="44">
        <f t="shared" si="176"/>
        <v>74.037714830699926</v>
      </c>
      <c r="G583" s="61"/>
      <c r="H583" s="61"/>
      <c r="I583" s="44">
        <f>E583-E582</f>
        <v>0</v>
      </c>
      <c r="J583" s="24">
        <f>(0.5*'Vehicle Specs'!$G$25*'Vehicle Specs'!$C$28*'Vehicle Specs'!$C$27*'Drive Cycle'!E583^2)</f>
        <v>7.5332564792100003</v>
      </c>
      <c r="K583" s="24">
        <f>IF(A583=1,'Vehicle Specs'!$E$36,IF(A583=2,'Vehicle Specs'!$C$36,IF(A583=3,'Vehicle Specs'!$D$36,IF(A583=4,'Vehicle Specs'!$B$36,1))))</f>
        <v>278.27536500000002</v>
      </c>
      <c r="L583" s="24">
        <f t="shared" si="158"/>
        <v>0</v>
      </c>
      <c r="M583" s="24">
        <f t="shared" si="177"/>
        <v>0</v>
      </c>
      <c r="N583" s="24">
        <f t="shared" si="169"/>
        <v>0</v>
      </c>
      <c r="O583" s="24">
        <f t="shared" si="170"/>
        <v>0</v>
      </c>
      <c r="P583" s="24">
        <f t="shared" si="171"/>
        <v>285.80862147921005</v>
      </c>
      <c r="Q583" s="24">
        <f>IF(H583=1,I583*'Vehicle Specs'!#REF!,IF(H583=2,'Vehicle Specs'!#REF!*I583,IF(H583=3,'Vehicle Specs'!$G$25*I583,0)))</f>
        <v>0</v>
      </c>
      <c r="R583" s="24">
        <f t="shared" si="167"/>
        <v>285.80862147921005</v>
      </c>
      <c r="S583" s="24">
        <f t="shared" si="172"/>
        <v>285.80862147921005</v>
      </c>
      <c r="T583" s="24">
        <f>ABS((+P583+Q583)*(+E583))/1000</f>
        <v>0.83170308850450125</v>
      </c>
      <c r="U583" s="61"/>
      <c r="V583" s="61"/>
      <c r="W583" s="22">
        <v>308.00785775999998</v>
      </c>
      <c r="X583" s="24">
        <f t="shared" si="178"/>
        <v>2.4453139230875061E-2</v>
      </c>
      <c r="Y583" s="24">
        <f t="shared" si="173"/>
        <v>2.4453139230875061E-2</v>
      </c>
      <c r="Z583" s="24">
        <f t="shared" si="174"/>
        <v>7.5560200223403928E-2</v>
      </c>
      <c r="AA583" s="22">
        <f>(0.5*'Vehicle Specs'!$G$20*'Drive Cycle'!E583^2)</f>
        <v>2662.4976615000005</v>
      </c>
      <c r="AB583" s="22">
        <f t="shared" si="175"/>
        <v>285.80862147921005</v>
      </c>
      <c r="AC583" s="22">
        <f>SUM(AB$2:AB583)</f>
        <v>156345.98220802244</v>
      </c>
      <c r="AD583" s="35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</row>
    <row r="584" spans="1:43" x14ac:dyDescent="0.3">
      <c r="A584" s="21">
        <v>2</v>
      </c>
      <c r="B584" s="24" t="s">
        <v>100</v>
      </c>
      <c r="C584" s="24">
        <f t="shared" si="161"/>
        <v>582</v>
      </c>
      <c r="D584" s="24">
        <f t="shared" si="168"/>
        <v>6.5096700000000007</v>
      </c>
      <c r="E584" s="24">
        <f t="shared" si="166"/>
        <v>2.91</v>
      </c>
      <c r="F584" s="44">
        <f t="shared" si="176"/>
        <v>74.381357442383774</v>
      </c>
      <c r="G584" s="61"/>
      <c r="H584" s="61"/>
      <c r="I584" s="44">
        <f>E584-E583</f>
        <v>0</v>
      </c>
      <c r="J584" s="24">
        <f>(0.5*'Vehicle Specs'!$G$25*'Vehicle Specs'!$C$28*'Vehicle Specs'!$C$27*'Drive Cycle'!E584^2)</f>
        <v>7.5332564792100003</v>
      </c>
      <c r="K584" s="24">
        <f>IF(A584=1,'Vehicle Specs'!$E$36,IF(A584=2,'Vehicle Specs'!$C$36,IF(A584=3,'Vehicle Specs'!$D$36,IF(A584=4,'Vehicle Specs'!$B$36,1))))</f>
        <v>278.27536500000002</v>
      </c>
      <c r="L584" s="24">
        <f t="shared" si="158"/>
        <v>0</v>
      </c>
      <c r="M584" s="24">
        <f t="shared" si="177"/>
        <v>0</v>
      </c>
      <c r="N584" s="24">
        <f t="shared" si="169"/>
        <v>0</v>
      </c>
      <c r="O584" s="24">
        <f t="shared" si="170"/>
        <v>0</v>
      </c>
      <c r="P584" s="24">
        <f t="shared" si="171"/>
        <v>285.80862147921005</v>
      </c>
      <c r="Q584" s="24">
        <f>IF(H584=1,I584*'Vehicle Specs'!#REF!,IF(H584=2,'Vehicle Specs'!#REF!*I584,IF(H584=3,'Vehicle Specs'!$G$25*I584,0)))</f>
        <v>0</v>
      </c>
      <c r="R584" s="24">
        <f t="shared" si="167"/>
        <v>285.80862147921005</v>
      </c>
      <c r="S584" s="24">
        <f t="shared" si="172"/>
        <v>285.80862147921005</v>
      </c>
      <c r="T584" s="24">
        <f>ABS((+P584+Q584)*(+E584))/1000</f>
        <v>0.83170308850450125</v>
      </c>
      <c r="U584" s="61"/>
      <c r="V584" s="61"/>
      <c r="W584" s="22">
        <v>308.00785775999998</v>
      </c>
      <c r="X584" s="24">
        <f t="shared" si="178"/>
        <v>2.4453139230875061E-2</v>
      </c>
      <c r="Y584" s="24">
        <f t="shared" si="173"/>
        <v>2.4453139230875061E-2</v>
      </c>
      <c r="Z584" s="24">
        <f t="shared" si="174"/>
        <v>7.5560200223403928E-2</v>
      </c>
      <c r="AA584" s="22">
        <f>(0.5*'Vehicle Specs'!$G$20*'Drive Cycle'!E584^2)</f>
        <v>2662.4976615000005</v>
      </c>
      <c r="AB584" s="22">
        <f t="shared" si="175"/>
        <v>285.80862147921005</v>
      </c>
      <c r="AC584" s="22">
        <f>SUM(AB$2:AB584)</f>
        <v>156631.79082950164</v>
      </c>
      <c r="AD584" s="35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</row>
    <row r="585" spans="1:43" x14ac:dyDescent="0.3">
      <c r="A585" s="21">
        <v>2</v>
      </c>
      <c r="B585" s="24" t="s">
        <v>100</v>
      </c>
      <c r="C585" s="24">
        <f t="shared" si="161"/>
        <v>583</v>
      </c>
      <c r="D585" s="24">
        <f t="shared" si="168"/>
        <v>6.5096700000000007</v>
      </c>
      <c r="E585" s="24">
        <f t="shared" si="166"/>
        <v>2.91</v>
      </c>
      <c r="F585" s="44">
        <f t="shared" si="176"/>
        <v>74.725000054067621</v>
      </c>
      <c r="G585" s="61"/>
      <c r="H585" s="61"/>
      <c r="I585" s="44">
        <f>E585-E584</f>
        <v>0</v>
      </c>
      <c r="J585" s="24">
        <f>(0.5*'Vehicle Specs'!$G$25*'Vehicle Specs'!$C$28*'Vehicle Specs'!$C$27*'Drive Cycle'!E585^2)</f>
        <v>7.5332564792100003</v>
      </c>
      <c r="K585" s="24">
        <f>IF(A585=1,'Vehicle Specs'!$E$36,IF(A585=2,'Vehicle Specs'!$C$36,IF(A585=3,'Vehicle Specs'!$D$36,IF(A585=4,'Vehicle Specs'!$B$36,1))))</f>
        <v>278.27536500000002</v>
      </c>
      <c r="L585" s="24">
        <f t="shared" si="158"/>
        <v>0</v>
      </c>
      <c r="M585" s="24">
        <f t="shared" si="177"/>
        <v>0</v>
      </c>
      <c r="N585" s="24">
        <f t="shared" si="169"/>
        <v>0</v>
      </c>
      <c r="O585" s="24">
        <f t="shared" si="170"/>
        <v>0</v>
      </c>
      <c r="P585" s="24">
        <f t="shared" si="171"/>
        <v>285.80862147921005</v>
      </c>
      <c r="Q585" s="24">
        <f>IF(H585=1,I585*'Vehicle Specs'!#REF!,IF(H585=2,'Vehicle Specs'!#REF!*I585,IF(H585=3,'Vehicle Specs'!$G$25*I585,0)))</f>
        <v>0</v>
      </c>
      <c r="R585" s="24">
        <f t="shared" si="167"/>
        <v>285.80862147921005</v>
      </c>
      <c r="S585" s="24">
        <f t="shared" si="172"/>
        <v>285.80862147921005</v>
      </c>
      <c r="T585" s="24">
        <f>ABS((+P585+Q585)*(+E585))/1000</f>
        <v>0.83170308850450125</v>
      </c>
      <c r="U585" s="61"/>
      <c r="V585" s="61"/>
      <c r="W585" s="22">
        <v>308.00785775999998</v>
      </c>
      <c r="X585" s="24">
        <f t="shared" si="178"/>
        <v>2.4453139230875061E-2</v>
      </c>
      <c r="Y585" s="24">
        <f t="shared" si="173"/>
        <v>2.4453139230875061E-2</v>
      </c>
      <c r="Z585" s="24">
        <f t="shared" si="174"/>
        <v>7.5560200223403928E-2</v>
      </c>
      <c r="AA585" s="22">
        <f>(0.5*'Vehicle Specs'!$G$20*'Drive Cycle'!E585^2)</f>
        <v>2662.4976615000005</v>
      </c>
      <c r="AB585" s="22">
        <f t="shared" si="175"/>
        <v>285.80862147921005</v>
      </c>
      <c r="AC585" s="22">
        <f>SUM(AB$2:AB585)</f>
        <v>156917.59945098084</v>
      </c>
      <c r="AD585" s="35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</row>
    <row r="586" spans="1:43" x14ac:dyDescent="0.3">
      <c r="A586" s="21">
        <v>2</v>
      </c>
      <c r="B586" s="24" t="s">
        <v>100</v>
      </c>
      <c r="C586" s="24">
        <f t="shared" si="161"/>
        <v>584</v>
      </c>
      <c r="D586" s="24">
        <f t="shared" si="168"/>
        <v>7.1807699999999999</v>
      </c>
      <c r="E586" s="24">
        <f>E585+0.3</f>
        <v>3.21</v>
      </c>
      <c r="F586" s="44">
        <f t="shared" si="176"/>
        <v>75.036526533818403</v>
      </c>
      <c r="G586" s="61"/>
      <c r="H586" s="61"/>
      <c r="I586" s="44">
        <f>E586-E585</f>
        <v>0.29999999999999982</v>
      </c>
      <c r="J586" s="24">
        <f>(0.5*'Vehicle Specs'!$G$25*'Vehicle Specs'!$C$28*'Vehicle Specs'!$C$27*'Drive Cycle'!E586^2)</f>
        <v>9.1665696068099987</v>
      </c>
      <c r="K586" s="24">
        <f>IF(A586=1,'Vehicle Specs'!$E$36,IF(A586=2,'Vehicle Specs'!$C$36,IF(A586=3,'Vehicle Specs'!$D$36,IF(A586=4,'Vehicle Specs'!$B$36,1))))</f>
        <v>278.27536500000002</v>
      </c>
      <c r="L586" s="24">
        <f t="shared" si="158"/>
        <v>0</v>
      </c>
      <c r="M586" s="24">
        <f t="shared" si="177"/>
        <v>0</v>
      </c>
      <c r="N586" s="24">
        <f t="shared" si="169"/>
        <v>0</v>
      </c>
      <c r="O586" s="24">
        <f t="shared" si="170"/>
        <v>0</v>
      </c>
      <c r="P586" s="24">
        <f t="shared" si="171"/>
        <v>287.44193460681004</v>
      </c>
      <c r="Q586" s="24">
        <f>IF(H586=1,I586*'Vehicle Specs'!#REF!,IF(H586=2,'Vehicle Specs'!#REF!*I586,IF(H586=3,'Vehicle Specs'!$G$25*I586,0)))</f>
        <v>0</v>
      </c>
      <c r="R586" s="24">
        <f t="shared" si="167"/>
        <v>287.44193460681004</v>
      </c>
      <c r="S586" s="24">
        <f t="shared" si="172"/>
        <v>287.44193460681004</v>
      </c>
      <c r="T586" s="24">
        <f>ABS((+P586+Q586)*(+E586))/1000</f>
        <v>0.92268861008786018</v>
      </c>
      <c r="U586" s="61"/>
      <c r="V586" s="61"/>
      <c r="W586" s="22">
        <v>308.00785775999998</v>
      </c>
      <c r="X586" s="24">
        <f t="shared" si="178"/>
        <v>2.4592881807953767E-2</v>
      </c>
      <c r="Y586" s="24">
        <f t="shared" si="173"/>
        <v>2.4592881807953767E-2</v>
      </c>
      <c r="Z586" s="24">
        <f t="shared" si="174"/>
        <v>7.5992004786577139E-2</v>
      </c>
      <c r="AA586" s="22">
        <f>(0.5*'Vehicle Specs'!$G$20*'Drive Cycle'!E586^2)</f>
        <v>3239.7636015000003</v>
      </c>
      <c r="AB586" s="22">
        <f t="shared" si="175"/>
        <v>287.44193460681004</v>
      </c>
      <c r="AC586" s="22">
        <f>SUM(AB$2:AB586)</f>
        <v>157205.04138558765</v>
      </c>
      <c r="AD586" s="35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</row>
    <row r="587" spans="1:43" x14ac:dyDescent="0.3">
      <c r="A587" s="21">
        <v>2</v>
      </c>
      <c r="B587" s="24" t="s">
        <v>100</v>
      </c>
      <c r="C587" s="24">
        <f t="shared" si="161"/>
        <v>585</v>
      </c>
      <c r="D587" s="24">
        <f t="shared" si="168"/>
        <v>7.8518699999999999</v>
      </c>
      <c r="E587" s="24">
        <f t="shared" ref="E587:E593" si="179">E586+0.3</f>
        <v>3.51</v>
      </c>
      <c r="F587" s="44">
        <f t="shared" si="176"/>
        <v>75.321426818718692</v>
      </c>
      <c r="G587" s="61"/>
      <c r="H587" s="61"/>
      <c r="I587" s="44">
        <f>E587-E586</f>
        <v>0.29999999999999982</v>
      </c>
      <c r="J587" s="24">
        <f>(0.5*'Vehicle Specs'!$G$25*'Vehicle Specs'!$C$28*'Vehicle Specs'!$C$27*'Drive Cycle'!E587^2)</f>
        <v>10.960011472409997</v>
      </c>
      <c r="K587" s="24">
        <f>IF(A587=1,'Vehicle Specs'!$E$36,IF(A587=2,'Vehicle Specs'!$C$36,IF(A587=3,'Vehicle Specs'!$D$36,IF(A587=4,'Vehicle Specs'!$B$36,1))))</f>
        <v>278.27536500000002</v>
      </c>
      <c r="L587" s="24">
        <f t="shared" si="158"/>
        <v>0</v>
      </c>
      <c r="M587" s="24">
        <f t="shared" si="177"/>
        <v>0</v>
      </c>
      <c r="N587" s="24">
        <f t="shared" si="169"/>
        <v>0</v>
      </c>
      <c r="O587" s="24">
        <f t="shared" si="170"/>
        <v>0</v>
      </c>
      <c r="P587" s="24">
        <f t="shared" si="171"/>
        <v>289.23537647241</v>
      </c>
      <c r="Q587" s="24">
        <f>IF(H587=1,I587*'Vehicle Specs'!#REF!,IF(H587=2,'Vehicle Specs'!#REF!*I587,IF(H587=3,'Vehicle Specs'!$G$25*I587,0)))</f>
        <v>0</v>
      </c>
      <c r="R587" s="24">
        <f t="shared" si="167"/>
        <v>289.23537647241</v>
      </c>
      <c r="S587" s="24">
        <f t="shared" si="172"/>
        <v>289.23537647241</v>
      </c>
      <c r="T587" s="24">
        <f>ABS((+P587+Q587)*(+E587))/1000</f>
        <v>1.0152161714181589</v>
      </c>
      <c r="U587" s="61"/>
      <c r="V587" s="61"/>
      <c r="W587" s="22">
        <v>308.00785775999998</v>
      </c>
      <c r="X587" s="24">
        <f t="shared" si="178"/>
        <v>2.474632463768725E-2</v>
      </c>
      <c r="Y587" s="24">
        <f t="shared" si="173"/>
        <v>2.474632463768725E-2</v>
      </c>
      <c r="Z587" s="24">
        <f t="shared" si="174"/>
        <v>7.6466143130453607E-2</v>
      </c>
      <c r="AA587" s="22">
        <f>(0.5*'Vehicle Specs'!$G$20*'Drive Cycle'!E587^2)</f>
        <v>3873.6242414999997</v>
      </c>
      <c r="AB587" s="22">
        <f t="shared" si="175"/>
        <v>289.23537647241</v>
      </c>
      <c r="AC587" s="22">
        <f>SUM(AB$2:AB587)</f>
        <v>157494.27676206006</v>
      </c>
      <c r="AD587" s="35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</row>
    <row r="588" spans="1:43" x14ac:dyDescent="0.3">
      <c r="A588" s="21">
        <v>2</v>
      </c>
      <c r="B588" s="24" t="s">
        <v>100</v>
      </c>
      <c r="C588" s="24">
        <f t="shared" si="161"/>
        <v>586</v>
      </c>
      <c r="D588" s="24">
        <f t="shared" si="168"/>
        <v>8.522969999999999</v>
      </c>
      <c r="E588" s="24">
        <f t="shared" si="179"/>
        <v>3.8099999999999996</v>
      </c>
      <c r="F588" s="44">
        <f t="shared" si="176"/>
        <v>75.583894010319739</v>
      </c>
      <c r="G588" s="61"/>
      <c r="H588" s="61"/>
      <c r="I588" s="44">
        <f>E588-E587</f>
        <v>0.29999999999999982</v>
      </c>
      <c r="J588" s="24">
        <f>(0.5*'Vehicle Specs'!$G$25*'Vehicle Specs'!$C$28*'Vehicle Specs'!$C$27*'Drive Cycle'!E588^2)</f>
        <v>12.913582076009995</v>
      </c>
      <c r="K588" s="24">
        <f>IF(A588=1,'Vehicle Specs'!$E$36,IF(A588=2,'Vehicle Specs'!$C$36,IF(A588=3,'Vehicle Specs'!$D$36,IF(A588=4,'Vehicle Specs'!$B$36,1))))</f>
        <v>278.27536500000002</v>
      </c>
      <c r="L588" s="24">
        <f t="shared" si="158"/>
        <v>0</v>
      </c>
      <c r="M588" s="24">
        <f t="shared" si="177"/>
        <v>0</v>
      </c>
      <c r="N588" s="24">
        <f t="shared" si="169"/>
        <v>0</v>
      </c>
      <c r="O588" s="24">
        <f t="shared" si="170"/>
        <v>0</v>
      </c>
      <c r="P588" s="24">
        <f t="shared" si="171"/>
        <v>291.18894707601004</v>
      </c>
      <c r="Q588" s="24">
        <f>IF(H588=1,I588*'Vehicle Specs'!#REF!,IF(H588=2,'Vehicle Specs'!#REF!*I588,IF(H588=3,'Vehicle Specs'!$G$25*I588,0)))</f>
        <v>0</v>
      </c>
      <c r="R588" s="24">
        <f t="shared" si="167"/>
        <v>291.18894707601004</v>
      </c>
      <c r="S588" s="24">
        <f t="shared" si="172"/>
        <v>291.18894707601004</v>
      </c>
      <c r="T588" s="24">
        <f>ABS((+P588+Q588)*(+E588))/1000</f>
        <v>1.1094298883595981</v>
      </c>
      <c r="U588" s="61"/>
      <c r="V588" s="61"/>
      <c r="W588" s="22">
        <v>308.00785775999998</v>
      </c>
      <c r="X588" s="24">
        <f t="shared" si="178"/>
        <v>2.4913467720075515E-2</v>
      </c>
      <c r="Y588" s="24">
        <f t="shared" si="173"/>
        <v>2.4913467720075515E-2</v>
      </c>
      <c r="Z588" s="24">
        <f t="shared" si="174"/>
        <v>7.6982615255033332E-2</v>
      </c>
      <c r="AA588" s="22">
        <f>(0.5*'Vehicle Specs'!$G$20*'Drive Cycle'!E588^2)</f>
        <v>4564.0795814999992</v>
      </c>
      <c r="AB588" s="22">
        <f t="shared" si="175"/>
        <v>291.18894707601004</v>
      </c>
      <c r="AC588" s="22">
        <f>SUM(AB$2:AB588)</f>
        <v>157785.46570913607</v>
      </c>
      <c r="AD588" s="35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</row>
    <row r="589" spans="1:43" x14ac:dyDescent="0.3">
      <c r="A589" s="21">
        <v>2</v>
      </c>
      <c r="B589" s="24" t="s">
        <v>100</v>
      </c>
      <c r="C589" s="24">
        <f t="shared" si="161"/>
        <v>587</v>
      </c>
      <c r="D589" s="24">
        <f t="shared" si="168"/>
        <v>9.19407</v>
      </c>
      <c r="E589" s="24">
        <f t="shared" si="179"/>
        <v>4.1099999999999994</v>
      </c>
      <c r="F589" s="44">
        <f t="shared" si="176"/>
        <v>75.827203012752832</v>
      </c>
      <c r="G589" s="61"/>
      <c r="H589" s="61"/>
      <c r="I589" s="44">
        <f>E589-E588</f>
        <v>0.29999999999999982</v>
      </c>
      <c r="J589" s="24">
        <f>(0.5*'Vehicle Specs'!$G$25*'Vehicle Specs'!$C$28*'Vehicle Specs'!$C$27*'Drive Cycle'!E589^2)</f>
        <v>15.027281417609995</v>
      </c>
      <c r="K589" s="24">
        <f>IF(A589=1,'Vehicle Specs'!$E$36,IF(A589=2,'Vehicle Specs'!$C$36,IF(A589=3,'Vehicle Specs'!$D$36,IF(A589=4,'Vehicle Specs'!$B$36,1))))</f>
        <v>278.27536500000002</v>
      </c>
      <c r="L589" s="24">
        <f t="shared" si="158"/>
        <v>0</v>
      </c>
      <c r="M589" s="24">
        <f t="shared" si="177"/>
        <v>0</v>
      </c>
      <c r="N589" s="24">
        <f t="shared" si="169"/>
        <v>0</v>
      </c>
      <c r="O589" s="24">
        <f t="shared" si="170"/>
        <v>0</v>
      </c>
      <c r="P589" s="24">
        <f t="shared" si="171"/>
        <v>293.30264641760999</v>
      </c>
      <c r="Q589" s="24">
        <f>IF(H589=1,I589*'Vehicle Specs'!#REF!,IF(H589=2,'Vehicle Specs'!#REF!*I589,IF(H589=3,'Vehicle Specs'!$G$25*I589,0)))</f>
        <v>0</v>
      </c>
      <c r="R589" s="24">
        <f t="shared" si="167"/>
        <v>293.30264641760999</v>
      </c>
      <c r="S589" s="24">
        <f t="shared" si="172"/>
        <v>293.30264641760999</v>
      </c>
      <c r="T589" s="24">
        <f>ABS((+P589+Q589)*(+E589))/1000</f>
        <v>1.2054738767763771</v>
      </c>
      <c r="U589" s="61"/>
      <c r="V589" s="61"/>
      <c r="W589" s="22">
        <v>308.00785775999998</v>
      </c>
      <c r="X589" s="24">
        <f t="shared" si="178"/>
        <v>2.5094311055118553E-2</v>
      </c>
      <c r="Y589" s="24">
        <f t="shared" si="173"/>
        <v>2.5094311055118553E-2</v>
      </c>
      <c r="Z589" s="24">
        <f t="shared" si="174"/>
        <v>7.7541421160316329E-2</v>
      </c>
      <c r="AA589" s="22">
        <f>(0.5*'Vehicle Specs'!$G$20*'Drive Cycle'!E589^2)</f>
        <v>5311.1296214999993</v>
      </c>
      <c r="AB589" s="22">
        <f t="shared" si="175"/>
        <v>293.30264641760999</v>
      </c>
      <c r="AC589" s="22">
        <f>SUM(AB$2:AB589)</f>
        <v>158078.76835555368</v>
      </c>
      <c r="AD589" s="35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</row>
    <row r="590" spans="1:43" x14ac:dyDescent="0.3">
      <c r="A590" s="21">
        <v>2</v>
      </c>
      <c r="B590" s="24" t="s">
        <v>100</v>
      </c>
      <c r="C590" s="24">
        <f t="shared" si="161"/>
        <v>588</v>
      </c>
      <c r="D590" s="24">
        <f t="shared" si="168"/>
        <v>9.8651699999999991</v>
      </c>
      <c r="E590" s="24">
        <f t="shared" si="179"/>
        <v>4.4099999999999993</v>
      </c>
      <c r="F590" s="44">
        <f t="shared" si="176"/>
        <v>76.05396038236735</v>
      </c>
      <c r="G590" s="61"/>
      <c r="H590" s="61"/>
      <c r="I590" s="44">
        <f>E590-E589</f>
        <v>0.29999999999999982</v>
      </c>
      <c r="J590" s="24">
        <f>(0.5*'Vehicle Specs'!$G$25*'Vehicle Specs'!$C$28*'Vehicle Specs'!$C$27*'Drive Cycle'!E590^2)</f>
        <v>17.301109497209993</v>
      </c>
      <c r="K590" s="24">
        <f>IF(A590=1,'Vehicle Specs'!$E$36,IF(A590=2,'Vehicle Specs'!$C$36,IF(A590=3,'Vehicle Specs'!$D$36,IF(A590=4,'Vehicle Specs'!$B$36,1))))</f>
        <v>278.27536500000002</v>
      </c>
      <c r="L590" s="24">
        <f t="shared" si="158"/>
        <v>0</v>
      </c>
      <c r="M590" s="24">
        <f t="shared" si="177"/>
        <v>0</v>
      </c>
      <c r="N590" s="24">
        <f t="shared" si="169"/>
        <v>0</v>
      </c>
      <c r="O590" s="24">
        <f t="shared" si="170"/>
        <v>0</v>
      </c>
      <c r="P590" s="24">
        <f t="shared" si="171"/>
        <v>295.57647449721003</v>
      </c>
      <c r="Q590" s="24">
        <f>IF(H590=1,I590*'Vehicle Specs'!#REF!,IF(H590=2,'Vehicle Specs'!#REF!*I590,IF(H590=3,'Vehicle Specs'!$G$25*I590,0)))</f>
        <v>0</v>
      </c>
      <c r="R590" s="24">
        <f t="shared" si="167"/>
        <v>295.57647449721003</v>
      </c>
      <c r="S590" s="24">
        <f t="shared" si="172"/>
        <v>295.57647449721003</v>
      </c>
      <c r="T590" s="24">
        <f>ABS((+P590+Q590)*(+E590))/1000</f>
        <v>1.303492252532696</v>
      </c>
      <c r="U590" s="61"/>
      <c r="V590" s="61"/>
      <c r="W590" s="22">
        <v>308.00785775999998</v>
      </c>
      <c r="X590" s="24">
        <f t="shared" si="178"/>
        <v>2.5288854642816369E-2</v>
      </c>
      <c r="Y590" s="24">
        <f t="shared" si="173"/>
        <v>2.5288854642816369E-2</v>
      </c>
      <c r="Z590" s="24">
        <f t="shared" si="174"/>
        <v>7.8142560846302583E-2</v>
      </c>
      <c r="AA590" s="22">
        <f>(0.5*'Vehicle Specs'!$G$20*'Drive Cycle'!E590^2)</f>
        <v>6114.7743614999981</v>
      </c>
      <c r="AB590" s="22">
        <f t="shared" si="175"/>
        <v>295.57647449721003</v>
      </c>
      <c r="AC590" s="22">
        <f>SUM(AB$2:AB590)</f>
        <v>158374.34483005089</v>
      </c>
      <c r="AD590" s="35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</row>
    <row r="591" spans="1:43" x14ac:dyDescent="0.3">
      <c r="A591" s="21">
        <v>3</v>
      </c>
      <c r="B591" s="26" t="s">
        <v>86</v>
      </c>
      <c r="C591" s="26">
        <f t="shared" si="161"/>
        <v>589</v>
      </c>
      <c r="D591" s="26">
        <f t="shared" si="168"/>
        <v>10.536269999999998</v>
      </c>
      <c r="E591" s="26">
        <f t="shared" si="179"/>
        <v>4.7099999999999991</v>
      </c>
      <c r="F591" s="43">
        <f t="shared" si="176"/>
        <v>76.266274607420428</v>
      </c>
      <c r="G591" s="61"/>
      <c r="H591" s="61"/>
      <c r="I591" s="43">
        <f>E591-E590</f>
        <v>0.29999999999999982</v>
      </c>
      <c r="J591" s="26">
        <f>(0.5*'Vehicle Specs'!$G$25*'Vehicle Specs'!$C$28*'Vehicle Specs'!$C$27*'Drive Cycle'!E591^2)</f>
        <v>19.735066314809988</v>
      </c>
      <c r="K591" s="26">
        <f>IF(A591=1,'Vehicle Specs'!$E$36,IF(A591=2,'Vehicle Specs'!$C$36,IF(A591=3,'Vehicle Specs'!$D$36,IF(A591=4,'Vehicle Specs'!$B$36,1))))</f>
        <v>556.55073000000004</v>
      </c>
      <c r="L591" s="26">
        <f t="shared" si="158"/>
        <v>0</v>
      </c>
      <c r="M591" s="26">
        <f t="shared" si="177"/>
        <v>0</v>
      </c>
      <c r="N591" s="26">
        <f t="shared" si="169"/>
        <v>0</v>
      </c>
      <c r="O591" s="26">
        <f t="shared" si="170"/>
        <v>0</v>
      </c>
      <c r="P591" s="26">
        <f t="shared" si="171"/>
        <v>576.28579631481</v>
      </c>
      <c r="Q591" s="26">
        <f>IF(H591=1,I591*'Vehicle Specs'!#REF!,IF(H591=2,'Vehicle Specs'!#REF!*I591,IF(H591=3,'Vehicle Specs'!$G$25*I591,0)))</f>
        <v>0</v>
      </c>
      <c r="R591" s="26">
        <f t="shared" si="167"/>
        <v>576.28579631481</v>
      </c>
      <c r="S591" s="26">
        <f t="shared" si="172"/>
        <v>576.28579631481</v>
      </c>
      <c r="T591" s="26">
        <f>ABS((+P591+Q591)*(+E591))/1000</f>
        <v>2.7143061006427547</v>
      </c>
      <c r="U591" s="61"/>
      <c r="V591" s="61"/>
      <c r="W591" s="22">
        <v>308.00785775999998</v>
      </c>
      <c r="X591" s="26">
        <f t="shared" si="178"/>
        <v>4.9305709327900092E-2</v>
      </c>
      <c r="Y591" s="26">
        <f t="shared" si="173"/>
        <v>4.9305709327900092E-2</v>
      </c>
      <c r="Z591" s="26">
        <f t="shared" si="174"/>
        <v>0.15235464182321129</v>
      </c>
      <c r="AA591" s="22">
        <f>(0.5*'Vehicle Specs'!$G$20*'Drive Cycle'!E591^2)</f>
        <v>6975.0138014999975</v>
      </c>
      <c r="AB591" s="22">
        <f t="shared" si="175"/>
        <v>576.28579631481</v>
      </c>
      <c r="AC591" s="22">
        <f>SUM(AB$2:AB591)</f>
        <v>158950.63062636569</v>
      </c>
      <c r="AD591" s="35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</row>
    <row r="592" spans="1:43" x14ac:dyDescent="0.3">
      <c r="A592" s="21">
        <v>3</v>
      </c>
      <c r="B592" s="26" t="s">
        <v>86</v>
      </c>
      <c r="C592" s="26">
        <f t="shared" si="161"/>
        <v>590</v>
      </c>
      <c r="D592" s="26">
        <f t="shared" si="168"/>
        <v>11.207369999999997</v>
      </c>
      <c r="E592" s="26">
        <f t="shared" si="179"/>
        <v>5.0099999999999989</v>
      </c>
      <c r="F592" s="43">
        <f t="shared" si="176"/>
        <v>76.465875405823624</v>
      </c>
      <c r="G592" s="61"/>
      <c r="H592" s="61"/>
      <c r="I592" s="43">
        <f>E592-E591</f>
        <v>0.29999999999999982</v>
      </c>
      <c r="J592" s="26">
        <f>(0.5*'Vehicle Specs'!$G$25*'Vehicle Specs'!$C$28*'Vehicle Specs'!$C$27*'Drive Cycle'!E592^2)</f>
        <v>22.329151870409991</v>
      </c>
      <c r="K592" s="26">
        <f>IF(A592=1,'Vehicle Specs'!$E$36,IF(A592=2,'Vehicle Specs'!$C$36,IF(A592=3,'Vehicle Specs'!$D$36,IF(A592=4,'Vehicle Specs'!$B$36,1))))</f>
        <v>556.55073000000004</v>
      </c>
      <c r="L592" s="26">
        <f t="shared" si="158"/>
        <v>0</v>
      </c>
      <c r="M592" s="26">
        <f t="shared" si="177"/>
        <v>0</v>
      </c>
      <c r="N592" s="26">
        <f t="shared" si="169"/>
        <v>0</v>
      </c>
      <c r="O592" s="26">
        <f t="shared" si="170"/>
        <v>0</v>
      </c>
      <c r="P592" s="26">
        <f t="shared" si="171"/>
        <v>578.87988187041003</v>
      </c>
      <c r="Q592" s="26">
        <f>IF(H592=1,I592*'Vehicle Specs'!#REF!,IF(H592=2,'Vehicle Specs'!#REF!*I592,IF(H592=3,'Vehicle Specs'!$G$25*I592,0)))</f>
        <v>0</v>
      </c>
      <c r="R592" s="26">
        <f t="shared" si="167"/>
        <v>578.87988187041003</v>
      </c>
      <c r="S592" s="26">
        <f t="shared" si="172"/>
        <v>578.87988187041003</v>
      </c>
      <c r="T592" s="26">
        <f>ABS((+P592+Q592)*(+E592))/1000</f>
        <v>2.9001882081707535</v>
      </c>
      <c r="U592" s="61"/>
      <c r="V592" s="61"/>
      <c r="W592" s="22">
        <v>308.00785775999998</v>
      </c>
      <c r="X592" s="26">
        <f t="shared" si="178"/>
        <v>4.9527653420907453E-2</v>
      </c>
      <c r="Y592" s="26">
        <f t="shared" si="173"/>
        <v>4.9527653420907453E-2</v>
      </c>
      <c r="Z592" s="26">
        <f t="shared" si="174"/>
        <v>0.15304044907060402</v>
      </c>
      <c r="AA592" s="22">
        <f>(0.5*'Vehicle Specs'!$G$20*'Drive Cycle'!E592^2)</f>
        <v>7891.8479414999974</v>
      </c>
      <c r="AB592" s="22">
        <f t="shared" si="175"/>
        <v>578.87988187041003</v>
      </c>
      <c r="AC592" s="22">
        <f>SUM(AB$2:AB592)</f>
        <v>159529.5105082361</v>
      </c>
      <c r="AD592" s="35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</row>
    <row r="593" spans="1:43" x14ac:dyDescent="0.3">
      <c r="A593" s="21">
        <v>3</v>
      </c>
      <c r="B593" s="26" t="s">
        <v>86</v>
      </c>
      <c r="C593" s="26">
        <f t="shared" si="161"/>
        <v>591</v>
      </c>
      <c r="D593" s="26">
        <f t="shared" si="168"/>
        <v>11.878469999999998</v>
      </c>
      <c r="E593" s="26">
        <f t="shared" si="179"/>
        <v>5.3099999999999987</v>
      </c>
      <c r="F593" s="43">
        <f t="shared" si="176"/>
        <v>76.654199322961105</v>
      </c>
      <c r="G593" s="61"/>
      <c r="H593" s="61"/>
      <c r="I593" s="43">
        <f>E593-E592</f>
        <v>0.29999999999999982</v>
      </c>
      <c r="J593" s="26">
        <f>(0.5*'Vehicle Specs'!$G$25*'Vehicle Specs'!$C$28*'Vehicle Specs'!$C$27*'Drive Cycle'!E593^2)</f>
        <v>25.083366164009984</v>
      </c>
      <c r="K593" s="26">
        <f>IF(A593=1,'Vehicle Specs'!$E$36,IF(A593=2,'Vehicle Specs'!$C$36,IF(A593=3,'Vehicle Specs'!$D$36,IF(A593=4,'Vehicle Specs'!$B$36,1))))</f>
        <v>556.55073000000004</v>
      </c>
      <c r="L593" s="26">
        <f t="shared" si="158"/>
        <v>0</v>
      </c>
      <c r="M593" s="26">
        <f t="shared" si="177"/>
        <v>0</v>
      </c>
      <c r="N593" s="26">
        <f t="shared" si="169"/>
        <v>0</v>
      </c>
      <c r="O593" s="26">
        <f t="shared" si="170"/>
        <v>0</v>
      </c>
      <c r="P593" s="26">
        <f t="shared" si="171"/>
        <v>581.63409616400997</v>
      </c>
      <c r="Q593" s="26">
        <f>IF(H593=1,I593*'Vehicle Specs'!#REF!,IF(H593=2,'Vehicle Specs'!#REF!*I593,IF(H593=3,'Vehicle Specs'!$G$25*I593,0)))</f>
        <v>0</v>
      </c>
      <c r="R593" s="26">
        <f t="shared" si="167"/>
        <v>581.63409616400997</v>
      </c>
      <c r="S593" s="26">
        <f t="shared" si="172"/>
        <v>581.63409616400997</v>
      </c>
      <c r="T593" s="26">
        <f>ABS((+P593+Q593)*(+E593))/1000</f>
        <v>3.0884770506308925</v>
      </c>
      <c r="U593" s="61"/>
      <c r="V593" s="61"/>
      <c r="W593" s="22">
        <v>308.00785775999998</v>
      </c>
      <c r="X593" s="26">
        <f t="shared" si="178"/>
        <v>4.9763297766569591E-2</v>
      </c>
      <c r="Y593" s="26">
        <f t="shared" si="173"/>
        <v>4.9763297766569591E-2</v>
      </c>
      <c r="Z593" s="26">
        <f t="shared" si="174"/>
        <v>0.15376859009870003</v>
      </c>
      <c r="AA593" s="22">
        <f>(0.5*'Vehicle Specs'!$G$20*'Drive Cycle'!E593^2)</f>
        <v>8865.276781499997</v>
      </c>
      <c r="AB593" s="22">
        <f t="shared" si="175"/>
        <v>581.63409616400997</v>
      </c>
      <c r="AC593" s="22">
        <f>SUM(AB$2:AB593)</f>
        <v>160111.14460440012</v>
      </c>
      <c r="AD593" s="35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</row>
    <row r="594" spans="1:43" x14ac:dyDescent="0.3">
      <c r="A594" s="21">
        <v>3</v>
      </c>
      <c r="B594" s="26" t="s">
        <v>86</v>
      </c>
      <c r="C594" s="26">
        <f t="shared" si="161"/>
        <v>592</v>
      </c>
      <c r="D594" s="26">
        <f t="shared" si="168"/>
        <v>13.556219999999998</v>
      </c>
      <c r="E594" s="26">
        <f>E593+0.75</f>
        <v>6.0599999999999987</v>
      </c>
      <c r="F594" s="43">
        <f t="shared" si="176"/>
        <v>76.819215824611277</v>
      </c>
      <c r="G594" s="61"/>
      <c r="H594" s="61"/>
      <c r="I594" s="43">
        <f>E594-E593</f>
        <v>0.75</v>
      </c>
      <c r="J594" s="26">
        <f>(0.5*'Vehicle Specs'!$G$25*'Vehicle Specs'!$C$28*'Vehicle Specs'!$C$27*'Drive Cycle'!E594^2)</f>
        <v>32.669465126759981</v>
      </c>
      <c r="K594" s="26">
        <f>IF(A594=1,'Vehicle Specs'!$E$36,IF(A594=2,'Vehicle Specs'!$C$36,IF(A594=3,'Vehicle Specs'!$D$36,IF(A594=4,'Vehicle Specs'!$B$36,1))))</f>
        <v>556.55073000000004</v>
      </c>
      <c r="L594" s="26">
        <f t="shared" si="158"/>
        <v>0</v>
      </c>
      <c r="M594" s="26">
        <f t="shared" si="177"/>
        <v>0</v>
      </c>
      <c r="N594" s="26">
        <f t="shared" si="169"/>
        <v>0</v>
      </c>
      <c r="O594" s="26">
        <f t="shared" si="170"/>
        <v>0</v>
      </c>
      <c r="P594" s="26">
        <f t="shared" si="171"/>
        <v>589.22019512676002</v>
      </c>
      <c r="Q594" s="26">
        <f>IF(H594=1,I594*'Vehicle Specs'!#REF!,IF(H594=2,'Vehicle Specs'!#REF!*I594,IF(H594=3,'Vehicle Specs'!$G$25*I594,0)))</f>
        <v>0</v>
      </c>
      <c r="R594" s="26">
        <f t="shared" si="167"/>
        <v>589.22019512676002</v>
      </c>
      <c r="S594" s="26">
        <f t="shared" si="172"/>
        <v>589.22019512676002</v>
      </c>
      <c r="T594" s="26">
        <f>ABS((+P594+Q594)*(+E594))/1000</f>
        <v>3.570674382468165</v>
      </c>
      <c r="U594" s="61"/>
      <c r="V594" s="61"/>
      <c r="W594" s="22">
        <v>308.00785775999998</v>
      </c>
      <c r="X594" s="26">
        <f t="shared" si="178"/>
        <v>5.0412347236089596E-2</v>
      </c>
      <c r="Y594" s="26">
        <f t="shared" si="173"/>
        <v>5.0412347236089596E-2</v>
      </c>
      <c r="Z594" s="26">
        <f t="shared" si="174"/>
        <v>0.15577415295951685</v>
      </c>
      <c r="AA594" s="22">
        <f>(0.5*'Vehicle Specs'!$G$20*'Drive Cycle'!E594^2)</f>
        <v>11546.450693999996</v>
      </c>
      <c r="AB594" s="22">
        <f t="shared" si="175"/>
        <v>589.22019512676002</v>
      </c>
      <c r="AC594" s="22">
        <f>SUM(AB$2:AB594)</f>
        <v>160700.36479952687</v>
      </c>
      <c r="AD594" s="35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</row>
    <row r="595" spans="1:43" x14ac:dyDescent="0.3">
      <c r="A595" s="21">
        <v>3</v>
      </c>
      <c r="B595" s="26" t="s">
        <v>86</v>
      </c>
      <c r="C595" s="26">
        <f t="shared" si="161"/>
        <v>593</v>
      </c>
      <c r="D595" s="26">
        <f t="shared" si="168"/>
        <v>15.233969999999998</v>
      </c>
      <c r="E595" s="26">
        <f t="shared" ref="E595:E603" si="180">E594+0.75</f>
        <v>6.8099999999999987</v>
      </c>
      <c r="F595" s="43">
        <f t="shared" si="176"/>
        <v>76.966058702731686</v>
      </c>
      <c r="G595" s="61"/>
      <c r="H595" s="61"/>
      <c r="I595" s="43">
        <f>E595-E594</f>
        <v>0.75</v>
      </c>
      <c r="J595" s="26">
        <f>(0.5*'Vehicle Specs'!$G$25*'Vehicle Specs'!$C$28*'Vehicle Specs'!$C$27*'Drive Cycle'!E595^2)</f>
        <v>41.256368702009979</v>
      </c>
      <c r="K595" s="26">
        <f>IF(A595=1,'Vehicle Specs'!$E$36,IF(A595=2,'Vehicle Specs'!$C$36,IF(A595=3,'Vehicle Specs'!$D$36,IF(A595=4,'Vehicle Specs'!$B$36,1))))</f>
        <v>556.55073000000004</v>
      </c>
      <c r="L595" s="26">
        <f t="shared" ref="L595:L609" si="181">L594</f>
        <v>0</v>
      </c>
      <c r="M595" s="26">
        <f t="shared" si="177"/>
        <v>0</v>
      </c>
      <c r="N595" s="26">
        <f t="shared" si="169"/>
        <v>0</v>
      </c>
      <c r="O595" s="26">
        <f t="shared" si="170"/>
        <v>0</v>
      </c>
      <c r="P595" s="26">
        <f t="shared" si="171"/>
        <v>597.80709870201008</v>
      </c>
      <c r="Q595" s="26">
        <f>IF(H595=1,I595*'Vehicle Specs'!#REF!,IF(H595=2,'Vehicle Specs'!#REF!*I595,IF(H595=3,'Vehicle Specs'!$G$25*I595,0)))</f>
        <v>0</v>
      </c>
      <c r="R595" s="26">
        <f t="shared" si="167"/>
        <v>597.80709870201008</v>
      </c>
      <c r="S595" s="26">
        <f t="shared" si="172"/>
        <v>597.80709870201008</v>
      </c>
      <c r="T595" s="26">
        <f>ABS((+P595+Q595)*(+E595))/1000</f>
        <v>4.0710663421606874</v>
      </c>
      <c r="U595" s="61"/>
      <c r="V595" s="61"/>
      <c r="W595" s="22">
        <v>308.00785775999998</v>
      </c>
      <c r="X595" s="26">
        <f t="shared" si="178"/>
        <v>5.1147023284701942E-2</v>
      </c>
      <c r="Y595" s="26">
        <f t="shared" si="173"/>
        <v>5.1147023284701942E-2</v>
      </c>
      <c r="Z595" s="26">
        <f t="shared" si="174"/>
        <v>0.15804430194972899</v>
      </c>
      <c r="AA595" s="22">
        <f>(0.5*'Vehicle Specs'!$G$20*'Drive Cycle'!E595^2)</f>
        <v>14581.341481499994</v>
      </c>
      <c r="AB595" s="22">
        <f t="shared" si="175"/>
        <v>597.80709870201008</v>
      </c>
      <c r="AC595" s="22">
        <f>SUM(AB$2:AB595)</f>
        <v>161298.17189822887</v>
      </c>
      <c r="AD595" s="35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</row>
    <row r="596" spans="1:43" x14ac:dyDescent="0.3">
      <c r="A596" s="21">
        <v>3</v>
      </c>
      <c r="B596" s="26" t="s">
        <v>86</v>
      </c>
      <c r="C596" s="26">
        <f t="shared" si="161"/>
        <v>594</v>
      </c>
      <c r="D596" s="26">
        <f t="shared" si="168"/>
        <v>16.911719999999999</v>
      </c>
      <c r="E596" s="26">
        <f t="shared" si="180"/>
        <v>7.5599999999999987</v>
      </c>
      <c r="F596" s="43">
        <f t="shared" si="176"/>
        <v>77.098333835006812</v>
      </c>
      <c r="G596" s="61"/>
      <c r="H596" s="61"/>
      <c r="I596" s="43">
        <f>E596-E595</f>
        <v>0.75</v>
      </c>
      <c r="J596" s="26">
        <f>(0.5*'Vehicle Specs'!$G$25*'Vehicle Specs'!$C$28*'Vehicle Specs'!$C$27*'Drive Cycle'!E596^2)</f>
        <v>50.844076889759982</v>
      </c>
      <c r="K596" s="26">
        <f>IF(A596=1,'Vehicle Specs'!$E$36,IF(A596=2,'Vehicle Specs'!$C$36,IF(A596=3,'Vehicle Specs'!$D$36,IF(A596=4,'Vehicle Specs'!$B$36,1))))</f>
        <v>556.55073000000004</v>
      </c>
      <c r="L596" s="26">
        <f t="shared" si="181"/>
        <v>0</v>
      </c>
      <c r="M596" s="26">
        <f t="shared" si="177"/>
        <v>0</v>
      </c>
      <c r="N596" s="26">
        <f t="shared" si="169"/>
        <v>0</v>
      </c>
      <c r="O596" s="26">
        <f t="shared" si="170"/>
        <v>0</v>
      </c>
      <c r="P596" s="26">
        <f t="shared" si="171"/>
        <v>607.39480688976005</v>
      </c>
      <c r="Q596" s="26">
        <f>IF(H596=1,I596*'Vehicle Specs'!#REF!,IF(H596=2,'Vehicle Specs'!#REF!*I596,IF(H596=3,'Vehicle Specs'!$G$25*I596,0)))</f>
        <v>0</v>
      </c>
      <c r="R596" s="26">
        <f t="shared" si="167"/>
        <v>607.39480688976005</v>
      </c>
      <c r="S596" s="26">
        <f t="shared" si="172"/>
        <v>607.39480688976005</v>
      </c>
      <c r="T596" s="26">
        <f>ABS((+P596+Q596)*(+E596))/1000</f>
        <v>4.5919047400865844</v>
      </c>
      <c r="U596" s="61"/>
      <c r="V596" s="61"/>
      <c r="W596" s="22">
        <v>308.00785775999998</v>
      </c>
      <c r="X596" s="26">
        <f t="shared" si="178"/>
        <v>5.1967325912406631E-2</v>
      </c>
      <c r="Y596" s="26">
        <f t="shared" si="173"/>
        <v>5.1967325912406631E-2</v>
      </c>
      <c r="Z596" s="26">
        <f t="shared" si="174"/>
        <v>0.16057903706933649</v>
      </c>
      <c r="AA596" s="22">
        <f>(0.5*'Vehicle Specs'!$G$20*'Drive Cycle'!E596^2)</f>
        <v>17969.949143999995</v>
      </c>
      <c r="AB596" s="22">
        <f t="shared" si="175"/>
        <v>607.39480688976005</v>
      </c>
      <c r="AC596" s="22">
        <f>SUM(AB$2:AB596)</f>
        <v>161905.56670511863</v>
      </c>
      <c r="AD596" s="35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</row>
    <row r="597" spans="1:43" x14ac:dyDescent="0.3">
      <c r="A597" s="21">
        <v>3</v>
      </c>
      <c r="B597" s="26" t="s">
        <v>86</v>
      </c>
      <c r="C597" s="26">
        <f t="shared" si="161"/>
        <v>595</v>
      </c>
      <c r="D597" s="26">
        <f t="shared" si="168"/>
        <v>18.589469999999999</v>
      </c>
      <c r="E597" s="26">
        <f t="shared" si="180"/>
        <v>8.3099999999999987</v>
      </c>
      <c r="F597" s="43">
        <f t="shared" si="176"/>
        <v>77.218670778448455</v>
      </c>
      <c r="G597" s="61"/>
      <c r="H597" s="61"/>
      <c r="I597" s="43">
        <f>E597-E596</f>
        <v>0.75</v>
      </c>
      <c r="J597" s="26">
        <f>(0.5*'Vehicle Specs'!$G$25*'Vehicle Specs'!$C$28*'Vehicle Specs'!$C$27*'Drive Cycle'!E597^2)</f>
        <v>61.432589690009969</v>
      </c>
      <c r="K597" s="26">
        <f>IF(A597=1,'Vehicle Specs'!$E$36,IF(A597=2,'Vehicle Specs'!$C$36,IF(A597=3,'Vehicle Specs'!$D$36,IF(A597=4,'Vehicle Specs'!$B$36,1))))</f>
        <v>556.55073000000004</v>
      </c>
      <c r="L597" s="26">
        <f t="shared" si="181"/>
        <v>0</v>
      </c>
      <c r="M597" s="26">
        <f t="shared" si="177"/>
        <v>0</v>
      </c>
      <c r="N597" s="26">
        <f t="shared" si="169"/>
        <v>0</v>
      </c>
      <c r="O597" s="26">
        <f t="shared" si="170"/>
        <v>0</v>
      </c>
      <c r="P597" s="26">
        <f t="shared" si="171"/>
        <v>617.98331969001003</v>
      </c>
      <c r="Q597" s="26">
        <f>IF(H597=1,I597*'Vehicle Specs'!#REF!,IF(H597=2,'Vehicle Specs'!#REF!*I597,IF(H597=3,'Vehicle Specs'!$G$25*I597,0)))</f>
        <v>0</v>
      </c>
      <c r="R597" s="26">
        <f t="shared" si="167"/>
        <v>617.98331969001003</v>
      </c>
      <c r="S597" s="26">
        <f t="shared" si="172"/>
        <v>617.98331969001003</v>
      </c>
      <c r="T597" s="26">
        <f>ABS((+P597+Q597)*(+E597))/1000</f>
        <v>5.1354413866239828</v>
      </c>
      <c r="U597" s="61"/>
      <c r="V597" s="61"/>
      <c r="W597" s="22">
        <v>308.00785775999998</v>
      </c>
      <c r="X597" s="26">
        <f t="shared" si="178"/>
        <v>5.2873255119203669E-2</v>
      </c>
      <c r="Y597" s="26">
        <f t="shared" si="173"/>
        <v>5.2873255119203669E-2</v>
      </c>
      <c r="Z597" s="26">
        <f t="shared" si="174"/>
        <v>0.16337835831833933</v>
      </c>
      <c r="AA597" s="22">
        <f>(0.5*'Vehicle Specs'!$G$20*'Drive Cycle'!E597^2)</f>
        <v>21712.273681499992</v>
      </c>
      <c r="AB597" s="22">
        <f t="shared" si="175"/>
        <v>617.98331969001003</v>
      </c>
      <c r="AC597" s="22">
        <f>SUM(AB$2:AB597)</f>
        <v>162523.55002480865</v>
      </c>
      <c r="AD597" s="35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</row>
    <row r="598" spans="1:43" x14ac:dyDescent="0.3">
      <c r="A598" s="21">
        <v>3</v>
      </c>
      <c r="B598" s="26" t="s">
        <v>86</v>
      </c>
      <c r="C598" s="26">
        <f t="shared" si="161"/>
        <v>596</v>
      </c>
      <c r="D598" s="26">
        <f t="shared" si="168"/>
        <v>20.267219999999998</v>
      </c>
      <c r="E598" s="26">
        <f t="shared" si="180"/>
        <v>9.0599999999999987</v>
      </c>
      <c r="F598" s="43">
        <f t="shared" si="176"/>
        <v>77.329046054386652</v>
      </c>
      <c r="G598" s="61"/>
      <c r="H598" s="61"/>
      <c r="I598" s="43">
        <f>E598-E597</f>
        <v>0.75</v>
      </c>
      <c r="J598" s="26">
        <f>(0.5*'Vehicle Specs'!$G$25*'Vehicle Specs'!$C$28*'Vehicle Specs'!$C$27*'Drive Cycle'!E598^2)</f>
        <v>73.021907102759968</v>
      </c>
      <c r="K598" s="26">
        <f>IF(A598=1,'Vehicle Specs'!$E$36,IF(A598=2,'Vehicle Specs'!$C$36,IF(A598=3,'Vehicle Specs'!$D$36,IF(A598=4,'Vehicle Specs'!$B$36,1))))</f>
        <v>556.55073000000004</v>
      </c>
      <c r="L598" s="26">
        <f t="shared" si="181"/>
        <v>0</v>
      </c>
      <c r="M598" s="26">
        <f t="shared" si="177"/>
        <v>0</v>
      </c>
      <c r="N598" s="26">
        <f t="shared" si="169"/>
        <v>0</v>
      </c>
      <c r="O598" s="26">
        <f t="shared" si="170"/>
        <v>0</v>
      </c>
      <c r="P598" s="26">
        <f t="shared" si="171"/>
        <v>629.57263710276004</v>
      </c>
      <c r="Q598" s="26">
        <f>IF(H598=1,I598*'Vehicle Specs'!#REF!,IF(H598=2,'Vehicle Specs'!#REF!*I598,IF(H598=3,'Vehicle Specs'!$G$25*I598,0)))</f>
        <v>0</v>
      </c>
      <c r="R598" s="26">
        <f t="shared" si="167"/>
        <v>629.57263710276004</v>
      </c>
      <c r="S598" s="26">
        <f t="shared" si="172"/>
        <v>629.57263710276004</v>
      </c>
      <c r="T598" s="26">
        <f>ABS((+P598+Q598)*(+E598))/1000</f>
        <v>5.7039280921510054</v>
      </c>
      <c r="U598" s="61"/>
      <c r="V598" s="61"/>
      <c r="W598" s="22">
        <v>308.00785775999998</v>
      </c>
      <c r="X598" s="26">
        <f t="shared" si="178"/>
        <v>5.3864810905093048E-2</v>
      </c>
      <c r="Y598" s="26">
        <f t="shared" si="173"/>
        <v>5.3864810905093048E-2</v>
      </c>
      <c r="Z598" s="26">
        <f t="shared" si="174"/>
        <v>0.16644226569673751</v>
      </c>
      <c r="AA598" s="22">
        <f>(0.5*'Vehicle Specs'!$G$20*'Drive Cycle'!E598^2)</f>
        <v>25808.315093999994</v>
      </c>
      <c r="AB598" s="22">
        <f t="shared" si="175"/>
        <v>629.57263710276004</v>
      </c>
      <c r="AC598" s="22">
        <f>SUM(AB$2:AB598)</f>
        <v>163153.12266191142</v>
      </c>
      <c r="AD598" s="35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</row>
    <row r="599" spans="1:43" x14ac:dyDescent="0.3">
      <c r="A599" s="21">
        <v>3</v>
      </c>
      <c r="B599" s="26" t="s">
        <v>86</v>
      </c>
      <c r="C599" s="26">
        <f t="shared" si="161"/>
        <v>597</v>
      </c>
      <c r="D599" s="26">
        <f t="shared" si="168"/>
        <v>21.944969999999998</v>
      </c>
      <c r="E599" s="26">
        <f t="shared" si="180"/>
        <v>9.8099999999999987</v>
      </c>
      <c r="F599" s="43">
        <f t="shared" si="176"/>
        <v>77.430982853571152</v>
      </c>
      <c r="G599" s="61"/>
      <c r="H599" s="61"/>
      <c r="I599" s="43">
        <f>E599-E598</f>
        <v>0.75</v>
      </c>
      <c r="J599" s="26">
        <f>(0.5*'Vehicle Specs'!$G$25*'Vehicle Specs'!$C$28*'Vehicle Specs'!$C$27*'Drive Cycle'!E599^2)</f>
        <v>85.612029128009965</v>
      </c>
      <c r="K599" s="26">
        <f>IF(A599=1,'Vehicle Specs'!$E$36,IF(A599=2,'Vehicle Specs'!$C$36,IF(A599=3,'Vehicle Specs'!$D$36,IF(A599=4,'Vehicle Specs'!$B$36,1))))</f>
        <v>556.55073000000004</v>
      </c>
      <c r="L599" s="26">
        <f t="shared" si="181"/>
        <v>0</v>
      </c>
      <c r="M599" s="26">
        <f t="shared" si="177"/>
        <v>0</v>
      </c>
      <c r="N599" s="26">
        <f t="shared" si="169"/>
        <v>0</v>
      </c>
      <c r="O599" s="26">
        <f t="shared" si="170"/>
        <v>0</v>
      </c>
      <c r="P599" s="26">
        <f t="shared" si="171"/>
        <v>642.16275912801007</v>
      </c>
      <c r="Q599" s="26">
        <f>IF(H599=1,I599*'Vehicle Specs'!#REF!,IF(H599=2,'Vehicle Specs'!#REF!*I599,IF(H599=3,'Vehicle Specs'!$G$25*I599,0)))</f>
        <v>0</v>
      </c>
      <c r="R599" s="26">
        <f t="shared" si="167"/>
        <v>642.16275912801007</v>
      </c>
      <c r="S599" s="26">
        <f t="shared" si="172"/>
        <v>642.16275912801007</v>
      </c>
      <c r="T599" s="26">
        <f>ABS((+P599+Q599)*(+E599))/1000</f>
        <v>6.2996166670457781</v>
      </c>
      <c r="U599" s="61"/>
      <c r="V599" s="61"/>
      <c r="W599" s="22">
        <v>308.00785775999998</v>
      </c>
      <c r="X599" s="26">
        <f t="shared" si="178"/>
        <v>5.4941993270074797E-2</v>
      </c>
      <c r="Y599" s="26">
        <f t="shared" si="173"/>
        <v>5.4941993270074797E-2</v>
      </c>
      <c r="Z599" s="26">
        <f t="shared" si="174"/>
        <v>0.16977075920453111</v>
      </c>
      <c r="AA599" s="22">
        <f>(0.5*'Vehicle Specs'!$G$20*'Drive Cycle'!E599^2)</f>
        <v>30258.073381499995</v>
      </c>
      <c r="AB599" s="22">
        <f t="shared" si="175"/>
        <v>642.16275912801007</v>
      </c>
      <c r="AC599" s="22">
        <f>SUM(AB$2:AB599)</f>
        <v>163795.28542103941</v>
      </c>
      <c r="AD599" s="35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</row>
    <row r="600" spans="1:43" x14ac:dyDescent="0.3">
      <c r="A600" s="21">
        <v>3</v>
      </c>
      <c r="B600" s="26" t="s">
        <v>86</v>
      </c>
      <c r="C600" s="26">
        <f t="shared" si="161"/>
        <v>598</v>
      </c>
      <c r="D600" s="26">
        <f t="shared" si="168"/>
        <v>23.622719999999997</v>
      </c>
      <c r="E600" s="26">
        <f t="shared" si="180"/>
        <v>10.559999999999999</v>
      </c>
      <c r="F600" s="43">
        <f t="shared" si="176"/>
        <v>77.525679823268121</v>
      </c>
      <c r="G600" s="61"/>
      <c r="H600" s="61"/>
      <c r="I600" s="43">
        <f>E600-E599</f>
        <v>0.75</v>
      </c>
      <c r="J600" s="26">
        <f>(0.5*'Vehicle Specs'!$G$25*'Vehicle Specs'!$C$28*'Vehicle Specs'!$C$27*'Drive Cycle'!E600^2)</f>
        <v>99.202955765759967</v>
      </c>
      <c r="K600" s="26">
        <f>IF(A600=1,'Vehicle Specs'!$E$36,IF(A600=2,'Vehicle Specs'!$C$36,IF(A600=3,'Vehicle Specs'!$D$36,IF(A600=4,'Vehicle Specs'!$B$36,1))))</f>
        <v>556.55073000000004</v>
      </c>
      <c r="L600" s="26">
        <f t="shared" si="181"/>
        <v>0</v>
      </c>
      <c r="M600" s="26">
        <f t="shared" si="177"/>
        <v>0</v>
      </c>
      <c r="N600" s="26">
        <f t="shared" si="169"/>
        <v>0</v>
      </c>
      <c r="O600" s="26">
        <f t="shared" si="170"/>
        <v>0</v>
      </c>
      <c r="P600" s="26">
        <f t="shared" si="171"/>
        <v>655.75368576576</v>
      </c>
      <c r="Q600" s="26">
        <f>IF(H600=1,I600*'Vehicle Specs'!#REF!,IF(H600=2,'Vehicle Specs'!#REF!*I600,IF(H600=3,'Vehicle Specs'!$G$25*I600,0)))</f>
        <v>0</v>
      </c>
      <c r="R600" s="26">
        <f t="shared" si="167"/>
        <v>655.75368576576</v>
      </c>
      <c r="S600" s="26">
        <f t="shared" si="172"/>
        <v>655.75368576576</v>
      </c>
      <c r="T600" s="26">
        <f>ABS((+P600+Q600)*(+E600))/1000</f>
        <v>6.9247589216864247</v>
      </c>
      <c r="U600" s="61"/>
      <c r="V600" s="61"/>
      <c r="W600" s="22">
        <v>308.00785775999998</v>
      </c>
      <c r="X600" s="26">
        <f t="shared" si="178"/>
        <v>5.6104802214148868E-2</v>
      </c>
      <c r="Y600" s="26">
        <f t="shared" si="173"/>
        <v>5.6104802214148868E-2</v>
      </c>
      <c r="Z600" s="26">
        <f t="shared" si="174"/>
        <v>0.17336383884171999</v>
      </c>
      <c r="AA600" s="22">
        <f>(0.5*'Vehicle Specs'!$G$20*'Drive Cycle'!E600^2)</f>
        <v>35061.54854399999</v>
      </c>
      <c r="AB600" s="22">
        <f t="shared" si="175"/>
        <v>655.75368576576</v>
      </c>
      <c r="AC600" s="22">
        <f>SUM(AB$2:AB600)</f>
        <v>164451.03910680517</v>
      </c>
      <c r="AD600" s="35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</row>
    <row r="601" spans="1:43" x14ac:dyDescent="0.3">
      <c r="A601" s="21">
        <v>3</v>
      </c>
      <c r="B601" s="26" t="s">
        <v>86</v>
      </c>
      <c r="C601" s="26">
        <f t="shared" si="161"/>
        <v>599</v>
      </c>
      <c r="D601" s="26">
        <f t="shared" si="168"/>
        <v>25.300469999999997</v>
      </c>
      <c r="E601" s="26">
        <f t="shared" si="180"/>
        <v>11.309999999999999</v>
      </c>
      <c r="F601" s="43">
        <f t="shared" si="176"/>
        <v>77.614097153064762</v>
      </c>
      <c r="G601" s="61"/>
      <c r="H601" s="61"/>
      <c r="I601" s="43">
        <f>E601-E600</f>
        <v>0.75</v>
      </c>
      <c r="J601" s="26">
        <f>(0.5*'Vehicle Specs'!$G$25*'Vehicle Specs'!$C$28*'Vehicle Specs'!$C$27*'Drive Cycle'!E601^2)</f>
        <v>113.79468701600996</v>
      </c>
      <c r="K601" s="26">
        <f>IF(A601=1,'Vehicle Specs'!$E$36,IF(A601=2,'Vehicle Specs'!$C$36,IF(A601=3,'Vehicle Specs'!$D$36,IF(A601=4,'Vehicle Specs'!$B$36,1))))</f>
        <v>556.55073000000004</v>
      </c>
      <c r="L601" s="26">
        <f t="shared" si="181"/>
        <v>0</v>
      </c>
      <c r="M601" s="26">
        <f t="shared" si="177"/>
        <v>0</v>
      </c>
      <c r="N601" s="26">
        <f t="shared" si="169"/>
        <v>0</v>
      </c>
      <c r="O601" s="26">
        <f t="shared" si="170"/>
        <v>0</v>
      </c>
      <c r="P601" s="26">
        <f t="shared" si="171"/>
        <v>670.34541701601006</v>
      </c>
      <c r="Q601" s="26">
        <f>IF(H601=1,I601*'Vehicle Specs'!#REF!,IF(H601=2,'Vehicle Specs'!#REF!*I601,IF(H601=3,'Vehicle Specs'!$G$25*I601,0)))</f>
        <v>0</v>
      </c>
      <c r="R601" s="26">
        <f t="shared" si="167"/>
        <v>670.34541701601006</v>
      </c>
      <c r="S601" s="26">
        <f t="shared" si="172"/>
        <v>670.34541701601006</v>
      </c>
      <c r="T601" s="26">
        <f>ABS((+P601+Q601)*(+E601))/1000</f>
        <v>7.5816066664510728</v>
      </c>
      <c r="U601" s="61"/>
      <c r="V601" s="61"/>
      <c r="W601" s="22">
        <v>308.00785775999998</v>
      </c>
      <c r="X601" s="26">
        <f t="shared" si="178"/>
        <v>5.7353237737315307E-2</v>
      </c>
      <c r="Y601" s="26">
        <f t="shared" si="173"/>
        <v>5.7353237737315307E-2</v>
      </c>
      <c r="Z601" s="26">
        <f t="shared" si="174"/>
        <v>0.1772215046083043</v>
      </c>
      <c r="AA601" s="22">
        <f>(0.5*'Vehicle Specs'!$G$20*'Drive Cycle'!E601^2)</f>
        <v>40218.740581499995</v>
      </c>
      <c r="AB601" s="22">
        <f t="shared" si="175"/>
        <v>670.34541701601006</v>
      </c>
      <c r="AC601" s="22">
        <f>SUM(AB$2:AB601)</f>
        <v>165121.38452382118</v>
      </c>
      <c r="AD601" s="35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</row>
    <row r="602" spans="1:43" x14ac:dyDescent="0.3">
      <c r="A602" s="21">
        <v>3</v>
      </c>
      <c r="B602" s="26" t="s">
        <v>86</v>
      </c>
      <c r="C602" s="26">
        <f t="shared" si="161"/>
        <v>600</v>
      </c>
      <c r="D602" s="26">
        <f t="shared" si="168"/>
        <v>26.978219999999997</v>
      </c>
      <c r="E602" s="26">
        <f t="shared" si="180"/>
        <v>12.059999999999999</v>
      </c>
      <c r="F602" s="43">
        <f t="shared" si="176"/>
        <v>77.697015892699923</v>
      </c>
      <c r="G602" s="61"/>
      <c r="H602" s="61"/>
      <c r="I602" s="43">
        <f>E602-E601</f>
        <v>0.75</v>
      </c>
      <c r="J602" s="26">
        <f>(0.5*'Vehicle Specs'!$G$25*'Vehicle Specs'!$C$28*'Vehicle Specs'!$C$27*'Drive Cycle'!E602^2)</f>
        <v>129.38722287875996</v>
      </c>
      <c r="K602" s="26">
        <f>IF(A602=1,'Vehicle Specs'!$E$36,IF(A602=2,'Vehicle Specs'!$C$36,IF(A602=3,'Vehicle Specs'!$D$36,IF(A602=4,'Vehicle Specs'!$B$36,1))))</f>
        <v>556.55073000000004</v>
      </c>
      <c r="L602" s="26">
        <f t="shared" si="181"/>
        <v>0</v>
      </c>
      <c r="M602" s="26">
        <f t="shared" si="177"/>
        <v>0</v>
      </c>
      <c r="N602" s="26">
        <f t="shared" si="169"/>
        <v>0</v>
      </c>
      <c r="O602" s="26">
        <f t="shared" si="170"/>
        <v>0</v>
      </c>
      <c r="P602" s="26">
        <f t="shared" si="171"/>
        <v>685.93795287876003</v>
      </c>
      <c r="Q602" s="26">
        <f>IF(H602=1,I602*'Vehicle Specs'!#REF!,IF(H602=2,'Vehicle Specs'!#REF!*I602,IF(H602=3,'Vehicle Specs'!$G$25*I602,0)))</f>
        <v>0</v>
      </c>
      <c r="R602" s="26">
        <f t="shared" si="167"/>
        <v>685.93795287876003</v>
      </c>
      <c r="S602" s="26">
        <f t="shared" si="172"/>
        <v>685.93795287876003</v>
      </c>
      <c r="T602" s="26">
        <f>ABS((+P602+Q602)*(+E602))/1000</f>
        <v>8.2724117117178455</v>
      </c>
      <c r="U602" s="61"/>
      <c r="V602" s="61"/>
      <c r="W602" s="22">
        <v>308.00785775999998</v>
      </c>
      <c r="X602" s="26">
        <f t="shared" si="178"/>
        <v>5.8687299839574082E-2</v>
      </c>
      <c r="Y602" s="26">
        <f t="shared" si="173"/>
        <v>5.8687299839574082E-2</v>
      </c>
      <c r="Z602" s="26">
        <f t="shared" si="174"/>
        <v>0.18134375650428392</v>
      </c>
      <c r="AA602" s="22">
        <f>(0.5*'Vehicle Specs'!$G$20*'Drive Cycle'!E602^2)</f>
        <v>45729.649493999998</v>
      </c>
      <c r="AB602" s="22">
        <f t="shared" si="175"/>
        <v>685.93795287876003</v>
      </c>
      <c r="AC602" s="22">
        <f>SUM(AB$2:AB602)</f>
        <v>165807.32247669995</v>
      </c>
      <c r="AD602" s="35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</row>
    <row r="603" spans="1:43" x14ac:dyDescent="0.3">
      <c r="A603" s="21">
        <v>3</v>
      </c>
      <c r="B603" s="26" t="s">
        <v>86</v>
      </c>
      <c r="C603" s="26">
        <f t="shared" si="161"/>
        <v>601</v>
      </c>
      <c r="D603" s="26">
        <f t="shared" si="168"/>
        <v>28.65597</v>
      </c>
      <c r="E603" s="26">
        <f t="shared" si="180"/>
        <v>12.809999999999999</v>
      </c>
      <c r="F603" s="43">
        <f t="shared" si="176"/>
        <v>77.775079905190168</v>
      </c>
      <c r="G603" s="61"/>
      <c r="H603" s="61"/>
      <c r="I603" s="43">
        <f>E603-E602</f>
        <v>0.75</v>
      </c>
      <c r="J603" s="26">
        <f>(0.5*'Vehicle Specs'!$G$25*'Vehicle Specs'!$C$28*'Vehicle Specs'!$C$27*'Drive Cycle'!E603^2)</f>
        <v>145.98056335400997</v>
      </c>
      <c r="K603" s="26">
        <f>IF(A603=1,'Vehicle Specs'!$E$36,IF(A603=2,'Vehicle Specs'!$C$36,IF(A603=3,'Vehicle Specs'!$D$36,IF(A603=4,'Vehicle Specs'!$B$36,1))))</f>
        <v>556.55073000000004</v>
      </c>
      <c r="L603" s="26">
        <f t="shared" si="181"/>
        <v>0</v>
      </c>
      <c r="M603" s="26">
        <f t="shared" si="177"/>
        <v>0</v>
      </c>
      <c r="N603" s="26">
        <f t="shared" si="169"/>
        <v>0</v>
      </c>
      <c r="O603" s="26">
        <f t="shared" si="170"/>
        <v>0</v>
      </c>
      <c r="P603" s="26">
        <f t="shared" si="171"/>
        <v>702.53129335401002</v>
      </c>
      <c r="Q603" s="26">
        <f>IF(H603=1,I603*'Vehicle Specs'!#REF!,IF(H603=2,'Vehicle Specs'!#REF!*I603,IF(H603=3,'Vehicle Specs'!$G$25*I603,0)))</f>
        <v>0</v>
      </c>
      <c r="R603" s="26">
        <f t="shared" si="167"/>
        <v>702.53129335401002</v>
      </c>
      <c r="S603" s="26">
        <f t="shared" si="172"/>
        <v>702.53129335401002</v>
      </c>
      <c r="T603" s="26">
        <f>ABS((+P603+Q603)*(+E603))/1000</f>
        <v>8.9994258678648684</v>
      </c>
      <c r="U603" s="61"/>
      <c r="V603" s="61"/>
      <c r="W603" s="22">
        <v>308.00785775999998</v>
      </c>
      <c r="X603" s="26">
        <f t="shared" si="178"/>
        <v>6.0106988520925206E-2</v>
      </c>
      <c r="Y603" s="26">
        <f t="shared" si="173"/>
        <v>6.0106988520925206E-2</v>
      </c>
      <c r="Z603" s="26">
        <f t="shared" si="174"/>
        <v>0.18573059452965887</v>
      </c>
      <c r="AA603" s="22">
        <f>(0.5*'Vehicle Specs'!$G$20*'Drive Cycle'!E603^2)</f>
        <v>51594.275281499999</v>
      </c>
      <c r="AB603" s="22">
        <f t="shared" si="175"/>
        <v>702.53129335401002</v>
      </c>
      <c r="AC603" s="22">
        <f>SUM(AB$2:AB603)</f>
        <v>166509.85377005395</v>
      </c>
      <c r="AD603" s="35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</row>
    <row r="604" spans="1:43" x14ac:dyDescent="0.3">
      <c r="A604" s="21">
        <v>3</v>
      </c>
      <c r="B604" s="26" t="s">
        <v>86</v>
      </c>
      <c r="C604" s="26">
        <f t="shared" si="161"/>
        <v>602</v>
      </c>
      <c r="D604" s="26">
        <f t="shared" si="168"/>
        <v>29.998170000000002</v>
      </c>
      <c r="E604" s="26">
        <v>13.41</v>
      </c>
      <c r="F604" s="43">
        <f t="shared" si="176"/>
        <v>77.849651120700983</v>
      </c>
      <c r="G604" s="61"/>
      <c r="H604" s="61"/>
      <c r="I604" s="43">
        <f>E604-E603</f>
        <v>0.60000000000000142</v>
      </c>
      <c r="J604" s="26">
        <f>(0.5*'Vehicle Specs'!$G$25*'Vehicle Specs'!$C$28*'Vehicle Specs'!$C$27*'Drive Cycle'!E604^2)</f>
        <v>159.97581505520998</v>
      </c>
      <c r="K604" s="26">
        <f>IF(A604=1,'Vehicle Specs'!$E$36,IF(A604=2,'Vehicle Specs'!$C$36,IF(A604=3,'Vehicle Specs'!$D$36,IF(A604=4,'Vehicle Specs'!$B$36,1))))</f>
        <v>556.55073000000004</v>
      </c>
      <c r="L604" s="26">
        <f t="shared" si="181"/>
        <v>0</v>
      </c>
      <c r="M604" s="26">
        <f t="shared" si="177"/>
        <v>0</v>
      </c>
      <c r="N604" s="26">
        <f t="shared" si="169"/>
        <v>0</v>
      </c>
      <c r="O604" s="26">
        <f t="shared" si="170"/>
        <v>0</v>
      </c>
      <c r="P604" s="26">
        <f t="shared" si="171"/>
        <v>716.52654505521002</v>
      </c>
      <c r="Q604" s="26">
        <f>IF(H604=1,I604*'Vehicle Specs'!#REF!,IF(H604=2,'Vehicle Specs'!#REF!*I604,IF(H604=3,'Vehicle Specs'!$G$25*I604,0)))</f>
        <v>0</v>
      </c>
      <c r="R604" s="26">
        <f t="shared" si="167"/>
        <v>716.52654505521002</v>
      </c>
      <c r="S604" s="26">
        <f t="shared" si="172"/>
        <v>716.52654505521002</v>
      </c>
      <c r="T604" s="26">
        <f>ABS((+P604+Q604)*(+E604))/1000</f>
        <v>9.6086209691903655</v>
      </c>
      <c r="U604" s="61"/>
      <c r="V604" s="61"/>
      <c r="W604" s="22">
        <v>308.00785775999998</v>
      </c>
      <c r="X604" s="26">
        <f t="shared" si="178"/>
        <v>6.1304390602952591E-2</v>
      </c>
      <c r="Y604" s="26">
        <f t="shared" si="173"/>
        <v>6.1304390602952591E-2</v>
      </c>
      <c r="Z604" s="26">
        <f t="shared" si="174"/>
        <v>0.18943056696312349</v>
      </c>
      <c r="AA604" s="22">
        <f>(0.5*'Vehicle Specs'!$G$20*'Drive Cycle'!E604^2)</f>
        <v>56540.652061500004</v>
      </c>
      <c r="AB604" s="22">
        <f t="shared" si="175"/>
        <v>716.52654505521002</v>
      </c>
      <c r="AC604" s="22">
        <f>SUM(AB$2:AB604)</f>
        <v>167226.38031510916</v>
      </c>
      <c r="AD604" s="35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</row>
    <row r="605" spans="1:43" x14ac:dyDescent="0.3">
      <c r="A605" s="21">
        <v>3</v>
      </c>
      <c r="B605" s="26" t="s">
        <v>86</v>
      </c>
      <c r="C605" s="26">
        <f t="shared" si="161"/>
        <v>603</v>
      </c>
      <c r="D605" s="26">
        <f t="shared" si="168"/>
        <v>29.998170000000002</v>
      </c>
      <c r="E605" s="26">
        <v>13.41</v>
      </c>
      <c r="F605" s="43">
        <f t="shared" si="176"/>
        <v>77.924222336211798</v>
      </c>
      <c r="G605" s="61"/>
      <c r="H605" s="61"/>
      <c r="I605" s="43">
        <f>E605-E604</f>
        <v>0</v>
      </c>
      <c r="J605" s="26">
        <f>(0.5*'Vehicle Specs'!$G$25*'Vehicle Specs'!$C$28*'Vehicle Specs'!$C$27*'Drive Cycle'!E605^2)</f>
        <v>159.97581505520998</v>
      </c>
      <c r="K605" s="26">
        <f>IF(A605=1,'Vehicle Specs'!$E$36,IF(A605=2,'Vehicle Specs'!$C$36,IF(A605=3,'Vehicle Specs'!$D$36,IF(A605=4,'Vehicle Specs'!$B$36,1))))</f>
        <v>556.55073000000004</v>
      </c>
      <c r="L605" s="26">
        <f t="shared" si="181"/>
        <v>0</v>
      </c>
      <c r="M605" s="26">
        <f t="shared" si="177"/>
        <v>0</v>
      </c>
      <c r="N605" s="26">
        <f t="shared" si="169"/>
        <v>0</v>
      </c>
      <c r="O605" s="26">
        <f t="shared" si="170"/>
        <v>0</v>
      </c>
      <c r="P605" s="26">
        <f t="shared" si="171"/>
        <v>716.52654505521002</v>
      </c>
      <c r="Q605" s="26">
        <f>IF(H605=1,I605*'Vehicle Specs'!#REF!,IF(H605=2,'Vehicle Specs'!#REF!*I605,IF(H605=3,'Vehicle Specs'!$G$25*I605,0)))</f>
        <v>0</v>
      </c>
      <c r="R605" s="26">
        <f t="shared" si="167"/>
        <v>716.52654505521002</v>
      </c>
      <c r="S605" s="26">
        <f t="shared" si="172"/>
        <v>716.52654505521002</v>
      </c>
      <c r="T605" s="26">
        <f>ABS((+P605+Q605)*(+E605))/1000</f>
        <v>9.6086209691903655</v>
      </c>
      <c r="U605" s="61"/>
      <c r="V605" s="61"/>
      <c r="W605" s="22">
        <v>308.00785775999998</v>
      </c>
      <c r="X605" s="26">
        <f t="shared" si="178"/>
        <v>6.1304390602952591E-2</v>
      </c>
      <c r="Y605" s="26">
        <f t="shared" si="173"/>
        <v>6.1304390602952591E-2</v>
      </c>
      <c r="Z605" s="26">
        <f t="shared" si="174"/>
        <v>0.18943056696312349</v>
      </c>
      <c r="AA605" s="22">
        <f>(0.5*'Vehicle Specs'!$G$20*'Drive Cycle'!E605^2)</f>
        <v>56540.652061500004</v>
      </c>
      <c r="AB605" s="22">
        <f t="shared" si="175"/>
        <v>716.52654505521002</v>
      </c>
      <c r="AC605" s="22">
        <f>SUM(AB$2:AB605)</f>
        <v>167942.90686016437</v>
      </c>
      <c r="AD605" s="35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</row>
    <row r="606" spans="1:43" x14ac:dyDescent="0.3">
      <c r="A606" s="21">
        <v>3</v>
      </c>
      <c r="B606" s="26" t="s">
        <v>86</v>
      </c>
      <c r="C606" s="26">
        <f t="shared" si="161"/>
        <v>604</v>
      </c>
      <c r="D606" s="26">
        <f t="shared" si="168"/>
        <v>29.998170000000002</v>
      </c>
      <c r="E606" s="26">
        <v>13.41</v>
      </c>
      <c r="F606" s="43">
        <f t="shared" si="176"/>
        <v>77.998793551722613</v>
      </c>
      <c r="G606" s="61"/>
      <c r="H606" s="61"/>
      <c r="I606" s="43">
        <f>E606-E605</f>
        <v>0</v>
      </c>
      <c r="J606" s="26">
        <f>(0.5*'Vehicle Specs'!$G$25*'Vehicle Specs'!$C$28*'Vehicle Specs'!$C$27*'Drive Cycle'!E606^2)</f>
        <v>159.97581505520998</v>
      </c>
      <c r="K606" s="26">
        <f>IF(A606=1,'Vehicle Specs'!$E$36,IF(A606=2,'Vehicle Specs'!$C$36,IF(A606=3,'Vehicle Specs'!$D$36,IF(A606=4,'Vehicle Specs'!$B$36,1))))</f>
        <v>556.55073000000004</v>
      </c>
      <c r="L606" s="26">
        <f t="shared" si="181"/>
        <v>0</v>
      </c>
      <c r="M606" s="26">
        <f t="shared" si="177"/>
        <v>0</v>
      </c>
      <c r="N606" s="26">
        <f t="shared" si="169"/>
        <v>0</v>
      </c>
      <c r="O606" s="26">
        <f t="shared" si="170"/>
        <v>0</v>
      </c>
      <c r="P606" s="26">
        <f t="shared" si="171"/>
        <v>716.52654505521002</v>
      </c>
      <c r="Q606" s="26">
        <f>IF(H606=1,I606*'Vehicle Specs'!#REF!,IF(H606=2,'Vehicle Specs'!#REF!*I606,IF(H606=3,'Vehicle Specs'!$G$25*I606,0)))</f>
        <v>0</v>
      </c>
      <c r="R606" s="26">
        <f t="shared" si="167"/>
        <v>716.52654505521002</v>
      </c>
      <c r="S606" s="26">
        <f t="shared" si="172"/>
        <v>716.52654505521002</v>
      </c>
      <c r="T606" s="26">
        <f>ABS((+P606+Q606)*(+E606))/1000</f>
        <v>9.6086209691903655</v>
      </c>
      <c r="U606" s="61"/>
      <c r="V606" s="61"/>
      <c r="W606" s="22">
        <v>308.00785775999998</v>
      </c>
      <c r="X606" s="26">
        <f t="shared" si="178"/>
        <v>6.1304390602952591E-2</v>
      </c>
      <c r="Y606" s="26">
        <f t="shared" si="173"/>
        <v>6.1304390602952591E-2</v>
      </c>
      <c r="Z606" s="26">
        <f t="shared" si="174"/>
        <v>0.18943056696312349</v>
      </c>
      <c r="AA606" s="22">
        <f>(0.5*'Vehicle Specs'!$G$20*'Drive Cycle'!E606^2)</f>
        <v>56540.652061500004</v>
      </c>
      <c r="AB606" s="22">
        <f t="shared" si="175"/>
        <v>716.52654505521002</v>
      </c>
      <c r="AC606" s="22">
        <f>SUM(AB$2:AB606)</f>
        <v>168659.43340521958</v>
      </c>
      <c r="AD606" s="35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</row>
    <row r="607" spans="1:43" x14ac:dyDescent="0.3">
      <c r="A607" s="21">
        <v>3</v>
      </c>
      <c r="B607" s="26" t="s">
        <v>86</v>
      </c>
      <c r="C607" s="26">
        <f t="shared" si="161"/>
        <v>605</v>
      </c>
      <c r="D607" s="26">
        <f t="shared" si="168"/>
        <v>29.998170000000002</v>
      </c>
      <c r="E607" s="26">
        <v>13.41</v>
      </c>
      <c r="F607" s="43">
        <f t="shared" si="176"/>
        <v>78.073364767233429</v>
      </c>
      <c r="G607" s="61"/>
      <c r="H607" s="61"/>
      <c r="I607" s="43">
        <f>E607-E606</f>
        <v>0</v>
      </c>
      <c r="J607" s="26">
        <f>(0.5*'Vehicle Specs'!$G$25*'Vehicle Specs'!$C$28*'Vehicle Specs'!$C$27*'Drive Cycle'!E607^2)</f>
        <v>159.97581505520998</v>
      </c>
      <c r="K607" s="26">
        <f>IF(A607=1,'Vehicle Specs'!$E$36,IF(A607=2,'Vehicle Specs'!$C$36,IF(A607=3,'Vehicle Specs'!$D$36,IF(A607=4,'Vehicle Specs'!$B$36,1))))</f>
        <v>556.55073000000004</v>
      </c>
      <c r="L607" s="26">
        <f t="shared" si="181"/>
        <v>0</v>
      </c>
      <c r="M607" s="26">
        <f t="shared" si="177"/>
        <v>0</v>
      </c>
      <c r="N607" s="26">
        <f t="shared" si="169"/>
        <v>0</v>
      </c>
      <c r="O607" s="26">
        <f t="shared" si="170"/>
        <v>0</v>
      </c>
      <c r="P607" s="26">
        <f t="shared" si="171"/>
        <v>716.52654505521002</v>
      </c>
      <c r="Q607" s="26">
        <f>IF(H607=1,I607*'Vehicle Specs'!#REF!,IF(H607=2,'Vehicle Specs'!#REF!*I607,IF(H607=3,'Vehicle Specs'!$G$25*I607,0)))</f>
        <v>0</v>
      </c>
      <c r="R607" s="26">
        <f t="shared" si="167"/>
        <v>716.52654505521002</v>
      </c>
      <c r="S607" s="26">
        <f t="shared" si="172"/>
        <v>716.52654505521002</v>
      </c>
      <c r="T607" s="26">
        <f>ABS((+P607+Q607)*(+E607))/1000</f>
        <v>9.6086209691903655</v>
      </c>
      <c r="U607" s="61"/>
      <c r="V607" s="61"/>
      <c r="W607" s="22">
        <v>308.00785775999998</v>
      </c>
      <c r="X607" s="26">
        <f t="shared" si="178"/>
        <v>6.1304390602952591E-2</v>
      </c>
      <c r="Y607" s="26">
        <f t="shared" si="173"/>
        <v>6.1304390602952591E-2</v>
      </c>
      <c r="Z607" s="26">
        <f t="shared" si="174"/>
        <v>0.18943056696312349</v>
      </c>
      <c r="AA607" s="22">
        <f>(0.5*'Vehicle Specs'!$G$20*'Drive Cycle'!E607^2)</f>
        <v>56540.652061500004</v>
      </c>
      <c r="AB607" s="22">
        <f t="shared" si="175"/>
        <v>716.52654505521002</v>
      </c>
      <c r="AC607" s="22">
        <f>SUM(AB$2:AB607)</f>
        <v>169375.95995027479</v>
      </c>
      <c r="AD607" s="35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</row>
    <row r="608" spans="1:43" x14ac:dyDescent="0.3">
      <c r="A608" s="21">
        <v>3</v>
      </c>
      <c r="B608" s="26" t="s">
        <v>86</v>
      </c>
      <c r="C608" s="26">
        <f t="shared" si="161"/>
        <v>606</v>
      </c>
      <c r="D608" s="26">
        <f t="shared" si="168"/>
        <v>29.998170000000002</v>
      </c>
      <c r="E608" s="26">
        <v>13.41</v>
      </c>
      <c r="F608" s="43">
        <f t="shared" si="176"/>
        <v>78.147935982744244</v>
      </c>
      <c r="G608" s="61"/>
      <c r="H608" s="61"/>
      <c r="I608" s="43">
        <f>E608-E607</f>
        <v>0</v>
      </c>
      <c r="J608" s="26">
        <f>(0.5*'Vehicle Specs'!$G$25*'Vehicle Specs'!$C$28*'Vehicle Specs'!$C$27*'Drive Cycle'!E608^2)</f>
        <v>159.97581505520998</v>
      </c>
      <c r="K608" s="26">
        <f>IF(A608=1,'Vehicle Specs'!$E$36,IF(A608=2,'Vehicle Specs'!$C$36,IF(A608=3,'Vehicle Specs'!$D$36,IF(A608=4,'Vehicle Specs'!$B$36,1))))</f>
        <v>556.55073000000004</v>
      </c>
      <c r="L608" s="26">
        <f t="shared" si="181"/>
        <v>0</v>
      </c>
      <c r="M608" s="26">
        <f t="shared" si="177"/>
        <v>0</v>
      </c>
      <c r="N608" s="26">
        <f t="shared" si="169"/>
        <v>0</v>
      </c>
      <c r="O608" s="26">
        <f t="shared" si="170"/>
        <v>0</v>
      </c>
      <c r="P608" s="26">
        <f t="shared" si="171"/>
        <v>716.52654505521002</v>
      </c>
      <c r="Q608" s="26">
        <f>IF(H608=1,I608*'Vehicle Specs'!#REF!,IF(H608=2,'Vehicle Specs'!#REF!*I608,IF(H608=3,'Vehicle Specs'!$G$25*I608,0)))</f>
        <v>0</v>
      </c>
      <c r="R608" s="26">
        <f t="shared" si="167"/>
        <v>716.52654505521002</v>
      </c>
      <c r="S608" s="26">
        <f t="shared" si="172"/>
        <v>716.52654505521002</v>
      </c>
      <c r="T608" s="26">
        <f>ABS((+P608+Q608)*(+E608))/1000</f>
        <v>9.6086209691903655</v>
      </c>
      <c r="U608" s="61"/>
      <c r="V608" s="61"/>
      <c r="W608" s="22">
        <v>308.00785775999998</v>
      </c>
      <c r="X608" s="26">
        <f t="shared" si="178"/>
        <v>6.1304390602952591E-2</v>
      </c>
      <c r="Y608" s="26">
        <f t="shared" si="173"/>
        <v>6.1304390602952591E-2</v>
      </c>
      <c r="Z608" s="26">
        <f t="shared" si="174"/>
        <v>0.18943056696312349</v>
      </c>
      <c r="AA608" s="22">
        <f>(0.5*'Vehicle Specs'!$G$20*'Drive Cycle'!E608^2)</f>
        <v>56540.652061500004</v>
      </c>
      <c r="AB608" s="22">
        <f t="shared" si="175"/>
        <v>716.52654505521002</v>
      </c>
      <c r="AC608" s="22">
        <f>SUM(AB$2:AB608)</f>
        <v>170092.48649533</v>
      </c>
      <c r="AD608" s="35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</row>
    <row r="609" spans="1:43" x14ac:dyDescent="0.3">
      <c r="A609" s="21">
        <v>3</v>
      </c>
      <c r="B609" s="26" t="s">
        <v>86</v>
      </c>
      <c r="C609" s="26">
        <f t="shared" si="161"/>
        <v>607</v>
      </c>
      <c r="D609" s="26">
        <f t="shared" si="168"/>
        <v>29.998170000000002</v>
      </c>
      <c r="E609" s="26">
        <v>13.41</v>
      </c>
      <c r="F609" s="43">
        <f t="shared" si="176"/>
        <v>78.222507198255059</v>
      </c>
      <c r="G609" s="61"/>
      <c r="H609" s="61"/>
      <c r="I609" s="43">
        <f>E609-E608</f>
        <v>0</v>
      </c>
      <c r="J609" s="26">
        <f>(0.5*'Vehicle Specs'!$G$25*'Vehicle Specs'!$C$28*'Vehicle Specs'!$C$27*'Drive Cycle'!E609^2)</f>
        <v>159.97581505520998</v>
      </c>
      <c r="K609" s="26">
        <f>IF(A609=1,'Vehicle Specs'!$E$36,IF(A609=2,'Vehicle Specs'!$C$36,IF(A609=3,'Vehicle Specs'!$D$36,IF(A609=4,'Vehicle Specs'!$B$36,1))))</f>
        <v>556.55073000000004</v>
      </c>
      <c r="L609" s="26">
        <f t="shared" si="181"/>
        <v>0</v>
      </c>
      <c r="M609" s="26">
        <f t="shared" si="177"/>
        <v>0</v>
      </c>
      <c r="N609" s="26">
        <f t="shared" si="169"/>
        <v>0</v>
      </c>
      <c r="O609" s="26">
        <f t="shared" si="170"/>
        <v>0</v>
      </c>
      <c r="P609" s="26">
        <f t="shared" si="171"/>
        <v>716.52654505521002</v>
      </c>
      <c r="Q609" s="26">
        <f>IF(H609=1,I609*'Vehicle Specs'!#REF!,IF(H609=2,'Vehicle Specs'!#REF!*I609,IF(H609=3,'Vehicle Specs'!$G$25*I609,0)))</f>
        <v>0</v>
      </c>
      <c r="R609" s="26">
        <f t="shared" si="167"/>
        <v>716.52654505521002</v>
      </c>
      <c r="S609" s="26">
        <f t="shared" si="172"/>
        <v>716.52654505521002</v>
      </c>
      <c r="T609" s="26">
        <f>ABS((+P609+Q609)*(+E609))/1000</f>
        <v>9.6086209691903655</v>
      </c>
      <c r="U609" s="61"/>
      <c r="V609" s="61"/>
      <c r="W609" s="22">
        <v>308.00785775999998</v>
      </c>
      <c r="X609" s="26">
        <f t="shared" si="178"/>
        <v>6.1304390602952591E-2</v>
      </c>
      <c r="Y609" s="26">
        <f t="shared" si="173"/>
        <v>6.1304390602952591E-2</v>
      </c>
      <c r="Z609" s="26">
        <f t="shared" si="174"/>
        <v>0.18943056696312349</v>
      </c>
      <c r="AA609" s="22">
        <f>(0.5*'Vehicle Specs'!$G$20*'Drive Cycle'!E609^2)</f>
        <v>56540.652061500004</v>
      </c>
      <c r="AB609" s="22">
        <f t="shared" si="175"/>
        <v>716.52654505521002</v>
      </c>
      <c r="AC609" s="22">
        <f>SUM(AB$2:AB609)</f>
        <v>170809.01304038521</v>
      </c>
      <c r="AD609" s="35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</row>
    <row r="610" spans="1:43" x14ac:dyDescent="0.3">
      <c r="A610" s="21">
        <v>3</v>
      </c>
      <c r="B610" s="26" t="s">
        <v>86</v>
      </c>
      <c r="C610" s="26">
        <f t="shared" si="161"/>
        <v>608</v>
      </c>
      <c r="D610" s="26">
        <f t="shared" si="168"/>
        <v>27.962500000000002</v>
      </c>
      <c r="E610" s="26">
        <v>12.5</v>
      </c>
      <c r="F610" s="43">
        <f t="shared" si="176"/>
        <v>78.302507198255057</v>
      </c>
      <c r="G610" s="61"/>
      <c r="H610" s="61"/>
      <c r="I610" s="43">
        <f>E610-E609</f>
        <v>-0.91000000000000014</v>
      </c>
      <c r="J610" s="26">
        <f>(0.5*'Vehicle Specs'!$G$25*'Vehicle Specs'!$C$28*'Vehicle Specs'!$C$27*'Drive Cycle'!E610^2)</f>
        <v>139.00064062499999</v>
      </c>
      <c r="K610" s="26">
        <f>IF(A610=1,'Vehicle Specs'!$E$36,IF(A610=2,'Vehicle Specs'!$C$36,IF(A610=3,'Vehicle Specs'!$D$36,IF(A610=4,'Vehicle Specs'!$B$36,1))))</f>
        <v>556.55073000000004</v>
      </c>
      <c r="L610" s="26">
        <f>L609+0.5</f>
        <v>0.5</v>
      </c>
      <c r="M610" s="26">
        <f t="shared" si="177"/>
        <v>0.5</v>
      </c>
      <c r="N610" s="26">
        <f t="shared" si="169"/>
        <v>26.56505117707799</v>
      </c>
      <c r="O610" s="26">
        <f t="shared" si="170"/>
        <v>193.03527636160186</v>
      </c>
      <c r="P610" s="26">
        <f t="shared" si="171"/>
        <v>888.58664698660186</v>
      </c>
      <c r="Q610" s="26">
        <f>IF(H610=1,I610*'Vehicle Specs'!#REF!,IF(H610=2,'Vehicle Specs'!#REF!*I610,IF(H610=3,'Vehicle Specs'!$G$25*I610,0)))</f>
        <v>0</v>
      </c>
      <c r="R610" s="26">
        <f t="shared" si="167"/>
        <v>888.58664698660186</v>
      </c>
      <c r="S610" s="26">
        <f t="shared" si="172"/>
        <v>888.58664698660186</v>
      </c>
      <c r="T610" s="26">
        <f>ABS((+P610+Q610)*(+E610))/1000</f>
        <v>11.107333087332522</v>
      </c>
      <c r="U610" s="61"/>
      <c r="V610" s="61"/>
      <c r="W610" s="22">
        <v>308.00785775999998</v>
      </c>
      <c r="X610" s="26">
        <f t="shared" si="178"/>
        <v>7.602546377013461E-2</v>
      </c>
      <c r="Y610" s="26">
        <f t="shared" si="173"/>
        <v>7.602546377013461E-2</v>
      </c>
      <c r="Z610" s="26">
        <f t="shared" si="174"/>
        <v>0.23491868304971594</v>
      </c>
      <c r="AA610" s="22">
        <f>(0.5*'Vehicle Specs'!$G$20*'Drive Cycle'!E610^2)</f>
        <v>49127.34375</v>
      </c>
      <c r="AB610" s="22">
        <f t="shared" si="175"/>
        <v>888.58664698660186</v>
      </c>
      <c r="AC610" s="22">
        <f>SUM(AB$2:AB610)</f>
        <v>171697.59968737181</v>
      </c>
      <c r="AD610" s="35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</row>
    <row r="611" spans="1:43" x14ac:dyDescent="0.3">
      <c r="A611" s="21">
        <v>3</v>
      </c>
      <c r="B611" s="26" t="s">
        <v>86</v>
      </c>
      <c r="C611" s="26">
        <f t="shared" si="161"/>
        <v>609</v>
      </c>
      <c r="D611" s="26">
        <f t="shared" si="168"/>
        <v>26.844000000000001</v>
      </c>
      <c r="E611" s="26">
        <v>12</v>
      </c>
      <c r="F611" s="43">
        <f t="shared" si="176"/>
        <v>78.385840531588386</v>
      </c>
      <c r="G611" s="61"/>
      <c r="H611" s="61"/>
      <c r="I611" s="43">
        <f>E611-E610</f>
        <v>-0.5</v>
      </c>
      <c r="J611" s="26">
        <f>(0.5*'Vehicle Specs'!$G$25*'Vehicle Specs'!$C$28*'Vehicle Specs'!$C$27*'Drive Cycle'!E611^2)</f>
        <v>128.10299039999998</v>
      </c>
      <c r="K611" s="26">
        <f>IF(A611=1,'Vehicle Specs'!$E$36,IF(A611=2,'Vehicle Specs'!$C$36,IF(A611=3,'Vehicle Specs'!$D$36,IF(A611=4,'Vehicle Specs'!$B$36,1))))</f>
        <v>556.55073000000004</v>
      </c>
      <c r="L611" s="26">
        <f t="shared" ref="L611:L616" si="182">L610+0.5</f>
        <v>1</v>
      </c>
      <c r="M611" s="26">
        <f t="shared" si="177"/>
        <v>0.5</v>
      </c>
      <c r="N611" s="26">
        <f t="shared" si="169"/>
        <v>26.56505117707799</v>
      </c>
      <c r="O611" s="26">
        <f t="shared" si="170"/>
        <v>193.03527636160186</v>
      </c>
      <c r="P611" s="26">
        <f t="shared" si="171"/>
        <v>877.68899676160186</v>
      </c>
      <c r="Q611" s="26">
        <f>IF(H611=1,I611*'Vehicle Specs'!#REF!,IF(H611=2,'Vehicle Specs'!#REF!*I611,IF(H611=3,'Vehicle Specs'!$G$25*I611,0)))</f>
        <v>0</v>
      </c>
      <c r="R611" s="26">
        <f t="shared" si="167"/>
        <v>877.68899676160186</v>
      </c>
      <c r="S611" s="26">
        <f t="shared" si="172"/>
        <v>877.68899676160186</v>
      </c>
      <c r="T611" s="26">
        <f>ABS((+P611+Q611)*(+E611))/1000</f>
        <v>10.532267961139222</v>
      </c>
      <c r="U611" s="61"/>
      <c r="V611" s="61"/>
      <c r="W611" s="22">
        <v>308.00785775999998</v>
      </c>
      <c r="X611" s="26">
        <f t="shared" si="178"/>
        <v>7.5093085464462375E-2</v>
      </c>
      <c r="Y611" s="26">
        <f t="shared" si="173"/>
        <v>7.5093085464462375E-2</v>
      </c>
      <c r="Z611" s="26">
        <f t="shared" si="174"/>
        <v>0.23203763408518874</v>
      </c>
      <c r="AA611" s="22">
        <f>(0.5*'Vehicle Specs'!$G$20*'Drive Cycle'!E611^2)</f>
        <v>45275.76</v>
      </c>
      <c r="AB611" s="22">
        <f t="shared" si="175"/>
        <v>877.68899676160186</v>
      </c>
      <c r="AC611" s="22">
        <f>SUM(AB$2:AB611)</f>
        <v>172575.28868413341</v>
      </c>
      <c r="AD611" s="35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</row>
    <row r="612" spans="1:43" x14ac:dyDescent="0.3">
      <c r="A612" s="21">
        <v>3</v>
      </c>
      <c r="B612" s="26" t="s">
        <v>86</v>
      </c>
      <c r="C612" s="26">
        <f t="shared" si="161"/>
        <v>610</v>
      </c>
      <c r="D612" s="26">
        <f t="shared" si="168"/>
        <v>26.844000000000001</v>
      </c>
      <c r="E612" s="26">
        <v>12</v>
      </c>
      <c r="F612" s="43">
        <f t="shared" si="176"/>
        <v>78.469173864921714</v>
      </c>
      <c r="G612" s="61"/>
      <c r="H612" s="61"/>
      <c r="I612" s="43">
        <f>E612-E611</f>
        <v>0</v>
      </c>
      <c r="J612" s="26">
        <f>(0.5*'Vehicle Specs'!$G$25*'Vehicle Specs'!$C$28*'Vehicle Specs'!$C$27*'Drive Cycle'!E612^2)</f>
        <v>128.10299039999998</v>
      </c>
      <c r="K612" s="26">
        <f>IF(A612=1,'Vehicle Specs'!$E$36,IF(A612=2,'Vehicle Specs'!$C$36,IF(A612=3,'Vehicle Specs'!$D$36,IF(A612=4,'Vehicle Specs'!$B$36,1))))</f>
        <v>556.55073000000004</v>
      </c>
      <c r="L612" s="26">
        <f t="shared" si="182"/>
        <v>1.5</v>
      </c>
      <c r="M612" s="26">
        <f t="shared" si="177"/>
        <v>0.5</v>
      </c>
      <c r="N612" s="26">
        <f t="shared" si="169"/>
        <v>26.56505117707799</v>
      </c>
      <c r="O612" s="26">
        <f t="shared" si="170"/>
        <v>193.03527636160186</v>
      </c>
      <c r="P612" s="26">
        <f t="shared" si="171"/>
        <v>877.68899676160186</v>
      </c>
      <c r="Q612" s="26">
        <f>IF(H612=1,I612*'Vehicle Specs'!#REF!,IF(H612=2,'Vehicle Specs'!#REF!*I612,IF(H612=3,'Vehicle Specs'!$G$25*I612,0)))</f>
        <v>0</v>
      </c>
      <c r="R612" s="26">
        <f t="shared" si="167"/>
        <v>877.68899676160186</v>
      </c>
      <c r="S612" s="26">
        <f t="shared" si="172"/>
        <v>877.68899676160186</v>
      </c>
      <c r="T612" s="26">
        <f>ABS((+P612+Q612)*(+E612))/1000</f>
        <v>10.532267961139222</v>
      </c>
      <c r="U612" s="61"/>
      <c r="V612" s="61"/>
      <c r="W612" s="22">
        <v>308.00785775999998</v>
      </c>
      <c r="X612" s="26">
        <f t="shared" si="178"/>
        <v>7.5093085464462375E-2</v>
      </c>
      <c r="Y612" s="26">
        <f t="shared" si="173"/>
        <v>7.5093085464462375E-2</v>
      </c>
      <c r="Z612" s="26">
        <f t="shared" si="174"/>
        <v>0.23203763408518874</v>
      </c>
      <c r="AA612" s="22">
        <f>(0.5*'Vehicle Specs'!$G$20*'Drive Cycle'!E612^2)</f>
        <v>45275.76</v>
      </c>
      <c r="AB612" s="22">
        <f t="shared" si="175"/>
        <v>877.68899676160186</v>
      </c>
      <c r="AC612" s="22">
        <f>SUM(AB$2:AB612)</f>
        <v>173452.97768089501</v>
      </c>
      <c r="AD612" s="35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</row>
    <row r="613" spans="1:43" x14ac:dyDescent="0.3">
      <c r="A613" s="21">
        <v>3</v>
      </c>
      <c r="B613" s="26" t="s">
        <v>86</v>
      </c>
      <c r="C613" s="26">
        <f t="shared" si="161"/>
        <v>611</v>
      </c>
      <c r="D613" s="26">
        <f t="shared" si="168"/>
        <v>27.962500000000002</v>
      </c>
      <c r="E613" s="26">
        <v>12.5</v>
      </c>
      <c r="F613" s="43">
        <f t="shared" si="176"/>
        <v>78.549173864921713</v>
      </c>
      <c r="G613" s="61"/>
      <c r="H613" s="61"/>
      <c r="I613" s="43">
        <f>E613-E612</f>
        <v>0.5</v>
      </c>
      <c r="J613" s="26">
        <f>(0.5*'Vehicle Specs'!$G$25*'Vehicle Specs'!$C$28*'Vehicle Specs'!$C$27*'Drive Cycle'!E613^2)</f>
        <v>139.00064062499999</v>
      </c>
      <c r="K613" s="26">
        <f>IF(A613=1,'Vehicle Specs'!$E$36,IF(A613=2,'Vehicle Specs'!$C$36,IF(A613=3,'Vehicle Specs'!$D$36,IF(A613=4,'Vehicle Specs'!$B$36,1))))</f>
        <v>556.55073000000004</v>
      </c>
      <c r="L613" s="26">
        <f t="shared" si="182"/>
        <v>2</v>
      </c>
      <c r="M613" s="26">
        <f t="shared" si="177"/>
        <v>0.5</v>
      </c>
      <c r="N613" s="26">
        <f t="shared" si="169"/>
        <v>26.56505117707799</v>
      </c>
      <c r="O613" s="26">
        <f t="shared" si="170"/>
        <v>193.03527636160186</v>
      </c>
      <c r="P613" s="26">
        <f t="shared" si="171"/>
        <v>888.58664698660186</v>
      </c>
      <c r="Q613" s="26">
        <f>IF(H613=1,I613*'Vehicle Specs'!#REF!,IF(H613=2,'Vehicle Specs'!#REF!*I613,IF(H613=3,'Vehicle Specs'!$G$25*I613,0)))</f>
        <v>0</v>
      </c>
      <c r="R613" s="26">
        <f t="shared" si="167"/>
        <v>888.58664698660186</v>
      </c>
      <c r="S613" s="26">
        <f t="shared" si="172"/>
        <v>888.58664698660186</v>
      </c>
      <c r="T613" s="26">
        <f>ABS((+P613+Q613)*(+E613))/1000</f>
        <v>11.107333087332522</v>
      </c>
      <c r="U613" s="61"/>
      <c r="V613" s="61"/>
      <c r="W613" s="22">
        <v>308.00785775999998</v>
      </c>
      <c r="X613" s="26">
        <f t="shared" si="178"/>
        <v>7.602546377013461E-2</v>
      </c>
      <c r="Y613" s="26">
        <f t="shared" si="173"/>
        <v>7.602546377013461E-2</v>
      </c>
      <c r="Z613" s="26">
        <f t="shared" si="174"/>
        <v>0.23491868304971594</v>
      </c>
      <c r="AA613" s="22">
        <f>(0.5*'Vehicle Specs'!$G$20*'Drive Cycle'!E613^2)</f>
        <v>49127.34375</v>
      </c>
      <c r="AB613" s="22">
        <f t="shared" si="175"/>
        <v>888.58664698660186</v>
      </c>
      <c r="AC613" s="22">
        <f>SUM(AB$2:AB613)</f>
        <v>174341.56432788161</v>
      </c>
      <c r="AD613" s="35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</row>
    <row r="614" spans="1:43" x14ac:dyDescent="0.3">
      <c r="A614" s="21">
        <v>3</v>
      </c>
      <c r="B614" s="26" t="s">
        <v>86</v>
      </c>
      <c r="C614" s="26">
        <f t="shared" si="161"/>
        <v>612</v>
      </c>
      <c r="D614" s="26">
        <f t="shared" si="168"/>
        <v>29.081000000000003</v>
      </c>
      <c r="E614" s="26">
        <v>13</v>
      </c>
      <c r="F614" s="43">
        <f t="shared" si="176"/>
        <v>78.626096941844793</v>
      </c>
      <c r="G614" s="61"/>
      <c r="H614" s="61"/>
      <c r="I614" s="43">
        <f>E614-E613</f>
        <v>0.5</v>
      </c>
      <c r="J614" s="26">
        <f>(0.5*'Vehicle Specs'!$G$25*'Vehicle Specs'!$C$28*'Vehicle Specs'!$C$27*'Drive Cycle'!E614^2)</f>
        <v>150.34309289999999</v>
      </c>
      <c r="K614" s="26">
        <f>IF(A614=1,'Vehicle Specs'!$E$36,IF(A614=2,'Vehicle Specs'!$C$36,IF(A614=3,'Vehicle Specs'!$D$36,IF(A614=4,'Vehicle Specs'!$B$36,1))))</f>
        <v>556.55073000000004</v>
      </c>
      <c r="L614" s="26">
        <f t="shared" si="182"/>
        <v>2.5</v>
      </c>
      <c r="M614" s="26">
        <f t="shared" si="177"/>
        <v>0.5</v>
      </c>
      <c r="N614" s="26">
        <f t="shared" si="169"/>
        <v>26.56505117707799</v>
      </c>
      <c r="O614" s="26">
        <f t="shared" si="170"/>
        <v>193.03527636160186</v>
      </c>
      <c r="P614" s="26">
        <f t="shared" si="171"/>
        <v>899.92909926160189</v>
      </c>
      <c r="Q614" s="26">
        <f>IF(H614=1,I614*'Vehicle Specs'!#REF!,IF(H614=2,'Vehicle Specs'!#REF!*I614,IF(H614=3,'Vehicle Specs'!$G$25*I614,0)))</f>
        <v>0</v>
      </c>
      <c r="R614" s="26">
        <f t="shared" si="167"/>
        <v>899.92909926160189</v>
      </c>
      <c r="S614" s="26">
        <f t="shared" si="172"/>
        <v>899.92909926160189</v>
      </c>
      <c r="T614" s="26">
        <f>ABS((+P614+Q614)*(+E614))/1000</f>
        <v>11.699078290400825</v>
      </c>
      <c r="U614" s="61"/>
      <c r="V614" s="61"/>
      <c r="W614" s="22">
        <v>308.00785775999998</v>
      </c>
      <c r="X614" s="26">
        <f t="shared" si="178"/>
        <v>7.6995898333181212E-2</v>
      </c>
      <c r="Y614" s="26">
        <f t="shared" si="173"/>
        <v>7.6995898333181212E-2</v>
      </c>
      <c r="Z614" s="26">
        <f t="shared" si="174"/>
        <v>0.23791732584952993</v>
      </c>
      <c r="AA614" s="22">
        <f>(0.5*'Vehicle Specs'!$G$20*'Drive Cycle'!E614^2)</f>
        <v>53136.135000000002</v>
      </c>
      <c r="AB614" s="22">
        <f t="shared" si="175"/>
        <v>899.92909926160189</v>
      </c>
      <c r="AC614" s="22">
        <f>SUM(AB$2:AB614)</f>
        <v>175241.49342714323</v>
      </c>
      <c r="AD614" s="35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</row>
    <row r="615" spans="1:43" x14ac:dyDescent="0.3">
      <c r="A615" s="21">
        <v>3</v>
      </c>
      <c r="B615" s="26" t="s">
        <v>86</v>
      </c>
      <c r="C615" s="26">
        <f t="shared" ref="C615:C678" si="183">C614+1</f>
        <v>613</v>
      </c>
      <c r="D615" s="26">
        <f t="shared" si="168"/>
        <v>29.998170000000002</v>
      </c>
      <c r="E615" s="26">
        <v>13.41</v>
      </c>
      <c r="F615" s="43">
        <f t="shared" si="176"/>
        <v>78.700668157355608</v>
      </c>
      <c r="G615" s="61"/>
      <c r="H615" s="61"/>
      <c r="I615" s="43">
        <f>E615-E614</f>
        <v>0.41000000000000014</v>
      </c>
      <c r="J615" s="26">
        <f>(0.5*'Vehicle Specs'!$G$25*'Vehicle Specs'!$C$28*'Vehicle Specs'!$C$27*'Drive Cycle'!E615^2)</f>
        <v>159.97581505520998</v>
      </c>
      <c r="K615" s="26">
        <f>IF(A615=1,'Vehicle Specs'!$E$36,IF(A615=2,'Vehicle Specs'!$C$36,IF(A615=3,'Vehicle Specs'!$D$36,IF(A615=4,'Vehicle Specs'!$B$36,1))))</f>
        <v>556.55073000000004</v>
      </c>
      <c r="L615" s="26">
        <f t="shared" si="182"/>
        <v>3</v>
      </c>
      <c r="M615" s="26">
        <f t="shared" si="177"/>
        <v>0.5</v>
      </c>
      <c r="N615" s="26">
        <f t="shared" si="169"/>
        <v>26.56505117707799</v>
      </c>
      <c r="O615" s="26">
        <f t="shared" si="170"/>
        <v>193.03527636160186</v>
      </c>
      <c r="P615" s="26">
        <f t="shared" si="171"/>
        <v>909.56182141681188</v>
      </c>
      <c r="Q615" s="26">
        <f>IF(H615=1,I615*'Vehicle Specs'!#REF!,IF(H615=2,'Vehicle Specs'!#REF!*I615,IF(H615=3,'Vehicle Specs'!$G$25*I615,0)))</f>
        <v>0</v>
      </c>
      <c r="R615" s="26">
        <f t="shared" si="167"/>
        <v>909.56182141681188</v>
      </c>
      <c r="S615" s="26">
        <f t="shared" si="172"/>
        <v>909.56182141681188</v>
      </c>
      <c r="T615" s="26">
        <f>ABS((+P615+Q615)*(+E615))/1000</f>
        <v>12.197224025199448</v>
      </c>
      <c r="U615" s="61"/>
      <c r="V615" s="61"/>
      <c r="W615" s="22">
        <v>308.00785775999998</v>
      </c>
      <c r="X615" s="26">
        <f t="shared" si="178"/>
        <v>7.7820052254132174E-2</v>
      </c>
      <c r="Y615" s="26">
        <f t="shared" si="173"/>
        <v>7.7820052254132174E-2</v>
      </c>
      <c r="Z615" s="26">
        <f t="shared" si="174"/>
        <v>0.24046396146526841</v>
      </c>
      <c r="AA615" s="22">
        <f>(0.5*'Vehicle Specs'!$G$20*'Drive Cycle'!E615^2)</f>
        <v>56540.652061500004</v>
      </c>
      <c r="AB615" s="22">
        <f t="shared" si="175"/>
        <v>909.56182141681188</v>
      </c>
      <c r="AC615" s="22">
        <f>SUM(AB$2:AB615)</f>
        <v>176151.05524856003</v>
      </c>
      <c r="AD615" s="35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</row>
    <row r="616" spans="1:43" x14ac:dyDescent="0.3">
      <c r="A616" s="21">
        <v>3</v>
      </c>
      <c r="B616" s="26" t="s">
        <v>86</v>
      </c>
      <c r="C616" s="26">
        <f t="shared" si="183"/>
        <v>614</v>
      </c>
      <c r="D616" s="26">
        <f t="shared" si="168"/>
        <v>29.998170000000002</v>
      </c>
      <c r="E616" s="26">
        <v>13.41</v>
      </c>
      <c r="F616" s="43">
        <f t="shared" si="176"/>
        <v>78.775239372866423</v>
      </c>
      <c r="G616" s="61"/>
      <c r="H616" s="61"/>
      <c r="I616" s="43">
        <f>E616-E615</f>
        <v>0</v>
      </c>
      <c r="J616" s="26">
        <f>(0.5*'Vehicle Specs'!$G$25*'Vehicle Specs'!$C$28*'Vehicle Specs'!$C$27*'Drive Cycle'!E616^2)</f>
        <v>159.97581505520998</v>
      </c>
      <c r="K616" s="26">
        <f>IF(A616=1,'Vehicle Specs'!$E$36,IF(A616=2,'Vehicle Specs'!$C$36,IF(A616=3,'Vehicle Specs'!$D$36,IF(A616=4,'Vehicle Specs'!$B$36,1))))</f>
        <v>556.55073000000004</v>
      </c>
      <c r="L616" s="26">
        <f t="shared" si="182"/>
        <v>3.5</v>
      </c>
      <c r="M616" s="26">
        <f t="shared" si="177"/>
        <v>0.5</v>
      </c>
      <c r="N616" s="26">
        <f t="shared" si="169"/>
        <v>26.56505117707799</v>
      </c>
      <c r="O616" s="26">
        <f t="shared" si="170"/>
        <v>193.03527636160186</v>
      </c>
      <c r="P616" s="26">
        <f t="shared" si="171"/>
        <v>909.56182141681188</v>
      </c>
      <c r="Q616" s="26">
        <f>IF(H616=1,I616*'Vehicle Specs'!#REF!,IF(H616=2,'Vehicle Specs'!#REF!*I616,IF(H616=3,'Vehicle Specs'!$G$25*I616,0)))</f>
        <v>0</v>
      </c>
      <c r="R616" s="26">
        <f t="shared" si="167"/>
        <v>909.56182141681188</v>
      </c>
      <c r="S616" s="26">
        <f t="shared" si="172"/>
        <v>909.56182141681188</v>
      </c>
      <c r="T616" s="26">
        <f>ABS((+P616+Q616)*(+E616))/1000</f>
        <v>12.197224025199448</v>
      </c>
      <c r="U616" s="61"/>
      <c r="V616" s="61"/>
      <c r="W616" s="22">
        <v>308.00785775999998</v>
      </c>
      <c r="X616" s="26">
        <f t="shared" si="178"/>
        <v>7.7820052254132174E-2</v>
      </c>
      <c r="Y616" s="26">
        <f t="shared" si="173"/>
        <v>7.7820052254132174E-2</v>
      </c>
      <c r="Z616" s="26">
        <f t="shared" si="174"/>
        <v>0.24046396146526841</v>
      </c>
      <c r="AA616" s="22">
        <f>(0.5*'Vehicle Specs'!$G$20*'Drive Cycle'!E616^2)</f>
        <v>56540.652061500004</v>
      </c>
      <c r="AB616" s="22">
        <f t="shared" si="175"/>
        <v>909.56182141681188</v>
      </c>
      <c r="AC616" s="22">
        <f>SUM(AB$2:AB616)</f>
        <v>177060.61706997684</v>
      </c>
      <c r="AD616" s="35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</row>
    <row r="617" spans="1:43" x14ac:dyDescent="0.3">
      <c r="A617" s="21">
        <v>3</v>
      </c>
      <c r="B617" s="26" t="s">
        <v>86</v>
      </c>
      <c r="C617" s="26">
        <f t="shared" si="183"/>
        <v>615</v>
      </c>
      <c r="D617" s="26">
        <f t="shared" si="168"/>
        <v>29.998170000000002</v>
      </c>
      <c r="E617" s="26">
        <v>13.41</v>
      </c>
      <c r="F617" s="43">
        <f t="shared" si="176"/>
        <v>78.849810588377238</v>
      </c>
      <c r="G617" s="61"/>
      <c r="H617" s="61"/>
      <c r="I617" s="43">
        <f>E617-E616</f>
        <v>0</v>
      </c>
      <c r="J617" s="26">
        <f>(0.5*'Vehicle Specs'!$G$25*'Vehicle Specs'!$C$28*'Vehicle Specs'!$C$27*'Drive Cycle'!E617^2)</f>
        <v>159.97581505520998</v>
      </c>
      <c r="K617" s="26">
        <f>IF(A617=1,'Vehicle Specs'!$E$36,IF(A617=2,'Vehicle Specs'!$C$36,IF(A617=3,'Vehicle Specs'!$D$36,IF(A617=4,'Vehicle Specs'!$B$36,1))))</f>
        <v>556.55073000000004</v>
      </c>
      <c r="L617" s="26">
        <f>L616</f>
        <v>3.5</v>
      </c>
      <c r="M617" s="26">
        <f t="shared" si="177"/>
        <v>0</v>
      </c>
      <c r="N617" s="26">
        <f t="shared" si="169"/>
        <v>0</v>
      </c>
      <c r="O617" s="26">
        <f t="shared" si="170"/>
        <v>0</v>
      </c>
      <c r="P617" s="26">
        <f t="shared" si="171"/>
        <v>716.52654505521002</v>
      </c>
      <c r="Q617" s="26">
        <f>IF(H617=1,I617*'Vehicle Specs'!#REF!,IF(H617=2,'Vehicle Specs'!#REF!*I617,IF(H617=3,'Vehicle Specs'!$G$25*I617,0)))</f>
        <v>0</v>
      </c>
      <c r="R617" s="26">
        <f t="shared" si="167"/>
        <v>716.52654505521002</v>
      </c>
      <c r="S617" s="26">
        <f t="shared" si="172"/>
        <v>716.52654505521002</v>
      </c>
      <c r="T617" s="26">
        <f>ABS((+P617+Q617)*(+E617))/1000</f>
        <v>9.6086209691903655</v>
      </c>
      <c r="U617" s="61"/>
      <c r="V617" s="61"/>
      <c r="W617" s="22">
        <v>308.00785775999998</v>
      </c>
      <c r="X617" s="26">
        <f t="shared" si="178"/>
        <v>6.1304390602952591E-2</v>
      </c>
      <c r="Y617" s="26">
        <f t="shared" si="173"/>
        <v>6.1304390602952591E-2</v>
      </c>
      <c r="Z617" s="26">
        <f t="shared" si="174"/>
        <v>0.18943056696312349</v>
      </c>
      <c r="AA617" s="22">
        <f>(0.5*'Vehicle Specs'!$G$20*'Drive Cycle'!E617^2)</f>
        <v>56540.652061500004</v>
      </c>
      <c r="AB617" s="22">
        <f t="shared" si="175"/>
        <v>716.52654505521002</v>
      </c>
      <c r="AC617" s="22">
        <f>SUM(AB$2:AB617)</f>
        <v>177777.14361503205</v>
      </c>
      <c r="AD617" s="35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</row>
    <row r="618" spans="1:43" x14ac:dyDescent="0.3">
      <c r="A618" s="21">
        <v>3</v>
      </c>
      <c r="B618" s="26" t="s">
        <v>86</v>
      </c>
      <c r="C618" s="26">
        <f t="shared" si="183"/>
        <v>616</v>
      </c>
      <c r="D618" s="26">
        <f t="shared" si="168"/>
        <v>29.998170000000002</v>
      </c>
      <c r="E618" s="26">
        <v>13.41</v>
      </c>
      <c r="F618" s="43">
        <f t="shared" si="176"/>
        <v>78.924381803888053</v>
      </c>
      <c r="G618" s="61"/>
      <c r="H618" s="61"/>
      <c r="I618" s="43">
        <f>E618-E617</f>
        <v>0</v>
      </c>
      <c r="J618" s="26">
        <f>(0.5*'Vehicle Specs'!$G$25*'Vehicle Specs'!$C$28*'Vehicle Specs'!$C$27*'Drive Cycle'!E618^2)</f>
        <v>159.97581505520998</v>
      </c>
      <c r="K618" s="26">
        <f>IF(A618=1,'Vehicle Specs'!$E$36,IF(A618=2,'Vehicle Specs'!$C$36,IF(A618=3,'Vehicle Specs'!$D$36,IF(A618=4,'Vehicle Specs'!$B$36,1))))</f>
        <v>556.55073000000004</v>
      </c>
      <c r="L618" s="26">
        <f t="shared" ref="L618:L628" si="184">L617</f>
        <v>3.5</v>
      </c>
      <c r="M618" s="26">
        <f t="shared" si="177"/>
        <v>0</v>
      </c>
      <c r="N618" s="26">
        <f t="shared" si="169"/>
        <v>0</v>
      </c>
      <c r="O618" s="26">
        <f t="shared" si="170"/>
        <v>0</v>
      </c>
      <c r="P618" s="26">
        <f t="shared" si="171"/>
        <v>716.52654505521002</v>
      </c>
      <c r="Q618" s="26">
        <f>IF(H618=1,I618*'Vehicle Specs'!#REF!,IF(H618=2,'Vehicle Specs'!#REF!*I618,IF(H618=3,'Vehicle Specs'!$G$25*I618,0)))</f>
        <v>0</v>
      </c>
      <c r="R618" s="26">
        <f t="shared" si="167"/>
        <v>716.52654505521002</v>
      </c>
      <c r="S618" s="26">
        <f t="shared" si="172"/>
        <v>716.52654505521002</v>
      </c>
      <c r="T618" s="26">
        <f>ABS((+P618+Q618)*(+E618))/1000</f>
        <v>9.6086209691903655</v>
      </c>
      <c r="U618" s="61"/>
      <c r="V618" s="61"/>
      <c r="W618" s="22">
        <v>308.00785775999998</v>
      </c>
      <c r="X618" s="26">
        <f t="shared" si="178"/>
        <v>6.1304390602952591E-2</v>
      </c>
      <c r="Y618" s="26">
        <f t="shared" si="173"/>
        <v>6.1304390602952591E-2</v>
      </c>
      <c r="Z618" s="26">
        <f t="shared" si="174"/>
        <v>0.18943056696312349</v>
      </c>
      <c r="AA618" s="22">
        <f>(0.5*'Vehicle Specs'!$G$20*'Drive Cycle'!E618^2)</f>
        <v>56540.652061500004</v>
      </c>
      <c r="AB618" s="22">
        <f t="shared" si="175"/>
        <v>716.52654505521002</v>
      </c>
      <c r="AC618" s="22">
        <f>SUM(AB$2:AB618)</f>
        <v>178493.67016008726</v>
      </c>
      <c r="AD618" s="35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</row>
    <row r="619" spans="1:43" x14ac:dyDescent="0.3">
      <c r="A619" s="21">
        <v>3</v>
      </c>
      <c r="B619" s="26" t="s">
        <v>86</v>
      </c>
      <c r="C619" s="26">
        <f t="shared" si="183"/>
        <v>617</v>
      </c>
      <c r="D619" s="26">
        <f t="shared" si="168"/>
        <v>29.998170000000002</v>
      </c>
      <c r="E619" s="26">
        <v>13.41</v>
      </c>
      <c r="F619" s="43">
        <f t="shared" si="176"/>
        <v>78.998953019398868</v>
      </c>
      <c r="G619" s="61"/>
      <c r="H619" s="61"/>
      <c r="I619" s="43">
        <f>E619-E618</f>
        <v>0</v>
      </c>
      <c r="J619" s="26">
        <f>(0.5*'Vehicle Specs'!$G$25*'Vehicle Specs'!$C$28*'Vehicle Specs'!$C$27*'Drive Cycle'!E619^2)</f>
        <v>159.97581505520998</v>
      </c>
      <c r="K619" s="26">
        <f>IF(A619=1,'Vehicle Specs'!$E$36,IF(A619=2,'Vehicle Specs'!$C$36,IF(A619=3,'Vehicle Specs'!$D$36,IF(A619=4,'Vehicle Specs'!$B$36,1))))</f>
        <v>556.55073000000004</v>
      </c>
      <c r="L619" s="26">
        <f t="shared" si="184"/>
        <v>3.5</v>
      </c>
      <c r="M619" s="26">
        <f t="shared" si="177"/>
        <v>0</v>
      </c>
      <c r="N619" s="26">
        <f t="shared" si="169"/>
        <v>0</v>
      </c>
      <c r="O619" s="26">
        <f t="shared" si="170"/>
        <v>0</v>
      </c>
      <c r="P619" s="26">
        <f t="shared" si="171"/>
        <v>716.52654505521002</v>
      </c>
      <c r="Q619" s="26">
        <f>IF(H619=1,I619*'Vehicle Specs'!#REF!,IF(H619=2,'Vehicle Specs'!#REF!*I619,IF(H619=3,'Vehicle Specs'!$G$25*I619,0)))</f>
        <v>0</v>
      </c>
      <c r="R619" s="26">
        <f t="shared" si="167"/>
        <v>716.52654505521002</v>
      </c>
      <c r="S619" s="26">
        <f t="shared" si="172"/>
        <v>716.52654505521002</v>
      </c>
      <c r="T619" s="26">
        <f>ABS((+P619+Q619)*(+E619))/1000</f>
        <v>9.6086209691903655</v>
      </c>
      <c r="U619" s="61"/>
      <c r="V619" s="61"/>
      <c r="W619" s="22">
        <v>308.00785775999998</v>
      </c>
      <c r="X619" s="26">
        <f t="shared" si="178"/>
        <v>6.1304390602952591E-2</v>
      </c>
      <c r="Y619" s="26">
        <f t="shared" si="173"/>
        <v>6.1304390602952591E-2</v>
      </c>
      <c r="Z619" s="26">
        <f t="shared" si="174"/>
        <v>0.18943056696312349</v>
      </c>
      <c r="AA619" s="22">
        <f>(0.5*'Vehicle Specs'!$G$20*'Drive Cycle'!E619^2)</f>
        <v>56540.652061500004</v>
      </c>
      <c r="AB619" s="22">
        <f t="shared" si="175"/>
        <v>716.52654505521002</v>
      </c>
      <c r="AC619" s="22">
        <f>SUM(AB$2:AB619)</f>
        <v>179210.19670514247</v>
      </c>
      <c r="AD619" s="35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</row>
    <row r="620" spans="1:43" x14ac:dyDescent="0.3">
      <c r="A620" s="21">
        <v>3</v>
      </c>
      <c r="B620" s="26" t="s">
        <v>86</v>
      </c>
      <c r="C620" s="26">
        <f t="shared" si="183"/>
        <v>618</v>
      </c>
      <c r="D620" s="26">
        <f t="shared" si="168"/>
        <v>29.998170000000002</v>
      </c>
      <c r="E620" s="26">
        <v>13.41</v>
      </c>
      <c r="F620" s="43">
        <f t="shared" si="176"/>
        <v>79.073524234909684</v>
      </c>
      <c r="G620" s="61"/>
      <c r="H620" s="61"/>
      <c r="I620" s="43">
        <f>E620-E619</f>
        <v>0</v>
      </c>
      <c r="J620" s="26">
        <f>(0.5*'Vehicle Specs'!$G$25*'Vehicle Specs'!$C$28*'Vehicle Specs'!$C$27*'Drive Cycle'!E620^2)</f>
        <v>159.97581505520998</v>
      </c>
      <c r="K620" s="26">
        <f>IF(A620=1,'Vehicle Specs'!$E$36,IF(A620=2,'Vehicle Specs'!$C$36,IF(A620=3,'Vehicle Specs'!$D$36,IF(A620=4,'Vehicle Specs'!$B$36,1))))</f>
        <v>556.55073000000004</v>
      </c>
      <c r="L620" s="26">
        <f t="shared" si="184"/>
        <v>3.5</v>
      </c>
      <c r="M620" s="26">
        <f t="shared" si="177"/>
        <v>0</v>
      </c>
      <c r="N620" s="26">
        <f t="shared" si="169"/>
        <v>0</v>
      </c>
      <c r="O620" s="26">
        <f t="shared" si="170"/>
        <v>0</v>
      </c>
      <c r="P620" s="26">
        <f t="shared" si="171"/>
        <v>716.52654505521002</v>
      </c>
      <c r="Q620" s="26">
        <f>IF(H620=1,I620*'Vehicle Specs'!#REF!,IF(H620=2,'Vehicle Specs'!#REF!*I620,IF(H620=3,'Vehicle Specs'!$G$25*I620,0)))</f>
        <v>0</v>
      </c>
      <c r="R620" s="26">
        <f t="shared" si="167"/>
        <v>716.52654505521002</v>
      </c>
      <c r="S620" s="26">
        <f t="shared" si="172"/>
        <v>716.52654505521002</v>
      </c>
      <c r="T620" s="26">
        <f>ABS((+P620+Q620)*(+E620))/1000</f>
        <v>9.6086209691903655</v>
      </c>
      <c r="U620" s="61"/>
      <c r="V620" s="61"/>
      <c r="W620" s="22">
        <v>308.00785775999998</v>
      </c>
      <c r="X620" s="26">
        <f t="shared" si="178"/>
        <v>6.1304390602952591E-2</v>
      </c>
      <c r="Y620" s="26">
        <f t="shared" si="173"/>
        <v>6.1304390602952591E-2</v>
      </c>
      <c r="Z620" s="26">
        <f t="shared" si="174"/>
        <v>0.18943056696312349</v>
      </c>
      <c r="AA620" s="22">
        <f>(0.5*'Vehicle Specs'!$G$20*'Drive Cycle'!E620^2)</f>
        <v>56540.652061500004</v>
      </c>
      <c r="AB620" s="22">
        <f t="shared" si="175"/>
        <v>716.52654505521002</v>
      </c>
      <c r="AC620" s="22">
        <f>SUM(AB$2:AB620)</f>
        <v>179926.72325019768</v>
      </c>
      <c r="AD620" s="35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</row>
    <row r="621" spans="1:43" x14ac:dyDescent="0.3">
      <c r="A621" s="21">
        <v>3</v>
      </c>
      <c r="B621" s="26" t="s">
        <v>86</v>
      </c>
      <c r="C621" s="26">
        <f t="shared" si="183"/>
        <v>619</v>
      </c>
      <c r="D621" s="26">
        <f t="shared" si="168"/>
        <v>29.998170000000002</v>
      </c>
      <c r="E621" s="26">
        <v>13.41</v>
      </c>
      <c r="F621" s="43">
        <f t="shared" si="176"/>
        <v>79.148095450420499</v>
      </c>
      <c r="G621" s="61"/>
      <c r="H621" s="61"/>
      <c r="I621" s="43">
        <f>E621-E620</f>
        <v>0</v>
      </c>
      <c r="J621" s="26">
        <f>(0.5*'Vehicle Specs'!$G$25*'Vehicle Specs'!$C$28*'Vehicle Specs'!$C$27*'Drive Cycle'!E621^2)</f>
        <v>159.97581505520998</v>
      </c>
      <c r="K621" s="26">
        <f>IF(A621=1,'Vehicle Specs'!$E$36,IF(A621=2,'Vehicle Specs'!$C$36,IF(A621=3,'Vehicle Specs'!$D$36,IF(A621=4,'Vehicle Specs'!$B$36,1))))</f>
        <v>556.55073000000004</v>
      </c>
      <c r="L621" s="26">
        <f t="shared" si="184"/>
        <v>3.5</v>
      </c>
      <c r="M621" s="26">
        <f t="shared" si="177"/>
        <v>0</v>
      </c>
      <c r="N621" s="26">
        <f t="shared" si="169"/>
        <v>0</v>
      </c>
      <c r="O621" s="26">
        <f t="shared" si="170"/>
        <v>0</v>
      </c>
      <c r="P621" s="26">
        <f t="shared" si="171"/>
        <v>716.52654505521002</v>
      </c>
      <c r="Q621" s="26">
        <f>IF(H621=1,I621*'Vehicle Specs'!#REF!,IF(H621=2,'Vehicle Specs'!#REF!*I621,IF(H621=3,'Vehicle Specs'!$G$25*I621,0)))</f>
        <v>0</v>
      </c>
      <c r="R621" s="26">
        <f t="shared" si="167"/>
        <v>716.52654505521002</v>
      </c>
      <c r="S621" s="26">
        <f t="shared" si="172"/>
        <v>716.52654505521002</v>
      </c>
      <c r="T621" s="26">
        <f>ABS((+P621+Q621)*(+E621))/1000</f>
        <v>9.6086209691903655</v>
      </c>
      <c r="U621" s="61"/>
      <c r="V621" s="61"/>
      <c r="W621" s="22">
        <v>308.00785775999998</v>
      </c>
      <c r="X621" s="26">
        <f t="shared" si="178"/>
        <v>6.1304390602952591E-2</v>
      </c>
      <c r="Y621" s="26">
        <f t="shared" si="173"/>
        <v>6.1304390602952591E-2</v>
      </c>
      <c r="Z621" s="26">
        <f t="shared" si="174"/>
        <v>0.18943056696312349</v>
      </c>
      <c r="AA621" s="22">
        <f>(0.5*'Vehicle Specs'!$G$20*'Drive Cycle'!E621^2)</f>
        <v>56540.652061500004</v>
      </c>
      <c r="AB621" s="22">
        <f t="shared" si="175"/>
        <v>716.52654505521002</v>
      </c>
      <c r="AC621" s="22">
        <f>SUM(AB$2:AB621)</f>
        <v>180643.24979525289</v>
      </c>
      <c r="AD621" s="35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</row>
    <row r="622" spans="1:43" x14ac:dyDescent="0.3">
      <c r="A622" s="21">
        <v>3</v>
      </c>
      <c r="B622" s="26" t="s">
        <v>86</v>
      </c>
      <c r="C622" s="26">
        <f t="shared" si="183"/>
        <v>620</v>
      </c>
      <c r="D622" s="26">
        <f t="shared" si="168"/>
        <v>29.998170000000002</v>
      </c>
      <c r="E622" s="26">
        <v>13.41</v>
      </c>
      <c r="F622" s="43">
        <f t="shared" si="176"/>
        <v>79.222666665931314</v>
      </c>
      <c r="G622" s="61"/>
      <c r="H622" s="61"/>
      <c r="I622" s="43">
        <f>E622-E621</f>
        <v>0</v>
      </c>
      <c r="J622" s="26">
        <f>(0.5*'Vehicle Specs'!$G$25*'Vehicle Specs'!$C$28*'Vehicle Specs'!$C$27*'Drive Cycle'!E622^2)</f>
        <v>159.97581505520998</v>
      </c>
      <c r="K622" s="26">
        <f>IF(A622=1,'Vehicle Specs'!$E$36,IF(A622=2,'Vehicle Specs'!$C$36,IF(A622=3,'Vehicle Specs'!$D$36,IF(A622=4,'Vehicle Specs'!$B$36,1))))</f>
        <v>556.55073000000004</v>
      </c>
      <c r="L622" s="26">
        <f t="shared" si="184"/>
        <v>3.5</v>
      </c>
      <c r="M622" s="26">
        <f t="shared" si="177"/>
        <v>0</v>
      </c>
      <c r="N622" s="26">
        <f t="shared" si="169"/>
        <v>0</v>
      </c>
      <c r="O622" s="26">
        <f t="shared" si="170"/>
        <v>0</v>
      </c>
      <c r="P622" s="26">
        <f t="shared" si="171"/>
        <v>716.52654505521002</v>
      </c>
      <c r="Q622" s="26">
        <f>IF(H622=1,I622*'Vehicle Specs'!#REF!,IF(H622=2,'Vehicle Specs'!#REF!*I622,IF(H622=3,'Vehicle Specs'!$G$25*I622,0)))</f>
        <v>0</v>
      </c>
      <c r="R622" s="26">
        <f t="shared" si="167"/>
        <v>716.52654505521002</v>
      </c>
      <c r="S622" s="26">
        <f t="shared" si="172"/>
        <v>716.52654505521002</v>
      </c>
      <c r="T622" s="26">
        <f>ABS((+P622+Q622)*(+E622))/1000</f>
        <v>9.6086209691903655</v>
      </c>
      <c r="U622" s="61"/>
      <c r="V622" s="61"/>
      <c r="W622" s="22">
        <v>308.00785775999998</v>
      </c>
      <c r="X622" s="26">
        <f t="shared" si="178"/>
        <v>6.1304390602952591E-2</v>
      </c>
      <c r="Y622" s="26">
        <f t="shared" si="173"/>
        <v>6.1304390602952591E-2</v>
      </c>
      <c r="Z622" s="26">
        <f t="shared" si="174"/>
        <v>0.18943056696312349</v>
      </c>
      <c r="AA622" s="22">
        <f>(0.5*'Vehicle Specs'!$G$20*'Drive Cycle'!E622^2)</f>
        <v>56540.652061500004</v>
      </c>
      <c r="AB622" s="22">
        <f t="shared" si="175"/>
        <v>716.52654505521002</v>
      </c>
      <c r="AC622" s="22">
        <f>SUM(AB$2:AB622)</f>
        <v>181359.7763403081</v>
      </c>
      <c r="AD622" s="35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</row>
    <row r="623" spans="1:43" x14ac:dyDescent="0.3">
      <c r="A623" s="21">
        <v>3</v>
      </c>
      <c r="B623" s="26" t="s">
        <v>86</v>
      </c>
      <c r="C623" s="26">
        <f t="shared" si="183"/>
        <v>621</v>
      </c>
      <c r="D623" s="26">
        <f t="shared" si="168"/>
        <v>29.998170000000002</v>
      </c>
      <c r="E623" s="26">
        <v>13.41</v>
      </c>
      <c r="F623" s="43">
        <f t="shared" si="176"/>
        <v>79.297237881442129</v>
      </c>
      <c r="G623" s="61"/>
      <c r="H623" s="61"/>
      <c r="I623" s="43">
        <f>E623-E622</f>
        <v>0</v>
      </c>
      <c r="J623" s="26">
        <f>(0.5*'Vehicle Specs'!$G$25*'Vehicle Specs'!$C$28*'Vehicle Specs'!$C$27*'Drive Cycle'!E623^2)</f>
        <v>159.97581505520998</v>
      </c>
      <c r="K623" s="26">
        <f>IF(A623=1,'Vehicle Specs'!$E$36,IF(A623=2,'Vehicle Specs'!$C$36,IF(A623=3,'Vehicle Specs'!$D$36,IF(A623=4,'Vehicle Specs'!$B$36,1))))</f>
        <v>556.55073000000004</v>
      </c>
      <c r="L623" s="26">
        <f t="shared" si="184"/>
        <v>3.5</v>
      </c>
      <c r="M623" s="26">
        <f t="shared" si="177"/>
        <v>0</v>
      </c>
      <c r="N623" s="26">
        <f t="shared" si="169"/>
        <v>0</v>
      </c>
      <c r="O623" s="26">
        <f t="shared" si="170"/>
        <v>0</v>
      </c>
      <c r="P623" s="26">
        <f t="shared" si="171"/>
        <v>716.52654505521002</v>
      </c>
      <c r="Q623" s="26">
        <f>IF(H623=1,I623*'Vehicle Specs'!#REF!,IF(H623=2,'Vehicle Specs'!#REF!*I623,IF(H623=3,'Vehicle Specs'!$G$25*I623,0)))</f>
        <v>0</v>
      </c>
      <c r="R623" s="26">
        <f t="shared" si="167"/>
        <v>716.52654505521002</v>
      </c>
      <c r="S623" s="26">
        <f t="shared" si="172"/>
        <v>716.52654505521002</v>
      </c>
      <c r="T623" s="26">
        <f>ABS((+P623+Q623)*(+E623))/1000</f>
        <v>9.6086209691903655</v>
      </c>
      <c r="U623" s="61"/>
      <c r="V623" s="61"/>
      <c r="W623" s="22">
        <v>308.00785775999998</v>
      </c>
      <c r="X623" s="26">
        <f t="shared" si="178"/>
        <v>6.1304390602952591E-2</v>
      </c>
      <c r="Y623" s="26">
        <f t="shared" si="173"/>
        <v>6.1304390602952591E-2</v>
      </c>
      <c r="Z623" s="26">
        <f t="shared" si="174"/>
        <v>0.18943056696312349</v>
      </c>
      <c r="AA623" s="22">
        <f>(0.5*'Vehicle Specs'!$G$20*'Drive Cycle'!E623^2)</f>
        <v>56540.652061500004</v>
      </c>
      <c r="AB623" s="22">
        <f t="shared" si="175"/>
        <v>716.52654505521002</v>
      </c>
      <c r="AC623" s="22">
        <f>SUM(AB$2:AB623)</f>
        <v>182076.30288536331</v>
      </c>
      <c r="AD623" s="35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</row>
    <row r="624" spans="1:43" x14ac:dyDescent="0.3">
      <c r="A624" s="21">
        <v>3</v>
      </c>
      <c r="B624" s="26" t="s">
        <v>86</v>
      </c>
      <c r="C624" s="26">
        <f t="shared" si="183"/>
        <v>622</v>
      </c>
      <c r="D624" s="26">
        <f t="shared" si="168"/>
        <v>29.998170000000002</v>
      </c>
      <c r="E624" s="26">
        <v>13.41</v>
      </c>
      <c r="F624" s="43">
        <f t="shared" si="176"/>
        <v>79.371809096952944</v>
      </c>
      <c r="G624" s="61"/>
      <c r="H624" s="61"/>
      <c r="I624" s="43">
        <f>E624-E623</f>
        <v>0</v>
      </c>
      <c r="J624" s="26">
        <f>(0.5*'Vehicle Specs'!$G$25*'Vehicle Specs'!$C$28*'Vehicle Specs'!$C$27*'Drive Cycle'!E624^2)</f>
        <v>159.97581505520998</v>
      </c>
      <c r="K624" s="26">
        <f>IF(A624=1,'Vehicle Specs'!$E$36,IF(A624=2,'Vehicle Specs'!$C$36,IF(A624=3,'Vehicle Specs'!$D$36,IF(A624=4,'Vehicle Specs'!$B$36,1))))</f>
        <v>556.55073000000004</v>
      </c>
      <c r="L624" s="26">
        <f t="shared" si="184"/>
        <v>3.5</v>
      </c>
      <c r="M624" s="26">
        <f t="shared" si="177"/>
        <v>0</v>
      </c>
      <c r="N624" s="26">
        <f t="shared" si="169"/>
        <v>0</v>
      </c>
      <c r="O624" s="26">
        <f t="shared" si="170"/>
        <v>0</v>
      </c>
      <c r="P624" s="26">
        <f t="shared" si="171"/>
        <v>716.52654505521002</v>
      </c>
      <c r="Q624" s="26">
        <f>IF(H624=1,I624*'Vehicle Specs'!#REF!,IF(H624=2,'Vehicle Specs'!#REF!*I624,IF(H624=3,'Vehicle Specs'!$G$25*I624,0)))</f>
        <v>0</v>
      </c>
      <c r="R624" s="26">
        <f t="shared" si="167"/>
        <v>716.52654505521002</v>
      </c>
      <c r="S624" s="26">
        <f t="shared" si="172"/>
        <v>716.52654505521002</v>
      </c>
      <c r="T624" s="26">
        <f>ABS((+P624+Q624)*(+E624))/1000</f>
        <v>9.6086209691903655</v>
      </c>
      <c r="U624" s="61"/>
      <c r="V624" s="61"/>
      <c r="W624" s="22">
        <v>308.00785775999998</v>
      </c>
      <c r="X624" s="26">
        <f t="shared" si="178"/>
        <v>6.1304390602952591E-2</v>
      </c>
      <c r="Y624" s="26">
        <f t="shared" si="173"/>
        <v>6.1304390602952591E-2</v>
      </c>
      <c r="Z624" s="26">
        <f t="shared" si="174"/>
        <v>0.18943056696312349</v>
      </c>
      <c r="AA624" s="22">
        <f>(0.5*'Vehicle Specs'!$G$20*'Drive Cycle'!E624^2)</f>
        <v>56540.652061500004</v>
      </c>
      <c r="AB624" s="22">
        <f t="shared" si="175"/>
        <v>716.52654505521002</v>
      </c>
      <c r="AC624" s="22">
        <f>SUM(AB$2:AB624)</f>
        <v>182792.82943041853</v>
      </c>
      <c r="AD624" s="35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</row>
    <row r="625" spans="1:43" x14ac:dyDescent="0.3">
      <c r="A625" s="21">
        <v>3</v>
      </c>
      <c r="B625" s="26" t="s">
        <v>86</v>
      </c>
      <c r="C625" s="26">
        <f t="shared" si="183"/>
        <v>623</v>
      </c>
      <c r="D625" s="26">
        <f t="shared" si="168"/>
        <v>29.998170000000002</v>
      </c>
      <c r="E625" s="26">
        <v>13.41</v>
      </c>
      <c r="F625" s="43">
        <f t="shared" si="176"/>
        <v>79.446380312463759</v>
      </c>
      <c r="G625" s="61"/>
      <c r="H625" s="61"/>
      <c r="I625" s="43">
        <f>E625-E624</f>
        <v>0</v>
      </c>
      <c r="J625" s="26">
        <f>(0.5*'Vehicle Specs'!$G$25*'Vehicle Specs'!$C$28*'Vehicle Specs'!$C$27*'Drive Cycle'!E625^2)</f>
        <v>159.97581505520998</v>
      </c>
      <c r="K625" s="26">
        <f>IF(A625=1,'Vehicle Specs'!$E$36,IF(A625=2,'Vehicle Specs'!$C$36,IF(A625=3,'Vehicle Specs'!$D$36,IF(A625=4,'Vehicle Specs'!$B$36,1))))</f>
        <v>556.55073000000004</v>
      </c>
      <c r="L625" s="26">
        <f t="shared" si="184"/>
        <v>3.5</v>
      </c>
      <c r="M625" s="26">
        <f t="shared" si="177"/>
        <v>0</v>
      </c>
      <c r="N625" s="26">
        <f t="shared" si="169"/>
        <v>0</v>
      </c>
      <c r="O625" s="26">
        <f t="shared" si="170"/>
        <v>0</v>
      </c>
      <c r="P625" s="26">
        <f t="shared" si="171"/>
        <v>716.52654505521002</v>
      </c>
      <c r="Q625" s="26">
        <f>IF(H625=1,I625*'Vehicle Specs'!#REF!,IF(H625=2,'Vehicle Specs'!#REF!*I625,IF(H625=3,'Vehicle Specs'!$G$25*I625,0)))</f>
        <v>0</v>
      </c>
      <c r="R625" s="26">
        <f t="shared" si="167"/>
        <v>716.52654505521002</v>
      </c>
      <c r="S625" s="26">
        <f t="shared" si="172"/>
        <v>716.52654505521002</v>
      </c>
      <c r="T625" s="26">
        <f>ABS((+P625+Q625)*(+E625))/1000</f>
        <v>9.6086209691903655</v>
      </c>
      <c r="U625" s="61"/>
      <c r="V625" s="61"/>
      <c r="W625" s="22">
        <v>308.00785775999998</v>
      </c>
      <c r="X625" s="26">
        <f t="shared" si="178"/>
        <v>6.1304390602952591E-2</v>
      </c>
      <c r="Y625" s="26">
        <f t="shared" si="173"/>
        <v>6.1304390602952591E-2</v>
      </c>
      <c r="Z625" s="26">
        <f t="shared" si="174"/>
        <v>0.18943056696312349</v>
      </c>
      <c r="AA625" s="22">
        <f>(0.5*'Vehicle Specs'!$G$20*'Drive Cycle'!E625^2)</f>
        <v>56540.652061500004</v>
      </c>
      <c r="AB625" s="22">
        <f t="shared" si="175"/>
        <v>716.52654505521002</v>
      </c>
      <c r="AC625" s="22">
        <f>SUM(AB$2:AB625)</f>
        <v>183509.35597547374</v>
      </c>
      <c r="AD625" s="35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</row>
    <row r="626" spans="1:43" x14ac:dyDescent="0.3">
      <c r="A626" s="21">
        <v>3</v>
      </c>
      <c r="B626" s="26" t="s">
        <v>86</v>
      </c>
      <c r="C626" s="26">
        <f t="shared" si="183"/>
        <v>624</v>
      </c>
      <c r="D626" s="26">
        <f t="shared" si="168"/>
        <v>29.998170000000002</v>
      </c>
      <c r="E626" s="26">
        <v>13.41</v>
      </c>
      <c r="F626" s="43">
        <f t="shared" si="176"/>
        <v>79.520951527974574</v>
      </c>
      <c r="G626" s="61"/>
      <c r="H626" s="61"/>
      <c r="I626" s="43">
        <f>E626-E625</f>
        <v>0</v>
      </c>
      <c r="J626" s="26">
        <f>(0.5*'Vehicle Specs'!$G$25*'Vehicle Specs'!$C$28*'Vehicle Specs'!$C$27*'Drive Cycle'!E626^2)</f>
        <v>159.97581505520998</v>
      </c>
      <c r="K626" s="26">
        <f>IF(A626=1,'Vehicle Specs'!$E$36,IF(A626=2,'Vehicle Specs'!$C$36,IF(A626=3,'Vehicle Specs'!$D$36,IF(A626=4,'Vehicle Specs'!$B$36,1))))</f>
        <v>556.55073000000004</v>
      </c>
      <c r="L626" s="26">
        <f t="shared" si="184"/>
        <v>3.5</v>
      </c>
      <c r="M626" s="26">
        <f t="shared" si="177"/>
        <v>0</v>
      </c>
      <c r="N626" s="26">
        <f t="shared" si="169"/>
        <v>0</v>
      </c>
      <c r="O626" s="26">
        <f t="shared" si="170"/>
        <v>0</v>
      </c>
      <c r="P626" s="26">
        <f t="shared" si="171"/>
        <v>716.52654505521002</v>
      </c>
      <c r="Q626" s="26">
        <f>IF(H626=1,I626*'Vehicle Specs'!#REF!,IF(H626=2,'Vehicle Specs'!#REF!*I626,IF(H626=3,'Vehicle Specs'!$G$25*I626,0)))</f>
        <v>0</v>
      </c>
      <c r="R626" s="26">
        <f t="shared" si="167"/>
        <v>716.52654505521002</v>
      </c>
      <c r="S626" s="26">
        <f t="shared" si="172"/>
        <v>716.52654505521002</v>
      </c>
      <c r="T626" s="26">
        <f>ABS((+P626+Q626)*(+E626))/1000</f>
        <v>9.6086209691903655</v>
      </c>
      <c r="U626" s="61"/>
      <c r="V626" s="61"/>
      <c r="W626" s="22">
        <v>308.00785775999998</v>
      </c>
      <c r="X626" s="26">
        <f t="shared" si="178"/>
        <v>6.1304390602952591E-2</v>
      </c>
      <c r="Y626" s="26">
        <f t="shared" si="173"/>
        <v>6.1304390602952591E-2</v>
      </c>
      <c r="Z626" s="26">
        <f t="shared" si="174"/>
        <v>0.18943056696312349</v>
      </c>
      <c r="AA626" s="22">
        <f>(0.5*'Vehicle Specs'!$G$20*'Drive Cycle'!E626^2)</f>
        <v>56540.652061500004</v>
      </c>
      <c r="AB626" s="22">
        <f t="shared" si="175"/>
        <v>716.52654505521002</v>
      </c>
      <c r="AC626" s="22">
        <f>SUM(AB$2:AB626)</f>
        <v>184225.88252052895</v>
      </c>
      <c r="AD626" s="35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</row>
    <row r="627" spans="1:43" x14ac:dyDescent="0.3">
      <c r="A627" s="21">
        <v>3</v>
      </c>
      <c r="B627" s="26" t="s">
        <v>86</v>
      </c>
      <c r="C627" s="26">
        <f t="shared" si="183"/>
        <v>625</v>
      </c>
      <c r="D627" s="26">
        <f t="shared" si="168"/>
        <v>29.998170000000002</v>
      </c>
      <c r="E627" s="26">
        <v>13.41</v>
      </c>
      <c r="F627" s="43">
        <f t="shared" si="176"/>
        <v>79.59552274348539</v>
      </c>
      <c r="G627" s="61"/>
      <c r="H627" s="61"/>
      <c r="I627" s="43">
        <f>E627-E626</f>
        <v>0</v>
      </c>
      <c r="J627" s="26">
        <f>(0.5*'Vehicle Specs'!$G$25*'Vehicle Specs'!$C$28*'Vehicle Specs'!$C$27*'Drive Cycle'!E627^2)</f>
        <v>159.97581505520998</v>
      </c>
      <c r="K627" s="26">
        <f>IF(A627=1,'Vehicle Specs'!$E$36,IF(A627=2,'Vehicle Specs'!$C$36,IF(A627=3,'Vehicle Specs'!$D$36,IF(A627=4,'Vehicle Specs'!$B$36,1))))</f>
        <v>556.55073000000004</v>
      </c>
      <c r="L627" s="26">
        <f t="shared" si="184"/>
        <v>3.5</v>
      </c>
      <c r="M627" s="26">
        <f t="shared" si="177"/>
        <v>0</v>
      </c>
      <c r="N627" s="26">
        <f t="shared" si="169"/>
        <v>0</v>
      </c>
      <c r="O627" s="26">
        <f t="shared" si="170"/>
        <v>0</v>
      </c>
      <c r="P627" s="26">
        <f t="shared" si="171"/>
        <v>716.52654505521002</v>
      </c>
      <c r="Q627" s="26">
        <f>IF(H627=1,I627*'Vehicle Specs'!#REF!,IF(H627=2,'Vehicle Specs'!#REF!*I627,IF(H627=3,'Vehicle Specs'!$G$25*I627,0)))</f>
        <v>0</v>
      </c>
      <c r="R627" s="26">
        <f t="shared" si="167"/>
        <v>716.52654505521002</v>
      </c>
      <c r="S627" s="26">
        <f t="shared" si="172"/>
        <v>716.52654505521002</v>
      </c>
      <c r="T627" s="26">
        <f>ABS((+P627+Q627)*(+E627))/1000</f>
        <v>9.6086209691903655</v>
      </c>
      <c r="U627" s="61"/>
      <c r="V627" s="61"/>
      <c r="W627" s="22">
        <v>308.00785775999998</v>
      </c>
      <c r="X627" s="26">
        <f t="shared" si="178"/>
        <v>6.1304390602952591E-2</v>
      </c>
      <c r="Y627" s="26">
        <f t="shared" si="173"/>
        <v>6.1304390602952591E-2</v>
      </c>
      <c r="Z627" s="26">
        <f t="shared" si="174"/>
        <v>0.18943056696312349</v>
      </c>
      <c r="AA627" s="22">
        <f>(0.5*'Vehicle Specs'!$G$20*'Drive Cycle'!E627^2)</f>
        <v>56540.652061500004</v>
      </c>
      <c r="AB627" s="22">
        <f t="shared" si="175"/>
        <v>716.52654505521002</v>
      </c>
      <c r="AC627" s="22">
        <f>SUM(AB$2:AB627)</f>
        <v>184942.40906558416</v>
      </c>
      <c r="AD627" s="35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</row>
    <row r="628" spans="1:43" x14ac:dyDescent="0.3">
      <c r="A628" s="21">
        <v>3</v>
      </c>
      <c r="B628" s="26" t="s">
        <v>86</v>
      </c>
      <c r="C628" s="26">
        <f t="shared" si="183"/>
        <v>626</v>
      </c>
      <c r="D628" s="26">
        <f t="shared" si="168"/>
        <v>29.998170000000002</v>
      </c>
      <c r="E628" s="26">
        <v>13.41</v>
      </c>
      <c r="F628" s="43">
        <f t="shared" si="176"/>
        <v>79.670093958996205</v>
      </c>
      <c r="G628" s="61"/>
      <c r="H628" s="61"/>
      <c r="I628" s="43">
        <f>E628-E627</f>
        <v>0</v>
      </c>
      <c r="J628" s="26">
        <f>(0.5*'Vehicle Specs'!$G$25*'Vehicle Specs'!$C$28*'Vehicle Specs'!$C$27*'Drive Cycle'!E628^2)</f>
        <v>159.97581505520998</v>
      </c>
      <c r="K628" s="26">
        <f>IF(A628=1,'Vehicle Specs'!$E$36,IF(A628=2,'Vehicle Specs'!$C$36,IF(A628=3,'Vehicle Specs'!$D$36,IF(A628=4,'Vehicle Specs'!$B$36,1))))</f>
        <v>556.55073000000004</v>
      </c>
      <c r="L628" s="26">
        <f t="shared" si="184"/>
        <v>3.5</v>
      </c>
      <c r="M628" s="26">
        <f t="shared" si="177"/>
        <v>0</v>
      </c>
      <c r="N628" s="26">
        <f t="shared" si="169"/>
        <v>0</v>
      </c>
      <c r="O628" s="26">
        <f t="shared" si="170"/>
        <v>0</v>
      </c>
      <c r="P628" s="26">
        <f t="shared" si="171"/>
        <v>716.52654505521002</v>
      </c>
      <c r="Q628" s="26">
        <f>IF(H628=1,I628*'Vehicle Specs'!#REF!,IF(H628=2,'Vehicle Specs'!#REF!*I628,IF(H628=3,'Vehicle Specs'!$G$25*I628,0)))</f>
        <v>0</v>
      </c>
      <c r="R628" s="26">
        <f t="shared" si="167"/>
        <v>716.52654505521002</v>
      </c>
      <c r="S628" s="26">
        <f t="shared" si="172"/>
        <v>716.52654505521002</v>
      </c>
      <c r="T628" s="26">
        <f>ABS((+P628+Q628)*(+E628))/1000</f>
        <v>9.6086209691903655</v>
      </c>
      <c r="U628" s="61"/>
      <c r="V628" s="61"/>
      <c r="W628" s="22">
        <v>308.00785775999998</v>
      </c>
      <c r="X628" s="26">
        <f t="shared" si="178"/>
        <v>6.1304390602952591E-2</v>
      </c>
      <c r="Y628" s="26">
        <f t="shared" si="173"/>
        <v>6.1304390602952591E-2</v>
      </c>
      <c r="Z628" s="26">
        <f t="shared" si="174"/>
        <v>0.18943056696312349</v>
      </c>
      <c r="AA628" s="22">
        <f>(0.5*'Vehicle Specs'!$G$20*'Drive Cycle'!E628^2)</f>
        <v>56540.652061500004</v>
      </c>
      <c r="AB628" s="22">
        <f t="shared" si="175"/>
        <v>716.52654505521002</v>
      </c>
      <c r="AC628" s="22">
        <f>SUM(AB$2:AB628)</f>
        <v>185658.93561063937</v>
      </c>
      <c r="AD628" s="35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</row>
    <row r="629" spans="1:43" x14ac:dyDescent="0.3">
      <c r="A629" s="21">
        <v>3</v>
      </c>
      <c r="B629" s="26" t="s">
        <v>86</v>
      </c>
      <c r="C629" s="26">
        <f t="shared" si="183"/>
        <v>627</v>
      </c>
      <c r="D629" s="26">
        <f t="shared" si="168"/>
        <v>29.998170000000002</v>
      </c>
      <c r="E629" s="26">
        <v>13.41</v>
      </c>
      <c r="F629" s="43">
        <f t="shared" si="176"/>
        <v>79.74466517450702</v>
      </c>
      <c r="G629" s="61"/>
      <c r="H629" s="61"/>
      <c r="I629" s="43">
        <f>E629-E628</f>
        <v>0</v>
      </c>
      <c r="J629" s="26">
        <f>(0.5*'Vehicle Specs'!$G$25*'Vehicle Specs'!$C$28*'Vehicle Specs'!$C$27*'Drive Cycle'!E629^2)</f>
        <v>159.97581505520998</v>
      </c>
      <c r="K629" s="26">
        <f>IF(A629=1,'Vehicle Specs'!$E$36,IF(A629=2,'Vehicle Specs'!$C$36,IF(A629=3,'Vehicle Specs'!$D$36,IF(A629=4,'Vehicle Specs'!$B$36,1))))</f>
        <v>556.55073000000004</v>
      </c>
      <c r="L629" s="26">
        <f>L628-0.35</f>
        <v>3.15</v>
      </c>
      <c r="M629" s="26">
        <f t="shared" si="177"/>
        <v>-0.35000000000000009</v>
      </c>
      <c r="N629" s="26">
        <f t="shared" si="169"/>
        <v>-19.290046219188739</v>
      </c>
      <c r="O629" s="26">
        <f t="shared" si="170"/>
        <v>-142.59245732963976</v>
      </c>
      <c r="P629" s="26">
        <f t="shared" si="171"/>
        <v>573.93408772557029</v>
      </c>
      <c r="Q629" s="26">
        <f>IF(H629=1,I629*'Vehicle Specs'!#REF!,IF(H629=2,'Vehicle Specs'!#REF!*I629,IF(H629=3,'Vehicle Specs'!$G$25*I629,0)))</f>
        <v>0</v>
      </c>
      <c r="R629" s="26">
        <f t="shared" si="167"/>
        <v>573.93408772557029</v>
      </c>
      <c r="S629" s="26">
        <f t="shared" si="172"/>
        <v>573.93408772557029</v>
      </c>
      <c r="T629" s="26">
        <f>ABS((+P629+Q629)*(+E629))/1000</f>
        <v>7.6964561163998981</v>
      </c>
      <c r="U629" s="61"/>
      <c r="V629" s="61"/>
      <c r="W629" s="22">
        <v>308.00785775999998</v>
      </c>
      <c r="X629" s="26">
        <f t="shared" si="178"/>
        <v>4.9104502459942447E-2</v>
      </c>
      <c r="Y629" s="26">
        <f t="shared" si="173"/>
        <v>4.9104502459942447E-2</v>
      </c>
      <c r="Z629" s="26">
        <f t="shared" si="174"/>
        <v>0.15173291260122215</v>
      </c>
      <c r="AA629" s="22">
        <f>(0.5*'Vehicle Specs'!$G$20*'Drive Cycle'!E629^2)</f>
        <v>56540.652061500004</v>
      </c>
      <c r="AB629" s="22">
        <f t="shared" si="175"/>
        <v>573.93408772557029</v>
      </c>
      <c r="AC629" s="22">
        <f>SUM(AB$2:AB629)</f>
        <v>186232.86969836493</v>
      </c>
      <c r="AD629" s="35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</row>
    <row r="630" spans="1:43" x14ac:dyDescent="0.3">
      <c r="A630" s="21">
        <v>3</v>
      </c>
      <c r="B630" s="26" t="s">
        <v>86</v>
      </c>
      <c r="C630" s="26">
        <f t="shared" si="183"/>
        <v>628</v>
      </c>
      <c r="D630" s="26">
        <f t="shared" si="168"/>
        <v>29.998170000000002</v>
      </c>
      <c r="E630" s="26">
        <v>13.41</v>
      </c>
      <c r="F630" s="43">
        <f t="shared" si="176"/>
        <v>79.819236390017835</v>
      </c>
      <c r="G630" s="61"/>
      <c r="H630" s="61"/>
      <c r="I630" s="43">
        <f>E630-E629</f>
        <v>0</v>
      </c>
      <c r="J630" s="26">
        <f>(0.5*'Vehicle Specs'!$G$25*'Vehicle Specs'!$C$28*'Vehicle Specs'!$C$27*'Drive Cycle'!E630^2)</f>
        <v>159.97581505520998</v>
      </c>
      <c r="K630" s="26">
        <f>IF(A630=1,'Vehicle Specs'!$E$36,IF(A630=2,'Vehicle Specs'!$C$36,IF(A630=3,'Vehicle Specs'!$D$36,IF(A630=4,'Vehicle Specs'!$B$36,1))))</f>
        <v>556.55073000000004</v>
      </c>
      <c r="L630" s="26">
        <f t="shared" ref="L630:L637" si="185">L629-0.35</f>
        <v>2.8</v>
      </c>
      <c r="M630" s="26">
        <f t="shared" si="177"/>
        <v>-0.35000000000000009</v>
      </c>
      <c r="N630" s="26">
        <f t="shared" si="169"/>
        <v>-19.290046219188739</v>
      </c>
      <c r="O630" s="26">
        <f t="shared" si="170"/>
        <v>-142.59245732963976</v>
      </c>
      <c r="P630" s="26">
        <f t="shared" si="171"/>
        <v>573.93408772557029</v>
      </c>
      <c r="Q630" s="26">
        <f>IF(H630=1,I630*'Vehicle Specs'!#REF!,IF(H630=2,'Vehicle Specs'!#REF!*I630,IF(H630=3,'Vehicle Specs'!$G$25*I630,0)))</f>
        <v>0</v>
      </c>
      <c r="R630" s="26">
        <f t="shared" si="167"/>
        <v>573.93408772557029</v>
      </c>
      <c r="S630" s="26">
        <f t="shared" si="172"/>
        <v>573.93408772557029</v>
      </c>
      <c r="T630" s="26">
        <f>ABS((+P630+Q630)*(+E630))/1000</f>
        <v>7.6964561163998981</v>
      </c>
      <c r="U630" s="61"/>
      <c r="V630" s="61"/>
      <c r="W630" s="22">
        <v>308.00785775999998</v>
      </c>
      <c r="X630" s="26">
        <f t="shared" si="178"/>
        <v>4.9104502459942447E-2</v>
      </c>
      <c r="Y630" s="26">
        <f t="shared" si="173"/>
        <v>4.9104502459942447E-2</v>
      </c>
      <c r="Z630" s="26">
        <f t="shared" si="174"/>
        <v>0.15173291260122215</v>
      </c>
      <c r="AA630" s="22">
        <f>(0.5*'Vehicle Specs'!$G$20*'Drive Cycle'!E630^2)</f>
        <v>56540.652061500004</v>
      </c>
      <c r="AB630" s="22">
        <f t="shared" si="175"/>
        <v>573.93408772557029</v>
      </c>
      <c r="AC630" s="22">
        <f>SUM(AB$2:AB630)</f>
        <v>186806.80378609049</v>
      </c>
      <c r="AD630" s="35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</row>
    <row r="631" spans="1:43" x14ac:dyDescent="0.3">
      <c r="A631" s="21">
        <v>3</v>
      </c>
      <c r="B631" s="26" t="s">
        <v>86</v>
      </c>
      <c r="C631" s="26">
        <f t="shared" si="183"/>
        <v>629</v>
      </c>
      <c r="D631" s="26">
        <f t="shared" si="168"/>
        <v>29.998170000000002</v>
      </c>
      <c r="E631" s="26">
        <v>13.41</v>
      </c>
      <c r="F631" s="43">
        <f t="shared" si="176"/>
        <v>79.89380760552865</v>
      </c>
      <c r="G631" s="61"/>
      <c r="H631" s="61"/>
      <c r="I631" s="43">
        <f>E631-E630</f>
        <v>0</v>
      </c>
      <c r="J631" s="26">
        <f>(0.5*'Vehicle Specs'!$G$25*'Vehicle Specs'!$C$28*'Vehicle Specs'!$C$27*'Drive Cycle'!E631^2)</f>
        <v>159.97581505520998</v>
      </c>
      <c r="K631" s="26">
        <f>IF(A631=1,'Vehicle Specs'!$E$36,IF(A631=2,'Vehicle Specs'!$C$36,IF(A631=3,'Vehicle Specs'!$D$36,IF(A631=4,'Vehicle Specs'!$B$36,1))))</f>
        <v>556.55073000000004</v>
      </c>
      <c r="L631" s="26">
        <f t="shared" si="185"/>
        <v>2.4499999999999997</v>
      </c>
      <c r="M631" s="26">
        <f t="shared" si="177"/>
        <v>-0.35000000000000009</v>
      </c>
      <c r="N631" s="26">
        <f t="shared" si="169"/>
        <v>-19.290046219188739</v>
      </c>
      <c r="O631" s="26">
        <f t="shared" si="170"/>
        <v>-142.59245732963976</v>
      </c>
      <c r="P631" s="26">
        <f t="shared" si="171"/>
        <v>573.93408772557029</v>
      </c>
      <c r="Q631" s="26">
        <f>IF(H631=1,I631*'Vehicle Specs'!#REF!,IF(H631=2,'Vehicle Specs'!#REF!*I631,IF(H631=3,'Vehicle Specs'!$G$25*I631,0)))</f>
        <v>0</v>
      </c>
      <c r="R631" s="26">
        <f t="shared" si="167"/>
        <v>573.93408772557029</v>
      </c>
      <c r="S631" s="26">
        <f t="shared" si="172"/>
        <v>573.93408772557029</v>
      </c>
      <c r="T631" s="26">
        <f>ABS((+P631+Q631)*(+E631))/1000</f>
        <v>7.6964561163998981</v>
      </c>
      <c r="U631" s="61"/>
      <c r="V631" s="61"/>
      <c r="W631" s="22">
        <v>308.00785775999998</v>
      </c>
      <c r="X631" s="26">
        <f t="shared" si="178"/>
        <v>4.9104502459942447E-2</v>
      </c>
      <c r="Y631" s="26">
        <f t="shared" si="173"/>
        <v>4.9104502459942447E-2</v>
      </c>
      <c r="Z631" s="26">
        <f t="shared" si="174"/>
        <v>0.15173291260122215</v>
      </c>
      <c r="AA631" s="22">
        <f>(0.5*'Vehicle Specs'!$G$20*'Drive Cycle'!E631^2)</f>
        <v>56540.652061500004</v>
      </c>
      <c r="AB631" s="22">
        <f t="shared" si="175"/>
        <v>573.93408772557029</v>
      </c>
      <c r="AC631" s="22">
        <f>SUM(AB$2:AB631)</f>
        <v>187380.73787381605</v>
      </c>
      <c r="AD631" s="35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</row>
    <row r="632" spans="1:43" x14ac:dyDescent="0.3">
      <c r="A632" s="21">
        <v>3</v>
      </c>
      <c r="B632" s="26" t="s">
        <v>86</v>
      </c>
      <c r="C632" s="26">
        <f t="shared" si="183"/>
        <v>630</v>
      </c>
      <c r="D632" s="26">
        <f t="shared" si="168"/>
        <v>29.998170000000002</v>
      </c>
      <c r="E632" s="26">
        <v>13.41</v>
      </c>
      <c r="F632" s="43">
        <f t="shared" si="176"/>
        <v>79.968378821039465</v>
      </c>
      <c r="G632" s="61"/>
      <c r="H632" s="61"/>
      <c r="I632" s="43">
        <f>E632-E631</f>
        <v>0</v>
      </c>
      <c r="J632" s="26">
        <f>(0.5*'Vehicle Specs'!$G$25*'Vehicle Specs'!$C$28*'Vehicle Specs'!$C$27*'Drive Cycle'!E632^2)</f>
        <v>159.97581505520998</v>
      </c>
      <c r="K632" s="26">
        <f>IF(A632=1,'Vehicle Specs'!$E$36,IF(A632=2,'Vehicle Specs'!$C$36,IF(A632=3,'Vehicle Specs'!$D$36,IF(A632=4,'Vehicle Specs'!$B$36,1))))</f>
        <v>556.55073000000004</v>
      </c>
      <c r="L632" s="26">
        <f t="shared" si="185"/>
        <v>2.0999999999999996</v>
      </c>
      <c r="M632" s="26">
        <f t="shared" si="177"/>
        <v>-0.35000000000000009</v>
      </c>
      <c r="N632" s="26">
        <f t="shared" si="169"/>
        <v>-19.290046219188739</v>
      </c>
      <c r="O632" s="26">
        <f t="shared" si="170"/>
        <v>-142.59245732963976</v>
      </c>
      <c r="P632" s="26">
        <f t="shared" si="171"/>
        <v>573.93408772557029</v>
      </c>
      <c r="Q632" s="26">
        <f>IF(H632=1,I632*'Vehicle Specs'!#REF!,IF(H632=2,'Vehicle Specs'!#REF!*I632,IF(H632=3,'Vehicle Specs'!$G$25*I632,0)))</f>
        <v>0</v>
      </c>
      <c r="R632" s="26">
        <f t="shared" si="167"/>
        <v>573.93408772557029</v>
      </c>
      <c r="S632" s="26">
        <f t="shared" si="172"/>
        <v>573.93408772557029</v>
      </c>
      <c r="T632" s="26">
        <f>ABS((+P632+Q632)*(+E632))/1000</f>
        <v>7.6964561163998981</v>
      </c>
      <c r="U632" s="61"/>
      <c r="V632" s="61"/>
      <c r="W632" s="22">
        <v>308.00785775999998</v>
      </c>
      <c r="X632" s="26">
        <f t="shared" si="178"/>
        <v>4.9104502459942447E-2</v>
      </c>
      <c r="Y632" s="26">
        <f t="shared" si="173"/>
        <v>4.9104502459942447E-2</v>
      </c>
      <c r="Z632" s="26">
        <f t="shared" si="174"/>
        <v>0.15173291260122215</v>
      </c>
      <c r="AA632" s="22">
        <f>(0.5*'Vehicle Specs'!$G$20*'Drive Cycle'!E632^2)</f>
        <v>56540.652061500004</v>
      </c>
      <c r="AB632" s="22">
        <f t="shared" si="175"/>
        <v>573.93408772557029</v>
      </c>
      <c r="AC632" s="22">
        <f>SUM(AB$2:AB632)</f>
        <v>187954.67196154161</v>
      </c>
      <c r="AD632" s="35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</row>
    <row r="633" spans="1:43" x14ac:dyDescent="0.3">
      <c r="A633" s="21">
        <v>3</v>
      </c>
      <c r="B633" s="26" t="s">
        <v>86</v>
      </c>
      <c r="C633" s="26">
        <f t="shared" si="183"/>
        <v>631</v>
      </c>
      <c r="D633" s="26">
        <f t="shared" si="168"/>
        <v>29.998170000000002</v>
      </c>
      <c r="E633" s="26">
        <v>13.41</v>
      </c>
      <c r="F633" s="43">
        <f t="shared" si="176"/>
        <v>80.04295003655028</v>
      </c>
      <c r="G633" s="61"/>
      <c r="H633" s="61"/>
      <c r="I633" s="43">
        <f>E633-E632</f>
        <v>0</v>
      </c>
      <c r="J633" s="26">
        <f>(0.5*'Vehicle Specs'!$G$25*'Vehicle Specs'!$C$28*'Vehicle Specs'!$C$27*'Drive Cycle'!E633^2)</f>
        <v>159.97581505520998</v>
      </c>
      <c r="K633" s="26">
        <f>IF(A633=1,'Vehicle Specs'!$E$36,IF(A633=2,'Vehicle Specs'!$C$36,IF(A633=3,'Vehicle Specs'!$D$36,IF(A633=4,'Vehicle Specs'!$B$36,1))))</f>
        <v>556.55073000000004</v>
      </c>
      <c r="L633" s="26">
        <f t="shared" si="185"/>
        <v>1.7499999999999996</v>
      </c>
      <c r="M633" s="26">
        <f t="shared" si="177"/>
        <v>-0.35000000000000009</v>
      </c>
      <c r="N633" s="26">
        <f t="shared" si="169"/>
        <v>-19.290046219188739</v>
      </c>
      <c r="O633" s="26">
        <f t="shared" si="170"/>
        <v>-142.59245732963976</v>
      </c>
      <c r="P633" s="26">
        <f t="shared" si="171"/>
        <v>573.93408772557029</v>
      </c>
      <c r="Q633" s="26">
        <f>IF(H633=1,I633*'Vehicle Specs'!#REF!,IF(H633=2,'Vehicle Specs'!#REF!*I633,IF(H633=3,'Vehicle Specs'!$G$25*I633,0)))</f>
        <v>0</v>
      </c>
      <c r="R633" s="26">
        <f t="shared" si="167"/>
        <v>573.93408772557029</v>
      </c>
      <c r="S633" s="26">
        <f t="shared" si="172"/>
        <v>573.93408772557029</v>
      </c>
      <c r="T633" s="26">
        <f>ABS((+P633+Q633)*(+E633))/1000</f>
        <v>7.6964561163998981</v>
      </c>
      <c r="U633" s="61"/>
      <c r="V633" s="61"/>
      <c r="W633" s="22">
        <v>308.00785775999998</v>
      </c>
      <c r="X633" s="26">
        <f t="shared" si="178"/>
        <v>4.9104502459942447E-2</v>
      </c>
      <c r="Y633" s="26">
        <f t="shared" si="173"/>
        <v>4.9104502459942447E-2</v>
      </c>
      <c r="Z633" s="26">
        <f t="shared" si="174"/>
        <v>0.15173291260122215</v>
      </c>
      <c r="AA633" s="22">
        <f>(0.5*'Vehicle Specs'!$G$20*'Drive Cycle'!E633^2)</f>
        <v>56540.652061500004</v>
      </c>
      <c r="AB633" s="22">
        <f t="shared" si="175"/>
        <v>573.93408772557029</v>
      </c>
      <c r="AC633" s="22">
        <f>SUM(AB$2:AB633)</f>
        <v>188528.60604926717</v>
      </c>
      <c r="AD633" s="35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</row>
    <row r="634" spans="1:43" x14ac:dyDescent="0.3">
      <c r="A634" s="21">
        <v>3</v>
      </c>
      <c r="B634" s="26" t="s">
        <v>86</v>
      </c>
      <c r="C634" s="26">
        <f t="shared" si="183"/>
        <v>632</v>
      </c>
      <c r="D634" s="26">
        <f t="shared" si="168"/>
        <v>29.998170000000002</v>
      </c>
      <c r="E634" s="26">
        <v>13.41</v>
      </c>
      <c r="F634" s="43">
        <f t="shared" si="176"/>
        <v>80.117521252061096</v>
      </c>
      <c r="G634" s="61"/>
      <c r="H634" s="61"/>
      <c r="I634" s="43">
        <f>E634-E633</f>
        <v>0</v>
      </c>
      <c r="J634" s="26">
        <f>(0.5*'Vehicle Specs'!$G$25*'Vehicle Specs'!$C$28*'Vehicle Specs'!$C$27*'Drive Cycle'!E634^2)</f>
        <v>159.97581505520998</v>
      </c>
      <c r="K634" s="26">
        <f>IF(A634=1,'Vehicle Specs'!$E$36,IF(A634=2,'Vehicle Specs'!$C$36,IF(A634=3,'Vehicle Specs'!$D$36,IF(A634=4,'Vehicle Specs'!$B$36,1))))</f>
        <v>556.55073000000004</v>
      </c>
      <c r="L634" s="26">
        <f t="shared" si="185"/>
        <v>1.3999999999999995</v>
      </c>
      <c r="M634" s="26">
        <f t="shared" si="177"/>
        <v>-0.35000000000000009</v>
      </c>
      <c r="N634" s="26">
        <f t="shared" si="169"/>
        <v>-19.290046219188739</v>
      </c>
      <c r="O634" s="26">
        <f t="shared" si="170"/>
        <v>-142.59245732963976</v>
      </c>
      <c r="P634" s="26">
        <f t="shared" si="171"/>
        <v>573.93408772557029</v>
      </c>
      <c r="Q634" s="26">
        <f>IF(H634=1,I634*'Vehicle Specs'!#REF!,IF(H634=2,'Vehicle Specs'!#REF!*I634,IF(H634=3,'Vehicle Specs'!$G$25*I634,0)))</f>
        <v>0</v>
      </c>
      <c r="R634" s="26">
        <f t="shared" si="167"/>
        <v>573.93408772557029</v>
      </c>
      <c r="S634" s="26">
        <f t="shared" si="172"/>
        <v>573.93408772557029</v>
      </c>
      <c r="T634" s="26">
        <f>ABS((+P634+Q634)*(+E634))/1000</f>
        <v>7.6964561163998981</v>
      </c>
      <c r="U634" s="61"/>
      <c r="V634" s="61"/>
      <c r="W634" s="22">
        <v>308.00785775999998</v>
      </c>
      <c r="X634" s="26">
        <f t="shared" si="178"/>
        <v>4.9104502459942447E-2</v>
      </c>
      <c r="Y634" s="26">
        <f t="shared" si="173"/>
        <v>4.9104502459942447E-2</v>
      </c>
      <c r="Z634" s="26">
        <f t="shared" si="174"/>
        <v>0.15173291260122215</v>
      </c>
      <c r="AA634" s="22">
        <f>(0.5*'Vehicle Specs'!$G$20*'Drive Cycle'!E634^2)</f>
        <v>56540.652061500004</v>
      </c>
      <c r="AB634" s="22">
        <f t="shared" si="175"/>
        <v>573.93408772557029</v>
      </c>
      <c r="AC634" s="22">
        <f>SUM(AB$2:AB634)</f>
        <v>189102.54013699273</v>
      </c>
      <c r="AD634" s="35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</row>
    <row r="635" spans="1:43" x14ac:dyDescent="0.3">
      <c r="A635" s="21">
        <v>3</v>
      </c>
      <c r="B635" s="26" t="s">
        <v>86</v>
      </c>
      <c r="C635" s="26">
        <f t="shared" si="183"/>
        <v>633</v>
      </c>
      <c r="D635" s="26">
        <f t="shared" si="168"/>
        <v>29.998170000000002</v>
      </c>
      <c r="E635" s="26">
        <v>13.41</v>
      </c>
      <c r="F635" s="43">
        <f t="shared" si="176"/>
        <v>80.192092467571911</v>
      </c>
      <c r="G635" s="61"/>
      <c r="H635" s="61"/>
      <c r="I635" s="43">
        <f>E635-E634</f>
        <v>0</v>
      </c>
      <c r="J635" s="26">
        <f>(0.5*'Vehicle Specs'!$G$25*'Vehicle Specs'!$C$28*'Vehicle Specs'!$C$27*'Drive Cycle'!E635^2)</f>
        <v>159.97581505520998</v>
      </c>
      <c r="K635" s="26">
        <f>IF(A635=1,'Vehicle Specs'!$E$36,IF(A635=2,'Vehicle Specs'!$C$36,IF(A635=3,'Vehicle Specs'!$D$36,IF(A635=4,'Vehicle Specs'!$B$36,1))))</f>
        <v>556.55073000000004</v>
      </c>
      <c r="L635" s="26">
        <f t="shared" si="185"/>
        <v>1.0499999999999994</v>
      </c>
      <c r="M635" s="26">
        <f t="shared" si="177"/>
        <v>-0.35000000000000009</v>
      </c>
      <c r="N635" s="26">
        <f t="shared" si="169"/>
        <v>-19.290046219188739</v>
      </c>
      <c r="O635" s="26">
        <f t="shared" si="170"/>
        <v>-142.59245732963976</v>
      </c>
      <c r="P635" s="26">
        <f t="shared" si="171"/>
        <v>573.93408772557029</v>
      </c>
      <c r="Q635" s="26">
        <f>IF(H635=1,I635*'Vehicle Specs'!#REF!,IF(H635=2,'Vehicle Specs'!#REF!*I635,IF(H635=3,'Vehicle Specs'!$G$25*I635,0)))</f>
        <v>0</v>
      </c>
      <c r="R635" s="26">
        <f t="shared" si="167"/>
        <v>573.93408772557029</v>
      </c>
      <c r="S635" s="26">
        <f t="shared" si="172"/>
        <v>573.93408772557029</v>
      </c>
      <c r="T635" s="26">
        <f>ABS((+P635+Q635)*(+E635))/1000</f>
        <v>7.6964561163998981</v>
      </c>
      <c r="U635" s="61"/>
      <c r="V635" s="61"/>
      <c r="W635" s="22">
        <v>308.00785775999998</v>
      </c>
      <c r="X635" s="26">
        <f t="shared" si="178"/>
        <v>4.9104502459942447E-2</v>
      </c>
      <c r="Y635" s="26">
        <f t="shared" si="173"/>
        <v>4.9104502459942447E-2</v>
      </c>
      <c r="Z635" s="26">
        <f t="shared" si="174"/>
        <v>0.15173291260122215</v>
      </c>
      <c r="AA635" s="22">
        <f>(0.5*'Vehicle Specs'!$G$20*'Drive Cycle'!E635^2)</f>
        <v>56540.652061500004</v>
      </c>
      <c r="AB635" s="22">
        <f t="shared" si="175"/>
        <v>573.93408772557029</v>
      </c>
      <c r="AC635" s="22">
        <f>SUM(AB$2:AB635)</f>
        <v>189676.47422471829</v>
      </c>
      <c r="AD635" s="35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</row>
    <row r="636" spans="1:43" x14ac:dyDescent="0.3">
      <c r="A636" s="21">
        <v>3</v>
      </c>
      <c r="B636" s="26" t="s">
        <v>86</v>
      </c>
      <c r="C636" s="26">
        <f t="shared" si="183"/>
        <v>634</v>
      </c>
      <c r="D636" s="26">
        <f t="shared" si="168"/>
        <v>29.998170000000002</v>
      </c>
      <c r="E636" s="26">
        <v>13.41</v>
      </c>
      <c r="F636" s="43">
        <f t="shared" si="176"/>
        <v>80.266663683082726</v>
      </c>
      <c r="G636" s="61"/>
      <c r="H636" s="61"/>
      <c r="I636" s="43">
        <f>E636-E635</f>
        <v>0</v>
      </c>
      <c r="J636" s="26">
        <f>(0.5*'Vehicle Specs'!$G$25*'Vehicle Specs'!$C$28*'Vehicle Specs'!$C$27*'Drive Cycle'!E636^2)</f>
        <v>159.97581505520998</v>
      </c>
      <c r="K636" s="26">
        <f>IF(A636=1,'Vehicle Specs'!$E$36,IF(A636=2,'Vehicle Specs'!$C$36,IF(A636=3,'Vehicle Specs'!$D$36,IF(A636=4,'Vehicle Specs'!$B$36,1))))</f>
        <v>556.55073000000004</v>
      </c>
      <c r="L636" s="26">
        <f t="shared" si="185"/>
        <v>0.6999999999999994</v>
      </c>
      <c r="M636" s="26">
        <f t="shared" si="177"/>
        <v>-0.35</v>
      </c>
      <c r="N636" s="26">
        <f t="shared" si="169"/>
        <v>-19.290046219188735</v>
      </c>
      <c r="O636" s="26">
        <f t="shared" si="170"/>
        <v>-142.59245732963973</v>
      </c>
      <c r="P636" s="26">
        <f t="shared" si="171"/>
        <v>573.93408772557029</v>
      </c>
      <c r="Q636" s="26">
        <f>IF(H636=1,I636*'Vehicle Specs'!#REF!,IF(H636=2,'Vehicle Specs'!#REF!*I636,IF(H636=3,'Vehicle Specs'!$G$25*I636,0)))</f>
        <v>0</v>
      </c>
      <c r="R636" s="26">
        <f t="shared" si="167"/>
        <v>573.93408772557029</v>
      </c>
      <c r="S636" s="26">
        <f t="shared" si="172"/>
        <v>573.93408772557029</v>
      </c>
      <c r="T636" s="26">
        <f>ABS((+P636+Q636)*(+E636))/1000</f>
        <v>7.6964561163998981</v>
      </c>
      <c r="U636" s="61"/>
      <c r="V636" s="61"/>
      <c r="W636" s="22">
        <v>308.00785775999998</v>
      </c>
      <c r="X636" s="26">
        <f t="shared" si="178"/>
        <v>4.9104502459942447E-2</v>
      </c>
      <c r="Y636" s="26">
        <f t="shared" si="173"/>
        <v>4.9104502459942447E-2</v>
      </c>
      <c r="Z636" s="26">
        <f t="shared" si="174"/>
        <v>0.15173291260122215</v>
      </c>
      <c r="AA636" s="22">
        <f>(0.5*'Vehicle Specs'!$G$20*'Drive Cycle'!E636^2)</f>
        <v>56540.652061500004</v>
      </c>
      <c r="AB636" s="22">
        <f t="shared" si="175"/>
        <v>573.93408772557029</v>
      </c>
      <c r="AC636" s="22">
        <f>SUM(AB$2:AB636)</f>
        <v>190250.40831244385</v>
      </c>
      <c r="AD636" s="35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</row>
    <row r="637" spans="1:43" x14ac:dyDescent="0.3">
      <c r="A637" s="21">
        <v>3</v>
      </c>
      <c r="B637" s="26" t="s">
        <v>86</v>
      </c>
      <c r="C637" s="26">
        <f t="shared" si="183"/>
        <v>635</v>
      </c>
      <c r="D637" s="26">
        <f t="shared" si="168"/>
        <v>29.998170000000002</v>
      </c>
      <c r="E637" s="26">
        <v>13.41</v>
      </c>
      <c r="F637" s="43">
        <f t="shared" si="176"/>
        <v>80.341234898593541</v>
      </c>
      <c r="G637" s="61"/>
      <c r="H637" s="61"/>
      <c r="I637" s="43">
        <f>E637-E636</f>
        <v>0</v>
      </c>
      <c r="J637" s="26">
        <f>(0.5*'Vehicle Specs'!$G$25*'Vehicle Specs'!$C$28*'Vehicle Specs'!$C$27*'Drive Cycle'!E637^2)</f>
        <v>159.97581505520998</v>
      </c>
      <c r="K637" s="26">
        <f>IF(A637=1,'Vehicle Specs'!$E$36,IF(A637=2,'Vehicle Specs'!$C$36,IF(A637=3,'Vehicle Specs'!$D$36,IF(A637=4,'Vehicle Specs'!$B$36,1))))</f>
        <v>556.55073000000004</v>
      </c>
      <c r="L637" s="26">
        <f t="shared" si="185"/>
        <v>0.34999999999999942</v>
      </c>
      <c r="M637" s="26">
        <f t="shared" si="177"/>
        <v>-0.35</v>
      </c>
      <c r="N637" s="26">
        <f t="shared" si="169"/>
        <v>-19.290046219188735</v>
      </c>
      <c r="O637" s="26">
        <f t="shared" si="170"/>
        <v>-142.59245732963973</v>
      </c>
      <c r="P637" s="26">
        <f t="shared" si="171"/>
        <v>573.93408772557029</v>
      </c>
      <c r="Q637" s="26">
        <f>IF(H637=1,I637*'Vehicle Specs'!#REF!,IF(H637=2,'Vehicle Specs'!#REF!*I637,IF(H637=3,'Vehicle Specs'!$G$25*I637,0)))</f>
        <v>0</v>
      </c>
      <c r="R637" s="26">
        <f t="shared" si="167"/>
        <v>573.93408772557029</v>
      </c>
      <c r="S637" s="26">
        <f t="shared" si="172"/>
        <v>573.93408772557029</v>
      </c>
      <c r="T637" s="26">
        <f>ABS((+P637+Q637)*(+E637))/1000</f>
        <v>7.6964561163998981</v>
      </c>
      <c r="U637" s="61"/>
      <c r="V637" s="61"/>
      <c r="W637" s="22">
        <v>308.00785775999998</v>
      </c>
      <c r="X637" s="26">
        <f t="shared" si="178"/>
        <v>4.9104502459942447E-2</v>
      </c>
      <c r="Y637" s="26">
        <f t="shared" si="173"/>
        <v>4.9104502459942447E-2</v>
      </c>
      <c r="Z637" s="26">
        <f t="shared" si="174"/>
        <v>0.15173291260122215</v>
      </c>
      <c r="AA637" s="22">
        <f>(0.5*'Vehicle Specs'!$G$20*'Drive Cycle'!E637^2)</f>
        <v>56540.652061500004</v>
      </c>
      <c r="AB637" s="22">
        <f t="shared" si="175"/>
        <v>573.93408772557029</v>
      </c>
      <c r="AC637" s="22">
        <f>SUM(AB$2:AB637)</f>
        <v>190824.34240016941</v>
      </c>
      <c r="AD637" s="35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</row>
    <row r="638" spans="1:43" x14ac:dyDescent="0.3">
      <c r="A638" s="21">
        <v>3</v>
      </c>
      <c r="B638" s="26" t="s">
        <v>86</v>
      </c>
      <c r="C638" s="26">
        <f t="shared" si="183"/>
        <v>636</v>
      </c>
      <c r="D638" s="26">
        <f t="shared" si="168"/>
        <v>29.998170000000002</v>
      </c>
      <c r="E638" s="26">
        <v>13.41</v>
      </c>
      <c r="F638" s="43">
        <f t="shared" si="176"/>
        <v>80.415806114104356</v>
      </c>
      <c r="G638" s="61"/>
      <c r="H638" s="61"/>
      <c r="I638" s="43">
        <f>E638-E637</f>
        <v>0</v>
      </c>
      <c r="J638" s="26">
        <f>(0.5*'Vehicle Specs'!$G$25*'Vehicle Specs'!$C$28*'Vehicle Specs'!$C$27*'Drive Cycle'!E638^2)</f>
        <v>159.97581505520998</v>
      </c>
      <c r="K638" s="26">
        <f>IF(A638=1,'Vehicle Specs'!$E$36,IF(A638=2,'Vehicle Specs'!$C$36,IF(A638=3,'Vehicle Specs'!$D$36,IF(A638=4,'Vehicle Specs'!$B$36,1))))</f>
        <v>556.55073000000004</v>
      </c>
      <c r="L638" s="26">
        <v>0</v>
      </c>
      <c r="M638" s="26">
        <f t="shared" si="177"/>
        <v>-0.34999999999999942</v>
      </c>
      <c r="N638" s="26">
        <f t="shared" si="169"/>
        <v>-19.290046219188707</v>
      </c>
      <c r="O638" s="26">
        <f t="shared" si="170"/>
        <v>-142.59245732963953</v>
      </c>
      <c r="P638" s="26">
        <f t="shared" si="171"/>
        <v>573.93408772557052</v>
      </c>
      <c r="Q638" s="26">
        <f>IF(H638=1,I638*'Vehicle Specs'!#REF!,IF(H638=2,'Vehicle Specs'!#REF!*I638,IF(H638=3,'Vehicle Specs'!$G$25*I638,0)))</f>
        <v>0</v>
      </c>
      <c r="R638" s="26">
        <f t="shared" si="167"/>
        <v>573.93408772557052</v>
      </c>
      <c r="S638" s="26">
        <f t="shared" si="172"/>
        <v>573.93408772557052</v>
      </c>
      <c r="T638" s="26">
        <f>ABS((+P638+Q638)*(+E638))/1000</f>
        <v>7.6964561163999008</v>
      </c>
      <c r="U638" s="61"/>
      <c r="V638" s="61"/>
      <c r="W638" s="22">
        <v>308.00785775999998</v>
      </c>
      <c r="X638" s="26">
        <f t="shared" si="178"/>
        <v>4.9104502459942467E-2</v>
      </c>
      <c r="Y638" s="26">
        <f t="shared" si="173"/>
        <v>4.9104502459942467E-2</v>
      </c>
      <c r="Z638" s="26">
        <f t="shared" si="174"/>
        <v>0.15173291260122221</v>
      </c>
      <c r="AA638" s="22">
        <f>(0.5*'Vehicle Specs'!$G$20*'Drive Cycle'!E638^2)</f>
        <v>56540.652061500004</v>
      </c>
      <c r="AB638" s="22">
        <f t="shared" si="175"/>
        <v>573.93408772557052</v>
      </c>
      <c r="AC638" s="22">
        <f>SUM(AB$2:AB638)</f>
        <v>191398.27648789497</v>
      </c>
      <c r="AD638" s="35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</row>
    <row r="639" spans="1:43" x14ac:dyDescent="0.3">
      <c r="A639" s="21">
        <v>3</v>
      </c>
      <c r="B639" s="26" t="s">
        <v>86</v>
      </c>
      <c r="C639" s="26">
        <f t="shared" si="183"/>
        <v>637</v>
      </c>
      <c r="D639" s="26">
        <f t="shared" si="168"/>
        <v>29.998170000000002</v>
      </c>
      <c r="E639" s="26">
        <v>13.41</v>
      </c>
      <c r="F639" s="43">
        <f t="shared" si="176"/>
        <v>80.490377329615171</v>
      </c>
      <c r="G639" s="61"/>
      <c r="H639" s="61"/>
      <c r="I639" s="43">
        <f>E639-E638</f>
        <v>0</v>
      </c>
      <c r="J639" s="26">
        <f>(0.5*'Vehicle Specs'!$G$25*'Vehicle Specs'!$C$28*'Vehicle Specs'!$C$27*'Drive Cycle'!E639^2)</f>
        <v>159.97581505520998</v>
      </c>
      <c r="K639" s="26">
        <f>IF(A639=1,'Vehicle Specs'!$E$36,IF(A639=2,'Vehicle Specs'!$C$36,IF(A639=3,'Vehicle Specs'!$D$36,IF(A639=4,'Vehicle Specs'!$B$36,1))))</f>
        <v>556.55073000000004</v>
      </c>
      <c r="L639" s="26">
        <v>0</v>
      </c>
      <c r="M639" s="26">
        <f t="shared" si="177"/>
        <v>0</v>
      </c>
      <c r="N639" s="26">
        <f t="shared" si="169"/>
        <v>0</v>
      </c>
      <c r="O639" s="26">
        <f t="shared" si="170"/>
        <v>0</v>
      </c>
      <c r="P639" s="26">
        <f t="shared" si="171"/>
        <v>716.52654505521002</v>
      </c>
      <c r="Q639" s="26">
        <f>IF(H639=1,I639*'Vehicle Specs'!#REF!,IF(H639=2,'Vehicle Specs'!#REF!*I639,IF(H639=3,'Vehicle Specs'!$G$25*I639,0)))</f>
        <v>0</v>
      </c>
      <c r="R639" s="26">
        <f t="shared" si="167"/>
        <v>716.52654505521002</v>
      </c>
      <c r="S639" s="26">
        <f t="shared" si="172"/>
        <v>716.52654505521002</v>
      </c>
      <c r="T639" s="26">
        <f>ABS((+P639+Q639)*(+E639))/1000</f>
        <v>9.6086209691903655</v>
      </c>
      <c r="U639" s="61"/>
      <c r="V639" s="61"/>
      <c r="W639" s="22">
        <v>308.00785775999998</v>
      </c>
      <c r="X639" s="26">
        <f t="shared" si="178"/>
        <v>6.1304390602952591E-2</v>
      </c>
      <c r="Y639" s="26">
        <f t="shared" si="173"/>
        <v>6.1304390602952591E-2</v>
      </c>
      <c r="Z639" s="26">
        <f t="shared" si="174"/>
        <v>0.18943056696312349</v>
      </c>
      <c r="AA639" s="22">
        <f>(0.5*'Vehicle Specs'!$G$20*'Drive Cycle'!E639^2)</f>
        <v>56540.652061500004</v>
      </c>
      <c r="AB639" s="22">
        <f t="shared" si="175"/>
        <v>716.52654505521002</v>
      </c>
      <c r="AC639" s="22">
        <f>SUM(AB$2:AB639)</f>
        <v>192114.80303295018</v>
      </c>
      <c r="AD639" s="35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</row>
    <row r="640" spans="1:43" x14ac:dyDescent="0.3">
      <c r="A640" s="21">
        <v>3</v>
      </c>
      <c r="B640" s="26" t="s">
        <v>86</v>
      </c>
      <c r="C640" s="26">
        <f t="shared" si="183"/>
        <v>638</v>
      </c>
      <c r="D640" s="26">
        <f t="shared" si="168"/>
        <v>29.998170000000002</v>
      </c>
      <c r="E640" s="26">
        <v>13.41</v>
      </c>
      <c r="F640" s="43">
        <f t="shared" si="176"/>
        <v>80.564948545125986</v>
      </c>
      <c r="G640" s="61"/>
      <c r="H640" s="61"/>
      <c r="I640" s="43">
        <f>E640-E639</f>
        <v>0</v>
      </c>
      <c r="J640" s="26">
        <f>(0.5*'Vehicle Specs'!$G$25*'Vehicle Specs'!$C$28*'Vehicle Specs'!$C$27*'Drive Cycle'!E640^2)</f>
        <v>159.97581505520998</v>
      </c>
      <c r="K640" s="26">
        <f>IF(A640=1,'Vehicle Specs'!$E$36,IF(A640=2,'Vehicle Specs'!$C$36,IF(A640=3,'Vehicle Specs'!$D$36,IF(A640=4,'Vehicle Specs'!$B$36,1))))</f>
        <v>556.55073000000004</v>
      </c>
      <c r="L640" s="26">
        <v>0</v>
      </c>
      <c r="M640" s="26">
        <f t="shared" si="177"/>
        <v>0</v>
      </c>
      <c r="N640" s="26">
        <f t="shared" si="169"/>
        <v>0</v>
      </c>
      <c r="O640" s="26">
        <f t="shared" si="170"/>
        <v>0</v>
      </c>
      <c r="P640" s="26">
        <f t="shared" si="171"/>
        <v>716.52654505521002</v>
      </c>
      <c r="Q640" s="26">
        <f>IF(H640=1,I640*'Vehicle Specs'!#REF!,IF(H640=2,'Vehicle Specs'!#REF!*I640,IF(H640=3,'Vehicle Specs'!$G$25*I640,0)))</f>
        <v>0</v>
      </c>
      <c r="R640" s="26">
        <f t="shared" si="167"/>
        <v>716.52654505521002</v>
      </c>
      <c r="S640" s="26">
        <f t="shared" si="172"/>
        <v>716.52654505521002</v>
      </c>
      <c r="T640" s="26">
        <f>ABS((+P640+Q640)*(+E640))/1000</f>
        <v>9.6086209691903655</v>
      </c>
      <c r="U640" s="61"/>
      <c r="V640" s="61"/>
      <c r="W640" s="22">
        <v>308.00785775999998</v>
      </c>
      <c r="X640" s="26">
        <f t="shared" si="178"/>
        <v>6.1304390602952591E-2</v>
      </c>
      <c r="Y640" s="26">
        <f t="shared" si="173"/>
        <v>6.1304390602952591E-2</v>
      </c>
      <c r="Z640" s="26">
        <f t="shared" si="174"/>
        <v>0.18943056696312349</v>
      </c>
      <c r="AA640" s="22">
        <f>(0.5*'Vehicle Specs'!$G$20*'Drive Cycle'!E640^2)</f>
        <v>56540.652061500004</v>
      </c>
      <c r="AB640" s="22">
        <f t="shared" si="175"/>
        <v>716.52654505521002</v>
      </c>
      <c r="AC640" s="22">
        <f>SUM(AB$2:AB640)</f>
        <v>192831.32957800539</v>
      </c>
      <c r="AD640" s="35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</row>
    <row r="641" spans="1:43" x14ac:dyDescent="0.3">
      <c r="A641" s="21">
        <v>3</v>
      </c>
      <c r="B641" s="26" t="s">
        <v>86</v>
      </c>
      <c r="C641" s="26">
        <f t="shared" si="183"/>
        <v>639</v>
      </c>
      <c r="D641" s="26">
        <f t="shared" si="168"/>
        <v>29.998170000000002</v>
      </c>
      <c r="E641" s="26">
        <v>13.41</v>
      </c>
      <c r="F641" s="43">
        <f t="shared" si="176"/>
        <v>80.639519760636801</v>
      </c>
      <c r="G641" s="61"/>
      <c r="H641" s="61"/>
      <c r="I641" s="43">
        <f>E641-E640</f>
        <v>0</v>
      </c>
      <c r="J641" s="26">
        <f>(0.5*'Vehicle Specs'!$G$25*'Vehicle Specs'!$C$28*'Vehicle Specs'!$C$27*'Drive Cycle'!E641^2)</f>
        <v>159.97581505520998</v>
      </c>
      <c r="K641" s="26">
        <f>IF(A641=1,'Vehicle Specs'!$E$36,IF(A641=2,'Vehicle Specs'!$C$36,IF(A641=3,'Vehicle Specs'!$D$36,IF(A641=4,'Vehicle Specs'!$B$36,1))))</f>
        <v>556.55073000000004</v>
      </c>
      <c r="L641" s="26">
        <v>0</v>
      </c>
      <c r="M641" s="26">
        <f t="shared" si="177"/>
        <v>0</v>
      </c>
      <c r="N641" s="26">
        <f t="shared" si="169"/>
        <v>0</v>
      </c>
      <c r="O641" s="26">
        <f t="shared" si="170"/>
        <v>0</v>
      </c>
      <c r="P641" s="26">
        <f t="shared" si="171"/>
        <v>716.52654505521002</v>
      </c>
      <c r="Q641" s="26">
        <f>IF(H641=1,I641*'Vehicle Specs'!#REF!,IF(H641=2,'Vehicle Specs'!#REF!*I641,IF(H641=3,'Vehicle Specs'!$G$25*I641,0)))</f>
        <v>0</v>
      </c>
      <c r="R641" s="26">
        <f t="shared" si="167"/>
        <v>716.52654505521002</v>
      </c>
      <c r="S641" s="26">
        <f t="shared" si="172"/>
        <v>716.52654505521002</v>
      </c>
      <c r="T641" s="26">
        <f>ABS((+P641+Q641)*(+E641))/1000</f>
        <v>9.6086209691903655</v>
      </c>
      <c r="U641" s="61"/>
      <c r="V641" s="61"/>
      <c r="W641" s="22">
        <v>308.00785775999998</v>
      </c>
      <c r="X641" s="26">
        <f t="shared" si="178"/>
        <v>6.1304390602952591E-2</v>
      </c>
      <c r="Y641" s="26">
        <f t="shared" si="173"/>
        <v>6.1304390602952591E-2</v>
      </c>
      <c r="Z641" s="26">
        <f t="shared" si="174"/>
        <v>0.18943056696312349</v>
      </c>
      <c r="AA641" s="22">
        <f>(0.5*'Vehicle Specs'!$G$20*'Drive Cycle'!E641^2)</f>
        <v>56540.652061500004</v>
      </c>
      <c r="AB641" s="22">
        <f t="shared" si="175"/>
        <v>716.52654505521002</v>
      </c>
      <c r="AC641" s="22">
        <f>SUM(AB$2:AB641)</f>
        <v>193547.8561230606</v>
      </c>
      <c r="AD641" s="35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</row>
    <row r="642" spans="1:43" x14ac:dyDescent="0.3">
      <c r="A642" s="21">
        <v>3</v>
      </c>
      <c r="B642" s="26" t="s">
        <v>86</v>
      </c>
      <c r="C642" s="26">
        <f t="shared" si="183"/>
        <v>640</v>
      </c>
      <c r="D642" s="26">
        <f t="shared" si="168"/>
        <v>29.998170000000002</v>
      </c>
      <c r="E642" s="26">
        <v>13.41</v>
      </c>
      <c r="F642" s="43">
        <f t="shared" si="176"/>
        <v>80.714090976147617</v>
      </c>
      <c r="G642" s="61"/>
      <c r="H642" s="61"/>
      <c r="I642" s="43">
        <f>E642-E641</f>
        <v>0</v>
      </c>
      <c r="J642" s="26">
        <f>(0.5*'Vehicle Specs'!$G$25*'Vehicle Specs'!$C$28*'Vehicle Specs'!$C$27*'Drive Cycle'!E642^2)</f>
        <v>159.97581505520998</v>
      </c>
      <c r="K642" s="26">
        <f>IF(A642=1,'Vehicle Specs'!$E$36,IF(A642=2,'Vehicle Specs'!$C$36,IF(A642=3,'Vehicle Specs'!$D$36,IF(A642=4,'Vehicle Specs'!$B$36,1))))</f>
        <v>556.55073000000004</v>
      </c>
      <c r="L642" s="26">
        <v>0</v>
      </c>
      <c r="M642" s="26">
        <f t="shared" si="177"/>
        <v>0</v>
      </c>
      <c r="N642" s="26">
        <f t="shared" si="169"/>
        <v>0</v>
      </c>
      <c r="O642" s="26">
        <f t="shared" si="170"/>
        <v>0</v>
      </c>
      <c r="P642" s="26">
        <f t="shared" si="171"/>
        <v>716.52654505521002</v>
      </c>
      <c r="Q642" s="26">
        <f>IF(H642=1,I642*'Vehicle Specs'!#REF!,IF(H642=2,'Vehicle Specs'!#REF!*I642,IF(H642=3,'Vehicle Specs'!$G$25*I642,0)))</f>
        <v>0</v>
      </c>
      <c r="R642" s="26">
        <f t="shared" ref="R642:R705" si="186">(J642+K642+O642+Q642)</f>
        <v>716.52654505521002</v>
      </c>
      <c r="S642" s="26">
        <f t="shared" si="172"/>
        <v>716.52654505521002</v>
      </c>
      <c r="T642" s="26">
        <f>ABS((+P642+Q642)*(+E642))/1000</f>
        <v>9.6086209691903655</v>
      </c>
      <c r="U642" s="61"/>
      <c r="V642" s="61"/>
      <c r="W642" s="22">
        <v>308.00785775999998</v>
      </c>
      <c r="X642" s="26">
        <f t="shared" si="178"/>
        <v>6.1304390602952591E-2</v>
      </c>
      <c r="Y642" s="26">
        <f t="shared" si="173"/>
        <v>6.1304390602952591E-2</v>
      </c>
      <c r="Z642" s="26">
        <f t="shared" si="174"/>
        <v>0.18943056696312349</v>
      </c>
      <c r="AA642" s="22">
        <f>(0.5*'Vehicle Specs'!$G$20*'Drive Cycle'!E642^2)</f>
        <v>56540.652061500004</v>
      </c>
      <c r="AB642" s="22">
        <f t="shared" si="175"/>
        <v>716.52654505521002</v>
      </c>
      <c r="AC642" s="22">
        <f>SUM(AB$2:AB642)</f>
        <v>194264.38266811581</v>
      </c>
      <c r="AD642" s="35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</row>
    <row r="643" spans="1:43" x14ac:dyDescent="0.3">
      <c r="A643" s="21">
        <v>3</v>
      </c>
      <c r="B643" s="26" t="s">
        <v>86</v>
      </c>
      <c r="C643" s="26">
        <f t="shared" si="183"/>
        <v>641</v>
      </c>
      <c r="D643" s="26">
        <f t="shared" ref="D643:D706" si="187">E643*2.237</f>
        <v>29.998170000000002</v>
      </c>
      <c r="E643" s="26">
        <v>13.41</v>
      </c>
      <c r="F643" s="43">
        <f t="shared" si="176"/>
        <v>80.788662191658432</v>
      </c>
      <c r="G643" s="61"/>
      <c r="H643" s="61"/>
      <c r="I643" s="43">
        <f>E643-E642</f>
        <v>0</v>
      </c>
      <c r="J643" s="26">
        <f>(0.5*'Vehicle Specs'!$G$25*'Vehicle Specs'!$C$28*'Vehicle Specs'!$C$27*'Drive Cycle'!E643^2)</f>
        <v>159.97581505520998</v>
      </c>
      <c r="K643" s="26">
        <f>IF(A643=1,'Vehicle Specs'!$E$36,IF(A643=2,'Vehicle Specs'!$C$36,IF(A643=3,'Vehicle Specs'!$D$36,IF(A643=4,'Vehicle Specs'!$B$36,1))))</f>
        <v>556.55073000000004</v>
      </c>
      <c r="L643" s="26">
        <v>0</v>
      </c>
      <c r="M643" s="26">
        <f t="shared" si="177"/>
        <v>0</v>
      </c>
      <c r="N643" s="26">
        <f t="shared" ref="N643:N706" si="188">DEGREES(ATAN(M643/$C$3))</f>
        <v>0</v>
      </c>
      <c r="O643" s="26">
        <f t="shared" ref="O643:O706" si="189">9.81*SIN(RADIANS(N643))*($C$46)</f>
        <v>0</v>
      </c>
      <c r="P643" s="26">
        <f t="shared" ref="P643:P706" si="190">J643+K643+O643</f>
        <v>716.52654505521002</v>
      </c>
      <c r="Q643" s="26">
        <f>IF(H643=1,I643*'Vehicle Specs'!#REF!,IF(H643=2,'Vehicle Specs'!#REF!*I643,IF(H643=3,'Vehicle Specs'!$G$25*I643,0)))</f>
        <v>0</v>
      </c>
      <c r="R643" s="26">
        <f t="shared" si="186"/>
        <v>716.52654505521002</v>
      </c>
      <c r="S643" s="26">
        <f t="shared" ref="S643:S706" si="191">ABS(R643)</f>
        <v>716.52654505521002</v>
      </c>
      <c r="T643" s="26">
        <f>ABS((+P643+Q643)*(+E643))/1000</f>
        <v>9.6086209691903655</v>
      </c>
      <c r="U643" s="61"/>
      <c r="V643" s="61"/>
      <c r="W643" s="22">
        <v>308.00785775999998</v>
      </c>
      <c r="X643" s="26">
        <f t="shared" si="178"/>
        <v>6.1304390602952591E-2</v>
      </c>
      <c r="Y643" s="26">
        <f t="shared" ref="Y643:Y706" si="192">ABS(X643)</f>
        <v>6.1304390602952591E-2</v>
      </c>
      <c r="Z643" s="26">
        <f t="shared" ref="Z643:Z706" si="193">X643*3.09</f>
        <v>0.18943056696312349</v>
      </c>
      <c r="AA643" s="22">
        <f>(0.5*'Vehicle Specs'!$G$20*'Drive Cycle'!E643^2)</f>
        <v>56540.652061500004</v>
      </c>
      <c r="AB643" s="22">
        <f t="shared" ref="AB643:AB706" si="194">P643+Q643</f>
        <v>716.52654505521002</v>
      </c>
      <c r="AC643" s="22">
        <f>SUM(AB$2:AB643)</f>
        <v>194980.90921317102</v>
      </c>
      <c r="AD643" s="35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</row>
    <row r="644" spans="1:43" x14ac:dyDescent="0.3">
      <c r="A644" s="21">
        <v>3</v>
      </c>
      <c r="B644" s="26" t="s">
        <v>86</v>
      </c>
      <c r="C644" s="26">
        <f t="shared" si="183"/>
        <v>642</v>
      </c>
      <c r="D644" s="26">
        <f t="shared" si="187"/>
        <v>29.998170000000002</v>
      </c>
      <c r="E644" s="26">
        <v>13.41</v>
      </c>
      <c r="F644" s="43">
        <f t="shared" ref="F644:F707" si="195">($C$3/E644)+F643</f>
        <v>80.863233407169247</v>
      </c>
      <c r="G644" s="61"/>
      <c r="H644" s="61"/>
      <c r="I644" s="43">
        <f>E644-E643</f>
        <v>0</v>
      </c>
      <c r="J644" s="26">
        <f>(0.5*'Vehicle Specs'!$G$25*'Vehicle Specs'!$C$28*'Vehicle Specs'!$C$27*'Drive Cycle'!E644^2)</f>
        <v>159.97581505520998</v>
      </c>
      <c r="K644" s="26">
        <f>IF(A644=1,'Vehicle Specs'!$E$36,IF(A644=2,'Vehicle Specs'!$C$36,IF(A644=3,'Vehicle Specs'!$D$36,IF(A644=4,'Vehicle Specs'!$B$36,1))))</f>
        <v>556.55073000000004</v>
      </c>
      <c r="L644" s="26">
        <v>0</v>
      </c>
      <c r="M644" s="26">
        <f t="shared" ref="M644:M707" si="196">L644-L643</f>
        <v>0</v>
      </c>
      <c r="N644" s="26">
        <f t="shared" si="188"/>
        <v>0</v>
      </c>
      <c r="O644" s="26">
        <f t="shared" si="189"/>
        <v>0</v>
      </c>
      <c r="P644" s="26">
        <f t="shared" si="190"/>
        <v>716.52654505521002</v>
      </c>
      <c r="Q644" s="26">
        <f>IF(H644=1,I644*'Vehicle Specs'!#REF!,IF(H644=2,'Vehicle Specs'!#REF!*I644,IF(H644=3,'Vehicle Specs'!$G$25*I644,0)))</f>
        <v>0</v>
      </c>
      <c r="R644" s="26">
        <f t="shared" si="186"/>
        <v>716.52654505521002</v>
      </c>
      <c r="S644" s="26">
        <f t="shared" si="191"/>
        <v>716.52654505521002</v>
      </c>
      <c r="T644" s="26">
        <f>ABS((+P644+Q644)*(+E644))/1000</f>
        <v>9.6086209691903655</v>
      </c>
      <c r="U644" s="61"/>
      <c r="V644" s="61"/>
      <c r="W644" s="22">
        <v>308.00785775999998</v>
      </c>
      <c r="X644" s="26">
        <f t="shared" ref="X644:X707" si="197">(R644*W644/3600)/1000</f>
        <v>6.1304390602952591E-2</v>
      </c>
      <c r="Y644" s="26">
        <f t="shared" si="192"/>
        <v>6.1304390602952591E-2</v>
      </c>
      <c r="Z644" s="26">
        <f t="shared" si="193"/>
        <v>0.18943056696312349</v>
      </c>
      <c r="AA644" s="22">
        <f>(0.5*'Vehicle Specs'!$G$20*'Drive Cycle'!E644^2)</f>
        <v>56540.652061500004</v>
      </c>
      <c r="AB644" s="22">
        <f t="shared" si="194"/>
        <v>716.52654505521002</v>
      </c>
      <c r="AC644" s="22">
        <f>SUM(AB$2:AB644)</f>
        <v>195697.43575822623</v>
      </c>
      <c r="AD644" s="35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</row>
    <row r="645" spans="1:43" x14ac:dyDescent="0.3">
      <c r="A645" s="21">
        <v>3</v>
      </c>
      <c r="B645" s="26" t="s">
        <v>86</v>
      </c>
      <c r="C645" s="26">
        <f t="shared" si="183"/>
        <v>643</v>
      </c>
      <c r="D645" s="26">
        <f t="shared" si="187"/>
        <v>29.998170000000002</v>
      </c>
      <c r="E645" s="26">
        <v>13.41</v>
      </c>
      <c r="F645" s="43">
        <f t="shared" si="195"/>
        <v>80.937804622680062</v>
      </c>
      <c r="G645" s="61"/>
      <c r="H645" s="61"/>
      <c r="I645" s="43">
        <f>E645-E644</f>
        <v>0</v>
      </c>
      <c r="J645" s="26">
        <f>(0.5*'Vehicle Specs'!$G$25*'Vehicle Specs'!$C$28*'Vehicle Specs'!$C$27*'Drive Cycle'!E645^2)</f>
        <v>159.97581505520998</v>
      </c>
      <c r="K645" s="26">
        <f>IF(A645=1,'Vehicle Specs'!$E$36,IF(A645=2,'Vehicle Specs'!$C$36,IF(A645=3,'Vehicle Specs'!$D$36,IF(A645=4,'Vehicle Specs'!$B$36,1))))</f>
        <v>556.55073000000004</v>
      </c>
      <c r="L645" s="26">
        <v>0</v>
      </c>
      <c r="M645" s="26">
        <f t="shared" si="196"/>
        <v>0</v>
      </c>
      <c r="N645" s="26">
        <f t="shared" si="188"/>
        <v>0</v>
      </c>
      <c r="O645" s="26">
        <f t="shared" si="189"/>
        <v>0</v>
      </c>
      <c r="P645" s="26">
        <f t="shared" si="190"/>
        <v>716.52654505521002</v>
      </c>
      <c r="Q645" s="26">
        <f>IF(H645=1,I645*'Vehicle Specs'!#REF!,IF(H645=2,'Vehicle Specs'!#REF!*I645,IF(H645=3,'Vehicle Specs'!$G$25*I645,0)))</f>
        <v>0</v>
      </c>
      <c r="R645" s="26">
        <f t="shared" si="186"/>
        <v>716.52654505521002</v>
      </c>
      <c r="S645" s="26">
        <f t="shared" si="191"/>
        <v>716.52654505521002</v>
      </c>
      <c r="T645" s="26">
        <f>ABS((+P645+Q645)*(+E645))/1000</f>
        <v>9.6086209691903655</v>
      </c>
      <c r="U645" s="61"/>
      <c r="V645" s="61"/>
      <c r="W645" s="22">
        <v>308.00785775999998</v>
      </c>
      <c r="X645" s="26">
        <f t="shared" si="197"/>
        <v>6.1304390602952591E-2</v>
      </c>
      <c r="Y645" s="26">
        <f t="shared" si="192"/>
        <v>6.1304390602952591E-2</v>
      </c>
      <c r="Z645" s="26">
        <f t="shared" si="193"/>
        <v>0.18943056696312349</v>
      </c>
      <c r="AA645" s="22">
        <f>(0.5*'Vehicle Specs'!$G$20*'Drive Cycle'!E645^2)</f>
        <v>56540.652061500004</v>
      </c>
      <c r="AB645" s="22">
        <f t="shared" si="194"/>
        <v>716.52654505521002</v>
      </c>
      <c r="AC645" s="22">
        <f>SUM(AB$2:AB645)</f>
        <v>196413.96230328144</v>
      </c>
      <c r="AD645" s="35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</row>
    <row r="646" spans="1:43" x14ac:dyDescent="0.3">
      <c r="A646" s="21">
        <v>3</v>
      </c>
      <c r="B646" s="26" t="s">
        <v>86</v>
      </c>
      <c r="C646" s="26">
        <f t="shared" si="183"/>
        <v>644</v>
      </c>
      <c r="D646" s="26">
        <f t="shared" si="187"/>
        <v>29.998170000000002</v>
      </c>
      <c r="E646" s="26">
        <v>13.41</v>
      </c>
      <c r="F646" s="43">
        <f t="shared" si="195"/>
        <v>81.012375838190877</v>
      </c>
      <c r="G646" s="61"/>
      <c r="H646" s="61"/>
      <c r="I646" s="43">
        <f>E646-E645</f>
        <v>0</v>
      </c>
      <c r="J646" s="26">
        <f>(0.5*'Vehicle Specs'!$G$25*'Vehicle Specs'!$C$28*'Vehicle Specs'!$C$27*'Drive Cycle'!E646^2)</f>
        <v>159.97581505520998</v>
      </c>
      <c r="K646" s="26">
        <f>IF(A646=1,'Vehicle Specs'!$E$36,IF(A646=2,'Vehicle Specs'!$C$36,IF(A646=3,'Vehicle Specs'!$D$36,IF(A646=4,'Vehicle Specs'!$B$36,1))))</f>
        <v>556.55073000000004</v>
      </c>
      <c r="L646" s="26">
        <v>0</v>
      </c>
      <c r="M646" s="26">
        <f t="shared" si="196"/>
        <v>0</v>
      </c>
      <c r="N646" s="26">
        <f t="shared" si="188"/>
        <v>0</v>
      </c>
      <c r="O646" s="26">
        <f t="shared" si="189"/>
        <v>0</v>
      </c>
      <c r="P646" s="26">
        <f t="shared" si="190"/>
        <v>716.52654505521002</v>
      </c>
      <c r="Q646" s="26">
        <f>IF(H646=1,I646*'Vehicle Specs'!#REF!,IF(H646=2,'Vehicle Specs'!#REF!*I646,IF(H646=3,'Vehicle Specs'!$G$25*I646,0)))</f>
        <v>0</v>
      </c>
      <c r="R646" s="26">
        <f t="shared" si="186"/>
        <v>716.52654505521002</v>
      </c>
      <c r="S646" s="26">
        <f t="shared" si="191"/>
        <v>716.52654505521002</v>
      </c>
      <c r="T646" s="26">
        <f>ABS((+P646+Q646)*(+E646))/1000</f>
        <v>9.6086209691903655</v>
      </c>
      <c r="U646" s="61"/>
      <c r="V646" s="61"/>
      <c r="W646" s="22">
        <v>308.00785775999998</v>
      </c>
      <c r="X646" s="26">
        <f t="shared" si="197"/>
        <v>6.1304390602952591E-2</v>
      </c>
      <c r="Y646" s="26">
        <f t="shared" si="192"/>
        <v>6.1304390602952591E-2</v>
      </c>
      <c r="Z646" s="26">
        <f t="shared" si="193"/>
        <v>0.18943056696312349</v>
      </c>
      <c r="AA646" s="22">
        <f>(0.5*'Vehicle Specs'!$G$20*'Drive Cycle'!E646^2)</f>
        <v>56540.652061500004</v>
      </c>
      <c r="AB646" s="22">
        <f t="shared" si="194"/>
        <v>716.52654505521002</v>
      </c>
      <c r="AC646" s="22">
        <f>SUM(AB$2:AB646)</f>
        <v>197130.48884833665</v>
      </c>
      <c r="AD646" s="35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</row>
    <row r="647" spans="1:43" x14ac:dyDescent="0.3">
      <c r="A647" s="21">
        <v>3</v>
      </c>
      <c r="B647" s="26" t="s">
        <v>86</v>
      </c>
      <c r="C647" s="26">
        <f t="shared" si="183"/>
        <v>645</v>
      </c>
      <c r="D647" s="26">
        <f t="shared" si="187"/>
        <v>29.998170000000002</v>
      </c>
      <c r="E647" s="26">
        <v>13.41</v>
      </c>
      <c r="F647" s="43">
        <f t="shared" si="195"/>
        <v>81.086947053701692</v>
      </c>
      <c r="G647" s="61"/>
      <c r="H647" s="61"/>
      <c r="I647" s="43">
        <f>E647-E646</f>
        <v>0</v>
      </c>
      <c r="J647" s="26">
        <f>(0.5*'Vehicle Specs'!$G$25*'Vehicle Specs'!$C$28*'Vehicle Specs'!$C$27*'Drive Cycle'!E647^2)</f>
        <v>159.97581505520998</v>
      </c>
      <c r="K647" s="26">
        <f>IF(A647=1,'Vehicle Specs'!$E$36,IF(A647=2,'Vehicle Specs'!$C$36,IF(A647=3,'Vehicle Specs'!$D$36,IF(A647=4,'Vehicle Specs'!$B$36,1))))</f>
        <v>556.55073000000004</v>
      </c>
      <c r="L647" s="26">
        <v>0</v>
      </c>
      <c r="M647" s="26">
        <f t="shared" si="196"/>
        <v>0</v>
      </c>
      <c r="N647" s="26">
        <f t="shared" si="188"/>
        <v>0</v>
      </c>
      <c r="O647" s="26">
        <f t="shared" si="189"/>
        <v>0</v>
      </c>
      <c r="P647" s="26">
        <f t="shared" si="190"/>
        <v>716.52654505521002</v>
      </c>
      <c r="Q647" s="26">
        <f>IF(H647=1,I647*'Vehicle Specs'!#REF!,IF(H647=2,'Vehicle Specs'!#REF!*I647,IF(H647=3,'Vehicle Specs'!$G$25*I647,0)))</f>
        <v>0</v>
      </c>
      <c r="R647" s="26">
        <f t="shared" si="186"/>
        <v>716.52654505521002</v>
      </c>
      <c r="S647" s="26">
        <f t="shared" si="191"/>
        <v>716.52654505521002</v>
      </c>
      <c r="T647" s="26">
        <f>ABS((+P647+Q647)*(+E647))/1000</f>
        <v>9.6086209691903655</v>
      </c>
      <c r="U647" s="61"/>
      <c r="V647" s="61"/>
      <c r="W647" s="22">
        <v>308.00785775999998</v>
      </c>
      <c r="X647" s="26">
        <f t="shared" si="197"/>
        <v>6.1304390602952591E-2</v>
      </c>
      <c r="Y647" s="26">
        <f t="shared" si="192"/>
        <v>6.1304390602952591E-2</v>
      </c>
      <c r="Z647" s="26">
        <f t="shared" si="193"/>
        <v>0.18943056696312349</v>
      </c>
      <c r="AA647" s="22">
        <f>(0.5*'Vehicle Specs'!$G$20*'Drive Cycle'!E647^2)</f>
        <v>56540.652061500004</v>
      </c>
      <c r="AB647" s="22">
        <f t="shared" si="194"/>
        <v>716.52654505521002</v>
      </c>
      <c r="AC647" s="22">
        <f>SUM(AB$2:AB647)</f>
        <v>197847.01539339186</v>
      </c>
      <c r="AD647" s="35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</row>
    <row r="648" spans="1:43" x14ac:dyDescent="0.3">
      <c r="A648" s="21">
        <v>3</v>
      </c>
      <c r="B648" s="26" t="s">
        <v>86</v>
      </c>
      <c r="C648" s="26">
        <f t="shared" si="183"/>
        <v>646</v>
      </c>
      <c r="D648" s="26">
        <f t="shared" si="187"/>
        <v>29.998170000000002</v>
      </c>
      <c r="E648" s="26">
        <v>13.41</v>
      </c>
      <c r="F648" s="43">
        <f t="shared" si="195"/>
        <v>81.161518269212507</v>
      </c>
      <c r="G648" s="61"/>
      <c r="H648" s="61"/>
      <c r="I648" s="43">
        <f>E648-E647</f>
        <v>0</v>
      </c>
      <c r="J648" s="26">
        <f>(0.5*'Vehicle Specs'!$G$25*'Vehicle Specs'!$C$28*'Vehicle Specs'!$C$27*'Drive Cycle'!E648^2)</f>
        <v>159.97581505520998</v>
      </c>
      <c r="K648" s="26">
        <f>IF(A648=1,'Vehicle Specs'!$E$36,IF(A648=2,'Vehicle Specs'!$C$36,IF(A648=3,'Vehicle Specs'!$D$36,IF(A648=4,'Vehicle Specs'!$B$36,1))))</f>
        <v>556.55073000000004</v>
      </c>
      <c r="L648" s="26">
        <v>0</v>
      </c>
      <c r="M648" s="26">
        <f t="shared" si="196"/>
        <v>0</v>
      </c>
      <c r="N648" s="26">
        <f t="shared" si="188"/>
        <v>0</v>
      </c>
      <c r="O648" s="26">
        <f t="shared" si="189"/>
        <v>0</v>
      </c>
      <c r="P648" s="26">
        <f t="shared" si="190"/>
        <v>716.52654505521002</v>
      </c>
      <c r="Q648" s="26">
        <f>IF(H648=1,I648*'Vehicle Specs'!#REF!,IF(H648=2,'Vehicle Specs'!#REF!*I648,IF(H648=3,'Vehicle Specs'!$G$25*I648,0)))</f>
        <v>0</v>
      </c>
      <c r="R648" s="26">
        <f t="shared" si="186"/>
        <v>716.52654505521002</v>
      </c>
      <c r="S648" s="26">
        <f t="shared" si="191"/>
        <v>716.52654505521002</v>
      </c>
      <c r="T648" s="26">
        <f>ABS((+P648+Q648)*(+E648))/1000</f>
        <v>9.6086209691903655</v>
      </c>
      <c r="U648" s="61"/>
      <c r="V648" s="61"/>
      <c r="W648" s="22">
        <v>308.00785775999998</v>
      </c>
      <c r="X648" s="26">
        <f t="shared" si="197"/>
        <v>6.1304390602952591E-2</v>
      </c>
      <c r="Y648" s="26">
        <f t="shared" si="192"/>
        <v>6.1304390602952591E-2</v>
      </c>
      <c r="Z648" s="26">
        <f t="shared" si="193"/>
        <v>0.18943056696312349</v>
      </c>
      <c r="AA648" s="22">
        <f>(0.5*'Vehicle Specs'!$G$20*'Drive Cycle'!E648^2)</f>
        <v>56540.652061500004</v>
      </c>
      <c r="AB648" s="22">
        <f t="shared" si="194"/>
        <v>716.52654505521002</v>
      </c>
      <c r="AC648" s="22">
        <f>SUM(AB$2:AB648)</f>
        <v>198563.54193844707</v>
      </c>
      <c r="AD648" s="35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</row>
    <row r="649" spans="1:43" x14ac:dyDescent="0.3">
      <c r="A649" s="21">
        <v>3</v>
      </c>
      <c r="B649" s="26" t="s">
        <v>86</v>
      </c>
      <c r="C649" s="26">
        <f t="shared" si="183"/>
        <v>647</v>
      </c>
      <c r="D649" s="26">
        <f t="shared" si="187"/>
        <v>29.998170000000002</v>
      </c>
      <c r="E649" s="26">
        <v>13.41</v>
      </c>
      <c r="F649" s="43">
        <f t="shared" si="195"/>
        <v>81.236089484723323</v>
      </c>
      <c r="G649" s="61"/>
      <c r="H649" s="61"/>
      <c r="I649" s="43">
        <f>E649-E648</f>
        <v>0</v>
      </c>
      <c r="J649" s="26">
        <f>(0.5*'Vehicle Specs'!$G$25*'Vehicle Specs'!$C$28*'Vehicle Specs'!$C$27*'Drive Cycle'!E649^2)</f>
        <v>159.97581505520998</v>
      </c>
      <c r="K649" s="26">
        <f>IF(A649=1,'Vehicle Specs'!$E$36,IF(A649=2,'Vehicle Specs'!$C$36,IF(A649=3,'Vehicle Specs'!$D$36,IF(A649=4,'Vehicle Specs'!$B$36,1))))</f>
        <v>556.55073000000004</v>
      </c>
      <c r="L649" s="26">
        <v>0</v>
      </c>
      <c r="M649" s="26">
        <f t="shared" si="196"/>
        <v>0</v>
      </c>
      <c r="N649" s="26">
        <f t="shared" si="188"/>
        <v>0</v>
      </c>
      <c r="O649" s="26">
        <f t="shared" si="189"/>
        <v>0</v>
      </c>
      <c r="P649" s="26">
        <f t="shared" si="190"/>
        <v>716.52654505521002</v>
      </c>
      <c r="Q649" s="26">
        <f>IF(H649=1,I649*'Vehicle Specs'!#REF!,IF(H649=2,'Vehicle Specs'!#REF!*I649,IF(H649=3,'Vehicle Specs'!$G$25*I649,0)))</f>
        <v>0</v>
      </c>
      <c r="R649" s="26">
        <f t="shared" si="186"/>
        <v>716.52654505521002</v>
      </c>
      <c r="S649" s="26">
        <f t="shared" si="191"/>
        <v>716.52654505521002</v>
      </c>
      <c r="T649" s="26">
        <f>ABS((+P649+Q649)*(+E649))/1000</f>
        <v>9.6086209691903655</v>
      </c>
      <c r="U649" s="61"/>
      <c r="V649" s="61"/>
      <c r="W649" s="22">
        <v>308.00785775999998</v>
      </c>
      <c r="X649" s="26">
        <f t="shared" si="197"/>
        <v>6.1304390602952591E-2</v>
      </c>
      <c r="Y649" s="26">
        <f t="shared" si="192"/>
        <v>6.1304390602952591E-2</v>
      </c>
      <c r="Z649" s="26">
        <f t="shared" si="193"/>
        <v>0.18943056696312349</v>
      </c>
      <c r="AA649" s="22">
        <f>(0.5*'Vehicle Specs'!$G$20*'Drive Cycle'!E649^2)</f>
        <v>56540.652061500004</v>
      </c>
      <c r="AB649" s="22">
        <f t="shared" si="194"/>
        <v>716.52654505521002</v>
      </c>
      <c r="AC649" s="22">
        <f>SUM(AB$2:AB649)</f>
        <v>199280.06848350228</v>
      </c>
      <c r="AD649" s="35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</row>
    <row r="650" spans="1:43" x14ac:dyDescent="0.3">
      <c r="A650" s="21">
        <v>3</v>
      </c>
      <c r="B650" s="26" t="s">
        <v>86</v>
      </c>
      <c r="C650" s="26">
        <f t="shared" si="183"/>
        <v>648</v>
      </c>
      <c r="D650" s="26">
        <f t="shared" si="187"/>
        <v>29.998170000000002</v>
      </c>
      <c r="E650" s="26">
        <v>13.41</v>
      </c>
      <c r="F650" s="43">
        <f t="shared" si="195"/>
        <v>81.310660700234138</v>
      </c>
      <c r="G650" s="61"/>
      <c r="H650" s="61"/>
      <c r="I650" s="43">
        <f>E650-E649</f>
        <v>0</v>
      </c>
      <c r="J650" s="26">
        <f>(0.5*'Vehicle Specs'!$G$25*'Vehicle Specs'!$C$28*'Vehicle Specs'!$C$27*'Drive Cycle'!E650^2)</f>
        <v>159.97581505520998</v>
      </c>
      <c r="K650" s="26">
        <f>IF(A650=1,'Vehicle Specs'!$E$36,IF(A650=2,'Vehicle Specs'!$C$36,IF(A650=3,'Vehicle Specs'!$D$36,IF(A650=4,'Vehicle Specs'!$B$36,1))))</f>
        <v>556.55073000000004</v>
      </c>
      <c r="L650" s="26">
        <v>0</v>
      </c>
      <c r="M650" s="26">
        <f t="shared" si="196"/>
        <v>0</v>
      </c>
      <c r="N650" s="26">
        <f t="shared" si="188"/>
        <v>0</v>
      </c>
      <c r="O650" s="26">
        <f t="shared" si="189"/>
        <v>0</v>
      </c>
      <c r="P650" s="26">
        <f t="shared" si="190"/>
        <v>716.52654505521002</v>
      </c>
      <c r="Q650" s="26">
        <f>IF(H650=1,I650*'Vehicle Specs'!#REF!,IF(H650=2,'Vehicle Specs'!#REF!*I650,IF(H650=3,'Vehicle Specs'!$G$25*I650,0)))</f>
        <v>0</v>
      </c>
      <c r="R650" s="26">
        <f t="shared" si="186"/>
        <v>716.52654505521002</v>
      </c>
      <c r="S650" s="26">
        <f t="shared" si="191"/>
        <v>716.52654505521002</v>
      </c>
      <c r="T650" s="26">
        <f>ABS((+P650+Q650)*(+E650))/1000</f>
        <v>9.6086209691903655</v>
      </c>
      <c r="U650" s="61"/>
      <c r="V650" s="61"/>
      <c r="W650" s="22">
        <v>308.00785775999998</v>
      </c>
      <c r="X650" s="26">
        <f t="shared" si="197"/>
        <v>6.1304390602952591E-2</v>
      </c>
      <c r="Y650" s="26">
        <f t="shared" si="192"/>
        <v>6.1304390602952591E-2</v>
      </c>
      <c r="Z650" s="26">
        <f t="shared" si="193"/>
        <v>0.18943056696312349</v>
      </c>
      <c r="AA650" s="22">
        <f>(0.5*'Vehicle Specs'!$G$20*'Drive Cycle'!E650^2)</f>
        <v>56540.652061500004</v>
      </c>
      <c r="AB650" s="22">
        <f t="shared" si="194"/>
        <v>716.52654505521002</v>
      </c>
      <c r="AC650" s="22">
        <f>SUM(AB$2:AB650)</f>
        <v>199996.59502855749</v>
      </c>
      <c r="AD650" s="35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</row>
    <row r="651" spans="1:43" x14ac:dyDescent="0.3">
      <c r="A651" s="21">
        <v>3</v>
      </c>
      <c r="B651" s="26" t="s">
        <v>86</v>
      </c>
      <c r="C651" s="26">
        <f t="shared" si="183"/>
        <v>649</v>
      </c>
      <c r="D651" s="26">
        <f t="shared" si="187"/>
        <v>29.998170000000002</v>
      </c>
      <c r="E651" s="26">
        <v>13.41</v>
      </c>
      <c r="F651" s="43">
        <f t="shared" si="195"/>
        <v>81.385231915744953</v>
      </c>
      <c r="G651" s="61"/>
      <c r="H651" s="61"/>
      <c r="I651" s="43">
        <f>E651-E650</f>
        <v>0</v>
      </c>
      <c r="J651" s="26">
        <f>(0.5*'Vehicle Specs'!$G$25*'Vehicle Specs'!$C$28*'Vehicle Specs'!$C$27*'Drive Cycle'!E651^2)</f>
        <v>159.97581505520998</v>
      </c>
      <c r="K651" s="26">
        <f>IF(A651=1,'Vehicle Specs'!$E$36,IF(A651=2,'Vehicle Specs'!$C$36,IF(A651=3,'Vehicle Specs'!$D$36,IF(A651=4,'Vehicle Specs'!$B$36,1))))</f>
        <v>556.55073000000004</v>
      </c>
      <c r="L651" s="26">
        <v>0</v>
      </c>
      <c r="M651" s="26">
        <f t="shared" si="196"/>
        <v>0</v>
      </c>
      <c r="N651" s="26">
        <f t="shared" si="188"/>
        <v>0</v>
      </c>
      <c r="O651" s="26">
        <f t="shared" si="189"/>
        <v>0</v>
      </c>
      <c r="P651" s="26">
        <f t="shared" si="190"/>
        <v>716.52654505521002</v>
      </c>
      <c r="Q651" s="26">
        <f>IF(H651=1,I651*'Vehicle Specs'!#REF!,IF(H651=2,'Vehicle Specs'!#REF!*I651,IF(H651=3,'Vehicle Specs'!$G$25*I651,0)))</f>
        <v>0</v>
      </c>
      <c r="R651" s="26">
        <f t="shared" si="186"/>
        <v>716.52654505521002</v>
      </c>
      <c r="S651" s="26">
        <f t="shared" si="191"/>
        <v>716.52654505521002</v>
      </c>
      <c r="T651" s="26">
        <f>ABS((+P651+Q651)*(+E651))/1000</f>
        <v>9.6086209691903655</v>
      </c>
      <c r="U651" s="61"/>
      <c r="V651" s="61"/>
      <c r="W651" s="22">
        <v>308.00785775999998</v>
      </c>
      <c r="X651" s="26">
        <f t="shared" si="197"/>
        <v>6.1304390602952591E-2</v>
      </c>
      <c r="Y651" s="26">
        <f t="shared" si="192"/>
        <v>6.1304390602952591E-2</v>
      </c>
      <c r="Z651" s="26">
        <f t="shared" si="193"/>
        <v>0.18943056696312349</v>
      </c>
      <c r="AA651" s="22">
        <f>(0.5*'Vehicle Specs'!$G$20*'Drive Cycle'!E651^2)</f>
        <v>56540.652061500004</v>
      </c>
      <c r="AB651" s="22">
        <f t="shared" si="194"/>
        <v>716.52654505521002</v>
      </c>
      <c r="AC651" s="22">
        <f>SUM(AB$2:AB651)</f>
        <v>200713.12157361271</v>
      </c>
      <c r="AD651" s="35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</row>
    <row r="652" spans="1:43" x14ac:dyDescent="0.3">
      <c r="A652" s="21">
        <v>3</v>
      </c>
      <c r="B652" s="26" t="s">
        <v>86</v>
      </c>
      <c r="C652" s="26">
        <f t="shared" si="183"/>
        <v>650</v>
      </c>
      <c r="D652" s="26">
        <f t="shared" si="187"/>
        <v>29.998170000000002</v>
      </c>
      <c r="E652" s="26">
        <v>13.41</v>
      </c>
      <c r="F652" s="43">
        <f t="shared" si="195"/>
        <v>81.459803131255768</v>
      </c>
      <c r="G652" s="61"/>
      <c r="H652" s="61"/>
      <c r="I652" s="43">
        <f>E652-E651</f>
        <v>0</v>
      </c>
      <c r="J652" s="26">
        <f>(0.5*'Vehicle Specs'!$G$25*'Vehicle Specs'!$C$28*'Vehicle Specs'!$C$27*'Drive Cycle'!E652^2)</f>
        <v>159.97581505520998</v>
      </c>
      <c r="K652" s="26">
        <f>IF(A652=1,'Vehicle Specs'!$E$36,IF(A652=2,'Vehicle Specs'!$C$36,IF(A652=3,'Vehicle Specs'!$D$36,IF(A652=4,'Vehicle Specs'!$B$36,1))))</f>
        <v>556.55073000000004</v>
      </c>
      <c r="L652" s="26">
        <v>0</v>
      </c>
      <c r="M652" s="26">
        <f t="shared" si="196"/>
        <v>0</v>
      </c>
      <c r="N652" s="26">
        <f t="shared" si="188"/>
        <v>0</v>
      </c>
      <c r="O652" s="26">
        <f t="shared" si="189"/>
        <v>0</v>
      </c>
      <c r="P652" s="26">
        <f t="shared" si="190"/>
        <v>716.52654505521002</v>
      </c>
      <c r="Q652" s="26">
        <f>IF(H652=1,I652*'Vehicle Specs'!#REF!,IF(H652=2,'Vehicle Specs'!#REF!*I652,IF(H652=3,'Vehicle Specs'!$G$25*I652,0)))</f>
        <v>0</v>
      </c>
      <c r="R652" s="26">
        <f t="shared" si="186"/>
        <v>716.52654505521002</v>
      </c>
      <c r="S652" s="26">
        <f t="shared" si="191"/>
        <v>716.52654505521002</v>
      </c>
      <c r="T652" s="26">
        <f>ABS((+P652+Q652)*(+E652))/1000</f>
        <v>9.6086209691903655</v>
      </c>
      <c r="U652" s="61"/>
      <c r="V652" s="61"/>
      <c r="W652" s="22">
        <v>308.00785775999998</v>
      </c>
      <c r="X652" s="26">
        <f t="shared" si="197"/>
        <v>6.1304390602952591E-2</v>
      </c>
      <c r="Y652" s="26">
        <f t="shared" si="192"/>
        <v>6.1304390602952591E-2</v>
      </c>
      <c r="Z652" s="26">
        <f t="shared" si="193"/>
        <v>0.18943056696312349</v>
      </c>
      <c r="AA652" s="22">
        <f>(0.5*'Vehicle Specs'!$G$20*'Drive Cycle'!E652^2)</f>
        <v>56540.652061500004</v>
      </c>
      <c r="AB652" s="22">
        <f t="shared" si="194"/>
        <v>716.52654505521002</v>
      </c>
      <c r="AC652" s="22">
        <f>SUM(AB$2:AB652)</f>
        <v>201429.64811866792</v>
      </c>
      <c r="AD652" s="35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</row>
    <row r="653" spans="1:43" x14ac:dyDescent="0.3">
      <c r="A653" s="21">
        <v>3</v>
      </c>
      <c r="B653" s="26" t="s">
        <v>86</v>
      </c>
      <c r="C653" s="26">
        <f t="shared" si="183"/>
        <v>651</v>
      </c>
      <c r="D653" s="26">
        <f t="shared" si="187"/>
        <v>29.998170000000002</v>
      </c>
      <c r="E653" s="26">
        <v>13.41</v>
      </c>
      <c r="F653" s="43">
        <f t="shared" si="195"/>
        <v>81.534374346766583</v>
      </c>
      <c r="G653" s="61"/>
      <c r="H653" s="61"/>
      <c r="I653" s="43">
        <f>E653-E652</f>
        <v>0</v>
      </c>
      <c r="J653" s="26">
        <f>(0.5*'Vehicle Specs'!$G$25*'Vehicle Specs'!$C$28*'Vehicle Specs'!$C$27*'Drive Cycle'!E653^2)</f>
        <v>159.97581505520998</v>
      </c>
      <c r="K653" s="26">
        <f>IF(A653=1,'Vehicle Specs'!$E$36,IF(A653=2,'Vehicle Specs'!$C$36,IF(A653=3,'Vehicle Specs'!$D$36,IF(A653=4,'Vehicle Specs'!$B$36,1))))</f>
        <v>556.55073000000004</v>
      </c>
      <c r="L653" s="26">
        <v>0</v>
      </c>
      <c r="M653" s="26">
        <f t="shared" si="196"/>
        <v>0</v>
      </c>
      <c r="N653" s="26">
        <f t="shared" si="188"/>
        <v>0</v>
      </c>
      <c r="O653" s="26">
        <f t="shared" si="189"/>
        <v>0</v>
      </c>
      <c r="P653" s="26">
        <f t="shared" si="190"/>
        <v>716.52654505521002</v>
      </c>
      <c r="Q653" s="26">
        <f>IF(H653=1,I653*'Vehicle Specs'!#REF!,IF(H653=2,'Vehicle Specs'!#REF!*I653,IF(H653=3,'Vehicle Specs'!$G$25*I653,0)))</f>
        <v>0</v>
      </c>
      <c r="R653" s="26">
        <f t="shared" si="186"/>
        <v>716.52654505521002</v>
      </c>
      <c r="S653" s="26">
        <f t="shared" si="191"/>
        <v>716.52654505521002</v>
      </c>
      <c r="T653" s="26">
        <f>ABS((+P653+Q653)*(+E653))/1000</f>
        <v>9.6086209691903655</v>
      </c>
      <c r="U653" s="61"/>
      <c r="V653" s="61"/>
      <c r="W653" s="22">
        <v>308.00785775999998</v>
      </c>
      <c r="X653" s="26">
        <f t="shared" si="197"/>
        <v>6.1304390602952591E-2</v>
      </c>
      <c r="Y653" s="26">
        <f t="shared" si="192"/>
        <v>6.1304390602952591E-2</v>
      </c>
      <c r="Z653" s="26">
        <f t="shared" si="193"/>
        <v>0.18943056696312349</v>
      </c>
      <c r="AA653" s="22">
        <f>(0.5*'Vehicle Specs'!$G$20*'Drive Cycle'!E653^2)</f>
        <v>56540.652061500004</v>
      </c>
      <c r="AB653" s="22">
        <f t="shared" si="194"/>
        <v>716.52654505521002</v>
      </c>
      <c r="AC653" s="22">
        <f>SUM(AB$2:AB653)</f>
        <v>202146.17466372313</v>
      </c>
      <c r="AD653" s="35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</row>
    <row r="654" spans="1:43" x14ac:dyDescent="0.3">
      <c r="A654" s="21">
        <v>3</v>
      </c>
      <c r="B654" s="26" t="s">
        <v>86</v>
      </c>
      <c r="C654" s="26">
        <f t="shared" si="183"/>
        <v>652</v>
      </c>
      <c r="D654" s="26">
        <f t="shared" si="187"/>
        <v>29.998170000000002</v>
      </c>
      <c r="E654" s="26">
        <v>13.41</v>
      </c>
      <c r="F654" s="43">
        <f t="shared" si="195"/>
        <v>81.608945562277398</v>
      </c>
      <c r="G654" s="61"/>
      <c r="H654" s="61"/>
      <c r="I654" s="43">
        <f>E654-E653</f>
        <v>0</v>
      </c>
      <c r="J654" s="26">
        <f>(0.5*'Vehicle Specs'!$G$25*'Vehicle Specs'!$C$28*'Vehicle Specs'!$C$27*'Drive Cycle'!E654^2)</f>
        <v>159.97581505520998</v>
      </c>
      <c r="K654" s="26">
        <f>IF(A654=1,'Vehicle Specs'!$E$36,IF(A654=2,'Vehicle Specs'!$C$36,IF(A654=3,'Vehicle Specs'!$D$36,IF(A654=4,'Vehicle Specs'!$B$36,1))))</f>
        <v>556.55073000000004</v>
      </c>
      <c r="L654" s="26">
        <v>0</v>
      </c>
      <c r="M654" s="26">
        <f t="shared" si="196"/>
        <v>0</v>
      </c>
      <c r="N654" s="26">
        <f t="shared" si="188"/>
        <v>0</v>
      </c>
      <c r="O654" s="26">
        <f t="shared" si="189"/>
        <v>0</v>
      </c>
      <c r="P654" s="26">
        <f t="shared" si="190"/>
        <v>716.52654505521002</v>
      </c>
      <c r="Q654" s="26">
        <f>IF(H654=1,I654*'Vehicle Specs'!#REF!,IF(H654=2,'Vehicle Specs'!#REF!*I654,IF(H654=3,'Vehicle Specs'!$G$25*I654,0)))</f>
        <v>0</v>
      </c>
      <c r="R654" s="26">
        <f t="shared" si="186"/>
        <v>716.52654505521002</v>
      </c>
      <c r="S654" s="26">
        <f t="shared" si="191"/>
        <v>716.52654505521002</v>
      </c>
      <c r="T654" s="26">
        <f>ABS((+P654+Q654)*(+E654))/1000</f>
        <v>9.6086209691903655</v>
      </c>
      <c r="U654" s="61"/>
      <c r="V654" s="61"/>
      <c r="W654" s="22">
        <v>308.00785775999998</v>
      </c>
      <c r="X654" s="26">
        <f t="shared" si="197"/>
        <v>6.1304390602952591E-2</v>
      </c>
      <c r="Y654" s="26">
        <f t="shared" si="192"/>
        <v>6.1304390602952591E-2</v>
      </c>
      <c r="Z654" s="26">
        <f t="shared" si="193"/>
        <v>0.18943056696312349</v>
      </c>
      <c r="AA654" s="22">
        <f>(0.5*'Vehicle Specs'!$G$20*'Drive Cycle'!E654^2)</f>
        <v>56540.652061500004</v>
      </c>
      <c r="AB654" s="22">
        <f t="shared" si="194"/>
        <v>716.52654505521002</v>
      </c>
      <c r="AC654" s="22">
        <f>SUM(AB$2:AB654)</f>
        <v>202862.70120877834</v>
      </c>
      <c r="AD654" s="35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</row>
    <row r="655" spans="1:43" x14ac:dyDescent="0.3">
      <c r="A655" s="21">
        <v>3</v>
      </c>
      <c r="B655" s="26" t="s">
        <v>86</v>
      </c>
      <c r="C655" s="26">
        <f t="shared" si="183"/>
        <v>653</v>
      </c>
      <c r="D655" s="26">
        <f t="shared" si="187"/>
        <v>29.998170000000002</v>
      </c>
      <c r="E655" s="26">
        <v>13.41</v>
      </c>
      <c r="F655" s="43">
        <f t="shared" si="195"/>
        <v>81.683516777788213</v>
      </c>
      <c r="G655" s="61"/>
      <c r="H655" s="61"/>
      <c r="I655" s="43">
        <f>E655-E654</f>
        <v>0</v>
      </c>
      <c r="J655" s="26">
        <f>(0.5*'Vehicle Specs'!$G$25*'Vehicle Specs'!$C$28*'Vehicle Specs'!$C$27*'Drive Cycle'!E655^2)</f>
        <v>159.97581505520998</v>
      </c>
      <c r="K655" s="26">
        <f>IF(A655=1,'Vehicle Specs'!$E$36,IF(A655=2,'Vehicle Specs'!$C$36,IF(A655=3,'Vehicle Specs'!$D$36,IF(A655=4,'Vehicle Specs'!$B$36,1))))</f>
        <v>556.55073000000004</v>
      </c>
      <c r="L655" s="26">
        <v>0</v>
      </c>
      <c r="M655" s="26">
        <f t="shared" si="196"/>
        <v>0</v>
      </c>
      <c r="N655" s="26">
        <f t="shared" si="188"/>
        <v>0</v>
      </c>
      <c r="O655" s="26">
        <f t="shared" si="189"/>
        <v>0</v>
      </c>
      <c r="P655" s="26">
        <f t="shared" si="190"/>
        <v>716.52654505521002</v>
      </c>
      <c r="Q655" s="26">
        <f>IF(H655=1,I655*'Vehicle Specs'!#REF!,IF(H655=2,'Vehicle Specs'!#REF!*I655,IF(H655=3,'Vehicle Specs'!$G$25*I655,0)))</f>
        <v>0</v>
      </c>
      <c r="R655" s="26">
        <f t="shared" si="186"/>
        <v>716.52654505521002</v>
      </c>
      <c r="S655" s="26">
        <f t="shared" si="191"/>
        <v>716.52654505521002</v>
      </c>
      <c r="T655" s="26">
        <f>ABS((+P655+Q655)*(+E655))/1000</f>
        <v>9.6086209691903655</v>
      </c>
      <c r="U655" s="61"/>
      <c r="V655" s="61"/>
      <c r="W655" s="22">
        <v>308.00785775999998</v>
      </c>
      <c r="X655" s="26">
        <f t="shared" si="197"/>
        <v>6.1304390602952591E-2</v>
      </c>
      <c r="Y655" s="26">
        <f t="shared" si="192"/>
        <v>6.1304390602952591E-2</v>
      </c>
      <c r="Z655" s="26">
        <f t="shared" si="193"/>
        <v>0.18943056696312349</v>
      </c>
      <c r="AA655" s="22">
        <f>(0.5*'Vehicle Specs'!$G$20*'Drive Cycle'!E655^2)</f>
        <v>56540.652061500004</v>
      </c>
      <c r="AB655" s="22">
        <f t="shared" si="194"/>
        <v>716.52654505521002</v>
      </c>
      <c r="AC655" s="22">
        <f>SUM(AB$2:AB655)</f>
        <v>203579.22775383355</v>
      </c>
      <c r="AD655" s="35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</row>
    <row r="656" spans="1:43" x14ac:dyDescent="0.3">
      <c r="A656" s="21">
        <v>3</v>
      </c>
      <c r="B656" s="26" t="s">
        <v>86</v>
      </c>
      <c r="C656" s="26">
        <f t="shared" si="183"/>
        <v>654</v>
      </c>
      <c r="D656" s="26">
        <f t="shared" si="187"/>
        <v>29.998170000000002</v>
      </c>
      <c r="E656" s="26">
        <v>13.41</v>
      </c>
      <c r="F656" s="43">
        <f t="shared" si="195"/>
        <v>81.758087993299029</v>
      </c>
      <c r="G656" s="61"/>
      <c r="H656" s="61"/>
      <c r="I656" s="43">
        <f>E656-E655</f>
        <v>0</v>
      </c>
      <c r="J656" s="26">
        <f>(0.5*'Vehicle Specs'!$G$25*'Vehicle Specs'!$C$28*'Vehicle Specs'!$C$27*'Drive Cycle'!E656^2)</f>
        <v>159.97581505520998</v>
      </c>
      <c r="K656" s="26">
        <f>IF(A656=1,'Vehicle Specs'!$E$36,IF(A656=2,'Vehicle Specs'!$C$36,IF(A656=3,'Vehicle Specs'!$D$36,IF(A656=4,'Vehicle Specs'!$B$36,1))))</f>
        <v>556.55073000000004</v>
      </c>
      <c r="L656" s="26">
        <v>0</v>
      </c>
      <c r="M656" s="26">
        <f t="shared" si="196"/>
        <v>0</v>
      </c>
      <c r="N656" s="26">
        <f t="shared" si="188"/>
        <v>0</v>
      </c>
      <c r="O656" s="26">
        <f t="shared" si="189"/>
        <v>0</v>
      </c>
      <c r="P656" s="26">
        <f t="shared" si="190"/>
        <v>716.52654505521002</v>
      </c>
      <c r="Q656" s="26">
        <f>IF(H656=1,I656*'Vehicle Specs'!#REF!,IF(H656=2,'Vehicle Specs'!#REF!*I656,IF(H656=3,'Vehicle Specs'!$G$25*I656,0)))</f>
        <v>0</v>
      </c>
      <c r="R656" s="26">
        <f t="shared" si="186"/>
        <v>716.52654505521002</v>
      </c>
      <c r="S656" s="26">
        <f t="shared" si="191"/>
        <v>716.52654505521002</v>
      </c>
      <c r="T656" s="26">
        <f>ABS((+P656+Q656)*(+E656))/1000</f>
        <v>9.6086209691903655</v>
      </c>
      <c r="U656" s="61"/>
      <c r="V656" s="61"/>
      <c r="W656" s="22">
        <v>308.00785775999998</v>
      </c>
      <c r="X656" s="26">
        <f t="shared" si="197"/>
        <v>6.1304390602952591E-2</v>
      </c>
      <c r="Y656" s="26">
        <f t="shared" si="192"/>
        <v>6.1304390602952591E-2</v>
      </c>
      <c r="Z656" s="26">
        <f t="shared" si="193"/>
        <v>0.18943056696312349</v>
      </c>
      <c r="AA656" s="22">
        <f>(0.5*'Vehicle Specs'!$G$20*'Drive Cycle'!E656^2)</f>
        <v>56540.652061500004</v>
      </c>
      <c r="AB656" s="22">
        <f t="shared" si="194"/>
        <v>716.52654505521002</v>
      </c>
      <c r="AC656" s="22">
        <f>SUM(AB$2:AB656)</f>
        <v>204295.75429888876</v>
      </c>
      <c r="AD656" s="35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</row>
    <row r="657" spans="1:43" x14ac:dyDescent="0.3">
      <c r="A657" s="21">
        <v>3</v>
      </c>
      <c r="B657" s="26" t="s">
        <v>86</v>
      </c>
      <c r="C657" s="26">
        <f t="shared" si="183"/>
        <v>655</v>
      </c>
      <c r="D657" s="26">
        <f t="shared" si="187"/>
        <v>29.998170000000002</v>
      </c>
      <c r="E657" s="26">
        <v>13.41</v>
      </c>
      <c r="F657" s="43">
        <f t="shared" si="195"/>
        <v>81.832659208809844</v>
      </c>
      <c r="G657" s="61"/>
      <c r="H657" s="61"/>
      <c r="I657" s="43">
        <f>E657-E656</f>
        <v>0</v>
      </c>
      <c r="J657" s="26">
        <f>(0.5*'Vehicle Specs'!$G$25*'Vehicle Specs'!$C$28*'Vehicle Specs'!$C$27*'Drive Cycle'!E657^2)</f>
        <v>159.97581505520998</v>
      </c>
      <c r="K657" s="26">
        <f>IF(A657=1,'Vehicle Specs'!$E$36,IF(A657=2,'Vehicle Specs'!$C$36,IF(A657=3,'Vehicle Specs'!$D$36,IF(A657=4,'Vehicle Specs'!$B$36,1))))</f>
        <v>556.55073000000004</v>
      </c>
      <c r="L657" s="26">
        <v>0</v>
      </c>
      <c r="M657" s="26">
        <f t="shared" si="196"/>
        <v>0</v>
      </c>
      <c r="N657" s="26">
        <f t="shared" si="188"/>
        <v>0</v>
      </c>
      <c r="O657" s="26">
        <f t="shared" si="189"/>
        <v>0</v>
      </c>
      <c r="P657" s="26">
        <f t="shared" si="190"/>
        <v>716.52654505521002</v>
      </c>
      <c r="Q657" s="26">
        <f>IF(H657=1,I657*'Vehicle Specs'!#REF!,IF(H657=2,'Vehicle Specs'!#REF!*I657,IF(H657=3,'Vehicle Specs'!$G$25*I657,0)))</f>
        <v>0</v>
      </c>
      <c r="R657" s="26">
        <f t="shared" si="186"/>
        <v>716.52654505521002</v>
      </c>
      <c r="S657" s="26">
        <f t="shared" si="191"/>
        <v>716.52654505521002</v>
      </c>
      <c r="T657" s="26">
        <f>ABS((+P657+Q657)*(+E657))/1000</f>
        <v>9.6086209691903655</v>
      </c>
      <c r="U657" s="61"/>
      <c r="V657" s="61"/>
      <c r="W657" s="22">
        <v>308.00785775999998</v>
      </c>
      <c r="X657" s="26">
        <f t="shared" si="197"/>
        <v>6.1304390602952591E-2</v>
      </c>
      <c r="Y657" s="26">
        <f t="shared" si="192"/>
        <v>6.1304390602952591E-2</v>
      </c>
      <c r="Z657" s="26">
        <f t="shared" si="193"/>
        <v>0.18943056696312349</v>
      </c>
      <c r="AA657" s="22">
        <f>(0.5*'Vehicle Specs'!$G$20*'Drive Cycle'!E657^2)</f>
        <v>56540.652061500004</v>
      </c>
      <c r="AB657" s="22">
        <f t="shared" si="194"/>
        <v>716.52654505521002</v>
      </c>
      <c r="AC657" s="22">
        <f>SUM(AB$2:AB657)</f>
        <v>205012.28084394397</v>
      </c>
      <c r="AD657" s="35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</row>
    <row r="658" spans="1:43" x14ac:dyDescent="0.3">
      <c r="A658" s="21">
        <v>3</v>
      </c>
      <c r="B658" s="26" t="s">
        <v>86</v>
      </c>
      <c r="C658" s="26">
        <f t="shared" si="183"/>
        <v>656</v>
      </c>
      <c r="D658" s="26">
        <f t="shared" si="187"/>
        <v>29.998170000000002</v>
      </c>
      <c r="E658" s="26">
        <v>13.41</v>
      </c>
      <c r="F658" s="43">
        <f t="shared" si="195"/>
        <v>81.907230424320659</v>
      </c>
      <c r="G658" s="61"/>
      <c r="H658" s="61"/>
      <c r="I658" s="43">
        <f>E658-E657</f>
        <v>0</v>
      </c>
      <c r="J658" s="26">
        <f>(0.5*'Vehicle Specs'!$G$25*'Vehicle Specs'!$C$28*'Vehicle Specs'!$C$27*'Drive Cycle'!E658^2)</f>
        <v>159.97581505520998</v>
      </c>
      <c r="K658" s="26">
        <f>IF(A658=1,'Vehicle Specs'!$E$36,IF(A658=2,'Vehicle Specs'!$C$36,IF(A658=3,'Vehicle Specs'!$D$36,IF(A658=4,'Vehicle Specs'!$B$36,1))))</f>
        <v>556.55073000000004</v>
      </c>
      <c r="L658" s="26">
        <v>0</v>
      </c>
      <c r="M658" s="26">
        <f t="shared" si="196"/>
        <v>0</v>
      </c>
      <c r="N658" s="26">
        <f t="shared" si="188"/>
        <v>0</v>
      </c>
      <c r="O658" s="26">
        <f t="shared" si="189"/>
        <v>0</v>
      </c>
      <c r="P658" s="26">
        <f t="shared" si="190"/>
        <v>716.52654505521002</v>
      </c>
      <c r="Q658" s="26">
        <f>IF(H658=1,I658*'Vehicle Specs'!#REF!,IF(H658=2,'Vehicle Specs'!#REF!*I658,IF(H658=3,'Vehicle Specs'!$G$25*I658,0)))</f>
        <v>0</v>
      </c>
      <c r="R658" s="26">
        <f t="shared" si="186"/>
        <v>716.52654505521002</v>
      </c>
      <c r="S658" s="26">
        <f t="shared" si="191"/>
        <v>716.52654505521002</v>
      </c>
      <c r="T658" s="26">
        <f>ABS((+P658+Q658)*(+E658))/1000</f>
        <v>9.6086209691903655</v>
      </c>
      <c r="U658" s="61"/>
      <c r="V658" s="61"/>
      <c r="W658" s="22">
        <v>308.00785775999998</v>
      </c>
      <c r="X658" s="26">
        <f t="shared" si="197"/>
        <v>6.1304390602952591E-2</v>
      </c>
      <c r="Y658" s="26">
        <f t="shared" si="192"/>
        <v>6.1304390602952591E-2</v>
      </c>
      <c r="Z658" s="26">
        <f t="shared" si="193"/>
        <v>0.18943056696312349</v>
      </c>
      <c r="AA658" s="22">
        <f>(0.5*'Vehicle Specs'!$G$20*'Drive Cycle'!E658^2)</f>
        <v>56540.652061500004</v>
      </c>
      <c r="AB658" s="22">
        <f t="shared" si="194"/>
        <v>716.52654505521002</v>
      </c>
      <c r="AC658" s="22">
        <f>SUM(AB$2:AB658)</f>
        <v>205728.80738899918</v>
      </c>
      <c r="AD658" s="35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</row>
    <row r="659" spans="1:43" x14ac:dyDescent="0.3">
      <c r="A659" s="21">
        <v>3</v>
      </c>
      <c r="B659" s="26" t="s">
        <v>86</v>
      </c>
      <c r="C659" s="26">
        <f t="shared" si="183"/>
        <v>657</v>
      </c>
      <c r="D659" s="26">
        <f t="shared" si="187"/>
        <v>29.998170000000002</v>
      </c>
      <c r="E659" s="26">
        <v>13.41</v>
      </c>
      <c r="F659" s="43">
        <f t="shared" si="195"/>
        <v>81.981801639831474</v>
      </c>
      <c r="G659" s="61"/>
      <c r="H659" s="61"/>
      <c r="I659" s="43">
        <f>E659-E658</f>
        <v>0</v>
      </c>
      <c r="J659" s="26">
        <f>(0.5*'Vehicle Specs'!$G$25*'Vehicle Specs'!$C$28*'Vehicle Specs'!$C$27*'Drive Cycle'!E659^2)</f>
        <v>159.97581505520998</v>
      </c>
      <c r="K659" s="26">
        <f>IF(A659=1,'Vehicle Specs'!$E$36,IF(A659=2,'Vehicle Specs'!$C$36,IF(A659=3,'Vehicle Specs'!$D$36,IF(A659=4,'Vehicle Specs'!$B$36,1))))</f>
        <v>556.55073000000004</v>
      </c>
      <c r="L659" s="26">
        <v>0</v>
      </c>
      <c r="M659" s="26">
        <f t="shared" si="196"/>
        <v>0</v>
      </c>
      <c r="N659" s="26">
        <f t="shared" si="188"/>
        <v>0</v>
      </c>
      <c r="O659" s="26">
        <f t="shared" si="189"/>
        <v>0</v>
      </c>
      <c r="P659" s="26">
        <f t="shared" si="190"/>
        <v>716.52654505521002</v>
      </c>
      <c r="Q659" s="26">
        <f>IF(H659=1,I659*'Vehicle Specs'!#REF!,IF(H659=2,'Vehicle Specs'!#REF!*I659,IF(H659=3,'Vehicle Specs'!$G$25*I659,0)))</f>
        <v>0</v>
      </c>
      <c r="R659" s="26">
        <f t="shared" si="186"/>
        <v>716.52654505521002</v>
      </c>
      <c r="S659" s="26">
        <f t="shared" si="191"/>
        <v>716.52654505521002</v>
      </c>
      <c r="T659" s="26">
        <f>ABS((+P659+Q659)*(+E659))/1000</f>
        <v>9.6086209691903655</v>
      </c>
      <c r="U659" s="61"/>
      <c r="V659" s="61"/>
      <c r="W659" s="22">
        <v>308.00785775999998</v>
      </c>
      <c r="X659" s="26">
        <f t="shared" si="197"/>
        <v>6.1304390602952591E-2</v>
      </c>
      <c r="Y659" s="26">
        <f t="shared" si="192"/>
        <v>6.1304390602952591E-2</v>
      </c>
      <c r="Z659" s="26">
        <f t="shared" si="193"/>
        <v>0.18943056696312349</v>
      </c>
      <c r="AA659" s="22">
        <f>(0.5*'Vehicle Specs'!$G$20*'Drive Cycle'!E659^2)</f>
        <v>56540.652061500004</v>
      </c>
      <c r="AB659" s="22">
        <f t="shared" si="194"/>
        <v>716.52654505521002</v>
      </c>
      <c r="AC659" s="22">
        <f>SUM(AB$2:AB659)</f>
        <v>206445.33393405439</v>
      </c>
      <c r="AD659" s="35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</row>
    <row r="660" spans="1:43" x14ac:dyDescent="0.3">
      <c r="A660" s="21">
        <v>3</v>
      </c>
      <c r="B660" s="26" t="s">
        <v>86</v>
      </c>
      <c r="C660" s="26">
        <f t="shared" si="183"/>
        <v>658</v>
      </c>
      <c r="D660" s="26">
        <f t="shared" si="187"/>
        <v>29.998170000000002</v>
      </c>
      <c r="E660" s="26">
        <v>13.41</v>
      </c>
      <c r="F660" s="43">
        <f t="shared" si="195"/>
        <v>82.056372855342289</v>
      </c>
      <c r="G660" s="61"/>
      <c r="H660" s="61"/>
      <c r="I660" s="43">
        <f>E660-E659</f>
        <v>0</v>
      </c>
      <c r="J660" s="26">
        <f>(0.5*'Vehicle Specs'!$G$25*'Vehicle Specs'!$C$28*'Vehicle Specs'!$C$27*'Drive Cycle'!E660^2)</f>
        <v>159.97581505520998</v>
      </c>
      <c r="K660" s="26">
        <f>IF(A660=1,'Vehicle Specs'!$E$36,IF(A660=2,'Vehicle Specs'!$C$36,IF(A660=3,'Vehicle Specs'!$D$36,IF(A660=4,'Vehicle Specs'!$B$36,1))))</f>
        <v>556.55073000000004</v>
      </c>
      <c r="L660" s="26">
        <v>0</v>
      </c>
      <c r="M660" s="26">
        <f t="shared" si="196"/>
        <v>0</v>
      </c>
      <c r="N660" s="26">
        <f t="shared" si="188"/>
        <v>0</v>
      </c>
      <c r="O660" s="26">
        <f t="shared" si="189"/>
        <v>0</v>
      </c>
      <c r="P660" s="26">
        <f t="shared" si="190"/>
        <v>716.52654505521002</v>
      </c>
      <c r="Q660" s="26">
        <f>IF(H660=1,I660*'Vehicle Specs'!#REF!,IF(H660=2,'Vehicle Specs'!#REF!*I660,IF(H660=3,'Vehicle Specs'!$G$25*I660,0)))</f>
        <v>0</v>
      </c>
      <c r="R660" s="26">
        <f t="shared" si="186"/>
        <v>716.52654505521002</v>
      </c>
      <c r="S660" s="26">
        <f t="shared" si="191"/>
        <v>716.52654505521002</v>
      </c>
      <c r="T660" s="26">
        <f>ABS((+P660+Q660)*(+E660))/1000</f>
        <v>9.6086209691903655</v>
      </c>
      <c r="U660" s="61"/>
      <c r="V660" s="61"/>
      <c r="W660" s="22">
        <v>308.00785775999998</v>
      </c>
      <c r="X660" s="26">
        <f t="shared" si="197"/>
        <v>6.1304390602952591E-2</v>
      </c>
      <c r="Y660" s="26">
        <f t="shared" si="192"/>
        <v>6.1304390602952591E-2</v>
      </c>
      <c r="Z660" s="26">
        <f t="shared" si="193"/>
        <v>0.18943056696312349</v>
      </c>
      <c r="AA660" s="22">
        <f>(0.5*'Vehicle Specs'!$G$20*'Drive Cycle'!E660^2)</f>
        <v>56540.652061500004</v>
      </c>
      <c r="AB660" s="22">
        <f t="shared" si="194"/>
        <v>716.52654505521002</v>
      </c>
      <c r="AC660" s="22">
        <f>SUM(AB$2:AB660)</f>
        <v>207161.8604791096</v>
      </c>
      <c r="AD660" s="35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</row>
    <row r="661" spans="1:43" x14ac:dyDescent="0.3">
      <c r="A661" s="21">
        <v>3</v>
      </c>
      <c r="B661" s="26" t="s">
        <v>86</v>
      </c>
      <c r="C661" s="26">
        <f t="shared" si="183"/>
        <v>659</v>
      </c>
      <c r="D661" s="26">
        <f t="shared" si="187"/>
        <v>29.998170000000002</v>
      </c>
      <c r="E661" s="26">
        <v>13.41</v>
      </c>
      <c r="F661" s="43">
        <f t="shared" si="195"/>
        <v>82.130944070853104</v>
      </c>
      <c r="G661" s="61"/>
      <c r="H661" s="61"/>
      <c r="I661" s="43">
        <f>E661-E660</f>
        <v>0</v>
      </c>
      <c r="J661" s="26">
        <f>(0.5*'Vehicle Specs'!$G$25*'Vehicle Specs'!$C$28*'Vehicle Specs'!$C$27*'Drive Cycle'!E661^2)</f>
        <v>159.97581505520998</v>
      </c>
      <c r="K661" s="26">
        <f>IF(A661=1,'Vehicle Specs'!$E$36,IF(A661=2,'Vehicle Specs'!$C$36,IF(A661=3,'Vehicle Specs'!$D$36,IF(A661=4,'Vehicle Specs'!$B$36,1))))</f>
        <v>556.55073000000004</v>
      </c>
      <c r="L661" s="26">
        <v>0</v>
      </c>
      <c r="M661" s="26">
        <f t="shared" si="196"/>
        <v>0</v>
      </c>
      <c r="N661" s="26">
        <f t="shared" si="188"/>
        <v>0</v>
      </c>
      <c r="O661" s="26">
        <f t="shared" si="189"/>
        <v>0</v>
      </c>
      <c r="P661" s="26">
        <f t="shared" si="190"/>
        <v>716.52654505521002</v>
      </c>
      <c r="Q661" s="26">
        <f>IF(H661=1,I661*'Vehicle Specs'!#REF!,IF(H661=2,'Vehicle Specs'!#REF!*I661,IF(H661=3,'Vehicle Specs'!$G$25*I661,0)))</f>
        <v>0</v>
      </c>
      <c r="R661" s="26">
        <f t="shared" si="186"/>
        <v>716.52654505521002</v>
      </c>
      <c r="S661" s="26">
        <f t="shared" si="191"/>
        <v>716.52654505521002</v>
      </c>
      <c r="T661" s="26">
        <f>ABS((+P661+Q661)*(+E661))/1000</f>
        <v>9.6086209691903655</v>
      </c>
      <c r="U661" s="61"/>
      <c r="V661" s="61"/>
      <c r="W661" s="22">
        <v>308.00785775999998</v>
      </c>
      <c r="X661" s="26">
        <f t="shared" si="197"/>
        <v>6.1304390602952591E-2</v>
      </c>
      <c r="Y661" s="26">
        <f t="shared" si="192"/>
        <v>6.1304390602952591E-2</v>
      </c>
      <c r="Z661" s="26">
        <f t="shared" si="193"/>
        <v>0.18943056696312349</v>
      </c>
      <c r="AA661" s="22">
        <f>(0.5*'Vehicle Specs'!$G$20*'Drive Cycle'!E661^2)</f>
        <v>56540.652061500004</v>
      </c>
      <c r="AB661" s="22">
        <f t="shared" si="194"/>
        <v>716.52654505521002</v>
      </c>
      <c r="AC661" s="22">
        <f>SUM(AB$2:AB661)</f>
        <v>207878.38702416481</v>
      </c>
      <c r="AD661" s="35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</row>
    <row r="662" spans="1:43" x14ac:dyDescent="0.3">
      <c r="A662" s="21">
        <v>3</v>
      </c>
      <c r="B662" s="26" t="s">
        <v>86</v>
      </c>
      <c r="C662" s="26">
        <f t="shared" si="183"/>
        <v>660</v>
      </c>
      <c r="D662" s="26">
        <f t="shared" si="187"/>
        <v>29.998170000000002</v>
      </c>
      <c r="E662" s="26">
        <v>13.41</v>
      </c>
      <c r="F662" s="43">
        <f t="shared" si="195"/>
        <v>82.205515286363919</v>
      </c>
      <c r="G662" s="61"/>
      <c r="H662" s="61"/>
      <c r="I662" s="43">
        <f>E662-E661</f>
        <v>0</v>
      </c>
      <c r="J662" s="26">
        <f>(0.5*'Vehicle Specs'!$G$25*'Vehicle Specs'!$C$28*'Vehicle Specs'!$C$27*'Drive Cycle'!E662^2)</f>
        <v>159.97581505520998</v>
      </c>
      <c r="K662" s="26">
        <f>IF(A662=1,'Vehicle Specs'!$E$36,IF(A662=2,'Vehicle Specs'!$C$36,IF(A662=3,'Vehicle Specs'!$D$36,IF(A662=4,'Vehicle Specs'!$B$36,1))))</f>
        <v>556.55073000000004</v>
      </c>
      <c r="L662" s="26">
        <v>0</v>
      </c>
      <c r="M662" s="26">
        <f t="shared" si="196"/>
        <v>0</v>
      </c>
      <c r="N662" s="26">
        <f t="shared" si="188"/>
        <v>0</v>
      </c>
      <c r="O662" s="26">
        <f t="shared" si="189"/>
        <v>0</v>
      </c>
      <c r="P662" s="26">
        <f t="shared" si="190"/>
        <v>716.52654505521002</v>
      </c>
      <c r="Q662" s="26">
        <f>IF(H662=1,I662*'Vehicle Specs'!#REF!,IF(H662=2,'Vehicle Specs'!#REF!*I662,IF(H662=3,'Vehicle Specs'!$G$25*I662,0)))</f>
        <v>0</v>
      </c>
      <c r="R662" s="26">
        <f t="shared" si="186"/>
        <v>716.52654505521002</v>
      </c>
      <c r="S662" s="26">
        <f t="shared" si="191"/>
        <v>716.52654505521002</v>
      </c>
      <c r="T662" s="26">
        <f>ABS((+P662+Q662)*(+E662))/1000</f>
        <v>9.6086209691903655</v>
      </c>
      <c r="U662" s="61"/>
      <c r="V662" s="61"/>
      <c r="W662" s="22">
        <v>308.00785775999998</v>
      </c>
      <c r="X662" s="26">
        <f t="shared" si="197"/>
        <v>6.1304390602952591E-2</v>
      </c>
      <c r="Y662" s="26">
        <f t="shared" si="192"/>
        <v>6.1304390602952591E-2</v>
      </c>
      <c r="Z662" s="26">
        <f t="shared" si="193"/>
        <v>0.18943056696312349</v>
      </c>
      <c r="AA662" s="22">
        <f>(0.5*'Vehicle Specs'!$G$20*'Drive Cycle'!E662^2)</f>
        <v>56540.652061500004</v>
      </c>
      <c r="AB662" s="22">
        <f t="shared" si="194"/>
        <v>716.52654505521002</v>
      </c>
      <c r="AC662" s="22">
        <f>SUM(AB$2:AB662)</f>
        <v>208594.91356922002</v>
      </c>
      <c r="AD662" s="35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</row>
    <row r="663" spans="1:43" x14ac:dyDescent="0.3">
      <c r="A663" s="21">
        <v>3</v>
      </c>
      <c r="B663" s="26" t="s">
        <v>86</v>
      </c>
      <c r="C663" s="26">
        <f t="shared" si="183"/>
        <v>661</v>
      </c>
      <c r="D663" s="26">
        <f t="shared" si="187"/>
        <v>29.998170000000002</v>
      </c>
      <c r="E663" s="26">
        <v>13.41</v>
      </c>
      <c r="F663" s="43">
        <f t="shared" si="195"/>
        <v>82.280086501874734</v>
      </c>
      <c r="G663" s="61"/>
      <c r="H663" s="61"/>
      <c r="I663" s="43">
        <f>E663-E662</f>
        <v>0</v>
      </c>
      <c r="J663" s="26">
        <f>(0.5*'Vehicle Specs'!$G$25*'Vehicle Specs'!$C$28*'Vehicle Specs'!$C$27*'Drive Cycle'!E663^2)</f>
        <v>159.97581505520998</v>
      </c>
      <c r="K663" s="26">
        <f>IF(A663=1,'Vehicle Specs'!$E$36,IF(A663=2,'Vehicle Specs'!$C$36,IF(A663=3,'Vehicle Specs'!$D$36,IF(A663=4,'Vehicle Specs'!$B$36,1))))</f>
        <v>556.55073000000004</v>
      </c>
      <c r="L663" s="26">
        <v>0</v>
      </c>
      <c r="M663" s="26">
        <f t="shared" si="196"/>
        <v>0</v>
      </c>
      <c r="N663" s="26">
        <f t="shared" si="188"/>
        <v>0</v>
      </c>
      <c r="O663" s="26">
        <f t="shared" si="189"/>
        <v>0</v>
      </c>
      <c r="P663" s="26">
        <f t="shared" si="190"/>
        <v>716.52654505521002</v>
      </c>
      <c r="Q663" s="26">
        <f>IF(H663=1,I663*'Vehicle Specs'!#REF!,IF(H663=2,'Vehicle Specs'!#REF!*I663,IF(H663=3,'Vehicle Specs'!$G$25*I663,0)))</f>
        <v>0</v>
      </c>
      <c r="R663" s="26">
        <f t="shared" si="186"/>
        <v>716.52654505521002</v>
      </c>
      <c r="S663" s="26">
        <f t="shared" si="191"/>
        <v>716.52654505521002</v>
      </c>
      <c r="T663" s="26">
        <f>ABS((+P663+Q663)*(+E663))/1000</f>
        <v>9.6086209691903655</v>
      </c>
      <c r="U663" s="61"/>
      <c r="V663" s="61"/>
      <c r="W663" s="22">
        <v>308.00785775999998</v>
      </c>
      <c r="X663" s="26">
        <f t="shared" si="197"/>
        <v>6.1304390602952591E-2</v>
      </c>
      <c r="Y663" s="26">
        <f t="shared" si="192"/>
        <v>6.1304390602952591E-2</v>
      </c>
      <c r="Z663" s="26">
        <f t="shared" si="193"/>
        <v>0.18943056696312349</v>
      </c>
      <c r="AA663" s="22">
        <f>(0.5*'Vehicle Specs'!$G$20*'Drive Cycle'!E663^2)</f>
        <v>56540.652061500004</v>
      </c>
      <c r="AB663" s="22">
        <f t="shared" si="194"/>
        <v>716.52654505521002</v>
      </c>
      <c r="AC663" s="22">
        <f>SUM(AB$2:AB663)</f>
        <v>209311.44011427523</v>
      </c>
      <c r="AD663" s="35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</row>
    <row r="664" spans="1:43" x14ac:dyDescent="0.3">
      <c r="A664" s="21">
        <v>3</v>
      </c>
      <c r="B664" s="26" t="s">
        <v>86</v>
      </c>
      <c r="C664" s="26">
        <f t="shared" si="183"/>
        <v>662</v>
      </c>
      <c r="D664" s="26">
        <f t="shared" si="187"/>
        <v>29.998170000000002</v>
      </c>
      <c r="E664" s="26">
        <v>13.41</v>
      </c>
      <c r="F664" s="43">
        <f t="shared" si="195"/>
        <v>82.35465771738555</v>
      </c>
      <c r="G664" s="61"/>
      <c r="H664" s="61"/>
      <c r="I664" s="43">
        <f>E664-E663</f>
        <v>0</v>
      </c>
      <c r="J664" s="26">
        <f>(0.5*'Vehicle Specs'!$G$25*'Vehicle Specs'!$C$28*'Vehicle Specs'!$C$27*'Drive Cycle'!E664^2)</f>
        <v>159.97581505520998</v>
      </c>
      <c r="K664" s="26">
        <f>IF(A664=1,'Vehicle Specs'!$E$36,IF(A664=2,'Vehicle Specs'!$C$36,IF(A664=3,'Vehicle Specs'!$D$36,IF(A664=4,'Vehicle Specs'!$B$36,1))))</f>
        <v>556.55073000000004</v>
      </c>
      <c r="L664" s="26">
        <v>0</v>
      </c>
      <c r="M664" s="26">
        <f t="shared" si="196"/>
        <v>0</v>
      </c>
      <c r="N664" s="26">
        <f t="shared" si="188"/>
        <v>0</v>
      </c>
      <c r="O664" s="26">
        <f t="shared" si="189"/>
        <v>0</v>
      </c>
      <c r="P664" s="26">
        <f t="shared" si="190"/>
        <v>716.52654505521002</v>
      </c>
      <c r="Q664" s="26">
        <f>IF(H664=1,I664*'Vehicle Specs'!#REF!,IF(H664=2,'Vehicle Specs'!#REF!*I664,IF(H664=3,'Vehicle Specs'!$G$25*I664,0)))</f>
        <v>0</v>
      </c>
      <c r="R664" s="26">
        <f t="shared" si="186"/>
        <v>716.52654505521002</v>
      </c>
      <c r="S664" s="26">
        <f t="shared" si="191"/>
        <v>716.52654505521002</v>
      </c>
      <c r="T664" s="26">
        <f>ABS((+P664+Q664)*(+E664))/1000</f>
        <v>9.6086209691903655</v>
      </c>
      <c r="U664" s="61"/>
      <c r="V664" s="61"/>
      <c r="W664" s="22">
        <v>308.00785775999998</v>
      </c>
      <c r="X664" s="26">
        <f t="shared" si="197"/>
        <v>6.1304390602952591E-2</v>
      </c>
      <c r="Y664" s="26">
        <f t="shared" si="192"/>
        <v>6.1304390602952591E-2</v>
      </c>
      <c r="Z664" s="26">
        <f t="shared" si="193"/>
        <v>0.18943056696312349</v>
      </c>
      <c r="AA664" s="22">
        <f>(0.5*'Vehicle Specs'!$G$20*'Drive Cycle'!E664^2)</f>
        <v>56540.652061500004</v>
      </c>
      <c r="AB664" s="22">
        <f t="shared" si="194"/>
        <v>716.52654505521002</v>
      </c>
      <c r="AC664" s="22">
        <f>SUM(AB$2:AB664)</f>
        <v>210027.96665933044</v>
      </c>
      <c r="AD664" s="35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</row>
    <row r="665" spans="1:43" x14ac:dyDescent="0.3">
      <c r="A665" s="21">
        <v>3</v>
      </c>
      <c r="B665" s="26" t="s">
        <v>86</v>
      </c>
      <c r="C665" s="26">
        <f t="shared" si="183"/>
        <v>663</v>
      </c>
      <c r="D665" s="26">
        <f t="shared" si="187"/>
        <v>29.998170000000002</v>
      </c>
      <c r="E665" s="26">
        <v>13.41</v>
      </c>
      <c r="F665" s="43">
        <f t="shared" si="195"/>
        <v>82.429228932896365</v>
      </c>
      <c r="G665" s="61"/>
      <c r="H665" s="61"/>
      <c r="I665" s="43">
        <f>E665-E664</f>
        <v>0</v>
      </c>
      <c r="J665" s="26">
        <f>(0.5*'Vehicle Specs'!$G$25*'Vehicle Specs'!$C$28*'Vehicle Specs'!$C$27*'Drive Cycle'!E665^2)</f>
        <v>159.97581505520998</v>
      </c>
      <c r="K665" s="26">
        <f>IF(A665=1,'Vehicle Specs'!$E$36,IF(A665=2,'Vehicle Specs'!$C$36,IF(A665=3,'Vehicle Specs'!$D$36,IF(A665=4,'Vehicle Specs'!$B$36,1))))</f>
        <v>556.55073000000004</v>
      </c>
      <c r="L665" s="26">
        <v>0</v>
      </c>
      <c r="M665" s="26">
        <f t="shared" si="196"/>
        <v>0</v>
      </c>
      <c r="N665" s="26">
        <f t="shared" si="188"/>
        <v>0</v>
      </c>
      <c r="O665" s="26">
        <f t="shared" si="189"/>
        <v>0</v>
      </c>
      <c r="P665" s="26">
        <f t="shared" si="190"/>
        <v>716.52654505521002</v>
      </c>
      <c r="Q665" s="26">
        <f>IF(H665=1,I665*'Vehicle Specs'!#REF!,IF(H665=2,'Vehicle Specs'!#REF!*I665,IF(H665=3,'Vehicle Specs'!$G$25*I665,0)))</f>
        <v>0</v>
      </c>
      <c r="R665" s="26">
        <f t="shared" si="186"/>
        <v>716.52654505521002</v>
      </c>
      <c r="S665" s="26">
        <f t="shared" si="191"/>
        <v>716.52654505521002</v>
      </c>
      <c r="T665" s="26">
        <f>ABS((+P665+Q665)*(+E665))/1000</f>
        <v>9.6086209691903655</v>
      </c>
      <c r="U665" s="61"/>
      <c r="V665" s="61"/>
      <c r="W665" s="22">
        <v>308.00785775999998</v>
      </c>
      <c r="X665" s="26">
        <f t="shared" si="197"/>
        <v>6.1304390602952591E-2</v>
      </c>
      <c r="Y665" s="26">
        <f t="shared" si="192"/>
        <v>6.1304390602952591E-2</v>
      </c>
      <c r="Z665" s="26">
        <f t="shared" si="193"/>
        <v>0.18943056696312349</v>
      </c>
      <c r="AA665" s="22">
        <f>(0.5*'Vehicle Specs'!$G$20*'Drive Cycle'!E665^2)</f>
        <v>56540.652061500004</v>
      </c>
      <c r="AB665" s="22">
        <f t="shared" si="194"/>
        <v>716.52654505521002</v>
      </c>
      <c r="AC665" s="22">
        <f>SUM(AB$2:AB665)</f>
        <v>210744.49320438565</v>
      </c>
      <c r="AD665" s="35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</row>
    <row r="666" spans="1:43" x14ac:dyDescent="0.3">
      <c r="A666" s="21">
        <v>3</v>
      </c>
      <c r="B666" s="26" t="s">
        <v>86</v>
      </c>
      <c r="C666" s="26">
        <f t="shared" si="183"/>
        <v>664</v>
      </c>
      <c r="D666" s="26">
        <f t="shared" si="187"/>
        <v>29.998170000000002</v>
      </c>
      <c r="E666" s="26">
        <v>13.41</v>
      </c>
      <c r="F666" s="43">
        <f t="shared" si="195"/>
        <v>82.50380014840718</v>
      </c>
      <c r="G666" s="61"/>
      <c r="H666" s="61"/>
      <c r="I666" s="43">
        <f>E666-E665</f>
        <v>0</v>
      </c>
      <c r="J666" s="26">
        <f>(0.5*'Vehicle Specs'!$G$25*'Vehicle Specs'!$C$28*'Vehicle Specs'!$C$27*'Drive Cycle'!E666^2)</f>
        <v>159.97581505520998</v>
      </c>
      <c r="K666" s="26">
        <f>IF(A666=1,'Vehicle Specs'!$E$36,IF(A666=2,'Vehicle Specs'!$C$36,IF(A666=3,'Vehicle Specs'!$D$36,IF(A666=4,'Vehicle Specs'!$B$36,1))))</f>
        <v>556.55073000000004</v>
      </c>
      <c r="L666" s="26">
        <v>0</v>
      </c>
      <c r="M666" s="26">
        <f t="shared" si="196"/>
        <v>0</v>
      </c>
      <c r="N666" s="26">
        <f t="shared" si="188"/>
        <v>0</v>
      </c>
      <c r="O666" s="26">
        <f t="shared" si="189"/>
        <v>0</v>
      </c>
      <c r="P666" s="26">
        <f t="shared" si="190"/>
        <v>716.52654505521002</v>
      </c>
      <c r="Q666" s="26">
        <f>IF(H666=1,I666*'Vehicle Specs'!#REF!,IF(H666=2,'Vehicle Specs'!#REF!*I666,IF(H666=3,'Vehicle Specs'!$G$25*I666,0)))</f>
        <v>0</v>
      </c>
      <c r="R666" s="26">
        <f t="shared" si="186"/>
        <v>716.52654505521002</v>
      </c>
      <c r="S666" s="26">
        <f t="shared" si="191"/>
        <v>716.52654505521002</v>
      </c>
      <c r="T666" s="26">
        <f>ABS((+P666+Q666)*(+E666))/1000</f>
        <v>9.6086209691903655</v>
      </c>
      <c r="U666" s="61"/>
      <c r="V666" s="61"/>
      <c r="W666" s="22">
        <v>308.00785775999998</v>
      </c>
      <c r="X666" s="26">
        <f t="shared" si="197"/>
        <v>6.1304390602952591E-2</v>
      </c>
      <c r="Y666" s="26">
        <f t="shared" si="192"/>
        <v>6.1304390602952591E-2</v>
      </c>
      <c r="Z666" s="26">
        <f t="shared" si="193"/>
        <v>0.18943056696312349</v>
      </c>
      <c r="AA666" s="22">
        <f>(0.5*'Vehicle Specs'!$G$20*'Drive Cycle'!E666^2)</f>
        <v>56540.652061500004</v>
      </c>
      <c r="AB666" s="22">
        <f t="shared" si="194"/>
        <v>716.52654505521002</v>
      </c>
      <c r="AC666" s="22">
        <f>SUM(AB$2:AB666)</f>
        <v>211461.01974944086</v>
      </c>
      <c r="AD666" s="35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</row>
    <row r="667" spans="1:43" x14ac:dyDescent="0.3">
      <c r="A667" s="21">
        <v>3</v>
      </c>
      <c r="B667" s="26" t="s">
        <v>86</v>
      </c>
      <c r="C667" s="26">
        <f t="shared" si="183"/>
        <v>665</v>
      </c>
      <c r="D667" s="26">
        <f t="shared" si="187"/>
        <v>29.998170000000002</v>
      </c>
      <c r="E667" s="26">
        <v>13.41</v>
      </c>
      <c r="F667" s="43">
        <f t="shared" si="195"/>
        <v>82.578371363917995</v>
      </c>
      <c r="G667" s="61"/>
      <c r="H667" s="61"/>
      <c r="I667" s="43">
        <f>E667-E666</f>
        <v>0</v>
      </c>
      <c r="J667" s="26">
        <f>(0.5*'Vehicle Specs'!$G$25*'Vehicle Specs'!$C$28*'Vehicle Specs'!$C$27*'Drive Cycle'!E667^2)</f>
        <v>159.97581505520998</v>
      </c>
      <c r="K667" s="26">
        <f>IF(A667=1,'Vehicle Specs'!$E$36,IF(A667=2,'Vehicle Specs'!$C$36,IF(A667=3,'Vehicle Specs'!$D$36,IF(A667=4,'Vehicle Specs'!$B$36,1))))</f>
        <v>556.55073000000004</v>
      </c>
      <c r="L667" s="26">
        <v>0</v>
      </c>
      <c r="M667" s="26">
        <f t="shared" si="196"/>
        <v>0</v>
      </c>
      <c r="N667" s="26">
        <f t="shared" si="188"/>
        <v>0</v>
      </c>
      <c r="O667" s="26">
        <f t="shared" si="189"/>
        <v>0</v>
      </c>
      <c r="P667" s="26">
        <f t="shared" si="190"/>
        <v>716.52654505521002</v>
      </c>
      <c r="Q667" s="26">
        <f>IF(H667=1,I667*'Vehicle Specs'!#REF!,IF(H667=2,'Vehicle Specs'!#REF!*I667,IF(H667=3,'Vehicle Specs'!$G$25*I667,0)))</f>
        <v>0</v>
      </c>
      <c r="R667" s="26">
        <f t="shared" si="186"/>
        <v>716.52654505521002</v>
      </c>
      <c r="S667" s="26">
        <f t="shared" si="191"/>
        <v>716.52654505521002</v>
      </c>
      <c r="T667" s="26">
        <f>ABS((+P667+Q667)*(+E667))/1000</f>
        <v>9.6086209691903655</v>
      </c>
      <c r="U667" s="61"/>
      <c r="V667" s="61"/>
      <c r="W667" s="22">
        <v>308.00785775999998</v>
      </c>
      <c r="X667" s="26">
        <f t="shared" si="197"/>
        <v>6.1304390602952591E-2</v>
      </c>
      <c r="Y667" s="26">
        <f t="shared" si="192"/>
        <v>6.1304390602952591E-2</v>
      </c>
      <c r="Z667" s="26">
        <f t="shared" si="193"/>
        <v>0.18943056696312349</v>
      </c>
      <c r="AA667" s="22">
        <f>(0.5*'Vehicle Specs'!$G$20*'Drive Cycle'!E667^2)</f>
        <v>56540.652061500004</v>
      </c>
      <c r="AB667" s="22">
        <f t="shared" si="194"/>
        <v>716.52654505521002</v>
      </c>
      <c r="AC667" s="22">
        <f>SUM(AB$2:AB667)</f>
        <v>212177.54629449607</v>
      </c>
      <c r="AD667" s="35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</row>
    <row r="668" spans="1:43" x14ac:dyDescent="0.3">
      <c r="A668" s="21">
        <v>3</v>
      </c>
      <c r="B668" s="26" t="s">
        <v>86</v>
      </c>
      <c r="C668" s="26">
        <f t="shared" si="183"/>
        <v>666</v>
      </c>
      <c r="D668" s="26">
        <f t="shared" si="187"/>
        <v>29.998170000000002</v>
      </c>
      <c r="E668" s="26">
        <v>13.41</v>
      </c>
      <c r="F668" s="43">
        <f t="shared" si="195"/>
        <v>82.65294257942881</v>
      </c>
      <c r="G668" s="61"/>
      <c r="H668" s="61"/>
      <c r="I668" s="43">
        <f>E668-E667</f>
        <v>0</v>
      </c>
      <c r="J668" s="26">
        <f>(0.5*'Vehicle Specs'!$G$25*'Vehicle Specs'!$C$28*'Vehicle Specs'!$C$27*'Drive Cycle'!E668^2)</f>
        <v>159.97581505520998</v>
      </c>
      <c r="K668" s="26">
        <f>IF(A668=1,'Vehicle Specs'!$E$36,IF(A668=2,'Vehicle Specs'!$C$36,IF(A668=3,'Vehicle Specs'!$D$36,IF(A668=4,'Vehicle Specs'!$B$36,1))))</f>
        <v>556.55073000000004</v>
      </c>
      <c r="L668" s="26">
        <v>0</v>
      </c>
      <c r="M668" s="26">
        <f t="shared" si="196"/>
        <v>0</v>
      </c>
      <c r="N668" s="26">
        <f t="shared" si="188"/>
        <v>0</v>
      </c>
      <c r="O668" s="26">
        <f t="shared" si="189"/>
        <v>0</v>
      </c>
      <c r="P668" s="26">
        <f t="shared" si="190"/>
        <v>716.52654505521002</v>
      </c>
      <c r="Q668" s="26">
        <f>IF(H668=1,I668*'Vehicle Specs'!#REF!,IF(H668=2,'Vehicle Specs'!#REF!*I668,IF(H668=3,'Vehicle Specs'!$G$25*I668,0)))</f>
        <v>0</v>
      </c>
      <c r="R668" s="26">
        <f t="shared" si="186"/>
        <v>716.52654505521002</v>
      </c>
      <c r="S668" s="26">
        <f t="shared" si="191"/>
        <v>716.52654505521002</v>
      </c>
      <c r="T668" s="26">
        <f>ABS((+P668+Q668)*(+E668))/1000</f>
        <v>9.6086209691903655</v>
      </c>
      <c r="U668" s="61"/>
      <c r="V668" s="61"/>
      <c r="W668" s="22">
        <v>308.00785775999998</v>
      </c>
      <c r="X668" s="26">
        <f t="shared" si="197"/>
        <v>6.1304390602952591E-2</v>
      </c>
      <c r="Y668" s="26">
        <f t="shared" si="192"/>
        <v>6.1304390602952591E-2</v>
      </c>
      <c r="Z668" s="26">
        <f t="shared" si="193"/>
        <v>0.18943056696312349</v>
      </c>
      <c r="AA668" s="22">
        <f>(0.5*'Vehicle Specs'!$G$20*'Drive Cycle'!E668^2)</f>
        <v>56540.652061500004</v>
      </c>
      <c r="AB668" s="22">
        <f t="shared" si="194"/>
        <v>716.52654505521002</v>
      </c>
      <c r="AC668" s="22">
        <f>SUM(AB$2:AB668)</f>
        <v>212894.07283955129</v>
      </c>
      <c r="AD668" s="35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</row>
    <row r="669" spans="1:43" x14ac:dyDescent="0.3">
      <c r="A669" s="21">
        <v>3</v>
      </c>
      <c r="B669" s="26" t="s">
        <v>86</v>
      </c>
      <c r="C669" s="26">
        <f t="shared" si="183"/>
        <v>667</v>
      </c>
      <c r="D669" s="26">
        <f t="shared" si="187"/>
        <v>29.998170000000002</v>
      </c>
      <c r="E669" s="26">
        <v>13.41</v>
      </c>
      <c r="F669" s="43">
        <f t="shared" si="195"/>
        <v>82.727513794939625</v>
      </c>
      <c r="G669" s="61"/>
      <c r="H669" s="61"/>
      <c r="I669" s="43">
        <f>E669-E668</f>
        <v>0</v>
      </c>
      <c r="J669" s="26">
        <f>(0.5*'Vehicle Specs'!$G$25*'Vehicle Specs'!$C$28*'Vehicle Specs'!$C$27*'Drive Cycle'!E669^2)</f>
        <v>159.97581505520998</v>
      </c>
      <c r="K669" s="26">
        <f>IF(A669=1,'Vehicle Specs'!$E$36,IF(A669=2,'Vehicle Specs'!$C$36,IF(A669=3,'Vehicle Specs'!$D$36,IF(A669=4,'Vehicle Specs'!$B$36,1))))</f>
        <v>556.55073000000004</v>
      </c>
      <c r="L669" s="26">
        <v>0</v>
      </c>
      <c r="M669" s="26">
        <f t="shared" si="196"/>
        <v>0</v>
      </c>
      <c r="N669" s="26">
        <f t="shared" si="188"/>
        <v>0</v>
      </c>
      <c r="O669" s="26">
        <f t="shared" si="189"/>
        <v>0</v>
      </c>
      <c r="P669" s="26">
        <f t="shared" si="190"/>
        <v>716.52654505521002</v>
      </c>
      <c r="Q669" s="26">
        <f>IF(H669=1,I669*'Vehicle Specs'!#REF!,IF(H669=2,'Vehicle Specs'!#REF!*I669,IF(H669=3,'Vehicle Specs'!$G$25*I669,0)))</f>
        <v>0</v>
      </c>
      <c r="R669" s="26">
        <f t="shared" si="186"/>
        <v>716.52654505521002</v>
      </c>
      <c r="S669" s="26">
        <f t="shared" si="191"/>
        <v>716.52654505521002</v>
      </c>
      <c r="T669" s="26">
        <f>ABS((+P669+Q669)*(+E669))/1000</f>
        <v>9.6086209691903655</v>
      </c>
      <c r="U669" s="61"/>
      <c r="V669" s="61"/>
      <c r="W669" s="22">
        <v>308.00785775999998</v>
      </c>
      <c r="X669" s="26">
        <f t="shared" si="197"/>
        <v>6.1304390602952591E-2</v>
      </c>
      <c r="Y669" s="26">
        <f t="shared" si="192"/>
        <v>6.1304390602952591E-2</v>
      </c>
      <c r="Z669" s="26">
        <f t="shared" si="193"/>
        <v>0.18943056696312349</v>
      </c>
      <c r="AA669" s="22">
        <f>(0.5*'Vehicle Specs'!$G$20*'Drive Cycle'!E669^2)</f>
        <v>56540.652061500004</v>
      </c>
      <c r="AB669" s="22">
        <f t="shared" si="194"/>
        <v>716.52654505521002</v>
      </c>
      <c r="AC669" s="22">
        <f>SUM(AB$2:AB669)</f>
        <v>213610.5993846065</v>
      </c>
      <c r="AD669" s="35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</row>
    <row r="670" spans="1:43" x14ac:dyDescent="0.3">
      <c r="A670" s="21">
        <v>3</v>
      </c>
      <c r="B670" s="26" t="s">
        <v>86</v>
      </c>
      <c r="C670" s="26">
        <f t="shared" si="183"/>
        <v>668</v>
      </c>
      <c r="D670" s="26">
        <f t="shared" si="187"/>
        <v>29.998170000000002</v>
      </c>
      <c r="E670" s="26">
        <v>13.41</v>
      </c>
      <c r="F670" s="43">
        <f t="shared" si="195"/>
        <v>82.80208501045044</v>
      </c>
      <c r="G670" s="61"/>
      <c r="H670" s="61"/>
      <c r="I670" s="43">
        <f>E670-E669</f>
        <v>0</v>
      </c>
      <c r="J670" s="26">
        <f>(0.5*'Vehicle Specs'!$G$25*'Vehicle Specs'!$C$28*'Vehicle Specs'!$C$27*'Drive Cycle'!E670^2)</f>
        <v>159.97581505520998</v>
      </c>
      <c r="K670" s="26">
        <f>IF(A670=1,'Vehicle Specs'!$E$36,IF(A670=2,'Vehicle Specs'!$C$36,IF(A670=3,'Vehicle Specs'!$D$36,IF(A670=4,'Vehicle Specs'!$B$36,1))))</f>
        <v>556.55073000000004</v>
      </c>
      <c r="L670" s="26">
        <v>0</v>
      </c>
      <c r="M670" s="26">
        <f t="shared" si="196"/>
        <v>0</v>
      </c>
      <c r="N670" s="26">
        <f t="shared" si="188"/>
        <v>0</v>
      </c>
      <c r="O670" s="26">
        <f t="shared" si="189"/>
        <v>0</v>
      </c>
      <c r="P670" s="26">
        <f t="shared" si="190"/>
        <v>716.52654505521002</v>
      </c>
      <c r="Q670" s="26">
        <f>IF(H670=1,I670*'Vehicle Specs'!#REF!,IF(H670=2,'Vehicle Specs'!#REF!*I670,IF(H670=3,'Vehicle Specs'!$G$25*I670,0)))</f>
        <v>0</v>
      </c>
      <c r="R670" s="26">
        <f t="shared" si="186"/>
        <v>716.52654505521002</v>
      </c>
      <c r="S670" s="26">
        <f t="shared" si="191"/>
        <v>716.52654505521002</v>
      </c>
      <c r="T670" s="26">
        <f>ABS((+P670+Q670)*(+E670))/1000</f>
        <v>9.6086209691903655</v>
      </c>
      <c r="U670" s="61"/>
      <c r="V670" s="61"/>
      <c r="W670" s="22">
        <v>308.00785775999998</v>
      </c>
      <c r="X670" s="26">
        <f t="shared" si="197"/>
        <v>6.1304390602952591E-2</v>
      </c>
      <c r="Y670" s="26">
        <f t="shared" si="192"/>
        <v>6.1304390602952591E-2</v>
      </c>
      <c r="Z670" s="26">
        <f t="shared" si="193"/>
        <v>0.18943056696312349</v>
      </c>
      <c r="AA670" s="22">
        <f>(0.5*'Vehicle Specs'!$G$20*'Drive Cycle'!E670^2)</f>
        <v>56540.652061500004</v>
      </c>
      <c r="AB670" s="22">
        <f t="shared" si="194"/>
        <v>716.52654505521002</v>
      </c>
      <c r="AC670" s="22">
        <f>SUM(AB$2:AB670)</f>
        <v>214327.12592966171</v>
      </c>
      <c r="AD670" s="35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</row>
    <row r="671" spans="1:43" x14ac:dyDescent="0.3">
      <c r="A671" s="21">
        <v>3</v>
      </c>
      <c r="B671" s="26" t="s">
        <v>86</v>
      </c>
      <c r="C671" s="26">
        <f t="shared" si="183"/>
        <v>669</v>
      </c>
      <c r="D671" s="26">
        <f t="shared" si="187"/>
        <v>29.998170000000002</v>
      </c>
      <c r="E671" s="26">
        <v>13.41</v>
      </c>
      <c r="F671" s="43">
        <f t="shared" si="195"/>
        <v>82.876656225961256</v>
      </c>
      <c r="G671" s="61"/>
      <c r="H671" s="61"/>
      <c r="I671" s="43">
        <f>E671-E670</f>
        <v>0</v>
      </c>
      <c r="J671" s="26">
        <f>(0.5*'Vehicle Specs'!$G$25*'Vehicle Specs'!$C$28*'Vehicle Specs'!$C$27*'Drive Cycle'!E671^2)</f>
        <v>159.97581505520998</v>
      </c>
      <c r="K671" s="26">
        <f>IF(A671=1,'Vehicle Specs'!$E$36,IF(A671=2,'Vehicle Specs'!$C$36,IF(A671=3,'Vehicle Specs'!$D$36,IF(A671=4,'Vehicle Specs'!$B$36,1))))</f>
        <v>556.55073000000004</v>
      </c>
      <c r="L671" s="26">
        <v>0</v>
      </c>
      <c r="M671" s="26">
        <f t="shared" si="196"/>
        <v>0</v>
      </c>
      <c r="N671" s="26">
        <f t="shared" si="188"/>
        <v>0</v>
      </c>
      <c r="O671" s="26">
        <f t="shared" si="189"/>
        <v>0</v>
      </c>
      <c r="P671" s="26">
        <f t="shared" si="190"/>
        <v>716.52654505521002</v>
      </c>
      <c r="Q671" s="26">
        <f>IF(H671=1,I671*'Vehicle Specs'!#REF!,IF(H671=2,'Vehicle Specs'!#REF!*I671,IF(H671=3,'Vehicle Specs'!$G$25*I671,0)))</f>
        <v>0</v>
      </c>
      <c r="R671" s="26">
        <f t="shared" si="186"/>
        <v>716.52654505521002</v>
      </c>
      <c r="S671" s="26">
        <f t="shared" si="191"/>
        <v>716.52654505521002</v>
      </c>
      <c r="T671" s="26">
        <f>ABS((+P671+Q671)*(+E671))/1000</f>
        <v>9.6086209691903655</v>
      </c>
      <c r="U671" s="61"/>
      <c r="V671" s="61"/>
      <c r="W671" s="22">
        <v>308.00785775999998</v>
      </c>
      <c r="X671" s="26">
        <f t="shared" si="197"/>
        <v>6.1304390602952591E-2</v>
      </c>
      <c r="Y671" s="26">
        <f t="shared" si="192"/>
        <v>6.1304390602952591E-2</v>
      </c>
      <c r="Z671" s="26">
        <f t="shared" si="193"/>
        <v>0.18943056696312349</v>
      </c>
      <c r="AA671" s="22">
        <f>(0.5*'Vehicle Specs'!$G$20*'Drive Cycle'!E671^2)</f>
        <v>56540.652061500004</v>
      </c>
      <c r="AB671" s="22">
        <f t="shared" si="194"/>
        <v>716.52654505521002</v>
      </c>
      <c r="AC671" s="22">
        <f>SUM(AB$2:AB671)</f>
        <v>215043.65247471692</v>
      </c>
      <c r="AD671" s="35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</row>
    <row r="672" spans="1:43" x14ac:dyDescent="0.3">
      <c r="A672" s="21">
        <v>3</v>
      </c>
      <c r="B672" s="26" t="s">
        <v>86</v>
      </c>
      <c r="C672" s="26">
        <f t="shared" si="183"/>
        <v>670</v>
      </c>
      <c r="D672" s="26">
        <f t="shared" si="187"/>
        <v>29.998170000000002</v>
      </c>
      <c r="E672" s="26">
        <v>13.41</v>
      </c>
      <c r="F672" s="43">
        <f t="shared" si="195"/>
        <v>82.951227441472071</v>
      </c>
      <c r="G672" s="61"/>
      <c r="H672" s="61"/>
      <c r="I672" s="43">
        <f>E672-E671</f>
        <v>0</v>
      </c>
      <c r="J672" s="26">
        <f>(0.5*'Vehicle Specs'!$G$25*'Vehicle Specs'!$C$28*'Vehicle Specs'!$C$27*'Drive Cycle'!E672^2)</f>
        <v>159.97581505520998</v>
      </c>
      <c r="K672" s="26">
        <f>IF(A672=1,'Vehicle Specs'!$E$36,IF(A672=2,'Vehicle Specs'!$C$36,IF(A672=3,'Vehicle Specs'!$D$36,IF(A672=4,'Vehicle Specs'!$B$36,1))))</f>
        <v>556.55073000000004</v>
      </c>
      <c r="L672" s="26">
        <v>0</v>
      </c>
      <c r="M672" s="26">
        <f t="shared" si="196"/>
        <v>0</v>
      </c>
      <c r="N672" s="26">
        <f t="shared" si="188"/>
        <v>0</v>
      </c>
      <c r="O672" s="26">
        <f t="shared" si="189"/>
        <v>0</v>
      </c>
      <c r="P672" s="26">
        <f t="shared" si="190"/>
        <v>716.52654505521002</v>
      </c>
      <c r="Q672" s="26">
        <f>IF(H672=1,I672*'Vehicle Specs'!#REF!,IF(H672=2,'Vehicle Specs'!#REF!*I672,IF(H672=3,'Vehicle Specs'!$G$25*I672,0)))</f>
        <v>0</v>
      </c>
      <c r="R672" s="26">
        <f t="shared" si="186"/>
        <v>716.52654505521002</v>
      </c>
      <c r="S672" s="26">
        <f t="shared" si="191"/>
        <v>716.52654505521002</v>
      </c>
      <c r="T672" s="26">
        <f>ABS((+P672+Q672)*(+E672))/1000</f>
        <v>9.6086209691903655</v>
      </c>
      <c r="U672" s="61"/>
      <c r="V672" s="61"/>
      <c r="W672" s="22">
        <v>308.00785775999998</v>
      </c>
      <c r="X672" s="26">
        <f t="shared" si="197"/>
        <v>6.1304390602952591E-2</v>
      </c>
      <c r="Y672" s="26">
        <f t="shared" si="192"/>
        <v>6.1304390602952591E-2</v>
      </c>
      <c r="Z672" s="26">
        <f t="shared" si="193"/>
        <v>0.18943056696312349</v>
      </c>
      <c r="AA672" s="22">
        <f>(0.5*'Vehicle Specs'!$G$20*'Drive Cycle'!E672^2)</f>
        <v>56540.652061500004</v>
      </c>
      <c r="AB672" s="22">
        <f t="shared" si="194"/>
        <v>716.52654505521002</v>
      </c>
      <c r="AC672" s="22">
        <f>SUM(AB$2:AB672)</f>
        <v>215760.17901977213</v>
      </c>
      <c r="AD672" s="35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</row>
    <row r="673" spans="1:43" x14ac:dyDescent="0.3">
      <c r="A673" s="21">
        <v>3</v>
      </c>
      <c r="B673" s="26" t="s">
        <v>86</v>
      </c>
      <c r="C673" s="26">
        <f t="shared" si="183"/>
        <v>671</v>
      </c>
      <c r="D673" s="26">
        <f t="shared" si="187"/>
        <v>29.998170000000002</v>
      </c>
      <c r="E673" s="26">
        <v>13.41</v>
      </c>
      <c r="F673" s="43">
        <f t="shared" si="195"/>
        <v>83.025798656982886</v>
      </c>
      <c r="G673" s="61"/>
      <c r="H673" s="61"/>
      <c r="I673" s="43">
        <f>E673-E672</f>
        <v>0</v>
      </c>
      <c r="J673" s="26">
        <f>(0.5*'Vehicle Specs'!$G$25*'Vehicle Specs'!$C$28*'Vehicle Specs'!$C$27*'Drive Cycle'!E673^2)</f>
        <v>159.97581505520998</v>
      </c>
      <c r="K673" s="26">
        <f>IF(A673=1,'Vehicle Specs'!$E$36,IF(A673=2,'Vehicle Specs'!$C$36,IF(A673=3,'Vehicle Specs'!$D$36,IF(A673=4,'Vehicle Specs'!$B$36,1))))</f>
        <v>556.55073000000004</v>
      </c>
      <c r="L673" s="26">
        <v>0</v>
      </c>
      <c r="M673" s="26">
        <f t="shared" si="196"/>
        <v>0</v>
      </c>
      <c r="N673" s="26">
        <f t="shared" si="188"/>
        <v>0</v>
      </c>
      <c r="O673" s="26">
        <f t="shared" si="189"/>
        <v>0</v>
      </c>
      <c r="P673" s="26">
        <f t="shared" si="190"/>
        <v>716.52654505521002</v>
      </c>
      <c r="Q673" s="26">
        <f>IF(H673=1,I673*'Vehicle Specs'!#REF!,IF(H673=2,'Vehicle Specs'!#REF!*I673,IF(H673=3,'Vehicle Specs'!$G$25*I673,0)))</f>
        <v>0</v>
      </c>
      <c r="R673" s="26">
        <f t="shared" si="186"/>
        <v>716.52654505521002</v>
      </c>
      <c r="S673" s="26">
        <f t="shared" si="191"/>
        <v>716.52654505521002</v>
      </c>
      <c r="T673" s="26">
        <f>ABS((+P673+Q673)*(+E673))/1000</f>
        <v>9.6086209691903655</v>
      </c>
      <c r="U673" s="61"/>
      <c r="V673" s="61"/>
      <c r="W673" s="22">
        <v>308.00785775999998</v>
      </c>
      <c r="X673" s="26">
        <f t="shared" si="197"/>
        <v>6.1304390602952591E-2</v>
      </c>
      <c r="Y673" s="26">
        <f t="shared" si="192"/>
        <v>6.1304390602952591E-2</v>
      </c>
      <c r="Z673" s="26">
        <f t="shared" si="193"/>
        <v>0.18943056696312349</v>
      </c>
      <c r="AA673" s="22">
        <f>(0.5*'Vehicle Specs'!$G$20*'Drive Cycle'!E673^2)</f>
        <v>56540.652061500004</v>
      </c>
      <c r="AB673" s="22">
        <f t="shared" si="194"/>
        <v>716.52654505521002</v>
      </c>
      <c r="AC673" s="22">
        <f>SUM(AB$2:AB673)</f>
        <v>216476.70556482734</v>
      </c>
      <c r="AD673" s="35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</row>
    <row r="674" spans="1:43" x14ac:dyDescent="0.3">
      <c r="A674" s="21">
        <v>3</v>
      </c>
      <c r="B674" s="26" t="s">
        <v>86</v>
      </c>
      <c r="C674" s="26">
        <f t="shared" si="183"/>
        <v>672</v>
      </c>
      <c r="D674" s="26">
        <f t="shared" si="187"/>
        <v>29.998170000000002</v>
      </c>
      <c r="E674" s="26">
        <v>13.41</v>
      </c>
      <c r="F674" s="43">
        <f t="shared" si="195"/>
        <v>83.100369872493701</v>
      </c>
      <c r="G674" s="61"/>
      <c r="H674" s="61"/>
      <c r="I674" s="43">
        <f>E674-E673</f>
        <v>0</v>
      </c>
      <c r="J674" s="26">
        <f>(0.5*'Vehicle Specs'!$G$25*'Vehicle Specs'!$C$28*'Vehicle Specs'!$C$27*'Drive Cycle'!E674^2)</f>
        <v>159.97581505520998</v>
      </c>
      <c r="K674" s="26">
        <f>IF(A674=1,'Vehicle Specs'!$E$36,IF(A674=2,'Vehicle Specs'!$C$36,IF(A674=3,'Vehicle Specs'!$D$36,IF(A674=4,'Vehicle Specs'!$B$36,1))))</f>
        <v>556.55073000000004</v>
      </c>
      <c r="L674" s="26">
        <v>0</v>
      </c>
      <c r="M674" s="26">
        <f t="shared" si="196"/>
        <v>0</v>
      </c>
      <c r="N674" s="26">
        <f t="shared" si="188"/>
        <v>0</v>
      </c>
      <c r="O674" s="26">
        <f t="shared" si="189"/>
        <v>0</v>
      </c>
      <c r="P674" s="26">
        <f t="shared" si="190"/>
        <v>716.52654505521002</v>
      </c>
      <c r="Q674" s="26">
        <f>IF(H674=1,I674*'Vehicle Specs'!#REF!,IF(H674=2,'Vehicle Specs'!#REF!*I674,IF(H674=3,'Vehicle Specs'!$G$25*I674,0)))</f>
        <v>0</v>
      </c>
      <c r="R674" s="26">
        <f t="shared" si="186"/>
        <v>716.52654505521002</v>
      </c>
      <c r="S674" s="26">
        <f t="shared" si="191"/>
        <v>716.52654505521002</v>
      </c>
      <c r="T674" s="26">
        <f>ABS((+P674+Q674)*(+E674))/1000</f>
        <v>9.6086209691903655</v>
      </c>
      <c r="U674" s="61"/>
      <c r="V674" s="61"/>
      <c r="W674" s="22">
        <v>308.00785775999998</v>
      </c>
      <c r="X674" s="26">
        <f t="shared" si="197"/>
        <v>6.1304390602952591E-2</v>
      </c>
      <c r="Y674" s="26">
        <f t="shared" si="192"/>
        <v>6.1304390602952591E-2</v>
      </c>
      <c r="Z674" s="26">
        <f t="shared" si="193"/>
        <v>0.18943056696312349</v>
      </c>
      <c r="AA674" s="22">
        <f>(0.5*'Vehicle Specs'!$G$20*'Drive Cycle'!E674^2)</f>
        <v>56540.652061500004</v>
      </c>
      <c r="AB674" s="22">
        <f t="shared" si="194"/>
        <v>716.52654505521002</v>
      </c>
      <c r="AC674" s="22">
        <f>SUM(AB$2:AB674)</f>
        <v>217193.23210988255</v>
      </c>
      <c r="AD674" s="35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</row>
    <row r="675" spans="1:43" x14ac:dyDescent="0.3">
      <c r="A675" s="21">
        <v>3</v>
      </c>
      <c r="B675" s="26" t="s">
        <v>86</v>
      </c>
      <c r="C675" s="26">
        <f t="shared" si="183"/>
        <v>673</v>
      </c>
      <c r="D675" s="26">
        <f t="shared" si="187"/>
        <v>29.998170000000002</v>
      </c>
      <c r="E675" s="26">
        <v>13.41</v>
      </c>
      <c r="F675" s="43">
        <f t="shared" si="195"/>
        <v>83.174941088004516</v>
      </c>
      <c r="G675" s="61"/>
      <c r="H675" s="61"/>
      <c r="I675" s="43">
        <f>E675-E674</f>
        <v>0</v>
      </c>
      <c r="J675" s="26">
        <f>(0.5*'Vehicle Specs'!$G$25*'Vehicle Specs'!$C$28*'Vehicle Specs'!$C$27*'Drive Cycle'!E675^2)</f>
        <v>159.97581505520998</v>
      </c>
      <c r="K675" s="26">
        <f>IF(A675=1,'Vehicle Specs'!$E$36,IF(A675=2,'Vehicle Specs'!$C$36,IF(A675=3,'Vehicle Specs'!$D$36,IF(A675=4,'Vehicle Specs'!$B$36,1))))</f>
        <v>556.55073000000004</v>
      </c>
      <c r="L675" s="26">
        <v>0</v>
      </c>
      <c r="M675" s="26">
        <f t="shared" si="196"/>
        <v>0</v>
      </c>
      <c r="N675" s="26">
        <f t="shared" si="188"/>
        <v>0</v>
      </c>
      <c r="O675" s="26">
        <f t="shared" si="189"/>
        <v>0</v>
      </c>
      <c r="P675" s="26">
        <f t="shared" si="190"/>
        <v>716.52654505521002</v>
      </c>
      <c r="Q675" s="26">
        <f>IF(H675=1,I675*'Vehicle Specs'!#REF!,IF(H675=2,'Vehicle Specs'!#REF!*I675,IF(H675=3,'Vehicle Specs'!$G$25*I675,0)))</f>
        <v>0</v>
      </c>
      <c r="R675" s="26">
        <f t="shared" si="186"/>
        <v>716.52654505521002</v>
      </c>
      <c r="S675" s="26">
        <f t="shared" si="191"/>
        <v>716.52654505521002</v>
      </c>
      <c r="T675" s="26">
        <f>ABS((+P675+Q675)*(+E675))/1000</f>
        <v>9.6086209691903655</v>
      </c>
      <c r="U675" s="61"/>
      <c r="V675" s="61"/>
      <c r="W675" s="22">
        <v>308.00785775999998</v>
      </c>
      <c r="X675" s="26">
        <f t="shared" si="197"/>
        <v>6.1304390602952591E-2</v>
      </c>
      <c r="Y675" s="26">
        <f t="shared" si="192"/>
        <v>6.1304390602952591E-2</v>
      </c>
      <c r="Z675" s="26">
        <f t="shared" si="193"/>
        <v>0.18943056696312349</v>
      </c>
      <c r="AA675" s="22">
        <f>(0.5*'Vehicle Specs'!$G$20*'Drive Cycle'!E675^2)</f>
        <v>56540.652061500004</v>
      </c>
      <c r="AB675" s="22">
        <f t="shared" si="194"/>
        <v>716.52654505521002</v>
      </c>
      <c r="AC675" s="22">
        <f>SUM(AB$2:AB675)</f>
        <v>217909.75865493776</v>
      </c>
      <c r="AD675" s="35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</row>
    <row r="676" spans="1:43" x14ac:dyDescent="0.3">
      <c r="A676" s="21">
        <v>3</v>
      </c>
      <c r="B676" s="26" t="s">
        <v>86</v>
      </c>
      <c r="C676" s="26">
        <f t="shared" si="183"/>
        <v>674</v>
      </c>
      <c r="D676" s="26">
        <f t="shared" si="187"/>
        <v>29.998170000000002</v>
      </c>
      <c r="E676" s="26">
        <v>13.41</v>
      </c>
      <c r="F676" s="43">
        <f t="shared" si="195"/>
        <v>83.249512303515331</v>
      </c>
      <c r="G676" s="61"/>
      <c r="H676" s="61"/>
      <c r="I676" s="43">
        <f>E676-E675</f>
        <v>0</v>
      </c>
      <c r="J676" s="26">
        <f>(0.5*'Vehicle Specs'!$G$25*'Vehicle Specs'!$C$28*'Vehicle Specs'!$C$27*'Drive Cycle'!E676^2)</f>
        <v>159.97581505520998</v>
      </c>
      <c r="K676" s="26">
        <f>IF(A676=1,'Vehicle Specs'!$E$36,IF(A676=2,'Vehicle Specs'!$C$36,IF(A676=3,'Vehicle Specs'!$D$36,IF(A676=4,'Vehicle Specs'!$B$36,1))))</f>
        <v>556.55073000000004</v>
      </c>
      <c r="L676" s="26">
        <v>0</v>
      </c>
      <c r="M676" s="26">
        <f t="shared" si="196"/>
        <v>0</v>
      </c>
      <c r="N676" s="26">
        <f t="shared" si="188"/>
        <v>0</v>
      </c>
      <c r="O676" s="26">
        <f t="shared" si="189"/>
        <v>0</v>
      </c>
      <c r="P676" s="26">
        <f t="shared" si="190"/>
        <v>716.52654505521002</v>
      </c>
      <c r="Q676" s="26">
        <f>IF(H676=1,I676*'Vehicle Specs'!#REF!,IF(H676=2,'Vehicle Specs'!#REF!*I676,IF(H676=3,'Vehicle Specs'!$G$25*I676,0)))</f>
        <v>0</v>
      </c>
      <c r="R676" s="26">
        <f t="shared" si="186"/>
        <v>716.52654505521002</v>
      </c>
      <c r="S676" s="26">
        <f t="shared" si="191"/>
        <v>716.52654505521002</v>
      </c>
      <c r="T676" s="26">
        <f>ABS((+P676+Q676)*(+E676))/1000</f>
        <v>9.6086209691903655</v>
      </c>
      <c r="U676" s="61"/>
      <c r="V676" s="61"/>
      <c r="W676" s="22">
        <v>308.00785775999998</v>
      </c>
      <c r="X676" s="26">
        <f t="shared" si="197"/>
        <v>6.1304390602952591E-2</v>
      </c>
      <c r="Y676" s="26">
        <f t="shared" si="192"/>
        <v>6.1304390602952591E-2</v>
      </c>
      <c r="Z676" s="26">
        <f t="shared" si="193"/>
        <v>0.18943056696312349</v>
      </c>
      <c r="AA676" s="22">
        <f>(0.5*'Vehicle Specs'!$G$20*'Drive Cycle'!E676^2)</f>
        <v>56540.652061500004</v>
      </c>
      <c r="AB676" s="22">
        <f t="shared" si="194"/>
        <v>716.52654505521002</v>
      </c>
      <c r="AC676" s="22">
        <f>SUM(AB$2:AB676)</f>
        <v>218626.28519999297</v>
      </c>
      <c r="AD676" s="35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</row>
    <row r="677" spans="1:43" x14ac:dyDescent="0.3">
      <c r="A677" s="21">
        <v>3</v>
      </c>
      <c r="B677" s="26" t="s">
        <v>86</v>
      </c>
      <c r="C677" s="26">
        <f t="shared" si="183"/>
        <v>675</v>
      </c>
      <c r="D677" s="26">
        <f t="shared" si="187"/>
        <v>29.998170000000002</v>
      </c>
      <c r="E677" s="26">
        <v>13.41</v>
      </c>
      <c r="F677" s="43">
        <f t="shared" si="195"/>
        <v>83.324083519026146</v>
      </c>
      <c r="G677" s="61"/>
      <c r="H677" s="61"/>
      <c r="I677" s="43">
        <f>E677-E676</f>
        <v>0</v>
      </c>
      <c r="J677" s="26">
        <f>(0.5*'Vehicle Specs'!$G$25*'Vehicle Specs'!$C$28*'Vehicle Specs'!$C$27*'Drive Cycle'!E677^2)</f>
        <v>159.97581505520998</v>
      </c>
      <c r="K677" s="26">
        <f>IF(A677=1,'Vehicle Specs'!$E$36,IF(A677=2,'Vehicle Specs'!$C$36,IF(A677=3,'Vehicle Specs'!$D$36,IF(A677=4,'Vehicle Specs'!$B$36,1))))</f>
        <v>556.55073000000004</v>
      </c>
      <c r="L677" s="26">
        <v>0</v>
      </c>
      <c r="M677" s="26">
        <f t="shared" si="196"/>
        <v>0</v>
      </c>
      <c r="N677" s="26">
        <f t="shared" si="188"/>
        <v>0</v>
      </c>
      <c r="O677" s="26">
        <f t="shared" si="189"/>
        <v>0</v>
      </c>
      <c r="P677" s="26">
        <f t="shared" si="190"/>
        <v>716.52654505521002</v>
      </c>
      <c r="Q677" s="26">
        <f>IF(H677=1,I677*'Vehicle Specs'!#REF!,IF(H677=2,'Vehicle Specs'!#REF!*I677,IF(H677=3,'Vehicle Specs'!$G$25*I677,0)))</f>
        <v>0</v>
      </c>
      <c r="R677" s="26">
        <f t="shared" si="186"/>
        <v>716.52654505521002</v>
      </c>
      <c r="S677" s="26">
        <f t="shared" si="191"/>
        <v>716.52654505521002</v>
      </c>
      <c r="T677" s="26">
        <f>ABS((+P677+Q677)*(+E677))/1000</f>
        <v>9.6086209691903655</v>
      </c>
      <c r="U677" s="61"/>
      <c r="V677" s="61"/>
      <c r="W677" s="22">
        <v>308.00785775999998</v>
      </c>
      <c r="X677" s="26">
        <f t="shared" si="197"/>
        <v>6.1304390602952591E-2</v>
      </c>
      <c r="Y677" s="26">
        <f t="shared" si="192"/>
        <v>6.1304390602952591E-2</v>
      </c>
      <c r="Z677" s="26">
        <f t="shared" si="193"/>
        <v>0.18943056696312349</v>
      </c>
      <c r="AA677" s="22">
        <f>(0.5*'Vehicle Specs'!$G$20*'Drive Cycle'!E677^2)</f>
        <v>56540.652061500004</v>
      </c>
      <c r="AB677" s="22">
        <f t="shared" si="194"/>
        <v>716.52654505521002</v>
      </c>
      <c r="AC677" s="22">
        <f>SUM(AB$2:AB677)</f>
        <v>219342.81174504818</v>
      </c>
      <c r="AD677" s="35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</row>
    <row r="678" spans="1:43" x14ac:dyDescent="0.3">
      <c r="A678" s="21">
        <v>3</v>
      </c>
      <c r="B678" s="26" t="s">
        <v>86</v>
      </c>
      <c r="C678" s="26">
        <f t="shared" si="183"/>
        <v>676</v>
      </c>
      <c r="D678" s="26">
        <f t="shared" si="187"/>
        <v>29.998170000000002</v>
      </c>
      <c r="E678" s="26">
        <v>13.41</v>
      </c>
      <c r="F678" s="43">
        <f t="shared" si="195"/>
        <v>83.398654734536962</v>
      </c>
      <c r="G678" s="61"/>
      <c r="H678" s="61"/>
      <c r="I678" s="43">
        <f>E678-E677</f>
        <v>0</v>
      </c>
      <c r="J678" s="26">
        <f>(0.5*'Vehicle Specs'!$G$25*'Vehicle Specs'!$C$28*'Vehicle Specs'!$C$27*'Drive Cycle'!E678^2)</f>
        <v>159.97581505520998</v>
      </c>
      <c r="K678" s="26">
        <f>IF(A678=1,'Vehicle Specs'!$E$36,IF(A678=2,'Vehicle Specs'!$C$36,IF(A678=3,'Vehicle Specs'!$D$36,IF(A678=4,'Vehicle Specs'!$B$36,1))))</f>
        <v>556.55073000000004</v>
      </c>
      <c r="L678" s="26">
        <v>0</v>
      </c>
      <c r="M678" s="26">
        <f t="shared" si="196"/>
        <v>0</v>
      </c>
      <c r="N678" s="26">
        <f t="shared" si="188"/>
        <v>0</v>
      </c>
      <c r="O678" s="26">
        <f t="shared" si="189"/>
        <v>0</v>
      </c>
      <c r="P678" s="26">
        <f t="shared" si="190"/>
        <v>716.52654505521002</v>
      </c>
      <c r="Q678" s="26">
        <f>IF(H678=1,I678*'Vehicle Specs'!#REF!,IF(H678=2,'Vehicle Specs'!#REF!*I678,IF(H678=3,'Vehicle Specs'!$G$25*I678,0)))</f>
        <v>0</v>
      </c>
      <c r="R678" s="26">
        <f t="shared" si="186"/>
        <v>716.52654505521002</v>
      </c>
      <c r="S678" s="26">
        <f t="shared" si="191"/>
        <v>716.52654505521002</v>
      </c>
      <c r="T678" s="26">
        <f>ABS((+P678+Q678)*(+E678))/1000</f>
        <v>9.6086209691903655</v>
      </c>
      <c r="U678" s="61"/>
      <c r="V678" s="61"/>
      <c r="W678" s="22">
        <v>308.00785775999998</v>
      </c>
      <c r="X678" s="26">
        <f t="shared" si="197"/>
        <v>6.1304390602952591E-2</v>
      </c>
      <c r="Y678" s="26">
        <f t="shared" si="192"/>
        <v>6.1304390602952591E-2</v>
      </c>
      <c r="Z678" s="26">
        <f t="shared" si="193"/>
        <v>0.18943056696312349</v>
      </c>
      <c r="AA678" s="22">
        <f>(0.5*'Vehicle Specs'!$G$20*'Drive Cycle'!E678^2)</f>
        <v>56540.652061500004</v>
      </c>
      <c r="AB678" s="22">
        <f t="shared" si="194"/>
        <v>716.52654505521002</v>
      </c>
      <c r="AC678" s="22">
        <f>SUM(AB$2:AB678)</f>
        <v>220059.33829010339</v>
      </c>
      <c r="AD678" s="35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</row>
    <row r="679" spans="1:43" x14ac:dyDescent="0.3">
      <c r="A679" s="21">
        <v>3</v>
      </c>
      <c r="B679" s="26" t="s">
        <v>86</v>
      </c>
      <c r="C679" s="26">
        <f t="shared" ref="C679:C742" si="198">C678+1</f>
        <v>677</v>
      </c>
      <c r="D679" s="26">
        <f t="shared" si="187"/>
        <v>29.998170000000002</v>
      </c>
      <c r="E679" s="26">
        <v>13.41</v>
      </c>
      <c r="F679" s="43">
        <f t="shared" si="195"/>
        <v>83.473225950047777</v>
      </c>
      <c r="G679" s="61"/>
      <c r="H679" s="61"/>
      <c r="I679" s="43">
        <f>E679-E678</f>
        <v>0</v>
      </c>
      <c r="J679" s="26">
        <f>(0.5*'Vehicle Specs'!$G$25*'Vehicle Specs'!$C$28*'Vehicle Specs'!$C$27*'Drive Cycle'!E679^2)</f>
        <v>159.97581505520998</v>
      </c>
      <c r="K679" s="26">
        <f>IF(A679=1,'Vehicle Specs'!$E$36,IF(A679=2,'Vehicle Specs'!$C$36,IF(A679=3,'Vehicle Specs'!$D$36,IF(A679=4,'Vehicle Specs'!$B$36,1))))</f>
        <v>556.55073000000004</v>
      </c>
      <c r="L679" s="26">
        <v>0</v>
      </c>
      <c r="M679" s="26">
        <f t="shared" si="196"/>
        <v>0</v>
      </c>
      <c r="N679" s="26">
        <f t="shared" si="188"/>
        <v>0</v>
      </c>
      <c r="O679" s="26">
        <f t="shared" si="189"/>
        <v>0</v>
      </c>
      <c r="P679" s="26">
        <f t="shared" si="190"/>
        <v>716.52654505521002</v>
      </c>
      <c r="Q679" s="26">
        <f>IF(H679=1,I679*'Vehicle Specs'!#REF!,IF(H679=2,'Vehicle Specs'!#REF!*I679,IF(H679=3,'Vehicle Specs'!$G$25*I679,0)))</f>
        <v>0</v>
      </c>
      <c r="R679" s="26">
        <f t="shared" si="186"/>
        <v>716.52654505521002</v>
      </c>
      <c r="S679" s="26">
        <f t="shared" si="191"/>
        <v>716.52654505521002</v>
      </c>
      <c r="T679" s="26">
        <f>ABS((+P679+Q679)*(+E679))/1000</f>
        <v>9.6086209691903655</v>
      </c>
      <c r="U679" s="61"/>
      <c r="V679" s="61"/>
      <c r="W679" s="22">
        <v>308.00785775999998</v>
      </c>
      <c r="X679" s="26">
        <f t="shared" si="197"/>
        <v>6.1304390602952591E-2</v>
      </c>
      <c r="Y679" s="26">
        <f t="shared" si="192"/>
        <v>6.1304390602952591E-2</v>
      </c>
      <c r="Z679" s="26">
        <f t="shared" si="193"/>
        <v>0.18943056696312349</v>
      </c>
      <c r="AA679" s="22">
        <f>(0.5*'Vehicle Specs'!$G$20*'Drive Cycle'!E679^2)</f>
        <v>56540.652061500004</v>
      </c>
      <c r="AB679" s="22">
        <f t="shared" si="194"/>
        <v>716.52654505521002</v>
      </c>
      <c r="AC679" s="22">
        <f>SUM(AB$2:AB679)</f>
        <v>220775.8648351586</v>
      </c>
      <c r="AD679" s="35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</row>
    <row r="680" spans="1:43" x14ac:dyDescent="0.3">
      <c r="A680" s="21">
        <v>3</v>
      </c>
      <c r="B680" s="26" t="s">
        <v>86</v>
      </c>
      <c r="C680" s="26">
        <f t="shared" si="198"/>
        <v>678</v>
      </c>
      <c r="D680" s="26">
        <f t="shared" si="187"/>
        <v>29.998170000000002</v>
      </c>
      <c r="E680" s="26">
        <v>13.41</v>
      </c>
      <c r="F680" s="43">
        <f t="shared" si="195"/>
        <v>83.547797165558592</v>
      </c>
      <c r="G680" s="61"/>
      <c r="H680" s="61"/>
      <c r="I680" s="43">
        <f>E680-E679</f>
        <v>0</v>
      </c>
      <c r="J680" s="26">
        <f>(0.5*'Vehicle Specs'!$G$25*'Vehicle Specs'!$C$28*'Vehicle Specs'!$C$27*'Drive Cycle'!E680^2)</f>
        <v>159.97581505520998</v>
      </c>
      <c r="K680" s="26">
        <f>IF(A680=1,'Vehicle Specs'!$E$36,IF(A680=2,'Vehicle Specs'!$C$36,IF(A680=3,'Vehicle Specs'!$D$36,IF(A680=4,'Vehicle Specs'!$B$36,1))))</f>
        <v>556.55073000000004</v>
      </c>
      <c r="L680" s="26">
        <v>0</v>
      </c>
      <c r="M680" s="26">
        <f t="shared" si="196"/>
        <v>0</v>
      </c>
      <c r="N680" s="26">
        <f t="shared" si="188"/>
        <v>0</v>
      </c>
      <c r="O680" s="26">
        <f t="shared" si="189"/>
        <v>0</v>
      </c>
      <c r="P680" s="26">
        <f t="shared" si="190"/>
        <v>716.52654505521002</v>
      </c>
      <c r="Q680" s="26">
        <f>IF(H680=1,I680*'Vehicle Specs'!#REF!,IF(H680=2,'Vehicle Specs'!#REF!*I680,IF(H680=3,'Vehicle Specs'!$G$25*I680,0)))</f>
        <v>0</v>
      </c>
      <c r="R680" s="26">
        <f t="shared" si="186"/>
        <v>716.52654505521002</v>
      </c>
      <c r="S680" s="26">
        <f t="shared" si="191"/>
        <v>716.52654505521002</v>
      </c>
      <c r="T680" s="26">
        <f>ABS((+P680+Q680)*(+E680))/1000</f>
        <v>9.6086209691903655</v>
      </c>
      <c r="U680" s="61"/>
      <c r="V680" s="61"/>
      <c r="W680" s="22">
        <v>308.00785775999998</v>
      </c>
      <c r="X680" s="26">
        <f t="shared" si="197"/>
        <v>6.1304390602952591E-2</v>
      </c>
      <c r="Y680" s="26">
        <f t="shared" si="192"/>
        <v>6.1304390602952591E-2</v>
      </c>
      <c r="Z680" s="26">
        <f t="shared" si="193"/>
        <v>0.18943056696312349</v>
      </c>
      <c r="AA680" s="22">
        <f>(0.5*'Vehicle Specs'!$G$20*'Drive Cycle'!E680^2)</f>
        <v>56540.652061500004</v>
      </c>
      <c r="AB680" s="22">
        <f t="shared" si="194"/>
        <v>716.52654505521002</v>
      </c>
      <c r="AC680" s="22">
        <f>SUM(AB$2:AB680)</f>
        <v>221492.39138021381</v>
      </c>
      <c r="AD680" s="35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</row>
    <row r="681" spans="1:43" x14ac:dyDescent="0.3">
      <c r="A681" s="21">
        <v>3</v>
      </c>
      <c r="B681" s="26" t="s">
        <v>86</v>
      </c>
      <c r="C681" s="26">
        <f t="shared" si="198"/>
        <v>679</v>
      </c>
      <c r="D681" s="26">
        <f t="shared" si="187"/>
        <v>29.998170000000002</v>
      </c>
      <c r="E681" s="26">
        <v>13.41</v>
      </c>
      <c r="F681" s="43">
        <f t="shared" si="195"/>
        <v>83.622368381069407</v>
      </c>
      <c r="G681" s="61"/>
      <c r="H681" s="61"/>
      <c r="I681" s="43">
        <f>E681-E680</f>
        <v>0</v>
      </c>
      <c r="J681" s="26">
        <f>(0.5*'Vehicle Specs'!$G$25*'Vehicle Specs'!$C$28*'Vehicle Specs'!$C$27*'Drive Cycle'!E681^2)</f>
        <v>159.97581505520998</v>
      </c>
      <c r="K681" s="26">
        <f>IF(A681=1,'Vehicle Specs'!$E$36,IF(A681=2,'Vehicle Specs'!$C$36,IF(A681=3,'Vehicle Specs'!$D$36,IF(A681=4,'Vehicle Specs'!$B$36,1))))</f>
        <v>556.55073000000004</v>
      </c>
      <c r="L681" s="26">
        <v>0</v>
      </c>
      <c r="M681" s="26">
        <f t="shared" si="196"/>
        <v>0</v>
      </c>
      <c r="N681" s="26">
        <f t="shared" si="188"/>
        <v>0</v>
      </c>
      <c r="O681" s="26">
        <f t="shared" si="189"/>
        <v>0</v>
      </c>
      <c r="P681" s="26">
        <f t="shared" si="190"/>
        <v>716.52654505521002</v>
      </c>
      <c r="Q681" s="26">
        <f>IF(H681=1,I681*'Vehicle Specs'!#REF!,IF(H681=2,'Vehicle Specs'!#REF!*I681,IF(H681=3,'Vehicle Specs'!$G$25*I681,0)))</f>
        <v>0</v>
      </c>
      <c r="R681" s="26">
        <f t="shared" si="186"/>
        <v>716.52654505521002</v>
      </c>
      <c r="S681" s="26">
        <f t="shared" si="191"/>
        <v>716.52654505521002</v>
      </c>
      <c r="T681" s="26">
        <f>ABS((+P681+Q681)*(+E681))/1000</f>
        <v>9.6086209691903655</v>
      </c>
      <c r="U681" s="61"/>
      <c r="V681" s="61"/>
      <c r="W681" s="22">
        <v>308.00785775999998</v>
      </c>
      <c r="X681" s="26">
        <f t="shared" si="197"/>
        <v>6.1304390602952591E-2</v>
      </c>
      <c r="Y681" s="26">
        <f t="shared" si="192"/>
        <v>6.1304390602952591E-2</v>
      </c>
      <c r="Z681" s="26">
        <f t="shared" si="193"/>
        <v>0.18943056696312349</v>
      </c>
      <c r="AA681" s="22">
        <f>(0.5*'Vehicle Specs'!$G$20*'Drive Cycle'!E681^2)</f>
        <v>56540.652061500004</v>
      </c>
      <c r="AB681" s="22">
        <f t="shared" si="194"/>
        <v>716.52654505521002</v>
      </c>
      <c r="AC681" s="22">
        <f>SUM(AB$2:AB681)</f>
        <v>222208.91792526902</v>
      </c>
      <c r="AD681" s="35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</row>
    <row r="682" spans="1:43" x14ac:dyDescent="0.3">
      <c r="A682" s="21">
        <v>3</v>
      </c>
      <c r="B682" s="26" t="s">
        <v>86</v>
      </c>
      <c r="C682" s="26">
        <f t="shared" si="198"/>
        <v>680</v>
      </c>
      <c r="D682" s="26">
        <f t="shared" si="187"/>
        <v>29.998170000000002</v>
      </c>
      <c r="E682" s="26">
        <v>13.41</v>
      </c>
      <c r="F682" s="43">
        <f t="shared" si="195"/>
        <v>83.696939596580222</v>
      </c>
      <c r="G682" s="61"/>
      <c r="H682" s="61"/>
      <c r="I682" s="43">
        <f>E682-E681</f>
        <v>0</v>
      </c>
      <c r="J682" s="26">
        <f>(0.5*'Vehicle Specs'!$G$25*'Vehicle Specs'!$C$28*'Vehicle Specs'!$C$27*'Drive Cycle'!E682^2)</f>
        <v>159.97581505520998</v>
      </c>
      <c r="K682" s="26">
        <f>IF(A682=1,'Vehicle Specs'!$E$36,IF(A682=2,'Vehicle Specs'!$C$36,IF(A682=3,'Vehicle Specs'!$D$36,IF(A682=4,'Vehicle Specs'!$B$36,1))))</f>
        <v>556.55073000000004</v>
      </c>
      <c r="L682" s="26">
        <v>0</v>
      </c>
      <c r="M682" s="26">
        <f t="shared" si="196"/>
        <v>0</v>
      </c>
      <c r="N682" s="26">
        <f t="shared" si="188"/>
        <v>0</v>
      </c>
      <c r="O682" s="26">
        <f t="shared" si="189"/>
        <v>0</v>
      </c>
      <c r="P682" s="26">
        <f t="shared" si="190"/>
        <v>716.52654505521002</v>
      </c>
      <c r="Q682" s="26">
        <f>IF(H682=1,I682*'Vehicle Specs'!#REF!,IF(H682=2,'Vehicle Specs'!#REF!*I682,IF(H682=3,'Vehicle Specs'!$G$25*I682,0)))</f>
        <v>0</v>
      </c>
      <c r="R682" s="26">
        <f t="shared" si="186"/>
        <v>716.52654505521002</v>
      </c>
      <c r="S682" s="26">
        <f t="shared" si="191"/>
        <v>716.52654505521002</v>
      </c>
      <c r="T682" s="26">
        <f>ABS((+P682+Q682)*(+E682))/1000</f>
        <v>9.6086209691903655</v>
      </c>
      <c r="U682" s="61"/>
      <c r="V682" s="61"/>
      <c r="W682" s="22">
        <v>308.00785775999998</v>
      </c>
      <c r="X682" s="26">
        <f t="shared" si="197"/>
        <v>6.1304390602952591E-2</v>
      </c>
      <c r="Y682" s="26">
        <f t="shared" si="192"/>
        <v>6.1304390602952591E-2</v>
      </c>
      <c r="Z682" s="26">
        <f t="shared" si="193"/>
        <v>0.18943056696312349</v>
      </c>
      <c r="AA682" s="22">
        <f>(0.5*'Vehicle Specs'!$G$20*'Drive Cycle'!E682^2)</f>
        <v>56540.652061500004</v>
      </c>
      <c r="AB682" s="22">
        <f t="shared" si="194"/>
        <v>716.52654505521002</v>
      </c>
      <c r="AC682" s="22">
        <f>SUM(AB$2:AB682)</f>
        <v>222925.44447032423</v>
      </c>
      <c r="AD682" s="35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</row>
    <row r="683" spans="1:43" x14ac:dyDescent="0.3">
      <c r="A683" s="21">
        <v>3</v>
      </c>
      <c r="B683" s="26" t="s">
        <v>86</v>
      </c>
      <c r="C683" s="26">
        <f t="shared" si="198"/>
        <v>681</v>
      </c>
      <c r="D683" s="26">
        <f t="shared" si="187"/>
        <v>29.998170000000002</v>
      </c>
      <c r="E683" s="26">
        <v>13.41</v>
      </c>
      <c r="F683" s="43">
        <f t="shared" si="195"/>
        <v>83.771510812091037</v>
      </c>
      <c r="G683" s="61"/>
      <c r="H683" s="61"/>
      <c r="I683" s="43">
        <f>E683-E682</f>
        <v>0</v>
      </c>
      <c r="J683" s="26">
        <f>(0.5*'Vehicle Specs'!$G$25*'Vehicle Specs'!$C$28*'Vehicle Specs'!$C$27*'Drive Cycle'!E683^2)</f>
        <v>159.97581505520998</v>
      </c>
      <c r="K683" s="26">
        <f>IF(A683=1,'Vehicle Specs'!$E$36,IF(A683=2,'Vehicle Specs'!$C$36,IF(A683=3,'Vehicle Specs'!$D$36,IF(A683=4,'Vehicle Specs'!$B$36,1))))</f>
        <v>556.55073000000004</v>
      </c>
      <c r="L683" s="26">
        <v>0</v>
      </c>
      <c r="M683" s="26">
        <f t="shared" si="196"/>
        <v>0</v>
      </c>
      <c r="N683" s="26">
        <f t="shared" si="188"/>
        <v>0</v>
      </c>
      <c r="O683" s="26">
        <f t="shared" si="189"/>
        <v>0</v>
      </c>
      <c r="P683" s="26">
        <f t="shared" si="190"/>
        <v>716.52654505521002</v>
      </c>
      <c r="Q683" s="26">
        <f>IF(H683=1,I683*'Vehicle Specs'!#REF!,IF(H683=2,'Vehicle Specs'!#REF!*I683,IF(H683=3,'Vehicle Specs'!$G$25*I683,0)))</f>
        <v>0</v>
      </c>
      <c r="R683" s="26">
        <f t="shared" si="186"/>
        <v>716.52654505521002</v>
      </c>
      <c r="S683" s="26">
        <f t="shared" si="191"/>
        <v>716.52654505521002</v>
      </c>
      <c r="T683" s="26">
        <f>ABS((+P683+Q683)*(+E683))/1000</f>
        <v>9.6086209691903655</v>
      </c>
      <c r="U683" s="61"/>
      <c r="V683" s="61"/>
      <c r="W683" s="22">
        <v>308.00785775999998</v>
      </c>
      <c r="X683" s="26">
        <f t="shared" si="197"/>
        <v>6.1304390602952591E-2</v>
      </c>
      <c r="Y683" s="26">
        <f t="shared" si="192"/>
        <v>6.1304390602952591E-2</v>
      </c>
      <c r="Z683" s="26">
        <f t="shared" si="193"/>
        <v>0.18943056696312349</v>
      </c>
      <c r="AA683" s="22">
        <f>(0.5*'Vehicle Specs'!$G$20*'Drive Cycle'!E683^2)</f>
        <v>56540.652061500004</v>
      </c>
      <c r="AB683" s="22">
        <f t="shared" si="194"/>
        <v>716.52654505521002</v>
      </c>
      <c r="AC683" s="22">
        <f>SUM(AB$2:AB683)</f>
        <v>223641.97101537944</v>
      </c>
      <c r="AD683" s="35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</row>
    <row r="684" spans="1:43" x14ac:dyDescent="0.3">
      <c r="A684" s="21">
        <v>3</v>
      </c>
      <c r="B684" s="26" t="s">
        <v>86</v>
      </c>
      <c r="C684" s="26">
        <f t="shared" si="198"/>
        <v>682</v>
      </c>
      <c r="D684" s="26">
        <f t="shared" si="187"/>
        <v>29.998170000000002</v>
      </c>
      <c r="E684" s="26">
        <v>13.41</v>
      </c>
      <c r="F684" s="43">
        <f t="shared" si="195"/>
        <v>83.846082027601852</v>
      </c>
      <c r="G684" s="61"/>
      <c r="H684" s="61"/>
      <c r="I684" s="43">
        <f>E684-E683</f>
        <v>0</v>
      </c>
      <c r="J684" s="26">
        <f>(0.5*'Vehicle Specs'!$G$25*'Vehicle Specs'!$C$28*'Vehicle Specs'!$C$27*'Drive Cycle'!E684^2)</f>
        <v>159.97581505520998</v>
      </c>
      <c r="K684" s="26">
        <f>IF(A684=1,'Vehicle Specs'!$E$36,IF(A684=2,'Vehicle Specs'!$C$36,IF(A684=3,'Vehicle Specs'!$D$36,IF(A684=4,'Vehicle Specs'!$B$36,1))))</f>
        <v>556.55073000000004</v>
      </c>
      <c r="L684" s="26">
        <v>0</v>
      </c>
      <c r="M684" s="26">
        <f t="shared" si="196"/>
        <v>0</v>
      </c>
      <c r="N684" s="26">
        <f t="shared" si="188"/>
        <v>0</v>
      </c>
      <c r="O684" s="26">
        <f t="shared" si="189"/>
        <v>0</v>
      </c>
      <c r="P684" s="26">
        <f t="shared" si="190"/>
        <v>716.52654505521002</v>
      </c>
      <c r="Q684" s="26">
        <f>IF(H684=1,I684*'Vehicle Specs'!#REF!,IF(H684=2,'Vehicle Specs'!#REF!*I684,IF(H684=3,'Vehicle Specs'!$G$25*I684,0)))</f>
        <v>0</v>
      </c>
      <c r="R684" s="26">
        <f t="shared" si="186"/>
        <v>716.52654505521002</v>
      </c>
      <c r="S684" s="26">
        <f t="shared" si="191"/>
        <v>716.52654505521002</v>
      </c>
      <c r="T684" s="26">
        <f>ABS((+P684+Q684)*(+E684))/1000</f>
        <v>9.6086209691903655</v>
      </c>
      <c r="U684" s="61"/>
      <c r="V684" s="61"/>
      <c r="W684" s="22">
        <v>308.00785775999998</v>
      </c>
      <c r="X684" s="26">
        <f t="shared" si="197"/>
        <v>6.1304390602952591E-2</v>
      </c>
      <c r="Y684" s="26">
        <f t="shared" si="192"/>
        <v>6.1304390602952591E-2</v>
      </c>
      <c r="Z684" s="26">
        <f t="shared" si="193"/>
        <v>0.18943056696312349</v>
      </c>
      <c r="AA684" s="22">
        <f>(0.5*'Vehicle Specs'!$G$20*'Drive Cycle'!E684^2)</f>
        <v>56540.652061500004</v>
      </c>
      <c r="AB684" s="22">
        <f t="shared" si="194"/>
        <v>716.52654505521002</v>
      </c>
      <c r="AC684" s="22">
        <f>SUM(AB$2:AB684)</f>
        <v>224358.49756043465</v>
      </c>
      <c r="AD684" s="35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</row>
    <row r="685" spans="1:43" x14ac:dyDescent="0.3">
      <c r="A685" s="21">
        <v>3</v>
      </c>
      <c r="B685" s="26" t="s">
        <v>86</v>
      </c>
      <c r="C685" s="26">
        <f t="shared" si="198"/>
        <v>683</v>
      </c>
      <c r="D685" s="26">
        <f t="shared" si="187"/>
        <v>29.998170000000002</v>
      </c>
      <c r="E685" s="26">
        <v>13.41</v>
      </c>
      <c r="F685" s="43">
        <f t="shared" si="195"/>
        <v>83.920653243112667</v>
      </c>
      <c r="G685" s="61"/>
      <c r="H685" s="61"/>
      <c r="I685" s="43">
        <f>E685-E684</f>
        <v>0</v>
      </c>
      <c r="J685" s="26">
        <f>(0.5*'Vehicle Specs'!$G$25*'Vehicle Specs'!$C$28*'Vehicle Specs'!$C$27*'Drive Cycle'!E685^2)</f>
        <v>159.97581505520998</v>
      </c>
      <c r="K685" s="26">
        <f>IF(A685=1,'Vehicle Specs'!$E$36,IF(A685=2,'Vehicle Specs'!$C$36,IF(A685=3,'Vehicle Specs'!$D$36,IF(A685=4,'Vehicle Specs'!$B$36,1))))</f>
        <v>556.55073000000004</v>
      </c>
      <c r="L685" s="26">
        <v>0</v>
      </c>
      <c r="M685" s="26">
        <f t="shared" si="196"/>
        <v>0</v>
      </c>
      <c r="N685" s="26">
        <f t="shared" si="188"/>
        <v>0</v>
      </c>
      <c r="O685" s="26">
        <f t="shared" si="189"/>
        <v>0</v>
      </c>
      <c r="P685" s="26">
        <f t="shared" si="190"/>
        <v>716.52654505521002</v>
      </c>
      <c r="Q685" s="26">
        <f>IF(H685=1,I685*'Vehicle Specs'!#REF!,IF(H685=2,'Vehicle Specs'!#REF!*I685,IF(H685=3,'Vehicle Specs'!$G$25*I685,0)))</f>
        <v>0</v>
      </c>
      <c r="R685" s="26">
        <f t="shared" si="186"/>
        <v>716.52654505521002</v>
      </c>
      <c r="S685" s="26">
        <f t="shared" si="191"/>
        <v>716.52654505521002</v>
      </c>
      <c r="T685" s="26">
        <f>ABS((+P685+Q685)*(+E685))/1000</f>
        <v>9.6086209691903655</v>
      </c>
      <c r="U685" s="61"/>
      <c r="V685" s="61"/>
      <c r="W685" s="22">
        <v>308.00785775999998</v>
      </c>
      <c r="X685" s="26">
        <f t="shared" si="197"/>
        <v>6.1304390602952591E-2</v>
      </c>
      <c r="Y685" s="26">
        <f t="shared" si="192"/>
        <v>6.1304390602952591E-2</v>
      </c>
      <c r="Z685" s="26">
        <f t="shared" si="193"/>
        <v>0.18943056696312349</v>
      </c>
      <c r="AA685" s="22">
        <f>(0.5*'Vehicle Specs'!$G$20*'Drive Cycle'!E685^2)</f>
        <v>56540.652061500004</v>
      </c>
      <c r="AB685" s="22">
        <f t="shared" si="194"/>
        <v>716.52654505521002</v>
      </c>
      <c r="AC685" s="22">
        <f>SUM(AB$2:AB685)</f>
        <v>225075.02410548987</v>
      </c>
      <c r="AD685" s="35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</row>
    <row r="686" spans="1:43" x14ac:dyDescent="0.3">
      <c r="A686" s="21">
        <v>3</v>
      </c>
      <c r="B686" s="26" t="s">
        <v>86</v>
      </c>
      <c r="C686" s="26">
        <f t="shared" si="198"/>
        <v>684</v>
      </c>
      <c r="D686" s="26">
        <f t="shared" si="187"/>
        <v>29.998170000000002</v>
      </c>
      <c r="E686" s="26">
        <v>13.41</v>
      </c>
      <c r="F686" s="43">
        <f t="shared" si="195"/>
        <v>83.995224458623483</v>
      </c>
      <c r="G686" s="61"/>
      <c r="H686" s="61"/>
      <c r="I686" s="43">
        <f>E686-E685</f>
        <v>0</v>
      </c>
      <c r="J686" s="26">
        <f>(0.5*'Vehicle Specs'!$G$25*'Vehicle Specs'!$C$28*'Vehicle Specs'!$C$27*'Drive Cycle'!E686^2)</f>
        <v>159.97581505520998</v>
      </c>
      <c r="K686" s="26">
        <f>IF(A686=1,'Vehicle Specs'!$E$36,IF(A686=2,'Vehicle Specs'!$C$36,IF(A686=3,'Vehicle Specs'!$D$36,IF(A686=4,'Vehicle Specs'!$B$36,1))))</f>
        <v>556.55073000000004</v>
      </c>
      <c r="L686" s="26">
        <v>0</v>
      </c>
      <c r="M686" s="26">
        <f t="shared" si="196"/>
        <v>0</v>
      </c>
      <c r="N686" s="26">
        <f t="shared" si="188"/>
        <v>0</v>
      </c>
      <c r="O686" s="26">
        <f t="shared" si="189"/>
        <v>0</v>
      </c>
      <c r="P686" s="26">
        <f t="shared" si="190"/>
        <v>716.52654505521002</v>
      </c>
      <c r="Q686" s="26">
        <f>IF(H686=1,I686*'Vehicle Specs'!#REF!,IF(H686=2,'Vehicle Specs'!#REF!*I686,IF(H686=3,'Vehicle Specs'!$G$25*I686,0)))</f>
        <v>0</v>
      </c>
      <c r="R686" s="26">
        <f t="shared" si="186"/>
        <v>716.52654505521002</v>
      </c>
      <c r="S686" s="26">
        <f t="shared" si="191"/>
        <v>716.52654505521002</v>
      </c>
      <c r="T686" s="26">
        <f>ABS((+P686+Q686)*(+E686))/1000</f>
        <v>9.6086209691903655</v>
      </c>
      <c r="U686" s="61"/>
      <c r="V686" s="61"/>
      <c r="W686" s="22">
        <v>308.00785775999998</v>
      </c>
      <c r="X686" s="26">
        <f t="shared" si="197"/>
        <v>6.1304390602952591E-2</v>
      </c>
      <c r="Y686" s="26">
        <f t="shared" si="192"/>
        <v>6.1304390602952591E-2</v>
      </c>
      <c r="Z686" s="26">
        <f t="shared" si="193"/>
        <v>0.18943056696312349</v>
      </c>
      <c r="AA686" s="22">
        <f>(0.5*'Vehicle Specs'!$G$20*'Drive Cycle'!E686^2)</f>
        <v>56540.652061500004</v>
      </c>
      <c r="AB686" s="22">
        <f t="shared" si="194"/>
        <v>716.52654505521002</v>
      </c>
      <c r="AC686" s="22">
        <f>SUM(AB$2:AB686)</f>
        <v>225791.55065054508</v>
      </c>
      <c r="AD686" s="35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</row>
    <row r="687" spans="1:43" x14ac:dyDescent="0.3">
      <c r="A687" s="21">
        <v>3</v>
      </c>
      <c r="B687" s="26" t="s">
        <v>86</v>
      </c>
      <c r="C687" s="26">
        <f t="shared" si="198"/>
        <v>685</v>
      </c>
      <c r="D687" s="26">
        <f t="shared" si="187"/>
        <v>29.998170000000002</v>
      </c>
      <c r="E687" s="26">
        <v>13.41</v>
      </c>
      <c r="F687" s="43">
        <f t="shared" si="195"/>
        <v>84.069795674134298</v>
      </c>
      <c r="G687" s="61"/>
      <c r="H687" s="61"/>
      <c r="I687" s="43">
        <f>E687-E686</f>
        <v>0</v>
      </c>
      <c r="J687" s="26">
        <f>(0.5*'Vehicle Specs'!$G$25*'Vehicle Specs'!$C$28*'Vehicle Specs'!$C$27*'Drive Cycle'!E687^2)</f>
        <v>159.97581505520998</v>
      </c>
      <c r="K687" s="26">
        <f>IF(A687=1,'Vehicle Specs'!$E$36,IF(A687=2,'Vehicle Specs'!$C$36,IF(A687=3,'Vehicle Specs'!$D$36,IF(A687=4,'Vehicle Specs'!$B$36,1))))</f>
        <v>556.55073000000004</v>
      </c>
      <c r="L687" s="26">
        <v>0</v>
      </c>
      <c r="M687" s="26">
        <f t="shared" si="196"/>
        <v>0</v>
      </c>
      <c r="N687" s="26">
        <f t="shared" si="188"/>
        <v>0</v>
      </c>
      <c r="O687" s="26">
        <f t="shared" si="189"/>
        <v>0</v>
      </c>
      <c r="P687" s="26">
        <f t="shared" si="190"/>
        <v>716.52654505521002</v>
      </c>
      <c r="Q687" s="26">
        <f>IF(H687=1,I687*'Vehicle Specs'!#REF!,IF(H687=2,'Vehicle Specs'!#REF!*I687,IF(H687=3,'Vehicle Specs'!$G$25*I687,0)))</f>
        <v>0</v>
      </c>
      <c r="R687" s="26">
        <f t="shared" si="186"/>
        <v>716.52654505521002</v>
      </c>
      <c r="S687" s="26">
        <f t="shared" si="191"/>
        <v>716.52654505521002</v>
      </c>
      <c r="T687" s="26">
        <f>ABS((+P687+Q687)*(+E687))/1000</f>
        <v>9.6086209691903655</v>
      </c>
      <c r="U687" s="61"/>
      <c r="V687" s="61"/>
      <c r="W687" s="22">
        <v>308.00785775999998</v>
      </c>
      <c r="X687" s="26">
        <f t="shared" si="197"/>
        <v>6.1304390602952591E-2</v>
      </c>
      <c r="Y687" s="26">
        <f t="shared" si="192"/>
        <v>6.1304390602952591E-2</v>
      </c>
      <c r="Z687" s="26">
        <f t="shared" si="193"/>
        <v>0.18943056696312349</v>
      </c>
      <c r="AA687" s="22">
        <f>(0.5*'Vehicle Specs'!$G$20*'Drive Cycle'!E687^2)</f>
        <v>56540.652061500004</v>
      </c>
      <c r="AB687" s="22">
        <f t="shared" si="194"/>
        <v>716.52654505521002</v>
      </c>
      <c r="AC687" s="22">
        <f>SUM(AB$2:AB687)</f>
        <v>226508.07719560029</v>
      </c>
      <c r="AD687" s="35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</row>
    <row r="688" spans="1:43" x14ac:dyDescent="0.3">
      <c r="A688" s="21">
        <v>3</v>
      </c>
      <c r="B688" s="26" t="s">
        <v>86</v>
      </c>
      <c r="C688" s="26">
        <f t="shared" si="198"/>
        <v>686</v>
      </c>
      <c r="D688" s="26">
        <f t="shared" si="187"/>
        <v>29.998170000000002</v>
      </c>
      <c r="E688" s="26">
        <v>13.41</v>
      </c>
      <c r="F688" s="43">
        <f t="shared" si="195"/>
        <v>84.144366889645113</v>
      </c>
      <c r="G688" s="61"/>
      <c r="H688" s="61"/>
      <c r="I688" s="43">
        <f>E688-E687</f>
        <v>0</v>
      </c>
      <c r="J688" s="26">
        <f>(0.5*'Vehicle Specs'!$G$25*'Vehicle Specs'!$C$28*'Vehicle Specs'!$C$27*'Drive Cycle'!E688^2)</f>
        <v>159.97581505520998</v>
      </c>
      <c r="K688" s="26">
        <f>IF(A688=1,'Vehicle Specs'!$E$36,IF(A688=2,'Vehicle Specs'!$C$36,IF(A688=3,'Vehicle Specs'!$D$36,IF(A688=4,'Vehicle Specs'!$B$36,1))))</f>
        <v>556.55073000000004</v>
      </c>
      <c r="L688" s="26">
        <v>0</v>
      </c>
      <c r="M688" s="26">
        <f t="shared" si="196"/>
        <v>0</v>
      </c>
      <c r="N688" s="26">
        <f t="shared" si="188"/>
        <v>0</v>
      </c>
      <c r="O688" s="26">
        <f t="shared" si="189"/>
        <v>0</v>
      </c>
      <c r="P688" s="26">
        <f t="shared" si="190"/>
        <v>716.52654505521002</v>
      </c>
      <c r="Q688" s="26">
        <f>IF(H688=1,I688*'Vehicle Specs'!#REF!,IF(H688=2,'Vehicle Specs'!#REF!*I688,IF(H688=3,'Vehicle Specs'!$G$25*I688,0)))</f>
        <v>0</v>
      </c>
      <c r="R688" s="26">
        <f t="shared" si="186"/>
        <v>716.52654505521002</v>
      </c>
      <c r="S688" s="26">
        <f t="shared" si="191"/>
        <v>716.52654505521002</v>
      </c>
      <c r="T688" s="26">
        <f>ABS((+P688+Q688)*(+E688))/1000</f>
        <v>9.6086209691903655</v>
      </c>
      <c r="U688" s="61"/>
      <c r="V688" s="61"/>
      <c r="W688" s="22">
        <v>308.00785775999998</v>
      </c>
      <c r="X688" s="26">
        <f t="shared" si="197"/>
        <v>6.1304390602952591E-2</v>
      </c>
      <c r="Y688" s="26">
        <f t="shared" si="192"/>
        <v>6.1304390602952591E-2</v>
      </c>
      <c r="Z688" s="26">
        <f t="shared" si="193"/>
        <v>0.18943056696312349</v>
      </c>
      <c r="AA688" s="22">
        <f>(0.5*'Vehicle Specs'!$G$20*'Drive Cycle'!E688^2)</f>
        <v>56540.652061500004</v>
      </c>
      <c r="AB688" s="22">
        <f t="shared" si="194"/>
        <v>716.52654505521002</v>
      </c>
      <c r="AC688" s="22">
        <f>SUM(AB$2:AB688)</f>
        <v>227224.6037406555</v>
      </c>
      <c r="AD688" s="35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</row>
    <row r="689" spans="1:43" x14ac:dyDescent="0.3">
      <c r="A689" s="21">
        <v>3</v>
      </c>
      <c r="B689" s="26" t="s">
        <v>86</v>
      </c>
      <c r="C689" s="26">
        <f t="shared" si="198"/>
        <v>687</v>
      </c>
      <c r="D689" s="26">
        <f t="shared" si="187"/>
        <v>29.998170000000002</v>
      </c>
      <c r="E689" s="26">
        <v>13.41</v>
      </c>
      <c r="F689" s="43">
        <f t="shared" si="195"/>
        <v>84.218938105155928</v>
      </c>
      <c r="G689" s="61"/>
      <c r="H689" s="61"/>
      <c r="I689" s="43">
        <f>E689-E688</f>
        <v>0</v>
      </c>
      <c r="J689" s="26">
        <f>(0.5*'Vehicle Specs'!$G$25*'Vehicle Specs'!$C$28*'Vehicle Specs'!$C$27*'Drive Cycle'!E689^2)</f>
        <v>159.97581505520998</v>
      </c>
      <c r="K689" s="26">
        <f>IF(A689=1,'Vehicle Specs'!$E$36,IF(A689=2,'Vehicle Specs'!$C$36,IF(A689=3,'Vehicle Specs'!$D$36,IF(A689=4,'Vehicle Specs'!$B$36,1))))</f>
        <v>556.55073000000004</v>
      </c>
      <c r="L689" s="26">
        <v>0</v>
      </c>
      <c r="M689" s="26">
        <f t="shared" si="196"/>
        <v>0</v>
      </c>
      <c r="N689" s="26">
        <f t="shared" si="188"/>
        <v>0</v>
      </c>
      <c r="O689" s="26">
        <f t="shared" si="189"/>
        <v>0</v>
      </c>
      <c r="P689" s="26">
        <f t="shared" si="190"/>
        <v>716.52654505521002</v>
      </c>
      <c r="Q689" s="26">
        <f>IF(H689=1,I689*'Vehicle Specs'!#REF!,IF(H689=2,'Vehicle Specs'!#REF!*I689,IF(H689=3,'Vehicle Specs'!$G$25*I689,0)))</f>
        <v>0</v>
      </c>
      <c r="R689" s="26">
        <f t="shared" si="186"/>
        <v>716.52654505521002</v>
      </c>
      <c r="S689" s="26">
        <f t="shared" si="191"/>
        <v>716.52654505521002</v>
      </c>
      <c r="T689" s="26">
        <f>ABS((+P689+Q689)*(+E689))/1000</f>
        <v>9.6086209691903655</v>
      </c>
      <c r="U689" s="61"/>
      <c r="V689" s="61"/>
      <c r="W689" s="22">
        <v>308.00785775999998</v>
      </c>
      <c r="X689" s="26">
        <f t="shared" si="197"/>
        <v>6.1304390602952591E-2</v>
      </c>
      <c r="Y689" s="26">
        <f t="shared" si="192"/>
        <v>6.1304390602952591E-2</v>
      </c>
      <c r="Z689" s="26">
        <f t="shared" si="193"/>
        <v>0.18943056696312349</v>
      </c>
      <c r="AA689" s="22">
        <f>(0.5*'Vehicle Specs'!$G$20*'Drive Cycle'!E689^2)</f>
        <v>56540.652061500004</v>
      </c>
      <c r="AB689" s="22">
        <f t="shared" si="194"/>
        <v>716.52654505521002</v>
      </c>
      <c r="AC689" s="22">
        <f>SUM(AB$2:AB689)</f>
        <v>227941.13028571071</v>
      </c>
      <c r="AD689" s="35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</row>
    <row r="690" spans="1:43" x14ac:dyDescent="0.3">
      <c r="A690" s="21">
        <v>3</v>
      </c>
      <c r="B690" s="26" t="s">
        <v>86</v>
      </c>
      <c r="C690" s="26">
        <f t="shared" si="198"/>
        <v>688</v>
      </c>
      <c r="D690" s="26">
        <f t="shared" si="187"/>
        <v>29.998170000000002</v>
      </c>
      <c r="E690" s="26">
        <v>13.41</v>
      </c>
      <c r="F690" s="43">
        <f t="shared" si="195"/>
        <v>84.293509320666743</v>
      </c>
      <c r="G690" s="61"/>
      <c r="H690" s="61"/>
      <c r="I690" s="43">
        <f>E690-E689</f>
        <v>0</v>
      </c>
      <c r="J690" s="26">
        <f>(0.5*'Vehicle Specs'!$G$25*'Vehicle Specs'!$C$28*'Vehicle Specs'!$C$27*'Drive Cycle'!E690^2)</f>
        <v>159.97581505520998</v>
      </c>
      <c r="K690" s="26">
        <f>IF(A690=1,'Vehicle Specs'!$E$36,IF(A690=2,'Vehicle Specs'!$C$36,IF(A690=3,'Vehicle Specs'!$D$36,IF(A690=4,'Vehicle Specs'!$B$36,1))))</f>
        <v>556.55073000000004</v>
      </c>
      <c r="L690" s="26">
        <v>0</v>
      </c>
      <c r="M690" s="26">
        <f t="shared" si="196"/>
        <v>0</v>
      </c>
      <c r="N690" s="26">
        <f t="shared" si="188"/>
        <v>0</v>
      </c>
      <c r="O690" s="26">
        <f t="shared" si="189"/>
        <v>0</v>
      </c>
      <c r="P690" s="26">
        <f t="shared" si="190"/>
        <v>716.52654505521002</v>
      </c>
      <c r="Q690" s="26">
        <f>IF(H690=1,I690*'Vehicle Specs'!#REF!,IF(H690=2,'Vehicle Specs'!#REF!*I690,IF(H690=3,'Vehicle Specs'!$G$25*I690,0)))</f>
        <v>0</v>
      </c>
      <c r="R690" s="26">
        <f t="shared" si="186"/>
        <v>716.52654505521002</v>
      </c>
      <c r="S690" s="26">
        <f t="shared" si="191"/>
        <v>716.52654505521002</v>
      </c>
      <c r="T690" s="26">
        <f>ABS((+P690+Q690)*(+E690))/1000</f>
        <v>9.6086209691903655</v>
      </c>
      <c r="U690" s="61"/>
      <c r="V690" s="61"/>
      <c r="W690" s="22">
        <v>308.00785775999998</v>
      </c>
      <c r="X690" s="26">
        <f t="shared" si="197"/>
        <v>6.1304390602952591E-2</v>
      </c>
      <c r="Y690" s="26">
        <f t="shared" si="192"/>
        <v>6.1304390602952591E-2</v>
      </c>
      <c r="Z690" s="26">
        <f t="shared" si="193"/>
        <v>0.18943056696312349</v>
      </c>
      <c r="AA690" s="22">
        <f>(0.5*'Vehicle Specs'!$G$20*'Drive Cycle'!E690^2)</f>
        <v>56540.652061500004</v>
      </c>
      <c r="AB690" s="22">
        <f t="shared" si="194"/>
        <v>716.52654505521002</v>
      </c>
      <c r="AC690" s="22">
        <f>SUM(AB$2:AB690)</f>
        <v>228657.65683076592</v>
      </c>
      <c r="AD690" s="35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</row>
    <row r="691" spans="1:43" x14ac:dyDescent="0.3">
      <c r="A691" s="21">
        <v>3</v>
      </c>
      <c r="B691" s="26" t="s">
        <v>86</v>
      </c>
      <c r="C691" s="26">
        <f t="shared" si="198"/>
        <v>689</v>
      </c>
      <c r="D691" s="26">
        <f t="shared" si="187"/>
        <v>29.998170000000002</v>
      </c>
      <c r="E691" s="26">
        <v>13.41</v>
      </c>
      <c r="F691" s="43">
        <f t="shared" si="195"/>
        <v>84.368080536177558</v>
      </c>
      <c r="G691" s="61"/>
      <c r="H691" s="61"/>
      <c r="I691" s="43">
        <f>E691-E690</f>
        <v>0</v>
      </c>
      <c r="J691" s="26">
        <f>(0.5*'Vehicle Specs'!$G$25*'Vehicle Specs'!$C$28*'Vehicle Specs'!$C$27*'Drive Cycle'!E691^2)</f>
        <v>159.97581505520998</v>
      </c>
      <c r="K691" s="26">
        <f>IF(A691=1,'Vehicle Specs'!$E$36,IF(A691=2,'Vehicle Specs'!$C$36,IF(A691=3,'Vehicle Specs'!$D$36,IF(A691=4,'Vehicle Specs'!$B$36,1))))</f>
        <v>556.55073000000004</v>
      </c>
      <c r="L691" s="26">
        <v>0</v>
      </c>
      <c r="M691" s="26">
        <f t="shared" si="196"/>
        <v>0</v>
      </c>
      <c r="N691" s="26">
        <f t="shared" si="188"/>
        <v>0</v>
      </c>
      <c r="O691" s="26">
        <f t="shared" si="189"/>
        <v>0</v>
      </c>
      <c r="P691" s="26">
        <f t="shared" si="190"/>
        <v>716.52654505521002</v>
      </c>
      <c r="Q691" s="26">
        <f>IF(H691=1,I691*'Vehicle Specs'!#REF!,IF(H691=2,'Vehicle Specs'!#REF!*I691,IF(H691=3,'Vehicle Specs'!$G$25*I691,0)))</f>
        <v>0</v>
      </c>
      <c r="R691" s="26">
        <f t="shared" si="186"/>
        <v>716.52654505521002</v>
      </c>
      <c r="S691" s="26">
        <f t="shared" si="191"/>
        <v>716.52654505521002</v>
      </c>
      <c r="T691" s="26">
        <f>ABS((+P691+Q691)*(+E691))/1000</f>
        <v>9.6086209691903655</v>
      </c>
      <c r="U691" s="61"/>
      <c r="V691" s="61"/>
      <c r="W691" s="22">
        <v>308.00785775999998</v>
      </c>
      <c r="X691" s="26">
        <f t="shared" si="197"/>
        <v>6.1304390602952591E-2</v>
      </c>
      <c r="Y691" s="26">
        <f t="shared" si="192"/>
        <v>6.1304390602952591E-2</v>
      </c>
      <c r="Z691" s="26">
        <f t="shared" si="193"/>
        <v>0.18943056696312349</v>
      </c>
      <c r="AA691" s="22">
        <f>(0.5*'Vehicle Specs'!$G$20*'Drive Cycle'!E691^2)</f>
        <v>56540.652061500004</v>
      </c>
      <c r="AB691" s="22">
        <f t="shared" si="194"/>
        <v>716.52654505521002</v>
      </c>
      <c r="AC691" s="22">
        <f>SUM(AB$2:AB691)</f>
        <v>229374.18337582113</v>
      </c>
      <c r="AD691" s="35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</row>
    <row r="692" spans="1:43" x14ac:dyDescent="0.3">
      <c r="A692" s="21">
        <v>3</v>
      </c>
      <c r="B692" s="26" t="s">
        <v>86</v>
      </c>
      <c r="C692" s="26">
        <f t="shared" si="198"/>
        <v>690</v>
      </c>
      <c r="D692" s="26">
        <f t="shared" si="187"/>
        <v>28.879670000000001</v>
      </c>
      <c r="E692" s="26">
        <f t="shared" ref="E692:E694" si="199">E691-0.5</f>
        <v>12.91</v>
      </c>
      <c r="F692" s="43">
        <f t="shared" si="195"/>
        <v>84.445539870027289</v>
      </c>
      <c r="G692" s="61"/>
      <c r="H692" s="61"/>
      <c r="I692" s="43">
        <f>E692-E691</f>
        <v>-0.5</v>
      </c>
      <c r="J692" s="26">
        <f>(0.5*'Vehicle Specs'!$G$25*'Vehicle Specs'!$C$28*'Vehicle Specs'!$C$27*'Drive Cycle'!E692^2)</f>
        <v>148.26862509921</v>
      </c>
      <c r="K692" s="26">
        <f>IF(A692=1,'Vehicle Specs'!$E$36,IF(A692=2,'Vehicle Specs'!$C$36,IF(A692=3,'Vehicle Specs'!$D$36,IF(A692=4,'Vehicle Specs'!$B$36,1))))</f>
        <v>556.55073000000004</v>
      </c>
      <c r="L692" s="26">
        <v>0</v>
      </c>
      <c r="M692" s="26">
        <f t="shared" si="196"/>
        <v>0</v>
      </c>
      <c r="N692" s="26">
        <f t="shared" si="188"/>
        <v>0</v>
      </c>
      <c r="O692" s="26">
        <f t="shared" si="189"/>
        <v>0</v>
      </c>
      <c r="P692" s="26">
        <f t="shared" si="190"/>
        <v>704.81935509921004</v>
      </c>
      <c r="Q692" s="26">
        <f>IF(H692=1,I692*'Vehicle Specs'!#REF!,IF(H692=2,'Vehicle Specs'!#REF!*I692,IF(H692=3,'Vehicle Specs'!$G$25*I692,0)))</f>
        <v>0</v>
      </c>
      <c r="R692" s="26">
        <f t="shared" si="186"/>
        <v>704.81935509921004</v>
      </c>
      <c r="S692" s="26">
        <f t="shared" si="191"/>
        <v>704.81935509921004</v>
      </c>
      <c r="T692" s="26">
        <f>ABS((+P692+Q692)*(+E692))/1000</f>
        <v>9.099217874330801</v>
      </c>
      <c r="U692" s="61"/>
      <c r="V692" s="61"/>
      <c r="W692" s="22">
        <v>308.00785775999998</v>
      </c>
      <c r="X692" s="26">
        <f t="shared" si="197"/>
        <v>6.0302749908858998E-2</v>
      </c>
      <c r="Y692" s="26">
        <f t="shared" si="192"/>
        <v>6.0302749908858998E-2</v>
      </c>
      <c r="Z692" s="26">
        <f t="shared" si="193"/>
        <v>0.18633549721837431</v>
      </c>
      <c r="AA692" s="22">
        <f>(0.5*'Vehicle Specs'!$G$20*'Drive Cycle'!E692^2)</f>
        <v>52402.950661500006</v>
      </c>
      <c r="AB692" s="22">
        <f t="shared" si="194"/>
        <v>704.81935509921004</v>
      </c>
      <c r="AC692" s="22">
        <f>SUM(AB$2:AB692)</f>
        <v>230079.00273092033</v>
      </c>
      <c r="AD692" s="35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</row>
    <row r="693" spans="1:43" x14ac:dyDescent="0.3">
      <c r="A693" s="21">
        <v>3</v>
      </c>
      <c r="B693" s="26" t="s">
        <v>86</v>
      </c>
      <c r="C693" s="26">
        <f t="shared" si="198"/>
        <v>691</v>
      </c>
      <c r="D693" s="26">
        <f t="shared" si="187"/>
        <v>27.76117</v>
      </c>
      <c r="E693" s="26">
        <f t="shared" si="199"/>
        <v>12.41</v>
      </c>
      <c r="F693" s="43">
        <f t="shared" si="195"/>
        <v>84.526120047303678</v>
      </c>
      <c r="G693" s="61"/>
      <c r="H693" s="61"/>
      <c r="I693" s="43">
        <f>E693-E692</f>
        <v>-0.5</v>
      </c>
      <c r="J693" s="26">
        <f>(0.5*'Vehicle Specs'!$G$25*'Vehicle Specs'!$C$28*'Vehicle Specs'!$C$27*'Drive Cycle'!E693^2)</f>
        <v>137.00623719320998</v>
      </c>
      <c r="K693" s="26">
        <f>IF(A693=1,'Vehicle Specs'!$E$36,IF(A693=2,'Vehicle Specs'!$C$36,IF(A693=3,'Vehicle Specs'!$D$36,IF(A693=4,'Vehicle Specs'!$B$36,1))))</f>
        <v>556.55073000000004</v>
      </c>
      <c r="L693" s="26">
        <v>0</v>
      </c>
      <c r="M693" s="26">
        <f t="shared" si="196"/>
        <v>0</v>
      </c>
      <c r="N693" s="26">
        <f t="shared" si="188"/>
        <v>0</v>
      </c>
      <c r="O693" s="26">
        <f t="shared" si="189"/>
        <v>0</v>
      </c>
      <c r="P693" s="26">
        <f t="shared" si="190"/>
        <v>693.55696719321008</v>
      </c>
      <c r="Q693" s="26">
        <f>IF(H693=1,I693*'Vehicle Specs'!#REF!,IF(H693=2,'Vehicle Specs'!#REF!*I693,IF(H693=3,'Vehicle Specs'!$G$25*I693,0)))</f>
        <v>0</v>
      </c>
      <c r="R693" s="26">
        <f t="shared" si="186"/>
        <v>693.55696719321008</v>
      </c>
      <c r="S693" s="26">
        <f t="shared" si="191"/>
        <v>693.55696719321008</v>
      </c>
      <c r="T693" s="26">
        <f>ABS((+P693+Q693)*(+E693))/1000</f>
        <v>8.6070419628677381</v>
      </c>
      <c r="U693" s="61"/>
      <c r="V693" s="61"/>
      <c r="W693" s="22">
        <v>308.00785775999998</v>
      </c>
      <c r="X693" s="26">
        <f t="shared" si="197"/>
        <v>5.9339165472139785E-2</v>
      </c>
      <c r="Y693" s="26">
        <f t="shared" si="192"/>
        <v>5.9339165472139785E-2</v>
      </c>
      <c r="Z693" s="26">
        <f t="shared" si="193"/>
        <v>0.18335802130891193</v>
      </c>
      <c r="AA693" s="22">
        <f>(0.5*'Vehicle Specs'!$G$20*'Drive Cycle'!E693^2)</f>
        <v>48422.456761500005</v>
      </c>
      <c r="AB693" s="22">
        <f t="shared" si="194"/>
        <v>693.55696719321008</v>
      </c>
      <c r="AC693" s="22">
        <f>SUM(AB$2:AB693)</f>
        <v>230772.55969811353</v>
      </c>
      <c r="AD693" s="35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</row>
    <row r="694" spans="1:43" x14ac:dyDescent="0.3">
      <c r="A694" s="21">
        <v>3</v>
      </c>
      <c r="B694" s="26" t="s">
        <v>86</v>
      </c>
      <c r="C694" s="26">
        <f t="shared" si="198"/>
        <v>692</v>
      </c>
      <c r="D694" s="26">
        <f t="shared" si="187"/>
        <v>26.642670000000003</v>
      </c>
      <c r="E694" s="26">
        <f t="shared" si="199"/>
        <v>11.91</v>
      </c>
      <c r="F694" s="43">
        <f t="shared" si="195"/>
        <v>84.610083103558921</v>
      </c>
      <c r="G694" s="61"/>
      <c r="H694" s="61"/>
      <c r="I694" s="43">
        <f>E694-E693</f>
        <v>-0.5</v>
      </c>
      <c r="J694" s="26">
        <f>(0.5*'Vehicle Specs'!$G$25*'Vehicle Specs'!$C$28*'Vehicle Specs'!$C$27*'Drive Cycle'!E694^2)</f>
        <v>126.18865133721</v>
      </c>
      <c r="K694" s="26">
        <f>IF(A694=1,'Vehicle Specs'!$E$36,IF(A694=2,'Vehicle Specs'!$C$36,IF(A694=3,'Vehicle Specs'!$D$36,IF(A694=4,'Vehicle Specs'!$B$36,1))))</f>
        <v>556.55073000000004</v>
      </c>
      <c r="L694" s="26">
        <v>0</v>
      </c>
      <c r="M694" s="26">
        <f t="shared" si="196"/>
        <v>0</v>
      </c>
      <c r="N694" s="26">
        <f t="shared" si="188"/>
        <v>0</v>
      </c>
      <c r="O694" s="26">
        <f t="shared" si="189"/>
        <v>0</v>
      </c>
      <c r="P694" s="26">
        <f t="shared" si="190"/>
        <v>682.73938133721003</v>
      </c>
      <c r="Q694" s="26">
        <f>IF(H694=1,I694*'Vehicle Specs'!#REF!,IF(H694=2,'Vehicle Specs'!#REF!*I694,IF(H694=3,'Vehicle Specs'!$G$25*I694,0)))</f>
        <v>0</v>
      </c>
      <c r="R694" s="26">
        <f t="shared" si="186"/>
        <v>682.73938133721003</v>
      </c>
      <c r="S694" s="26">
        <f t="shared" si="191"/>
        <v>682.73938133721003</v>
      </c>
      <c r="T694" s="26">
        <f>ABS((+P694+Q694)*(+E694))/1000</f>
        <v>8.1314260317261713</v>
      </c>
      <c r="U694" s="61"/>
      <c r="V694" s="61"/>
      <c r="W694" s="22">
        <v>308.00785775999998</v>
      </c>
      <c r="X694" s="26">
        <f t="shared" si="197"/>
        <v>5.8413637292794938E-2</v>
      </c>
      <c r="Y694" s="26">
        <f t="shared" si="192"/>
        <v>5.8413637292794938E-2</v>
      </c>
      <c r="Z694" s="26">
        <f t="shared" si="193"/>
        <v>0.18049813923473634</v>
      </c>
      <c r="AA694" s="22">
        <f>(0.5*'Vehicle Specs'!$G$20*'Drive Cycle'!E694^2)</f>
        <v>44599.170361500008</v>
      </c>
      <c r="AB694" s="22">
        <f t="shared" si="194"/>
        <v>682.73938133721003</v>
      </c>
      <c r="AC694" s="22">
        <f>SUM(AB$2:AB694)</f>
        <v>231455.29907945075</v>
      </c>
      <c r="AD694" s="35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</row>
    <row r="695" spans="1:43" x14ac:dyDescent="0.3">
      <c r="A695" s="21">
        <v>3</v>
      </c>
      <c r="B695" s="26" t="s">
        <v>86</v>
      </c>
      <c r="C695" s="26">
        <f t="shared" si="198"/>
        <v>693</v>
      </c>
      <c r="D695" s="26">
        <f t="shared" si="187"/>
        <v>25.524170000000002</v>
      </c>
      <c r="E695" s="26">
        <f t="shared" ref="E695:E698" si="200">E694-0.5</f>
        <v>11.41</v>
      </c>
      <c r="F695" s="43">
        <f t="shared" si="195"/>
        <v>84.697725522489677</v>
      </c>
      <c r="G695" s="61"/>
      <c r="H695" s="61"/>
      <c r="I695" s="43">
        <f>E695-E694</f>
        <v>-0.5</v>
      </c>
      <c r="J695" s="26">
        <f>(0.5*'Vehicle Specs'!$G$25*'Vehicle Specs'!$C$28*'Vehicle Specs'!$C$27*'Drive Cycle'!E695^2)</f>
        <v>115.81586753120997</v>
      </c>
      <c r="K695" s="26">
        <f>IF(A695=1,'Vehicle Specs'!$E$36,IF(A695=2,'Vehicle Specs'!$C$36,IF(A695=3,'Vehicle Specs'!$D$36,IF(A695=4,'Vehicle Specs'!$B$36,1))))</f>
        <v>556.55073000000004</v>
      </c>
      <c r="L695" s="26">
        <v>0</v>
      </c>
      <c r="M695" s="26">
        <f t="shared" si="196"/>
        <v>0</v>
      </c>
      <c r="N695" s="26">
        <f t="shared" si="188"/>
        <v>0</v>
      </c>
      <c r="O695" s="26">
        <f t="shared" si="189"/>
        <v>0</v>
      </c>
      <c r="P695" s="26">
        <f t="shared" si="190"/>
        <v>672.36659753121</v>
      </c>
      <c r="Q695" s="26">
        <f>IF(H695=1,I695*'Vehicle Specs'!#REF!,IF(H695=2,'Vehicle Specs'!#REF!*I695,IF(H695=3,'Vehicle Specs'!$G$25*I695,0)))</f>
        <v>0</v>
      </c>
      <c r="R695" s="26">
        <f t="shared" si="186"/>
        <v>672.36659753121</v>
      </c>
      <c r="S695" s="26">
        <f t="shared" si="191"/>
        <v>672.36659753121</v>
      </c>
      <c r="T695" s="26">
        <f>ABS((+P695+Q695)*(+E695))/1000</f>
        <v>7.6717028778311063</v>
      </c>
      <c r="U695" s="61"/>
      <c r="V695" s="61"/>
      <c r="W695" s="22">
        <v>308.00785775999998</v>
      </c>
      <c r="X695" s="26">
        <f t="shared" si="197"/>
        <v>5.7526165370824466E-2</v>
      </c>
      <c r="Y695" s="26">
        <f t="shared" si="192"/>
        <v>5.7526165370824466E-2</v>
      </c>
      <c r="Z695" s="26">
        <f t="shared" si="193"/>
        <v>0.17775585099584759</v>
      </c>
      <c r="AA695" s="22">
        <f>(0.5*'Vehicle Specs'!$G$20*'Drive Cycle'!E695^2)</f>
        <v>40933.0914615</v>
      </c>
      <c r="AB695" s="22">
        <f t="shared" si="194"/>
        <v>672.36659753121</v>
      </c>
      <c r="AC695" s="22">
        <f>SUM(AB$2:AB695)</f>
        <v>232127.66567698197</v>
      </c>
      <c r="AD695" s="35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</row>
    <row r="696" spans="1:43" x14ac:dyDescent="0.3">
      <c r="A696" s="21">
        <v>3</v>
      </c>
      <c r="B696" s="26" t="s">
        <v>86</v>
      </c>
      <c r="C696" s="26">
        <f t="shared" si="198"/>
        <v>694</v>
      </c>
      <c r="D696" s="26">
        <f t="shared" si="187"/>
        <v>24.405670000000001</v>
      </c>
      <c r="E696" s="26">
        <f t="shared" si="200"/>
        <v>10.91</v>
      </c>
      <c r="F696" s="43">
        <f t="shared" si="195"/>
        <v>84.789384550903975</v>
      </c>
      <c r="G696" s="61"/>
      <c r="H696" s="61"/>
      <c r="I696" s="43">
        <f>E696-E695</f>
        <v>-0.5</v>
      </c>
      <c r="J696" s="26">
        <f>(0.5*'Vehicle Specs'!$G$25*'Vehicle Specs'!$C$28*'Vehicle Specs'!$C$27*'Drive Cycle'!E696^2)</f>
        <v>105.88788577520999</v>
      </c>
      <c r="K696" s="26">
        <f>IF(A696=1,'Vehicle Specs'!$E$36,IF(A696=2,'Vehicle Specs'!$C$36,IF(A696=3,'Vehicle Specs'!$D$36,IF(A696=4,'Vehicle Specs'!$B$36,1))))</f>
        <v>556.55073000000004</v>
      </c>
      <c r="L696" s="26">
        <v>0</v>
      </c>
      <c r="M696" s="26">
        <f t="shared" si="196"/>
        <v>0</v>
      </c>
      <c r="N696" s="26">
        <f t="shared" si="188"/>
        <v>0</v>
      </c>
      <c r="O696" s="26">
        <f t="shared" si="189"/>
        <v>0</v>
      </c>
      <c r="P696" s="26">
        <f t="shared" si="190"/>
        <v>662.43861577521</v>
      </c>
      <c r="Q696" s="26">
        <f>IF(H696=1,I696*'Vehicle Specs'!#REF!,IF(H696=2,'Vehicle Specs'!#REF!*I696,IF(H696=3,'Vehicle Specs'!$G$25*I696,0)))</f>
        <v>0</v>
      </c>
      <c r="R696" s="26">
        <f t="shared" si="186"/>
        <v>662.43861577521</v>
      </c>
      <c r="S696" s="26">
        <f t="shared" si="191"/>
        <v>662.43861577521</v>
      </c>
      <c r="T696" s="26">
        <f>ABS((+P696+Q696)*(+E696))/1000</f>
        <v>7.227205298107541</v>
      </c>
      <c r="U696" s="61"/>
      <c r="V696" s="61"/>
      <c r="W696" s="22">
        <v>308.00785775999998</v>
      </c>
      <c r="X696" s="26">
        <f t="shared" si="197"/>
        <v>5.6676749706228373E-2</v>
      </c>
      <c r="Y696" s="26">
        <f t="shared" si="192"/>
        <v>5.6676749706228373E-2</v>
      </c>
      <c r="Z696" s="26">
        <f t="shared" si="193"/>
        <v>0.17513115659224565</v>
      </c>
      <c r="AA696" s="22">
        <f>(0.5*'Vehicle Specs'!$G$20*'Drive Cycle'!E696^2)</f>
        <v>37424.220061500004</v>
      </c>
      <c r="AB696" s="22">
        <f t="shared" si="194"/>
        <v>662.43861577521</v>
      </c>
      <c r="AC696" s="22">
        <f>SUM(AB$2:AB696)</f>
        <v>232790.10429275717</v>
      </c>
      <c r="AD696" s="35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</row>
    <row r="697" spans="1:43" x14ac:dyDescent="0.3">
      <c r="A697" s="21">
        <v>3</v>
      </c>
      <c r="B697" s="26" t="s">
        <v>86</v>
      </c>
      <c r="C697" s="26">
        <f t="shared" si="198"/>
        <v>695</v>
      </c>
      <c r="D697" s="26">
        <f t="shared" si="187"/>
        <v>23.28717</v>
      </c>
      <c r="E697" s="26">
        <f t="shared" si="200"/>
        <v>10.41</v>
      </c>
      <c r="F697" s="43">
        <f t="shared" si="195"/>
        <v>84.885446030250762</v>
      </c>
      <c r="G697" s="61"/>
      <c r="H697" s="61"/>
      <c r="I697" s="43">
        <f>E697-E696</f>
        <v>-0.5</v>
      </c>
      <c r="J697" s="26">
        <f>(0.5*'Vehicle Specs'!$G$25*'Vehicle Specs'!$C$28*'Vehicle Specs'!$C$27*'Drive Cycle'!E697^2)</f>
        <v>96.404706069209993</v>
      </c>
      <c r="K697" s="26">
        <f>IF(A697=1,'Vehicle Specs'!$E$36,IF(A697=2,'Vehicle Specs'!$C$36,IF(A697=3,'Vehicle Specs'!$D$36,IF(A697=4,'Vehicle Specs'!$B$36,1))))</f>
        <v>556.55073000000004</v>
      </c>
      <c r="L697" s="26">
        <v>0</v>
      </c>
      <c r="M697" s="26">
        <f t="shared" si="196"/>
        <v>0</v>
      </c>
      <c r="N697" s="26">
        <f t="shared" si="188"/>
        <v>0</v>
      </c>
      <c r="O697" s="26">
        <f t="shared" si="189"/>
        <v>0</v>
      </c>
      <c r="P697" s="26">
        <f t="shared" si="190"/>
        <v>652.95543606921001</v>
      </c>
      <c r="Q697" s="26">
        <f>IF(H697=1,I697*'Vehicle Specs'!#REF!,IF(H697=2,'Vehicle Specs'!#REF!*I697,IF(H697=3,'Vehicle Specs'!$G$25*I697,0)))</f>
        <v>0</v>
      </c>
      <c r="R697" s="26">
        <f t="shared" si="186"/>
        <v>652.95543606921001</v>
      </c>
      <c r="S697" s="26">
        <f t="shared" si="191"/>
        <v>652.95543606921001</v>
      </c>
      <c r="T697" s="26">
        <f>ABS((+P697+Q697)*(+E697))/1000</f>
        <v>6.7972660894804768</v>
      </c>
      <c r="U697" s="61"/>
      <c r="V697" s="61"/>
      <c r="W697" s="22">
        <v>308.00785775999998</v>
      </c>
      <c r="X697" s="26">
        <f t="shared" si="197"/>
        <v>5.5865390299006668E-2</v>
      </c>
      <c r="Y697" s="26">
        <f t="shared" si="192"/>
        <v>5.5865390299006668E-2</v>
      </c>
      <c r="Z697" s="26">
        <f t="shared" si="193"/>
        <v>0.17262405602393061</v>
      </c>
      <c r="AA697" s="22">
        <f>(0.5*'Vehicle Specs'!$G$20*'Drive Cycle'!E697^2)</f>
        <v>34072.556161500004</v>
      </c>
      <c r="AB697" s="22">
        <f t="shared" si="194"/>
        <v>652.95543606921001</v>
      </c>
      <c r="AC697" s="22">
        <f>SUM(AB$2:AB697)</f>
        <v>233443.05972882637</v>
      </c>
      <c r="AD697" s="35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</row>
    <row r="698" spans="1:43" x14ac:dyDescent="0.3">
      <c r="A698" s="21">
        <v>3</v>
      </c>
      <c r="B698" s="26" t="s">
        <v>86</v>
      </c>
      <c r="C698" s="26">
        <f t="shared" si="198"/>
        <v>696</v>
      </c>
      <c r="D698" s="26">
        <f t="shared" si="187"/>
        <v>22.168670000000002</v>
      </c>
      <c r="E698" s="26">
        <f t="shared" si="200"/>
        <v>9.91</v>
      </c>
      <c r="F698" s="43">
        <f t="shared" si="195"/>
        <v>84.986354203812823</v>
      </c>
      <c r="G698" s="61"/>
      <c r="H698" s="61"/>
      <c r="I698" s="43">
        <f>E698-E697</f>
        <v>-0.5</v>
      </c>
      <c r="J698" s="26">
        <f>(0.5*'Vehicle Specs'!$G$25*'Vehicle Specs'!$C$28*'Vehicle Specs'!$C$27*'Drive Cycle'!E698^2)</f>
        <v>87.366328413209985</v>
      </c>
      <c r="K698" s="26">
        <f>IF(A698=1,'Vehicle Specs'!$E$36,IF(A698=2,'Vehicle Specs'!$C$36,IF(A698=3,'Vehicle Specs'!$D$36,IF(A698=4,'Vehicle Specs'!$B$36,1))))</f>
        <v>556.55073000000004</v>
      </c>
      <c r="L698" s="26">
        <v>0</v>
      </c>
      <c r="M698" s="26">
        <f t="shared" si="196"/>
        <v>0</v>
      </c>
      <c r="N698" s="26">
        <f t="shared" si="188"/>
        <v>0</v>
      </c>
      <c r="O698" s="26">
        <f t="shared" si="189"/>
        <v>0</v>
      </c>
      <c r="P698" s="26">
        <f t="shared" si="190"/>
        <v>643.91705841321004</v>
      </c>
      <c r="Q698" s="26">
        <f>IF(H698=1,I698*'Vehicle Specs'!#REF!,IF(H698=2,'Vehicle Specs'!#REF!*I698,IF(H698=3,'Vehicle Specs'!$G$25*I698,0)))</f>
        <v>0</v>
      </c>
      <c r="R698" s="26">
        <f t="shared" si="186"/>
        <v>643.91705841321004</v>
      </c>
      <c r="S698" s="26">
        <f t="shared" si="191"/>
        <v>643.91705841321004</v>
      </c>
      <c r="T698" s="26">
        <f>ABS((+P698+Q698)*(+E698))/1000</f>
        <v>6.3812180488749117</v>
      </c>
      <c r="U698" s="61"/>
      <c r="V698" s="61"/>
      <c r="W698" s="22">
        <v>308.00785775999998</v>
      </c>
      <c r="X698" s="26">
        <f t="shared" si="197"/>
        <v>5.5092087149159336E-2</v>
      </c>
      <c r="Y698" s="26">
        <f t="shared" si="192"/>
        <v>5.5092087149159336E-2</v>
      </c>
      <c r="Z698" s="26">
        <f t="shared" si="193"/>
        <v>0.17023454929090234</v>
      </c>
      <c r="AA698" s="22">
        <f>(0.5*'Vehicle Specs'!$G$20*'Drive Cycle'!E698^2)</f>
        <v>30878.099761500001</v>
      </c>
      <c r="AB698" s="22">
        <f t="shared" si="194"/>
        <v>643.91705841321004</v>
      </c>
      <c r="AC698" s="22">
        <f>SUM(AB$2:AB698)</f>
        <v>234086.97678723958</v>
      </c>
      <c r="AD698" s="35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</row>
    <row r="699" spans="1:43" x14ac:dyDescent="0.3">
      <c r="A699" s="21">
        <v>3</v>
      </c>
      <c r="B699" s="26" t="s">
        <v>86</v>
      </c>
      <c r="C699" s="26">
        <f t="shared" si="198"/>
        <v>697</v>
      </c>
      <c r="D699" s="26">
        <f t="shared" si="187"/>
        <v>21.050170000000001</v>
      </c>
      <c r="E699" s="26">
        <f>E698-0.5</f>
        <v>9.41</v>
      </c>
      <c r="F699" s="43">
        <f t="shared" si="195"/>
        <v>85.092624129423882</v>
      </c>
      <c r="G699" s="61"/>
      <c r="H699" s="61"/>
      <c r="I699" s="43">
        <f>E699-E698</f>
        <v>-0.5</v>
      </c>
      <c r="J699" s="26">
        <f>(0.5*'Vehicle Specs'!$G$25*'Vehicle Specs'!$C$28*'Vehicle Specs'!$C$27*'Drive Cycle'!E699^2)</f>
        <v>78.772752807209997</v>
      </c>
      <c r="K699" s="26">
        <f>IF(A699=1,'Vehicle Specs'!$E$36,IF(A699=2,'Vehicle Specs'!$C$36,IF(A699=3,'Vehicle Specs'!$D$36,IF(A699=4,'Vehicle Specs'!$B$36,1))))</f>
        <v>556.55073000000004</v>
      </c>
      <c r="L699" s="26">
        <v>0</v>
      </c>
      <c r="M699" s="26">
        <f t="shared" si="196"/>
        <v>0</v>
      </c>
      <c r="N699" s="26">
        <f t="shared" si="188"/>
        <v>0</v>
      </c>
      <c r="O699" s="26">
        <f t="shared" si="189"/>
        <v>0</v>
      </c>
      <c r="P699" s="26">
        <f t="shared" si="190"/>
        <v>635.32348280720998</v>
      </c>
      <c r="Q699" s="26">
        <f>IF(H699=1,I699*'Vehicle Specs'!#REF!,IF(H699=2,'Vehicle Specs'!#REF!*I699,IF(H699=3,'Vehicle Specs'!$G$25*I699,0)))</f>
        <v>0</v>
      </c>
      <c r="R699" s="26">
        <f t="shared" si="186"/>
        <v>635.32348280720998</v>
      </c>
      <c r="S699" s="26">
        <f t="shared" si="191"/>
        <v>635.32348280720998</v>
      </c>
      <c r="T699" s="26">
        <f>ABS((+P699+Q699)*(+E699))/1000</f>
        <v>5.9783939732158462</v>
      </c>
      <c r="U699" s="61"/>
      <c r="V699" s="61"/>
      <c r="W699" s="22">
        <v>308.00785775999998</v>
      </c>
      <c r="X699" s="26">
        <f t="shared" si="197"/>
        <v>5.435684025668637E-2</v>
      </c>
      <c r="Y699" s="26">
        <f t="shared" si="192"/>
        <v>5.435684025668637E-2</v>
      </c>
      <c r="Z699" s="26">
        <f t="shared" si="193"/>
        <v>0.16796263639316086</v>
      </c>
      <c r="AA699" s="22">
        <f>(0.5*'Vehicle Specs'!$G$20*'Drive Cycle'!E699^2)</f>
        <v>27840.850861500003</v>
      </c>
      <c r="AB699" s="22">
        <f t="shared" si="194"/>
        <v>635.32348280720998</v>
      </c>
      <c r="AC699" s="22">
        <f>SUM(AB$2:AB699)</f>
        <v>234722.30027004678</v>
      </c>
      <c r="AD699" s="35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</row>
    <row r="700" spans="1:43" x14ac:dyDescent="0.3">
      <c r="A700" s="21">
        <v>3</v>
      </c>
      <c r="B700" s="26" t="s">
        <v>86</v>
      </c>
      <c r="C700" s="26">
        <f t="shared" si="198"/>
        <v>698</v>
      </c>
      <c r="D700" s="26">
        <f t="shared" si="187"/>
        <v>19.93167</v>
      </c>
      <c r="E700" s="26">
        <f t="shared" ref="E700:E713" si="201">E699-0.5</f>
        <v>8.91</v>
      </c>
      <c r="F700" s="43">
        <f t="shared" si="195"/>
        <v>85.204857574990655</v>
      </c>
      <c r="G700" s="61"/>
      <c r="H700" s="61"/>
      <c r="I700" s="43">
        <f>E700-E699</f>
        <v>-0.5</v>
      </c>
      <c r="J700" s="26">
        <f>(0.5*'Vehicle Specs'!$G$25*'Vehicle Specs'!$C$28*'Vehicle Specs'!$C$27*'Drive Cycle'!E700^2)</f>
        <v>70.623979251210002</v>
      </c>
      <c r="K700" s="26">
        <f>IF(A700=1,'Vehicle Specs'!$E$36,IF(A700=2,'Vehicle Specs'!$C$36,IF(A700=3,'Vehicle Specs'!$D$36,IF(A700=4,'Vehicle Specs'!$B$36,1))))</f>
        <v>556.55073000000004</v>
      </c>
      <c r="L700" s="26">
        <v>0</v>
      </c>
      <c r="M700" s="26">
        <f t="shared" si="196"/>
        <v>0</v>
      </c>
      <c r="N700" s="26">
        <f t="shared" si="188"/>
        <v>0</v>
      </c>
      <c r="O700" s="26">
        <f t="shared" si="189"/>
        <v>0</v>
      </c>
      <c r="P700" s="26">
        <f t="shared" si="190"/>
        <v>627.17470925121006</v>
      </c>
      <c r="Q700" s="26">
        <f>IF(H700=1,I700*'Vehicle Specs'!#REF!,IF(H700=2,'Vehicle Specs'!#REF!*I700,IF(H700=3,'Vehicle Specs'!$G$25*I700,0)))</f>
        <v>0</v>
      </c>
      <c r="R700" s="26">
        <f t="shared" si="186"/>
        <v>627.17470925121006</v>
      </c>
      <c r="S700" s="26">
        <f t="shared" si="191"/>
        <v>627.17470925121006</v>
      </c>
      <c r="T700" s="26">
        <f>ABS((+P700+Q700)*(+E700))/1000</f>
        <v>5.5881266594282817</v>
      </c>
      <c r="U700" s="61"/>
      <c r="V700" s="61"/>
      <c r="W700" s="22">
        <v>308.00785775999998</v>
      </c>
      <c r="X700" s="26">
        <f t="shared" si="197"/>
        <v>5.3659649621587792E-2</v>
      </c>
      <c r="Y700" s="26">
        <f t="shared" si="192"/>
        <v>5.3659649621587792E-2</v>
      </c>
      <c r="Z700" s="26">
        <f t="shared" si="193"/>
        <v>0.16580831733070628</v>
      </c>
      <c r="AA700" s="22">
        <f>(0.5*'Vehicle Specs'!$G$20*'Drive Cycle'!E700^2)</f>
        <v>24960.809461500005</v>
      </c>
      <c r="AB700" s="22">
        <f t="shared" si="194"/>
        <v>627.17470925121006</v>
      </c>
      <c r="AC700" s="22">
        <f>SUM(AB$2:AB700)</f>
        <v>235349.47497929799</v>
      </c>
      <c r="AD700" s="35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</row>
    <row r="701" spans="1:43" x14ac:dyDescent="0.3">
      <c r="A701" s="21">
        <v>3</v>
      </c>
      <c r="B701" s="26" t="s">
        <v>86</v>
      </c>
      <c r="C701" s="26">
        <f t="shared" si="198"/>
        <v>699</v>
      </c>
      <c r="D701" s="26">
        <f t="shared" si="187"/>
        <v>18.81317</v>
      </c>
      <c r="E701" s="26">
        <f t="shared" si="201"/>
        <v>8.41</v>
      </c>
      <c r="F701" s="43">
        <f t="shared" si="195"/>
        <v>85.323763639199925</v>
      </c>
      <c r="G701" s="61"/>
      <c r="H701" s="61"/>
      <c r="I701" s="43">
        <f>E701-E700</f>
        <v>-0.5</v>
      </c>
      <c r="J701" s="26">
        <f>(0.5*'Vehicle Specs'!$G$25*'Vehicle Specs'!$C$28*'Vehicle Specs'!$C$27*'Drive Cycle'!E701^2)</f>
        <v>62.920007745209993</v>
      </c>
      <c r="K701" s="26">
        <f>IF(A701=1,'Vehicle Specs'!$E$36,IF(A701=2,'Vehicle Specs'!$C$36,IF(A701=3,'Vehicle Specs'!$D$36,IF(A701=4,'Vehicle Specs'!$B$36,1))))</f>
        <v>556.55073000000004</v>
      </c>
      <c r="L701" s="26">
        <v>0</v>
      </c>
      <c r="M701" s="26">
        <f t="shared" si="196"/>
        <v>0</v>
      </c>
      <c r="N701" s="26">
        <f t="shared" si="188"/>
        <v>0</v>
      </c>
      <c r="O701" s="26">
        <f t="shared" si="189"/>
        <v>0</v>
      </c>
      <c r="P701" s="26">
        <f t="shared" si="190"/>
        <v>619.47073774521004</v>
      </c>
      <c r="Q701" s="26">
        <f>IF(H701=1,I701*'Vehicle Specs'!#REF!,IF(H701=2,'Vehicle Specs'!#REF!*I701,IF(H701=3,'Vehicle Specs'!$G$25*I701,0)))</f>
        <v>0</v>
      </c>
      <c r="R701" s="26">
        <f t="shared" si="186"/>
        <v>619.47073774521004</v>
      </c>
      <c r="S701" s="26">
        <f t="shared" si="191"/>
        <v>619.47073774521004</v>
      </c>
      <c r="T701" s="26">
        <f>ABS((+P701+Q701)*(+E701))/1000</f>
        <v>5.2097489044372169</v>
      </c>
      <c r="U701" s="61"/>
      <c r="V701" s="61"/>
      <c r="W701" s="22">
        <v>308.00785775999998</v>
      </c>
      <c r="X701" s="26">
        <f t="shared" si="197"/>
        <v>5.3000515243863587E-2</v>
      </c>
      <c r="Y701" s="26">
        <f t="shared" si="192"/>
        <v>5.3000515243863587E-2</v>
      </c>
      <c r="Z701" s="26">
        <f t="shared" si="193"/>
        <v>0.16377159210353848</v>
      </c>
      <c r="AA701" s="22">
        <f>(0.5*'Vehicle Specs'!$G$20*'Drive Cycle'!E701^2)</f>
        <v>22237.975561499999</v>
      </c>
      <c r="AB701" s="22">
        <f t="shared" si="194"/>
        <v>619.47073774521004</v>
      </c>
      <c r="AC701" s="22">
        <f>SUM(AB$2:AB701)</f>
        <v>235968.94571704319</v>
      </c>
      <c r="AD701" s="35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</row>
    <row r="702" spans="1:43" x14ac:dyDescent="0.3">
      <c r="A702" s="21">
        <v>3</v>
      </c>
      <c r="B702" s="26" t="s">
        <v>86</v>
      </c>
      <c r="C702" s="26">
        <f t="shared" si="198"/>
        <v>700</v>
      </c>
      <c r="D702" s="26">
        <f t="shared" si="187"/>
        <v>17.694670000000002</v>
      </c>
      <c r="E702" s="26">
        <f t="shared" si="201"/>
        <v>7.91</v>
      </c>
      <c r="F702" s="43">
        <f t="shared" si="195"/>
        <v>85.450185889515978</v>
      </c>
      <c r="G702" s="61"/>
      <c r="H702" s="61"/>
      <c r="I702" s="43">
        <f>E702-E701</f>
        <v>-0.5</v>
      </c>
      <c r="J702" s="26">
        <f>(0.5*'Vehicle Specs'!$G$25*'Vehicle Specs'!$C$28*'Vehicle Specs'!$C$27*'Drive Cycle'!E702^2)</f>
        <v>55.660838289209991</v>
      </c>
      <c r="K702" s="26">
        <f>IF(A702=1,'Vehicle Specs'!$E$36,IF(A702=2,'Vehicle Specs'!$C$36,IF(A702=3,'Vehicle Specs'!$D$36,IF(A702=4,'Vehicle Specs'!$B$36,1))))</f>
        <v>556.55073000000004</v>
      </c>
      <c r="L702" s="26">
        <v>0</v>
      </c>
      <c r="M702" s="26">
        <f t="shared" si="196"/>
        <v>0</v>
      </c>
      <c r="N702" s="26">
        <f t="shared" si="188"/>
        <v>0</v>
      </c>
      <c r="O702" s="26">
        <f t="shared" si="189"/>
        <v>0</v>
      </c>
      <c r="P702" s="26">
        <f t="shared" si="190"/>
        <v>612.21156828921005</v>
      </c>
      <c r="Q702" s="26">
        <f>IF(H702=1,I702*'Vehicle Specs'!#REF!,IF(H702=2,'Vehicle Specs'!#REF!*I702,IF(H702=3,'Vehicle Specs'!$G$25*I702,0)))</f>
        <v>0</v>
      </c>
      <c r="R702" s="26">
        <f t="shared" si="186"/>
        <v>612.21156828921005</v>
      </c>
      <c r="S702" s="26">
        <f t="shared" si="191"/>
        <v>612.21156828921005</v>
      </c>
      <c r="T702" s="26">
        <f>ABS((+P702+Q702)*(+E702))/1000</f>
        <v>4.8425935051676516</v>
      </c>
      <c r="U702" s="61"/>
      <c r="V702" s="61"/>
      <c r="W702" s="22">
        <v>308.00785775999998</v>
      </c>
      <c r="X702" s="26">
        <f t="shared" si="197"/>
        <v>5.2379437123513756E-2</v>
      </c>
      <c r="Y702" s="26">
        <f t="shared" si="192"/>
        <v>5.2379437123513756E-2</v>
      </c>
      <c r="Z702" s="26">
        <f t="shared" si="193"/>
        <v>0.16185246071165749</v>
      </c>
      <c r="AA702" s="22">
        <f>(0.5*'Vehicle Specs'!$G$20*'Drive Cycle'!E702^2)</f>
        <v>19672.349161500002</v>
      </c>
      <c r="AB702" s="22">
        <f t="shared" si="194"/>
        <v>612.21156828921005</v>
      </c>
      <c r="AC702" s="22">
        <f>SUM(AB$2:AB702)</f>
        <v>236581.15728533239</v>
      </c>
      <c r="AD702" s="35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</row>
    <row r="703" spans="1:43" x14ac:dyDescent="0.3">
      <c r="A703" s="21">
        <v>3</v>
      </c>
      <c r="B703" s="26" t="s">
        <v>86</v>
      </c>
      <c r="C703" s="26">
        <f t="shared" si="198"/>
        <v>701</v>
      </c>
      <c r="D703" s="26">
        <f t="shared" si="187"/>
        <v>16.576170000000001</v>
      </c>
      <c r="E703" s="26">
        <f t="shared" si="201"/>
        <v>7.41</v>
      </c>
      <c r="F703" s="43">
        <f t="shared" si="195"/>
        <v>85.58513865604769</v>
      </c>
      <c r="G703" s="61"/>
      <c r="H703" s="61"/>
      <c r="I703" s="43">
        <f>E703-E702</f>
        <v>-0.5</v>
      </c>
      <c r="J703" s="26">
        <f>(0.5*'Vehicle Specs'!$G$25*'Vehicle Specs'!$C$28*'Vehicle Specs'!$C$27*'Drive Cycle'!E703^2)</f>
        <v>48.846470883209996</v>
      </c>
      <c r="K703" s="26">
        <f>IF(A703=1,'Vehicle Specs'!$E$36,IF(A703=2,'Vehicle Specs'!$C$36,IF(A703=3,'Vehicle Specs'!$D$36,IF(A703=4,'Vehicle Specs'!$B$36,1))))</f>
        <v>556.55073000000004</v>
      </c>
      <c r="L703" s="26">
        <v>0</v>
      </c>
      <c r="M703" s="26">
        <f t="shared" si="196"/>
        <v>0</v>
      </c>
      <c r="N703" s="26">
        <f t="shared" si="188"/>
        <v>0</v>
      </c>
      <c r="O703" s="26">
        <f t="shared" si="189"/>
        <v>0</v>
      </c>
      <c r="P703" s="26">
        <f t="shared" si="190"/>
        <v>605.39720088321008</v>
      </c>
      <c r="Q703" s="26">
        <f>IF(H703=1,I703*'Vehicle Specs'!#REF!,IF(H703=2,'Vehicle Specs'!#REF!*I703,IF(H703=3,'Vehicle Specs'!$G$25*I703,0)))</f>
        <v>0</v>
      </c>
      <c r="R703" s="26">
        <f t="shared" si="186"/>
        <v>605.39720088321008</v>
      </c>
      <c r="S703" s="26">
        <f t="shared" si="191"/>
        <v>605.39720088321008</v>
      </c>
      <c r="T703" s="26">
        <f>ABS((+P703+Q703)*(+E703))/1000</f>
        <v>4.4859932585445872</v>
      </c>
      <c r="U703" s="61"/>
      <c r="V703" s="61"/>
      <c r="W703" s="22">
        <v>308.00785775999998</v>
      </c>
      <c r="X703" s="26">
        <f t="shared" si="197"/>
        <v>5.1796415260538312E-2</v>
      </c>
      <c r="Y703" s="26">
        <f t="shared" si="192"/>
        <v>5.1796415260538312E-2</v>
      </c>
      <c r="Z703" s="26">
        <f t="shared" si="193"/>
        <v>0.16005092315506336</v>
      </c>
      <c r="AA703" s="22">
        <f>(0.5*'Vehicle Specs'!$G$20*'Drive Cycle'!E703^2)</f>
        <v>17263.930261500002</v>
      </c>
      <c r="AB703" s="22">
        <f t="shared" si="194"/>
        <v>605.39720088321008</v>
      </c>
      <c r="AC703" s="22">
        <f>SUM(AB$2:AB703)</f>
        <v>237186.55448621561</v>
      </c>
      <c r="AD703" s="35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</row>
    <row r="704" spans="1:43" x14ac:dyDescent="0.3">
      <c r="A704" s="21">
        <v>3</v>
      </c>
      <c r="B704" s="26" t="s">
        <v>86</v>
      </c>
      <c r="C704" s="26">
        <f t="shared" si="198"/>
        <v>702</v>
      </c>
      <c r="D704" s="26">
        <f t="shared" si="187"/>
        <v>15.45767</v>
      </c>
      <c r="E704" s="26">
        <f t="shared" si="201"/>
        <v>6.91</v>
      </c>
      <c r="F704" s="43">
        <f t="shared" si="195"/>
        <v>85.729856456337131</v>
      </c>
      <c r="G704" s="61"/>
      <c r="H704" s="61"/>
      <c r="I704" s="43">
        <f>E704-E703</f>
        <v>-0.5</v>
      </c>
      <c r="J704" s="26">
        <f>(0.5*'Vehicle Specs'!$G$25*'Vehicle Specs'!$C$28*'Vehicle Specs'!$C$27*'Drive Cycle'!E704^2)</f>
        <v>42.476905527209993</v>
      </c>
      <c r="K704" s="26">
        <f>IF(A704=1,'Vehicle Specs'!$E$36,IF(A704=2,'Vehicle Specs'!$C$36,IF(A704=3,'Vehicle Specs'!$D$36,IF(A704=4,'Vehicle Specs'!$B$36,1))))</f>
        <v>556.55073000000004</v>
      </c>
      <c r="L704" s="26">
        <v>0</v>
      </c>
      <c r="M704" s="26">
        <f t="shared" si="196"/>
        <v>0</v>
      </c>
      <c r="N704" s="26">
        <f t="shared" si="188"/>
        <v>0</v>
      </c>
      <c r="O704" s="26">
        <f t="shared" si="189"/>
        <v>0</v>
      </c>
      <c r="P704" s="26">
        <f t="shared" si="190"/>
        <v>599.02763552721001</v>
      </c>
      <c r="Q704" s="26">
        <f>IF(H704=1,I704*'Vehicle Specs'!#REF!,IF(H704=2,'Vehicle Specs'!#REF!*I704,IF(H704=3,'Vehicle Specs'!$G$25*I704,0)))</f>
        <v>0</v>
      </c>
      <c r="R704" s="26">
        <f t="shared" si="186"/>
        <v>599.02763552721001</v>
      </c>
      <c r="S704" s="26">
        <f t="shared" si="191"/>
        <v>599.02763552721001</v>
      </c>
      <c r="T704" s="26">
        <f>ABS((+P704+Q704)*(+E704))/1000</f>
        <v>4.1392809614930215</v>
      </c>
      <c r="U704" s="61"/>
      <c r="V704" s="61"/>
      <c r="W704" s="22">
        <v>308.00785775999998</v>
      </c>
      <c r="X704" s="26">
        <f t="shared" si="197"/>
        <v>5.1251449654937227E-2</v>
      </c>
      <c r="Y704" s="26">
        <f t="shared" si="192"/>
        <v>5.1251449654937227E-2</v>
      </c>
      <c r="Z704" s="26">
        <f t="shared" si="193"/>
        <v>0.15836697943375602</v>
      </c>
      <c r="AA704" s="22">
        <f>(0.5*'Vehicle Specs'!$G$20*'Drive Cycle'!E704^2)</f>
        <v>15012.718861500001</v>
      </c>
      <c r="AB704" s="22">
        <f t="shared" si="194"/>
        <v>599.02763552721001</v>
      </c>
      <c r="AC704" s="22">
        <f>SUM(AB$2:AB704)</f>
        <v>237785.58212174283</v>
      </c>
      <c r="AD704" s="35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</row>
    <row r="705" spans="1:43" x14ac:dyDescent="0.3">
      <c r="A705" s="21">
        <v>3</v>
      </c>
      <c r="B705" s="26" t="s">
        <v>86</v>
      </c>
      <c r="C705" s="26">
        <f t="shared" si="198"/>
        <v>703</v>
      </c>
      <c r="D705" s="26">
        <f t="shared" si="187"/>
        <v>14.339170000000001</v>
      </c>
      <c r="E705" s="26">
        <f t="shared" si="201"/>
        <v>6.41</v>
      </c>
      <c r="F705" s="43">
        <f t="shared" si="195"/>
        <v>85.885862696586742</v>
      </c>
      <c r="G705" s="61"/>
      <c r="H705" s="61"/>
      <c r="I705" s="43">
        <f>E705-E704</f>
        <v>-0.5</v>
      </c>
      <c r="J705" s="26">
        <f>(0.5*'Vehicle Specs'!$G$25*'Vehicle Specs'!$C$28*'Vehicle Specs'!$C$27*'Drive Cycle'!E705^2)</f>
        <v>36.552142221209998</v>
      </c>
      <c r="K705" s="26">
        <f>IF(A705=1,'Vehicle Specs'!$E$36,IF(A705=2,'Vehicle Specs'!$C$36,IF(A705=3,'Vehicle Specs'!$D$36,IF(A705=4,'Vehicle Specs'!$B$36,1))))</f>
        <v>556.55073000000004</v>
      </c>
      <c r="L705" s="26">
        <v>0</v>
      </c>
      <c r="M705" s="26">
        <f t="shared" si="196"/>
        <v>0</v>
      </c>
      <c r="N705" s="26">
        <f t="shared" si="188"/>
        <v>0</v>
      </c>
      <c r="O705" s="26">
        <f t="shared" si="189"/>
        <v>0</v>
      </c>
      <c r="P705" s="26">
        <f t="shared" si="190"/>
        <v>593.10287222121008</v>
      </c>
      <c r="Q705" s="26">
        <f>IF(H705=1,I705*'Vehicle Specs'!#REF!,IF(H705=2,'Vehicle Specs'!#REF!*I705,IF(H705=3,'Vehicle Specs'!$G$25*I705,0)))</f>
        <v>0</v>
      </c>
      <c r="R705" s="26">
        <f t="shared" si="186"/>
        <v>593.10287222121008</v>
      </c>
      <c r="S705" s="26">
        <f t="shared" si="191"/>
        <v>593.10287222121008</v>
      </c>
      <c r="T705" s="26">
        <f>ABS((+P705+Q705)*(+E705))/1000</f>
        <v>3.8017894109379569</v>
      </c>
      <c r="U705" s="61"/>
      <c r="V705" s="61"/>
      <c r="W705" s="22">
        <v>308.00785775999998</v>
      </c>
      <c r="X705" s="26">
        <f t="shared" si="197"/>
        <v>5.0744540306710537E-2</v>
      </c>
      <c r="Y705" s="26">
        <f t="shared" si="192"/>
        <v>5.0744540306710537E-2</v>
      </c>
      <c r="Z705" s="26">
        <f t="shared" si="193"/>
        <v>0.15680062954773555</v>
      </c>
      <c r="AA705" s="22">
        <f>(0.5*'Vehicle Specs'!$G$20*'Drive Cycle'!E705^2)</f>
        <v>12918.714961500002</v>
      </c>
      <c r="AB705" s="22">
        <f t="shared" si="194"/>
        <v>593.10287222121008</v>
      </c>
      <c r="AC705" s="22">
        <f>SUM(AB$2:AB705)</f>
        <v>238378.68499396404</v>
      </c>
      <c r="AD705" s="35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</row>
    <row r="706" spans="1:43" x14ac:dyDescent="0.3">
      <c r="A706" s="21">
        <v>3</v>
      </c>
      <c r="B706" s="26" t="s">
        <v>86</v>
      </c>
      <c r="C706" s="26">
        <f t="shared" si="198"/>
        <v>704</v>
      </c>
      <c r="D706" s="26">
        <f t="shared" si="187"/>
        <v>13.22067</v>
      </c>
      <c r="E706" s="26">
        <f t="shared" si="201"/>
        <v>5.91</v>
      </c>
      <c r="F706" s="43">
        <f t="shared" si="195"/>
        <v>86.055067434319398</v>
      </c>
      <c r="G706" s="61"/>
      <c r="H706" s="61"/>
      <c r="I706" s="43">
        <f>E706-E705</f>
        <v>-0.5</v>
      </c>
      <c r="J706" s="26">
        <f>(0.5*'Vehicle Specs'!$G$25*'Vehicle Specs'!$C$28*'Vehicle Specs'!$C$27*'Drive Cycle'!E706^2)</f>
        <v>31.072180965209999</v>
      </c>
      <c r="K706" s="26">
        <f>IF(A706=1,'Vehicle Specs'!$E$36,IF(A706=2,'Vehicle Specs'!$C$36,IF(A706=3,'Vehicle Specs'!$D$36,IF(A706=4,'Vehicle Specs'!$B$36,1))))</f>
        <v>556.55073000000004</v>
      </c>
      <c r="L706" s="26">
        <v>0</v>
      </c>
      <c r="M706" s="26">
        <f t="shared" si="196"/>
        <v>0</v>
      </c>
      <c r="N706" s="26">
        <f t="shared" si="188"/>
        <v>0</v>
      </c>
      <c r="O706" s="26">
        <f t="shared" si="189"/>
        <v>0</v>
      </c>
      <c r="P706" s="26">
        <f t="shared" si="190"/>
        <v>587.62291096521005</v>
      </c>
      <c r="Q706" s="26">
        <f>IF(H706=1,I706*'Vehicle Specs'!#REF!,IF(H706=2,'Vehicle Specs'!#REF!*I706,IF(H706=3,'Vehicle Specs'!$G$25*I706,0)))</f>
        <v>0</v>
      </c>
      <c r="R706" s="26">
        <f t="shared" ref="R706:R769" si="202">(J706+K706+O706+Q706)</f>
        <v>587.62291096521005</v>
      </c>
      <c r="S706" s="26">
        <f t="shared" si="191"/>
        <v>587.62291096521005</v>
      </c>
      <c r="T706" s="26">
        <f>ABS((+P706+Q706)*(+E706))/1000</f>
        <v>3.4728514038043912</v>
      </c>
      <c r="U706" s="61"/>
      <c r="V706" s="61"/>
      <c r="W706" s="22">
        <v>308.00785775999998</v>
      </c>
      <c r="X706" s="26">
        <f t="shared" si="197"/>
        <v>5.0275687215858206E-2</v>
      </c>
      <c r="Y706" s="26">
        <f t="shared" si="192"/>
        <v>5.0275687215858206E-2</v>
      </c>
      <c r="Z706" s="26">
        <f t="shared" si="193"/>
        <v>0.15535187349700186</v>
      </c>
      <c r="AA706" s="22">
        <f>(0.5*'Vehicle Specs'!$G$20*'Drive Cycle'!E706^2)</f>
        <v>10981.918561500001</v>
      </c>
      <c r="AB706" s="22">
        <f t="shared" si="194"/>
        <v>587.62291096521005</v>
      </c>
      <c r="AC706" s="22">
        <f>SUM(AB$2:AB706)</f>
        <v>238966.30790492924</v>
      </c>
      <c r="AD706" s="35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</row>
    <row r="707" spans="1:43" x14ac:dyDescent="0.3">
      <c r="A707" s="21">
        <v>3</v>
      </c>
      <c r="B707" s="26" t="s">
        <v>86</v>
      </c>
      <c r="C707" s="26">
        <f t="shared" si="198"/>
        <v>705</v>
      </c>
      <c r="D707" s="26">
        <f t="shared" ref="D707:D770" si="203">E707*2.237</f>
        <v>12.102170000000001</v>
      </c>
      <c r="E707" s="26">
        <f t="shared" si="201"/>
        <v>5.41</v>
      </c>
      <c r="F707" s="43">
        <f t="shared" si="195"/>
        <v>86.239910317868379</v>
      </c>
      <c r="G707" s="61"/>
      <c r="H707" s="61"/>
      <c r="I707" s="43">
        <f>E707-E706</f>
        <v>-0.5</v>
      </c>
      <c r="J707" s="26">
        <f>(0.5*'Vehicle Specs'!$G$25*'Vehicle Specs'!$C$28*'Vehicle Specs'!$C$27*'Drive Cycle'!E707^2)</f>
        <v>26.037021759209999</v>
      </c>
      <c r="K707" s="26">
        <f>IF(A707=1,'Vehicle Specs'!$E$36,IF(A707=2,'Vehicle Specs'!$C$36,IF(A707=3,'Vehicle Specs'!$D$36,IF(A707=4,'Vehicle Specs'!$B$36,1))))</f>
        <v>556.55073000000004</v>
      </c>
      <c r="L707" s="26">
        <v>0</v>
      </c>
      <c r="M707" s="26">
        <f t="shared" si="196"/>
        <v>0</v>
      </c>
      <c r="N707" s="26">
        <f t="shared" ref="N707:N770" si="204">DEGREES(ATAN(M707/$C$3))</f>
        <v>0</v>
      </c>
      <c r="O707" s="26">
        <f t="shared" ref="O707:O770" si="205">9.81*SIN(RADIANS(N707))*($C$46)</f>
        <v>0</v>
      </c>
      <c r="P707" s="26">
        <f t="shared" ref="P707:P770" si="206">J707+K707+O707</f>
        <v>582.58775175921005</v>
      </c>
      <c r="Q707" s="26">
        <f>IF(H707=1,I707*'Vehicle Specs'!#REF!,IF(H707=2,'Vehicle Specs'!#REF!*I707,IF(H707=3,'Vehicle Specs'!$G$25*I707,0)))</f>
        <v>0</v>
      </c>
      <c r="R707" s="26">
        <f t="shared" si="202"/>
        <v>582.58775175921005</v>
      </c>
      <c r="S707" s="26">
        <f t="shared" ref="S707:S770" si="207">ABS(R707)</f>
        <v>582.58775175921005</v>
      </c>
      <c r="T707" s="26">
        <f>ABS((+P707+Q707)*(+E707))/1000</f>
        <v>3.1517997370173267</v>
      </c>
      <c r="U707" s="61"/>
      <c r="V707" s="61"/>
      <c r="W707" s="22">
        <v>308.00785775999998</v>
      </c>
      <c r="X707" s="26">
        <f t="shared" si="197"/>
        <v>4.9844890382380262E-2</v>
      </c>
      <c r="Y707" s="26">
        <f t="shared" ref="Y707:Y770" si="208">ABS(X707)</f>
        <v>4.9844890382380262E-2</v>
      </c>
      <c r="Z707" s="26">
        <f t="shared" ref="Z707:Z770" si="209">X707*3.09</f>
        <v>0.15402071128155501</v>
      </c>
      <c r="AA707" s="22">
        <f>(0.5*'Vehicle Specs'!$G$20*'Drive Cycle'!E707^2)</f>
        <v>9202.3296614999999</v>
      </c>
      <c r="AB707" s="22">
        <f t="shared" ref="AB707:AB770" si="210">P707+Q707</f>
        <v>582.58775175921005</v>
      </c>
      <c r="AC707" s="22">
        <f>SUM(AB$2:AB707)</f>
        <v>239548.89565668846</v>
      </c>
      <c r="AD707" s="35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</row>
    <row r="708" spans="1:43" x14ac:dyDescent="0.3">
      <c r="A708" s="21">
        <v>3</v>
      </c>
      <c r="B708" s="26" t="s">
        <v>86</v>
      </c>
      <c r="C708" s="26">
        <f t="shared" si="198"/>
        <v>706</v>
      </c>
      <c r="D708" s="26">
        <f t="shared" si="203"/>
        <v>10.98367</v>
      </c>
      <c r="E708" s="26">
        <f t="shared" si="201"/>
        <v>4.91</v>
      </c>
      <c r="F708" s="43">
        <f t="shared" ref="F708:F771" si="211">($C$3/E708)+F707</f>
        <v>86.443576305648421</v>
      </c>
      <c r="G708" s="61"/>
      <c r="H708" s="61"/>
      <c r="I708" s="43">
        <f>E708-E707</f>
        <v>-0.5</v>
      </c>
      <c r="J708" s="26">
        <f>(0.5*'Vehicle Specs'!$G$25*'Vehicle Specs'!$C$28*'Vehicle Specs'!$C$27*'Drive Cycle'!E708^2)</f>
        <v>21.446664603209999</v>
      </c>
      <c r="K708" s="26">
        <f>IF(A708=1,'Vehicle Specs'!$E$36,IF(A708=2,'Vehicle Specs'!$C$36,IF(A708=3,'Vehicle Specs'!$D$36,IF(A708=4,'Vehicle Specs'!$B$36,1))))</f>
        <v>556.55073000000004</v>
      </c>
      <c r="L708" s="26">
        <v>0</v>
      </c>
      <c r="M708" s="26">
        <f t="shared" ref="M708:M771" si="212">L708-L707</f>
        <v>0</v>
      </c>
      <c r="N708" s="26">
        <f t="shared" si="204"/>
        <v>0</v>
      </c>
      <c r="O708" s="26">
        <f t="shared" si="205"/>
        <v>0</v>
      </c>
      <c r="P708" s="26">
        <f t="shared" si="206"/>
        <v>577.99739460321007</v>
      </c>
      <c r="Q708" s="26">
        <f>IF(H708=1,I708*'Vehicle Specs'!#REF!,IF(H708=2,'Vehicle Specs'!#REF!*I708,IF(H708=3,'Vehicle Specs'!$G$25*I708,0)))</f>
        <v>0</v>
      </c>
      <c r="R708" s="26">
        <f t="shared" si="202"/>
        <v>577.99739460321007</v>
      </c>
      <c r="S708" s="26">
        <f t="shared" si="207"/>
        <v>577.99739460321007</v>
      </c>
      <c r="T708" s="26">
        <f>ABS((+P708+Q708)*(+E708))/1000</f>
        <v>2.8379672075017615</v>
      </c>
      <c r="U708" s="61"/>
      <c r="V708" s="61"/>
      <c r="W708" s="22">
        <v>308.00785775999998</v>
      </c>
      <c r="X708" s="26">
        <f t="shared" ref="X708:X771" si="213">(R708*W708/3600)/1000</f>
        <v>4.9452149806276692E-2</v>
      </c>
      <c r="Y708" s="26">
        <f t="shared" si="208"/>
        <v>4.9452149806276692E-2</v>
      </c>
      <c r="Z708" s="26">
        <f t="shared" si="209"/>
        <v>0.15280714290139497</v>
      </c>
      <c r="AA708" s="22">
        <f>(0.5*'Vehicle Specs'!$G$20*'Drive Cycle'!E708^2)</f>
        <v>7579.9482615000006</v>
      </c>
      <c r="AB708" s="22">
        <f t="shared" si="210"/>
        <v>577.99739460321007</v>
      </c>
      <c r="AC708" s="22">
        <f>SUM(AB$2:AB708)</f>
        <v>240126.89305129167</v>
      </c>
      <c r="AD708" s="35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</row>
    <row r="709" spans="1:43" x14ac:dyDescent="0.3">
      <c r="A709" s="21">
        <v>3</v>
      </c>
      <c r="B709" s="26" t="s">
        <v>86</v>
      </c>
      <c r="C709" s="26">
        <f t="shared" si="198"/>
        <v>707</v>
      </c>
      <c r="D709" s="26">
        <f t="shared" si="203"/>
        <v>9.8651700000000009</v>
      </c>
      <c r="E709" s="26">
        <f t="shared" si="201"/>
        <v>4.41</v>
      </c>
      <c r="F709" s="43">
        <f t="shared" si="211"/>
        <v>86.670333675262938</v>
      </c>
      <c r="G709" s="61"/>
      <c r="H709" s="61"/>
      <c r="I709" s="43">
        <f>E709-E708</f>
        <v>-0.5</v>
      </c>
      <c r="J709" s="26">
        <f>(0.5*'Vehicle Specs'!$G$25*'Vehicle Specs'!$C$28*'Vehicle Specs'!$C$27*'Drive Cycle'!E709^2)</f>
        <v>17.30110949721</v>
      </c>
      <c r="K709" s="26">
        <f>IF(A709=1,'Vehicle Specs'!$E$36,IF(A709=2,'Vehicle Specs'!$C$36,IF(A709=3,'Vehicle Specs'!$D$36,IF(A709=4,'Vehicle Specs'!$B$36,1))))</f>
        <v>556.55073000000004</v>
      </c>
      <c r="L709" s="26">
        <v>0</v>
      </c>
      <c r="M709" s="26">
        <f t="shared" si="212"/>
        <v>0</v>
      </c>
      <c r="N709" s="26">
        <f t="shared" si="204"/>
        <v>0</v>
      </c>
      <c r="O709" s="26">
        <f t="shared" si="205"/>
        <v>0</v>
      </c>
      <c r="P709" s="26">
        <f t="shared" si="206"/>
        <v>573.85183949720999</v>
      </c>
      <c r="Q709" s="26">
        <f>IF(H709=1,I709*'Vehicle Specs'!#REF!,IF(H709=2,'Vehicle Specs'!#REF!*I709,IF(H709=3,'Vehicle Specs'!$G$25*I709,0)))</f>
        <v>0</v>
      </c>
      <c r="R709" s="26">
        <f t="shared" si="202"/>
        <v>573.85183949720999</v>
      </c>
      <c r="S709" s="26">
        <f t="shared" si="207"/>
        <v>573.85183949720999</v>
      </c>
      <c r="T709" s="26">
        <f>ABS((+P709+Q709)*(+E709))/1000</f>
        <v>2.5306866121826959</v>
      </c>
      <c r="U709" s="61"/>
      <c r="V709" s="61"/>
      <c r="W709" s="22">
        <v>308.00785775999998</v>
      </c>
      <c r="X709" s="26">
        <f t="shared" si="213"/>
        <v>4.9097465487547502E-2</v>
      </c>
      <c r="Y709" s="26">
        <f t="shared" si="208"/>
        <v>4.9097465487547502E-2</v>
      </c>
      <c r="Z709" s="26">
        <f t="shared" si="209"/>
        <v>0.15171116835652176</v>
      </c>
      <c r="AA709" s="22">
        <f>(0.5*'Vehicle Specs'!$G$20*'Drive Cycle'!E709^2)</f>
        <v>6114.7743615000009</v>
      </c>
      <c r="AB709" s="22">
        <f t="shared" si="210"/>
        <v>573.85183949720999</v>
      </c>
      <c r="AC709" s="22">
        <f>SUM(AB$2:AB709)</f>
        <v>240700.74489078889</v>
      </c>
      <c r="AD709" s="35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</row>
    <row r="710" spans="1:43" x14ac:dyDescent="0.3">
      <c r="A710" s="21">
        <v>3</v>
      </c>
      <c r="B710" s="26" t="s">
        <v>86</v>
      </c>
      <c r="C710" s="26">
        <f t="shared" si="198"/>
        <v>708</v>
      </c>
      <c r="D710" s="26">
        <f t="shared" si="203"/>
        <v>8.7466699999999999</v>
      </c>
      <c r="E710" s="26">
        <f t="shared" si="201"/>
        <v>3.91</v>
      </c>
      <c r="F710" s="43">
        <f t="shared" si="211"/>
        <v>86.926088150966265</v>
      </c>
      <c r="G710" s="61"/>
      <c r="H710" s="61"/>
      <c r="I710" s="43">
        <f>E710-E709</f>
        <v>-0.5</v>
      </c>
      <c r="J710" s="26">
        <f>(0.5*'Vehicle Specs'!$G$25*'Vehicle Specs'!$C$28*'Vehicle Specs'!$C$27*'Drive Cycle'!E710^2)</f>
        <v>13.60035644121</v>
      </c>
      <c r="K710" s="26">
        <f>IF(A710=1,'Vehicle Specs'!$E$36,IF(A710=2,'Vehicle Specs'!$C$36,IF(A710=3,'Vehicle Specs'!$D$36,IF(A710=4,'Vehicle Specs'!$B$36,1))))</f>
        <v>556.55073000000004</v>
      </c>
      <c r="L710" s="26">
        <v>0</v>
      </c>
      <c r="M710" s="26">
        <f t="shared" si="212"/>
        <v>0</v>
      </c>
      <c r="N710" s="26">
        <f t="shared" si="204"/>
        <v>0</v>
      </c>
      <c r="O710" s="26">
        <f t="shared" si="205"/>
        <v>0</v>
      </c>
      <c r="P710" s="26">
        <f t="shared" si="206"/>
        <v>570.15108644121005</v>
      </c>
      <c r="Q710" s="26">
        <f>IF(H710=1,I710*'Vehicle Specs'!#REF!,IF(H710=2,'Vehicle Specs'!#REF!*I710,IF(H710=3,'Vehicle Specs'!$G$25*I710,0)))</f>
        <v>0</v>
      </c>
      <c r="R710" s="26">
        <f t="shared" si="202"/>
        <v>570.15108644121005</v>
      </c>
      <c r="S710" s="26">
        <f t="shared" si="207"/>
        <v>570.15108644121005</v>
      </c>
      <c r="T710" s="26">
        <f>ABS((+P710+Q710)*(+E710))/1000</f>
        <v>2.2292907479851314</v>
      </c>
      <c r="U710" s="61"/>
      <c r="V710" s="61"/>
      <c r="W710" s="22">
        <v>308.00785775999998</v>
      </c>
      <c r="X710" s="26">
        <f t="shared" si="213"/>
        <v>4.8780837426192693E-2</v>
      </c>
      <c r="Y710" s="26">
        <f t="shared" si="208"/>
        <v>4.8780837426192693E-2</v>
      </c>
      <c r="Z710" s="26">
        <f t="shared" si="209"/>
        <v>0.1507327876469354</v>
      </c>
      <c r="AA710" s="22">
        <f>(0.5*'Vehicle Specs'!$G$20*'Drive Cycle'!E710^2)</f>
        <v>4806.8079615000006</v>
      </c>
      <c r="AB710" s="22">
        <f t="shared" si="210"/>
        <v>570.15108644121005</v>
      </c>
      <c r="AC710" s="22">
        <f>SUM(AB$2:AB710)</f>
        <v>241270.8959772301</v>
      </c>
      <c r="AD710" s="35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</row>
    <row r="711" spans="1:43" x14ac:dyDescent="0.3">
      <c r="A711" s="21">
        <v>3</v>
      </c>
      <c r="B711" s="26" t="s">
        <v>86</v>
      </c>
      <c r="C711" s="26">
        <f t="shared" si="198"/>
        <v>709</v>
      </c>
      <c r="D711" s="26">
        <f t="shared" si="203"/>
        <v>7.6281700000000008</v>
      </c>
      <c r="E711" s="26">
        <f t="shared" si="201"/>
        <v>3.41</v>
      </c>
      <c r="F711" s="43">
        <f t="shared" si="211"/>
        <v>87.219343282931078</v>
      </c>
      <c r="G711" s="61"/>
      <c r="H711" s="61"/>
      <c r="I711" s="43">
        <f>E711-E710</f>
        <v>-0.5</v>
      </c>
      <c r="J711" s="26">
        <f>(0.5*'Vehicle Specs'!$G$25*'Vehicle Specs'!$C$28*'Vehicle Specs'!$C$27*'Drive Cycle'!E711^2)</f>
        <v>10.34440543521</v>
      </c>
      <c r="K711" s="26">
        <f>IF(A711=1,'Vehicle Specs'!$E$36,IF(A711=2,'Vehicle Specs'!$C$36,IF(A711=3,'Vehicle Specs'!$D$36,IF(A711=4,'Vehicle Specs'!$B$36,1))))</f>
        <v>556.55073000000004</v>
      </c>
      <c r="L711" s="26">
        <v>0</v>
      </c>
      <c r="M711" s="26">
        <f t="shared" si="212"/>
        <v>0</v>
      </c>
      <c r="N711" s="26">
        <f t="shared" si="204"/>
        <v>0</v>
      </c>
      <c r="O711" s="26">
        <f t="shared" si="205"/>
        <v>0</v>
      </c>
      <c r="P711" s="26">
        <f t="shared" si="206"/>
        <v>566.89513543521002</v>
      </c>
      <c r="Q711" s="26">
        <f>IF(H711=1,I711*'Vehicle Specs'!#REF!,IF(H711=2,'Vehicle Specs'!#REF!*I711,IF(H711=3,'Vehicle Specs'!$G$25*I711,0)))</f>
        <v>0</v>
      </c>
      <c r="R711" s="26">
        <f t="shared" si="202"/>
        <v>566.89513543521002</v>
      </c>
      <c r="S711" s="26">
        <f t="shared" si="207"/>
        <v>566.89513543521002</v>
      </c>
      <c r="T711" s="26">
        <f>ABS((+P711+Q711)*(+E711))/1000</f>
        <v>1.9331124118340663</v>
      </c>
      <c r="U711" s="61"/>
      <c r="V711" s="61"/>
      <c r="W711" s="22">
        <v>308.00785775999998</v>
      </c>
      <c r="X711" s="26">
        <f t="shared" si="213"/>
        <v>4.850226562221225E-2</v>
      </c>
      <c r="Y711" s="26">
        <f t="shared" si="208"/>
        <v>4.850226562221225E-2</v>
      </c>
      <c r="Z711" s="26">
        <f t="shared" si="209"/>
        <v>0.14987200077263585</v>
      </c>
      <c r="AA711" s="22">
        <f>(0.5*'Vehicle Specs'!$G$20*'Drive Cycle'!E711^2)</f>
        <v>3656.0490615000008</v>
      </c>
      <c r="AB711" s="22">
        <f t="shared" si="210"/>
        <v>566.89513543521002</v>
      </c>
      <c r="AC711" s="22">
        <f>SUM(AB$2:AB711)</f>
        <v>241837.79111266532</v>
      </c>
      <c r="AD711" s="35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</row>
    <row r="712" spans="1:43" x14ac:dyDescent="0.3">
      <c r="A712" s="21">
        <v>3</v>
      </c>
      <c r="B712" s="26" t="s">
        <v>86</v>
      </c>
      <c r="C712" s="26">
        <f t="shared" si="198"/>
        <v>710</v>
      </c>
      <c r="D712" s="26">
        <f t="shared" si="203"/>
        <v>6.5096700000000007</v>
      </c>
      <c r="E712" s="26">
        <f t="shared" si="201"/>
        <v>2.91</v>
      </c>
      <c r="F712" s="43">
        <f t="shared" si="211"/>
        <v>87.562985894614926</v>
      </c>
      <c r="G712" s="61"/>
      <c r="H712" s="61"/>
      <c r="I712" s="43">
        <f>E712-E711</f>
        <v>-0.5</v>
      </c>
      <c r="J712" s="26">
        <f>(0.5*'Vehicle Specs'!$G$25*'Vehicle Specs'!$C$28*'Vehicle Specs'!$C$27*'Drive Cycle'!E712^2)</f>
        <v>7.5332564792100003</v>
      </c>
      <c r="K712" s="26">
        <f>IF(A712=1,'Vehicle Specs'!$E$36,IF(A712=2,'Vehicle Specs'!$C$36,IF(A712=3,'Vehicle Specs'!$D$36,IF(A712=4,'Vehicle Specs'!$B$36,1))))</f>
        <v>556.55073000000004</v>
      </c>
      <c r="L712" s="26">
        <v>0</v>
      </c>
      <c r="M712" s="26">
        <f t="shared" si="212"/>
        <v>0</v>
      </c>
      <c r="N712" s="26">
        <f t="shared" si="204"/>
        <v>0</v>
      </c>
      <c r="O712" s="26">
        <f t="shared" si="205"/>
        <v>0</v>
      </c>
      <c r="P712" s="26">
        <f t="shared" si="206"/>
        <v>564.08398647921001</v>
      </c>
      <c r="Q712" s="26">
        <f>IF(H712=1,I712*'Vehicle Specs'!#REF!,IF(H712=2,'Vehicle Specs'!#REF!*I712,IF(H712=3,'Vehicle Specs'!$G$25*I712,0)))</f>
        <v>0</v>
      </c>
      <c r="R712" s="26">
        <f t="shared" si="202"/>
        <v>564.08398647921001</v>
      </c>
      <c r="S712" s="26">
        <f t="shared" si="207"/>
        <v>564.08398647921001</v>
      </c>
      <c r="T712" s="26">
        <f>ABS((+P712+Q712)*(+E712))/1000</f>
        <v>1.6414844006545013</v>
      </c>
      <c r="U712" s="61"/>
      <c r="V712" s="61"/>
      <c r="W712" s="22">
        <v>308.00785775999998</v>
      </c>
      <c r="X712" s="26">
        <f t="shared" si="213"/>
        <v>4.8261750075606187E-2</v>
      </c>
      <c r="Y712" s="26">
        <f t="shared" si="208"/>
        <v>4.8261750075606187E-2</v>
      </c>
      <c r="Z712" s="26">
        <f t="shared" si="209"/>
        <v>0.14912880773362311</v>
      </c>
      <c r="AA712" s="22">
        <f>(0.5*'Vehicle Specs'!$G$20*'Drive Cycle'!E712^2)</f>
        <v>2662.4976615000005</v>
      </c>
      <c r="AB712" s="22">
        <f t="shared" si="210"/>
        <v>564.08398647921001</v>
      </c>
      <c r="AC712" s="22">
        <f>SUM(AB$2:AB712)</f>
        <v>242401.87509914453</v>
      </c>
      <c r="AD712" s="35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</row>
    <row r="713" spans="1:43" x14ac:dyDescent="0.3">
      <c r="A713" s="21">
        <v>3</v>
      </c>
      <c r="B713" s="26" t="s">
        <v>86</v>
      </c>
      <c r="C713" s="26">
        <f t="shared" si="198"/>
        <v>711</v>
      </c>
      <c r="D713" s="26">
        <f t="shared" si="203"/>
        <v>5.3911700000000007</v>
      </c>
      <c r="E713" s="26">
        <f t="shared" si="201"/>
        <v>2.41</v>
      </c>
      <c r="F713" s="43">
        <f t="shared" si="211"/>
        <v>87.977923653951024</v>
      </c>
      <c r="G713" s="61"/>
      <c r="H713" s="61"/>
      <c r="I713" s="43">
        <f>E713-E712</f>
        <v>-0.5</v>
      </c>
      <c r="J713" s="26">
        <f>(0.5*'Vehicle Specs'!$G$25*'Vehicle Specs'!$C$28*'Vehicle Specs'!$C$27*'Drive Cycle'!E713^2)</f>
        <v>5.1669095732099999</v>
      </c>
      <c r="K713" s="26">
        <f>IF(A713=1,'Vehicle Specs'!$E$36,IF(A713=2,'Vehicle Specs'!$C$36,IF(A713=3,'Vehicle Specs'!$D$36,IF(A713=4,'Vehicle Specs'!$B$36,1))))</f>
        <v>556.55073000000004</v>
      </c>
      <c r="L713" s="26">
        <v>0</v>
      </c>
      <c r="M713" s="26">
        <f t="shared" si="212"/>
        <v>0</v>
      </c>
      <c r="N713" s="26">
        <f t="shared" si="204"/>
        <v>0</v>
      </c>
      <c r="O713" s="26">
        <f t="shared" si="205"/>
        <v>0</v>
      </c>
      <c r="P713" s="26">
        <f t="shared" si="206"/>
        <v>561.71763957321002</v>
      </c>
      <c r="Q713" s="26">
        <f>IF(H713=1,I713*'Vehicle Specs'!#REF!,IF(H713=2,'Vehicle Specs'!#REF!*I713,IF(H713=3,'Vehicle Specs'!$G$25*I713,0)))</f>
        <v>0</v>
      </c>
      <c r="R713" s="26">
        <f t="shared" si="202"/>
        <v>561.71763957321002</v>
      </c>
      <c r="S713" s="26">
        <f t="shared" si="207"/>
        <v>561.71763957321002</v>
      </c>
      <c r="T713" s="26">
        <f>ABS((+P713+Q713)*(+E713))/1000</f>
        <v>1.3537395113714363</v>
      </c>
      <c r="U713" s="61"/>
      <c r="V713" s="61"/>
      <c r="W713" s="22">
        <v>308.00785775999998</v>
      </c>
      <c r="X713" s="26">
        <f t="shared" si="213"/>
        <v>4.8059290786374505E-2</v>
      </c>
      <c r="Y713" s="26">
        <f t="shared" si="208"/>
        <v>4.8059290786374505E-2</v>
      </c>
      <c r="Z713" s="26">
        <f t="shared" si="209"/>
        <v>0.14850320852989721</v>
      </c>
      <c r="AA713" s="22">
        <f>(0.5*'Vehicle Specs'!$G$20*'Drive Cycle'!E713^2)</f>
        <v>1826.1537615000002</v>
      </c>
      <c r="AB713" s="22">
        <f t="shared" si="210"/>
        <v>561.71763957321002</v>
      </c>
      <c r="AC713" s="22">
        <f>SUM(AB$2:AB713)</f>
        <v>242963.59273871774</v>
      </c>
      <c r="AD713" s="35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</row>
    <row r="714" spans="1:43" x14ac:dyDescent="0.3">
      <c r="A714" s="21">
        <v>3</v>
      </c>
      <c r="B714" s="27" t="s">
        <v>101</v>
      </c>
      <c r="C714" s="27">
        <f t="shared" si="198"/>
        <v>712</v>
      </c>
      <c r="D714" s="27">
        <f t="shared" si="203"/>
        <v>5.3911700000000007</v>
      </c>
      <c r="E714" s="27">
        <f>E713</f>
        <v>2.41</v>
      </c>
      <c r="F714" s="42">
        <f t="shared" si="211"/>
        <v>88.392861413287122</v>
      </c>
      <c r="G714" s="61"/>
      <c r="H714" s="61"/>
      <c r="I714" s="42">
        <f>E714-E713</f>
        <v>0</v>
      </c>
      <c r="J714" s="27">
        <f>(0.5*'Vehicle Specs'!$G$25*'Vehicle Specs'!$C$28*'Vehicle Specs'!$C$27*'Drive Cycle'!E714^2)</f>
        <v>5.1669095732099999</v>
      </c>
      <c r="K714" s="27">
        <f>IF(A714=1,'Vehicle Specs'!$E$36,IF(A714=2,'Vehicle Specs'!$C$36,IF(A714=3,'Vehicle Specs'!$D$36,IF(A714=4,'Vehicle Specs'!$B$36,1))))</f>
        <v>556.55073000000004</v>
      </c>
      <c r="L714" s="27">
        <v>0</v>
      </c>
      <c r="M714" s="27">
        <f t="shared" si="212"/>
        <v>0</v>
      </c>
      <c r="N714" s="27">
        <f t="shared" si="204"/>
        <v>0</v>
      </c>
      <c r="O714" s="27">
        <f t="shared" si="205"/>
        <v>0</v>
      </c>
      <c r="P714" s="27">
        <f t="shared" si="206"/>
        <v>561.71763957321002</v>
      </c>
      <c r="Q714" s="27">
        <f>IF(H714=1,I714*'Vehicle Specs'!#REF!,IF(H714=2,'Vehicle Specs'!#REF!*I714,IF(H714=3,'Vehicle Specs'!$G$25*I714,0)))</f>
        <v>0</v>
      </c>
      <c r="R714" s="27">
        <f t="shared" si="202"/>
        <v>561.71763957321002</v>
      </c>
      <c r="S714" s="27">
        <f t="shared" si="207"/>
        <v>561.71763957321002</v>
      </c>
      <c r="T714" s="27">
        <f>ABS((+P714+Q714)*(+E714))/1000</f>
        <v>1.3537395113714363</v>
      </c>
      <c r="U714" s="61"/>
      <c r="V714" s="61"/>
      <c r="W714" s="22">
        <v>308.00785775999998</v>
      </c>
      <c r="X714" s="27">
        <f t="shared" si="213"/>
        <v>4.8059290786374505E-2</v>
      </c>
      <c r="Y714" s="27">
        <f t="shared" si="208"/>
        <v>4.8059290786374505E-2</v>
      </c>
      <c r="Z714" s="27">
        <f t="shared" si="209"/>
        <v>0.14850320852989721</v>
      </c>
      <c r="AA714" s="22">
        <f>(0.5*'Vehicle Specs'!$G$20*'Drive Cycle'!E714^2)</f>
        <v>1826.1537615000002</v>
      </c>
      <c r="AB714" s="22">
        <f t="shared" si="210"/>
        <v>561.71763957321002</v>
      </c>
      <c r="AC714" s="22">
        <f>SUM(AB$2:AB714)</f>
        <v>243525.31037829095</v>
      </c>
      <c r="AD714" s="35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</row>
    <row r="715" spans="1:43" x14ac:dyDescent="0.3">
      <c r="A715" s="21">
        <v>3</v>
      </c>
      <c r="B715" s="27" t="s">
        <v>101</v>
      </c>
      <c r="C715" s="27">
        <f t="shared" si="198"/>
        <v>713</v>
      </c>
      <c r="D715" s="27">
        <f t="shared" si="203"/>
        <v>5.3911700000000007</v>
      </c>
      <c r="E715" s="27">
        <f t="shared" ref="E715:E724" si="214">E714</f>
        <v>2.41</v>
      </c>
      <c r="F715" s="42">
        <f t="shared" si="211"/>
        <v>88.80779917262322</v>
      </c>
      <c r="G715" s="61"/>
      <c r="H715" s="61"/>
      <c r="I715" s="42">
        <f>E715-E714</f>
        <v>0</v>
      </c>
      <c r="J715" s="27">
        <f>(0.5*'Vehicle Specs'!$G$25*'Vehicle Specs'!$C$28*'Vehicle Specs'!$C$27*'Drive Cycle'!E715^2)</f>
        <v>5.1669095732099999</v>
      </c>
      <c r="K715" s="27">
        <f>IF(A715=1,'Vehicle Specs'!$E$36,IF(A715=2,'Vehicle Specs'!$C$36,IF(A715=3,'Vehicle Specs'!$D$36,IF(A715=4,'Vehicle Specs'!$B$36,1))))</f>
        <v>556.55073000000004</v>
      </c>
      <c r="L715" s="27">
        <v>0</v>
      </c>
      <c r="M715" s="27">
        <f t="shared" si="212"/>
        <v>0</v>
      </c>
      <c r="N715" s="27">
        <f t="shared" si="204"/>
        <v>0</v>
      </c>
      <c r="O715" s="27">
        <f t="shared" si="205"/>
        <v>0</v>
      </c>
      <c r="P715" s="27">
        <f t="shared" si="206"/>
        <v>561.71763957321002</v>
      </c>
      <c r="Q715" s="27">
        <f>IF(H715=1,I715*'Vehicle Specs'!#REF!,IF(H715=2,'Vehicle Specs'!#REF!*I715,IF(H715=3,'Vehicle Specs'!$G$25*I715,0)))</f>
        <v>0</v>
      </c>
      <c r="R715" s="27">
        <f t="shared" si="202"/>
        <v>561.71763957321002</v>
      </c>
      <c r="S715" s="27">
        <f t="shared" si="207"/>
        <v>561.71763957321002</v>
      </c>
      <c r="T715" s="27">
        <f>ABS((+P715+Q715)*(+E715))/1000</f>
        <v>1.3537395113714363</v>
      </c>
      <c r="U715" s="61"/>
      <c r="V715" s="61"/>
      <c r="W715" s="22">
        <v>308.00785775999998</v>
      </c>
      <c r="X715" s="27">
        <f t="shared" si="213"/>
        <v>4.8059290786374505E-2</v>
      </c>
      <c r="Y715" s="27">
        <f t="shared" si="208"/>
        <v>4.8059290786374505E-2</v>
      </c>
      <c r="Z715" s="27">
        <f t="shared" si="209"/>
        <v>0.14850320852989721</v>
      </c>
      <c r="AA715" s="22">
        <f>(0.5*'Vehicle Specs'!$G$20*'Drive Cycle'!E715^2)</f>
        <v>1826.1537615000002</v>
      </c>
      <c r="AB715" s="22">
        <f t="shared" si="210"/>
        <v>561.71763957321002</v>
      </c>
      <c r="AC715" s="22">
        <f>SUM(AB$2:AB715)</f>
        <v>244087.02801786416</v>
      </c>
      <c r="AD715" s="35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</row>
    <row r="716" spans="1:43" x14ac:dyDescent="0.3">
      <c r="A716" s="21">
        <v>3</v>
      </c>
      <c r="B716" s="27" t="s">
        <v>101</v>
      </c>
      <c r="C716" s="27">
        <f t="shared" si="198"/>
        <v>714</v>
      </c>
      <c r="D716" s="27">
        <f t="shared" si="203"/>
        <v>5.3911700000000007</v>
      </c>
      <c r="E716" s="27">
        <f t="shared" si="214"/>
        <v>2.41</v>
      </c>
      <c r="F716" s="42">
        <f t="shared" si="211"/>
        <v>89.222736931959318</v>
      </c>
      <c r="G716" s="61"/>
      <c r="H716" s="61"/>
      <c r="I716" s="42">
        <f>E716-E715</f>
        <v>0</v>
      </c>
      <c r="J716" s="27">
        <f>(0.5*'Vehicle Specs'!$G$25*'Vehicle Specs'!$C$28*'Vehicle Specs'!$C$27*'Drive Cycle'!E716^2)</f>
        <v>5.1669095732099999</v>
      </c>
      <c r="K716" s="27">
        <f>IF(A716=1,'Vehicle Specs'!$E$36,IF(A716=2,'Vehicle Specs'!$C$36,IF(A716=3,'Vehicle Specs'!$D$36,IF(A716=4,'Vehicle Specs'!$B$36,1))))</f>
        <v>556.55073000000004</v>
      </c>
      <c r="L716" s="27">
        <v>0</v>
      </c>
      <c r="M716" s="27">
        <f t="shared" si="212"/>
        <v>0</v>
      </c>
      <c r="N716" s="27">
        <f t="shared" si="204"/>
        <v>0</v>
      </c>
      <c r="O716" s="27">
        <f t="shared" si="205"/>
        <v>0</v>
      </c>
      <c r="P716" s="27">
        <f t="shared" si="206"/>
        <v>561.71763957321002</v>
      </c>
      <c r="Q716" s="27">
        <f>IF(H716=1,I716*'Vehicle Specs'!#REF!,IF(H716=2,'Vehicle Specs'!#REF!*I716,IF(H716=3,'Vehicle Specs'!$G$25*I716,0)))</f>
        <v>0</v>
      </c>
      <c r="R716" s="27">
        <f t="shared" si="202"/>
        <v>561.71763957321002</v>
      </c>
      <c r="S716" s="27">
        <f t="shared" si="207"/>
        <v>561.71763957321002</v>
      </c>
      <c r="T716" s="27">
        <f>ABS((+P716+Q716)*(+E716))/1000</f>
        <v>1.3537395113714363</v>
      </c>
      <c r="U716" s="61"/>
      <c r="V716" s="61"/>
      <c r="W716" s="22">
        <v>308.00785775999998</v>
      </c>
      <c r="X716" s="27">
        <f t="shared" si="213"/>
        <v>4.8059290786374505E-2</v>
      </c>
      <c r="Y716" s="27">
        <f t="shared" si="208"/>
        <v>4.8059290786374505E-2</v>
      </c>
      <c r="Z716" s="27">
        <f t="shared" si="209"/>
        <v>0.14850320852989721</v>
      </c>
      <c r="AA716" s="22">
        <f>(0.5*'Vehicle Specs'!$G$20*'Drive Cycle'!E716^2)</f>
        <v>1826.1537615000002</v>
      </c>
      <c r="AB716" s="22">
        <f t="shared" si="210"/>
        <v>561.71763957321002</v>
      </c>
      <c r="AC716" s="22">
        <f>SUM(AB$2:AB716)</f>
        <v>244648.74565743736</v>
      </c>
      <c r="AD716" s="35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</row>
    <row r="717" spans="1:43" x14ac:dyDescent="0.3">
      <c r="A717" s="21">
        <v>3</v>
      </c>
      <c r="B717" s="27" t="s">
        <v>101</v>
      </c>
      <c r="C717" s="27">
        <f t="shared" si="198"/>
        <v>715</v>
      </c>
      <c r="D717" s="27">
        <f t="shared" si="203"/>
        <v>5.3911700000000007</v>
      </c>
      <c r="E717" s="27">
        <f t="shared" si="214"/>
        <v>2.41</v>
      </c>
      <c r="F717" s="42">
        <f t="shared" si="211"/>
        <v>89.637674691295416</v>
      </c>
      <c r="G717" s="61"/>
      <c r="H717" s="61"/>
      <c r="I717" s="42">
        <f>E717-E716</f>
        <v>0</v>
      </c>
      <c r="J717" s="27">
        <f>(0.5*'Vehicle Specs'!$G$25*'Vehicle Specs'!$C$28*'Vehicle Specs'!$C$27*'Drive Cycle'!E717^2)</f>
        <v>5.1669095732099999</v>
      </c>
      <c r="K717" s="27">
        <f>IF(A717=1,'Vehicle Specs'!$E$36,IF(A717=2,'Vehicle Specs'!$C$36,IF(A717=3,'Vehicle Specs'!$D$36,IF(A717=4,'Vehicle Specs'!$B$36,1))))</f>
        <v>556.55073000000004</v>
      </c>
      <c r="L717" s="27">
        <v>0</v>
      </c>
      <c r="M717" s="27">
        <f t="shared" si="212"/>
        <v>0</v>
      </c>
      <c r="N717" s="27">
        <f t="shared" si="204"/>
        <v>0</v>
      </c>
      <c r="O717" s="27">
        <f t="shared" si="205"/>
        <v>0</v>
      </c>
      <c r="P717" s="27">
        <f t="shared" si="206"/>
        <v>561.71763957321002</v>
      </c>
      <c r="Q717" s="27">
        <f>IF(H717=1,I717*'Vehicle Specs'!#REF!,IF(H717=2,'Vehicle Specs'!#REF!*I717,IF(H717=3,'Vehicle Specs'!$G$25*I717,0)))</f>
        <v>0</v>
      </c>
      <c r="R717" s="27">
        <f t="shared" si="202"/>
        <v>561.71763957321002</v>
      </c>
      <c r="S717" s="27">
        <f t="shared" si="207"/>
        <v>561.71763957321002</v>
      </c>
      <c r="T717" s="27">
        <f>ABS((+P717+Q717)*(+E717))/1000</f>
        <v>1.3537395113714363</v>
      </c>
      <c r="U717" s="61"/>
      <c r="V717" s="61"/>
      <c r="W717" s="22">
        <v>308.00785775999998</v>
      </c>
      <c r="X717" s="27">
        <f t="shared" si="213"/>
        <v>4.8059290786374505E-2</v>
      </c>
      <c r="Y717" s="27">
        <f t="shared" si="208"/>
        <v>4.8059290786374505E-2</v>
      </c>
      <c r="Z717" s="27">
        <f t="shared" si="209"/>
        <v>0.14850320852989721</v>
      </c>
      <c r="AA717" s="22">
        <f>(0.5*'Vehicle Specs'!$G$20*'Drive Cycle'!E717^2)</f>
        <v>1826.1537615000002</v>
      </c>
      <c r="AB717" s="22">
        <f t="shared" si="210"/>
        <v>561.71763957321002</v>
      </c>
      <c r="AC717" s="22">
        <f>SUM(AB$2:AB717)</f>
        <v>245210.46329701057</v>
      </c>
      <c r="AD717" s="35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</row>
    <row r="718" spans="1:43" x14ac:dyDescent="0.3">
      <c r="A718" s="21">
        <v>3</v>
      </c>
      <c r="B718" s="27" t="s">
        <v>101</v>
      </c>
      <c r="C718" s="27">
        <f t="shared" si="198"/>
        <v>716</v>
      </c>
      <c r="D718" s="27">
        <f t="shared" si="203"/>
        <v>5.3911700000000007</v>
      </c>
      <c r="E718" s="27">
        <f t="shared" si="214"/>
        <v>2.41</v>
      </c>
      <c r="F718" s="42">
        <f t="shared" si="211"/>
        <v>90.052612450631514</v>
      </c>
      <c r="G718" s="61"/>
      <c r="H718" s="61"/>
      <c r="I718" s="42">
        <f>E718-E717</f>
        <v>0</v>
      </c>
      <c r="J718" s="27">
        <f>(0.5*'Vehicle Specs'!$G$25*'Vehicle Specs'!$C$28*'Vehicle Specs'!$C$27*'Drive Cycle'!E718^2)</f>
        <v>5.1669095732099999</v>
      </c>
      <c r="K718" s="27">
        <f>IF(A718=1,'Vehicle Specs'!$E$36,IF(A718=2,'Vehicle Specs'!$C$36,IF(A718=3,'Vehicle Specs'!$D$36,IF(A718=4,'Vehicle Specs'!$B$36,1))))</f>
        <v>556.55073000000004</v>
      </c>
      <c r="L718" s="27">
        <v>0</v>
      </c>
      <c r="M718" s="27">
        <f t="shared" si="212"/>
        <v>0</v>
      </c>
      <c r="N718" s="27">
        <f t="shared" si="204"/>
        <v>0</v>
      </c>
      <c r="O718" s="27">
        <f t="shared" si="205"/>
        <v>0</v>
      </c>
      <c r="P718" s="27">
        <f t="shared" si="206"/>
        <v>561.71763957321002</v>
      </c>
      <c r="Q718" s="27">
        <f>IF(H718=1,I718*'Vehicle Specs'!#REF!,IF(H718=2,'Vehicle Specs'!#REF!*I718,IF(H718=3,'Vehicle Specs'!$G$25*I718,0)))</f>
        <v>0</v>
      </c>
      <c r="R718" s="27">
        <f t="shared" si="202"/>
        <v>561.71763957321002</v>
      </c>
      <c r="S718" s="27">
        <f t="shared" si="207"/>
        <v>561.71763957321002</v>
      </c>
      <c r="T718" s="27">
        <f>ABS((+P718+Q718)*(+E718))/1000</f>
        <v>1.3537395113714363</v>
      </c>
      <c r="U718" s="61"/>
      <c r="V718" s="61"/>
      <c r="W718" s="22">
        <v>308.00785775999998</v>
      </c>
      <c r="X718" s="27">
        <f t="shared" si="213"/>
        <v>4.8059290786374505E-2</v>
      </c>
      <c r="Y718" s="27">
        <f t="shared" si="208"/>
        <v>4.8059290786374505E-2</v>
      </c>
      <c r="Z718" s="27">
        <f t="shared" si="209"/>
        <v>0.14850320852989721</v>
      </c>
      <c r="AA718" s="22">
        <f>(0.5*'Vehicle Specs'!$G$20*'Drive Cycle'!E718^2)</f>
        <v>1826.1537615000002</v>
      </c>
      <c r="AB718" s="22">
        <f t="shared" si="210"/>
        <v>561.71763957321002</v>
      </c>
      <c r="AC718" s="22">
        <f>SUM(AB$2:AB718)</f>
        <v>245772.18093658378</v>
      </c>
      <c r="AD718" s="35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</row>
    <row r="719" spans="1:43" x14ac:dyDescent="0.3">
      <c r="A719" s="21">
        <v>3</v>
      </c>
      <c r="B719" s="27" t="s">
        <v>101</v>
      </c>
      <c r="C719" s="27">
        <f t="shared" si="198"/>
        <v>717</v>
      </c>
      <c r="D719" s="27">
        <f t="shared" si="203"/>
        <v>5.3911700000000007</v>
      </c>
      <c r="E719" s="27">
        <f t="shared" si="214"/>
        <v>2.41</v>
      </c>
      <c r="F719" s="42">
        <f t="shared" si="211"/>
        <v>90.467550209967612</v>
      </c>
      <c r="G719" s="61"/>
      <c r="H719" s="61"/>
      <c r="I719" s="42">
        <f>E719-E718</f>
        <v>0</v>
      </c>
      <c r="J719" s="27">
        <f>(0.5*'Vehicle Specs'!$G$25*'Vehicle Specs'!$C$28*'Vehicle Specs'!$C$27*'Drive Cycle'!E719^2)</f>
        <v>5.1669095732099999</v>
      </c>
      <c r="K719" s="27">
        <f>IF(A719=1,'Vehicle Specs'!$E$36,IF(A719=2,'Vehicle Specs'!$C$36,IF(A719=3,'Vehicle Specs'!$D$36,IF(A719=4,'Vehicle Specs'!$B$36,1))))</f>
        <v>556.55073000000004</v>
      </c>
      <c r="L719" s="27">
        <v>0</v>
      </c>
      <c r="M719" s="27">
        <f t="shared" si="212"/>
        <v>0</v>
      </c>
      <c r="N719" s="27">
        <f t="shared" si="204"/>
        <v>0</v>
      </c>
      <c r="O719" s="27">
        <f t="shared" si="205"/>
        <v>0</v>
      </c>
      <c r="P719" s="27">
        <f t="shared" si="206"/>
        <v>561.71763957321002</v>
      </c>
      <c r="Q719" s="27">
        <f>IF(H719=1,I719*'Vehicle Specs'!#REF!,IF(H719=2,'Vehicle Specs'!#REF!*I719,IF(H719=3,'Vehicle Specs'!$G$25*I719,0)))</f>
        <v>0</v>
      </c>
      <c r="R719" s="27">
        <f t="shared" si="202"/>
        <v>561.71763957321002</v>
      </c>
      <c r="S719" s="27">
        <f t="shared" si="207"/>
        <v>561.71763957321002</v>
      </c>
      <c r="T719" s="27">
        <f>ABS((+P719+Q719)*(+E719))/1000</f>
        <v>1.3537395113714363</v>
      </c>
      <c r="U719" s="61"/>
      <c r="V719" s="61"/>
      <c r="W719" s="22">
        <v>308.00785775999998</v>
      </c>
      <c r="X719" s="27">
        <f t="shared" si="213"/>
        <v>4.8059290786374505E-2</v>
      </c>
      <c r="Y719" s="27">
        <f t="shared" si="208"/>
        <v>4.8059290786374505E-2</v>
      </c>
      <c r="Z719" s="27">
        <f t="shared" si="209"/>
        <v>0.14850320852989721</v>
      </c>
      <c r="AA719" s="22">
        <f>(0.5*'Vehicle Specs'!$G$20*'Drive Cycle'!E719^2)</f>
        <v>1826.1537615000002</v>
      </c>
      <c r="AB719" s="22">
        <f t="shared" si="210"/>
        <v>561.71763957321002</v>
      </c>
      <c r="AC719" s="22">
        <f>SUM(AB$2:AB719)</f>
        <v>246333.89857615699</v>
      </c>
      <c r="AD719" s="35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</row>
    <row r="720" spans="1:43" x14ac:dyDescent="0.3">
      <c r="A720" s="21">
        <v>3</v>
      </c>
      <c r="B720" s="27" t="s">
        <v>101</v>
      </c>
      <c r="C720" s="27">
        <f t="shared" si="198"/>
        <v>718</v>
      </c>
      <c r="D720" s="27">
        <f t="shared" si="203"/>
        <v>5.3911700000000007</v>
      </c>
      <c r="E720" s="27">
        <f t="shared" si="214"/>
        <v>2.41</v>
      </c>
      <c r="F720" s="42">
        <f t="shared" si="211"/>
        <v>90.88248796930371</v>
      </c>
      <c r="G720" s="61"/>
      <c r="H720" s="61"/>
      <c r="I720" s="42">
        <f>E720-E719</f>
        <v>0</v>
      </c>
      <c r="J720" s="27">
        <f>(0.5*'Vehicle Specs'!$G$25*'Vehicle Specs'!$C$28*'Vehicle Specs'!$C$27*'Drive Cycle'!E720^2)</f>
        <v>5.1669095732099999</v>
      </c>
      <c r="K720" s="27">
        <f>IF(A720=1,'Vehicle Specs'!$E$36,IF(A720=2,'Vehicle Specs'!$C$36,IF(A720=3,'Vehicle Specs'!$D$36,IF(A720=4,'Vehicle Specs'!$B$36,1))))</f>
        <v>556.55073000000004</v>
      </c>
      <c r="L720" s="27">
        <v>0</v>
      </c>
      <c r="M720" s="27">
        <f t="shared" si="212"/>
        <v>0</v>
      </c>
      <c r="N720" s="27">
        <f t="shared" si="204"/>
        <v>0</v>
      </c>
      <c r="O720" s="27">
        <f t="shared" si="205"/>
        <v>0</v>
      </c>
      <c r="P720" s="27">
        <f t="shared" si="206"/>
        <v>561.71763957321002</v>
      </c>
      <c r="Q720" s="27">
        <f>IF(H720=1,I720*'Vehicle Specs'!#REF!,IF(H720=2,'Vehicle Specs'!#REF!*I720,IF(H720=3,'Vehicle Specs'!$G$25*I720,0)))</f>
        <v>0</v>
      </c>
      <c r="R720" s="27">
        <f t="shared" si="202"/>
        <v>561.71763957321002</v>
      </c>
      <c r="S720" s="27">
        <f t="shared" si="207"/>
        <v>561.71763957321002</v>
      </c>
      <c r="T720" s="27">
        <f>ABS((+P720+Q720)*(+E720))/1000</f>
        <v>1.3537395113714363</v>
      </c>
      <c r="U720" s="61"/>
      <c r="V720" s="61"/>
      <c r="W720" s="22">
        <v>308.00785775999998</v>
      </c>
      <c r="X720" s="27">
        <f t="shared" si="213"/>
        <v>4.8059290786374505E-2</v>
      </c>
      <c r="Y720" s="27">
        <f t="shared" si="208"/>
        <v>4.8059290786374505E-2</v>
      </c>
      <c r="Z720" s="27">
        <f t="shared" si="209"/>
        <v>0.14850320852989721</v>
      </c>
      <c r="AA720" s="22">
        <f>(0.5*'Vehicle Specs'!$G$20*'Drive Cycle'!E720^2)</f>
        <v>1826.1537615000002</v>
      </c>
      <c r="AB720" s="22">
        <f t="shared" si="210"/>
        <v>561.71763957321002</v>
      </c>
      <c r="AC720" s="22">
        <f>SUM(AB$2:AB720)</f>
        <v>246895.6162157302</v>
      </c>
      <c r="AD720" s="35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</row>
    <row r="721" spans="1:43" x14ac:dyDescent="0.3">
      <c r="A721" s="21">
        <v>3</v>
      </c>
      <c r="B721" s="27" t="s">
        <v>101</v>
      </c>
      <c r="C721" s="27">
        <f t="shared" si="198"/>
        <v>719</v>
      </c>
      <c r="D721" s="27">
        <f t="shared" si="203"/>
        <v>5.3911700000000007</v>
      </c>
      <c r="E721" s="27">
        <f t="shared" si="214"/>
        <v>2.41</v>
      </c>
      <c r="F721" s="42">
        <f t="shared" si="211"/>
        <v>91.297425728639809</v>
      </c>
      <c r="G721" s="61"/>
      <c r="H721" s="61"/>
      <c r="I721" s="42">
        <f>E721-E720</f>
        <v>0</v>
      </c>
      <c r="J721" s="27">
        <f>(0.5*'Vehicle Specs'!$G$25*'Vehicle Specs'!$C$28*'Vehicle Specs'!$C$27*'Drive Cycle'!E721^2)</f>
        <v>5.1669095732099999</v>
      </c>
      <c r="K721" s="27">
        <f>IF(A721=1,'Vehicle Specs'!$E$36,IF(A721=2,'Vehicle Specs'!$C$36,IF(A721=3,'Vehicle Specs'!$D$36,IF(A721=4,'Vehicle Specs'!$B$36,1))))</f>
        <v>556.55073000000004</v>
      </c>
      <c r="L721" s="27">
        <v>0</v>
      </c>
      <c r="M721" s="27">
        <f t="shared" si="212"/>
        <v>0</v>
      </c>
      <c r="N721" s="27">
        <f t="shared" si="204"/>
        <v>0</v>
      </c>
      <c r="O721" s="27">
        <f t="shared" si="205"/>
        <v>0</v>
      </c>
      <c r="P721" s="27">
        <f t="shared" si="206"/>
        <v>561.71763957321002</v>
      </c>
      <c r="Q721" s="27">
        <f>IF(H721=1,I721*'Vehicle Specs'!#REF!,IF(H721=2,'Vehicle Specs'!#REF!*I721,IF(H721=3,'Vehicle Specs'!$G$25*I721,0)))</f>
        <v>0</v>
      </c>
      <c r="R721" s="27">
        <f t="shared" si="202"/>
        <v>561.71763957321002</v>
      </c>
      <c r="S721" s="27">
        <f t="shared" si="207"/>
        <v>561.71763957321002</v>
      </c>
      <c r="T721" s="27">
        <f>ABS((+P721+Q721)*(+E721))/1000</f>
        <v>1.3537395113714363</v>
      </c>
      <c r="U721" s="61"/>
      <c r="V721" s="61"/>
      <c r="W721" s="22">
        <v>308.00785775999998</v>
      </c>
      <c r="X721" s="27">
        <f t="shared" si="213"/>
        <v>4.8059290786374505E-2</v>
      </c>
      <c r="Y721" s="27">
        <f t="shared" si="208"/>
        <v>4.8059290786374505E-2</v>
      </c>
      <c r="Z721" s="27">
        <f t="shared" si="209"/>
        <v>0.14850320852989721</v>
      </c>
      <c r="AA721" s="22">
        <f>(0.5*'Vehicle Specs'!$G$20*'Drive Cycle'!E721^2)</f>
        <v>1826.1537615000002</v>
      </c>
      <c r="AB721" s="22">
        <f t="shared" si="210"/>
        <v>561.71763957321002</v>
      </c>
      <c r="AC721" s="22">
        <f>SUM(AB$2:AB721)</f>
        <v>247457.33385530341</v>
      </c>
      <c r="AD721" s="35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</row>
    <row r="722" spans="1:43" x14ac:dyDescent="0.3">
      <c r="A722" s="21">
        <v>3</v>
      </c>
      <c r="B722" s="27" t="s">
        <v>101</v>
      </c>
      <c r="C722" s="27">
        <f t="shared" si="198"/>
        <v>720</v>
      </c>
      <c r="D722" s="27">
        <f t="shared" si="203"/>
        <v>5.3911700000000007</v>
      </c>
      <c r="E722" s="27">
        <f t="shared" si="214"/>
        <v>2.41</v>
      </c>
      <c r="F722" s="42">
        <f t="shared" si="211"/>
        <v>91.712363487975907</v>
      </c>
      <c r="G722" s="61"/>
      <c r="H722" s="61"/>
      <c r="I722" s="42">
        <f>E722-E721</f>
        <v>0</v>
      </c>
      <c r="J722" s="27">
        <f>(0.5*'Vehicle Specs'!$G$25*'Vehicle Specs'!$C$28*'Vehicle Specs'!$C$27*'Drive Cycle'!E722^2)</f>
        <v>5.1669095732099999</v>
      </c>
      <c r="K722" s="27">
        <f>IF(A722=1,'Vehicle Specs'!$E$36,IF(A722=2,'Vehicle Specs'!$C$36,IF(A722=3,'Vehicle Specs'!$D$36,IF(A722=4,'Vehicle Specs'!$B$36,1))))</f>
        <v>556.55073000000004</v>
      </c>
      <c r="L722" s="27">
        <v>0</v>
      </c>
      <c r="M722" s="27">
        <f t="shared" si="212"/>
        <v>0</v>
      </c>
      <c r="N722" s="27">
        <f t="shared" si="204"/>
        <v>0</v>
      </c>
      <c r="O722" s="27">
        <f t="shared" si="205"/>
        <v>0</v>
      </c>
      <c r="P722" s="27">
        <f t="shared" si="206"/>
        <v>561.71763957321002</v>
      </c>
      <c r="Q722" s="27">
        <f>IF(H722=1,I722*'Vehicle Specs'!#REF!,IF(H722=2,'Vehicle Specs'!#REF!*I722,IF(H722=3,'Vehicle Specs'!$G$25*I722,0)))</f>
        <v>0</v>
      </c>
      <c r="R722" s="27">
        <f t="shared" si="202"/>
        <v>561.71763957321002</v>
      </c>
      <c r="S722" s="27">
        <f t="shared" si="207"/>
        <v>561.71763957321002</v>
      </c>
      <c r="T722" s="27">
        <f>ABS((+P722+Q722)*(+E722))/1000</f>
        <v>1.3537395113714363</v>
      </c>
      <c r="U722" s="61"/>
      <c r="V722" s="61"/>
      <c r="W722" s="22">
        <v>308.00785775999998</v>
      </c>
      <c r="X722" s="27">
        <f t="shared" si="213"/>
        <v>4.8059290786374505E-2</v>
      </c>
      <c r="Y722" s="27">
        <f t="shared" si="208"/>
        <v>4.8059290786374505E-2</v>
      </c>
      <c r="Z722" s="27">
        <f t="shared" si="209"/>
        <v>0.14850320852989721</v>
      </c>
      <c r="AA722" s="22">
        <f>(0.5*'Vehicle Specs'!$G$20*'Drive Cycle'!E722^2)</f>
        <v>1826.1537615000002</v>
      </c>
      <c r="AB722" s="22">
        <f t="shared" si="210"/>
        <v>561.71763957321002</v>
      </c>
      <c r="AC722" s="22">
        <f>SUM(AB$2:AB722)</f>
        <v>248019.05149487662</v>
      </c>
      <c r="AD722" s="35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</row>
    <row r="723" spans="1:43" x14ac:dyDescent="0.3">
      <c r="A723" s="21">
        <v>3</v>
      </c>
      <c r="B723" s="27" t="s">
        <v>101</v>
      </c>
      <c r="C723" s="27">
        <f t="shared" si="198"/>
        <v>721</v>
      </c>
      <c r="D723" s="27">
        <f t="shared" si="203"/>
        <v>5.3911700000000007</v>
      </c>
      <c r="E723" s="27">
        <f t="shared" si="214"/>
        <v>2.41</v>
      </c>
      <c r="F723" s="42">
        <f t="shared" si="211"/>
        <v>92.127301247312005</v>
      </c>
      <c r="G723" s="61"/>
      <c r="H723" s="61"/>
      <c r="I723" s="42">
        <f>E723-E722</f>
        <v>0</v>
      </c>
      <c r="J723" s="27">
        <f>(0.5*'Vehicle Specs'!$G$25*'Vehicle Specs'!$C$28*'Vehicle Specs'!$C$27*'Drive Cycle'!E723^2)</f>
        <v>5.1669095732099999</v>
      </c>
      <c r="K723" s="27">
        <f>IF(A723=1,'Vehicle Specs'!$E$36,IF(A723=2,'Vehicle Specs'!$C$36,IF(A723=3,'Vehicle Specs'!$D$36,IF(A723=4,'Vehicle Specs'!$B$36,1))))</f>
        <v>556.55073000000004</v>
      </c>
      <c r="L723" s="27">
        <v>0</v>
      </c>
      <c r="M723" s="27">
        <f t="shared" si="212"/>
        <v>0</v>
      </c>
      <c r="N723" s="27">
        <f t="shared" si="204"/>
        <v>0</v>
      </c>
      <c r="O723" s="27">
        <f t="shared" si="205"/>
        <v>0</v>
      </c>
      <c r="P723" s="27">
        <f t="shared" si="206"/>
        <v>561.71763957321002</v>
      </c>
      <c r="Q723" s="27">
        <f>IF(H723=1,I723*'Vehicle Specs'!#REF!,IF(H723=2,'Vehicle Specs'!#REF!*I723,IF(H723=3,'Vehicle Specs'!$G$25*I723,0)))</f>
        <v>0</v>
      </c>
      <c r="R723" s="27">
        <f t="shared" si="202"/>
        <v>561.71763957321002</v>
      </c>
      <c r="S723" s="27">
        <f t="shared" si="207"/>
        <v>561.71763957321002</v>
      </c>
      <c r="T723" s="27">
        <f>ABS((+P723+Q723)*(+E723))/1000</f>
        <v>1.3537395113714363</v>
      </c>
      <c r="U723" s="61"/>
      <c r="V723" s="61"/>
      <c r="W723" s="22">
        <v>308.00785775999998</v>
      </c>
      <c r="X723" s="27">
        <f t="shared" si="213"/>
        <v>4.8059290786374505E-2</v>
      </c>
      <c r="Y723" s="27">
        <f t="shared" si="208"/>
        <v>4.8059290786374505E-2</v>
      </c>
      <c r="Z723" s="27">
        <f t="shared" si="209"/>
        <v>0.14850320852989721</v>
      </c>
      <c r="AA723" s="22">
        <f>(0.5*'Vehicle Specs'!$G$20*'Drive Cycle'!E723^2)</f>
        <v>1826.1537615000002</v>
      </c>
      <c r="AB723" s="22">
        <f t="shared" si="210"/>
        <v>561.71763957321002</v>
      </c>
      <c r="AC723" s="22">
        <f>SUM(AB$2:AB723)</f>
        <v>248580.76913444983</v>
      </c>
      <c r="AD723" s="35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</row>
    <row r="724" spans="1:43" x14ac:dyDescent="0.3">
      <c r="A724" s="21">
        <v>3</v>
      </c>
      <c r="B724" s="27" t="s">
        <v>101</v>
      </c>
      <c r="C724" s="27">
        <f t="shared" si="198"/>
        <v>722</v>
      </c>
      <c r="D724" s="27">
        <f t="shared" si="203"/>
        <v>5.3911700000000007</v>
      </c>
      <c r="E724" s="27">
        <f t="shared" si="214"/>
        <v>2.41</v>
      </c>
      <c r="F724" s="42">
        <f t="shared" si="211"/>
        <v>92.542239006648103</v>
      </c>
      <c r="G724" s="61"/>
      <c r="H724" s="61"/>
      <c r="I724" s="42">
        <f>E724-E723</f>
        <v>0</v>
      </c>
      <c r="J724" s="27">
        <f>(0.5*'Vehicle Specs'!$G$25*'Vehicle Specs'!$C$28*'Vehicle Specs'!$C$27*'Drive Cycle'!E724^2)</f>
        <v>5.1669095732099999</v>
      </c>
      <c r="K724" s="27">
        <f>IF(A724=1,'Vehicle Specs'!$E$36,IF(A724=2,'Vehicle Specs'!$C$36,IF(A724=3,'Vehicle Specs'!$D$36,IF(A724=4,'Vehicle Specs'!$B$36,1))))</f>
        <v>556.55073000000004</v>
      </c>
      <c r="L724" s="27">
        <v>0</v>
      </c>
      <c r="M724" s="27">
        <f t="shared" si="212"/>
        <v>0</v>
      </c>
      <c r="N724" s="27">
        <f t="shared" si="204"/>
        <v>0</v>
      </c>
      <c r="O724" s="27">
        <f t="shared" si="205"/>
        <v>0</v>
      </c>
      <c r="P724" s="27">
        <f t="shared" si="206"/>
        <v>561.71763957321002</v>
      </c>
      <c r="Q724" s="27">
        <f>IF(H724=1,I724*'Vehicle Specs'!#REF!,IF(H724=2,'Vehicle Specs'!#REF!*I724,IF(H724=3,'Vehicle Specs'!$G$25*I724,0)))</f>
        <v>0</v>
      </c>
      <c r="R724" s="27">
        <f t="shared" si="202"/>
        <v>561.71763957321002</v>
      </c>
      <c r="S724" s="27">
        <f t="shared" si="207"/>
        <v>561.71763957321002</v>
      </c>
      <c r="T724" s="27">
        <f>ABS((+P724+Q724)*(+E724))/1000</f>
        <v>1.3537395113714363</v>
      </c>
      <c r="U724" s="61"/>
      <c r="V724" s="61"/>
      <c r="W724" s="22">
        <v>308.00785775999998</v>
      </c>
      <c r="X724" s="27">
        <f t="shared" si="213"/>
        <v>4.8059290786374505E-2</v>
      </c>
      <c r="Y724" s="27">
        <f t="shared" si="208"/>
        <v>4.8059290786374505E-2</v>
      </c>
      <c r="Z724" s="27">
        <f t="shared" si="209"/>
        <v>0.14850320852989721</v>
      </c>
      <c r="AA724" s="22">
        <f>(0.5*'Vehicle Specs'!$G$20*'Drive Cycle'!E724^2)</f>
        <v>1826.1537615000002</v>
      </c>
      <c r="AB724" s="22">
        <f t="shared" si="210"/>
        <v>561.71763957321002</v>
      </c>
      <c r="AC724" s="22">
        <f>SUM(AB$2:AB724)</f>
        <v>249142.48677402304</v>
      </c>
      <c r="AD724" s="35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</row>
    <row r="725" spans="1:43" x14ac:dyDescent="0.3">
      <c r="A725" s="21">
        <v>3</v>
      </c>
      <c r="B725" s="27" t="s">
        <v>101</v>
      </c>
      <c r="C725" s="27">
        <f t="shared" si="198"/>
        <v>723</v>
      </c>
      <c r="D725" s="27">
        <f t="shared" si="203"/>
        <v>6.0622699999999998</v>
      </c>
      <c r="E725" s="27">
        <f>E724+0.3</f>
        <v>2.71</v>
      </c>
      <c r="F725" s="42">
        <f t="shared" si="211"/>
        <v>92.911242696685008</v>
      </c>
      <c r="G725" s="61"/>
      <c r="H725" s="61"/>
      <c r="I725" s="42">
        <f>E725-E724</f>
        <v>0.29999999999999982</v>
      </c>
      <c r="J725" s="27">
        <f>(0.5*'Vehicle Specs'!$G$25*'Vehicle Specs'!$C$28*'Vehicle Specs'!$C$27*'Drive Cycle'!E725^2)</f>
        <v>6.5333414708099991</v>
      </c>
      <c r="K725" s="27">
        <f>IF(A725=1,'Vehicle Specs'!$E$36,IF(A725=2,'Vehicle Specs'!$C$36,IF(A725=3,'Vehicle Specs'!$D$36,IF(A725=4,'Vehicle Specs'!$B$36,1))))</f>
        <v>556.55073000000004</v>
      </c>
      <c r="L725" s="27">
        <v>0</v>
      </c>
      <c r="M725" s="27">
        <f t="shared" si="212"/>
        <v>0</v>
      </c>
      <c r="N725" s="27">
        <f t="shared" si="204"/>
        <v>0</v>
      </c>
      <c r="O725" s="27">
        <f t="shared" si="205"/>
        <v>0</v>
      </c>
      <c r="P725" s="27">
        <f t="shared" si="206"/>
        <v>563.08407147081004</v>
      </c>
      <c r="Q725" s="27">
        <f>IF(H725=1,I725*'Vehicle Specs'!#REF!,IF(H725=2,'Vehicle Specs'!#REF!*I725,IF(H725=3,'Vehicle Specs'!$G$25*I725,0)))</f>
        <v>0</v>
      </c>
      <c r="R725" s="27">
        <f t="shared" si="202"/>
        <v>563.08407147081004</v>
      </c>
      <c r="S725" s="27">
        <f t="shared" si="207"/>
        <v>563.08407147081004</v>
      </c>
      <c r="T725" s="27">
        <f>ABS((+P725+Q725)*(+E725))/1000</f>
        <v>1.5259578336858952</v>
      </c>
      <c r="U725" s="61"/>
      <c r="V725" s="61"/>
      <c r="W725" s="22">
        <v>308.00785775999998</v>
      </c>
      <c r="X725" s="27">
        <f t="shared" si="213"/>
        <v>4.8176199609028587E-2</v>
      </c>
      <c r="Y725" s="27">
        <f t="shared" si="208"/>
        <v>4.8176199609028587E-2</v>
      </c>
      <c r="Z725" s="27">
        <f t="shared" si="209"/>
        <v>0.14886445679189833</v>
      </c>
      <c r="AA725" s="22">
        <f>(0.5*'Vehicle Specs'!$G$20*'Drive Cycle'!E725^2)</f>
        <v>2309.0952015000003</v>
      </c>
      <c r="AB725" s="22">
        <f t="shared" si="210"/>
        <v>563.08407147081004</v>
      </c>
      <c r="AC725" s="22">
        <f>SUM(AB$2:AB725)</f>
        <v>249705.57084549384</v>
      </c>
      <c r="AD725" s="35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</row>
    <row r="726" spans="1:43" x14ac:dyDescent="0.3">
      <c r="A726" s="21">
        <v>3</v>
      </c>
      <c r="B726" s="27" t="s">
        <v>101</v>
      </c>
      <c r="C726" s="27">
        <f t="shared" si="198"/>
        <v>724</v>
      </c>
      <c r="D726" s="27">
        <f t="shared" si="203"/>
        <v>6.7333699999999999</v>
      </c>
      <c r="E726" s="27">
        <f t="shared" ref="E726:E736" si="215">E725+0.3</f>
        <v>3.01</v>
      </c>
      <c r="F726" s="42">
        <f t="shared" si="211"/>
        <v>93.243468610306266</v>
      </c>
      <c r="G726" s="61"/>
      <c r="H726" s="61"/>
      <c r="I726" s="42">
        <f>E726-E725</f>
        <v>0.29999999999999982</v>
      </c>
      <c r="J726" s="27">
        <f>(0.5*'Vehicle Specs'!$G$25*'Vehicle Specs'!$C$28*'Vehicle Specs'!$C$27*'Drive Cycle'!E726^2)</f>
        <v>8.0599021064099983</v>
      </c>
      <c r="K726" s="27">
        <f>IF(A726=1,'Vehicle Specs'!$E$36,IF(A726=2,'Vehicle Specs'!$C$36,IF(A726=3,'Vehicle Specs'!$D$36,IF(A726=4,'Vehicle Specs'!$B$36,1))))</f>
        <v>556.55073000000004</v>
      </c>
      <c r="L726" s="27">
        <v>0</v>
      </c>
      <c r="M726" s="27">
        <f t="shared" si="212"/>
        <v>0</v>
      </c>
      <c r="N726" s="27">
        <f t="shared" si="204"/>
        <v>0</v>
      </c>
      <c r="O726" s="27">
        <f t="shared" si="205"/>
        <v>0</v>
      </c>
      <c r="P726" s="27">
        <f t="shared" si="206"/>
        <v>564.61063210641009</v>
      </c>
      <c r="Q726" s="27">
        <f>IF(H726=1,I726*'Vehicle Specs'!#REF!,IF(H726=2,'Vehicle Specs'!#REF!*I726,IF(H726=3,'Vehicle Specs'!$G$25*I726,0)))</f>
        <v>0</v>
      </c>
      <c r="R726" s="27">
        <f t="shared" si="202"/>
        <v>564.61063210641009</v>
      </c>
      <c r="S726" s="27">
        <f t="shared" si="207"/>
        <v>564.61063210641009</v>
      </c>
      <c r="T726" s="27">
        <f>ABS((+P726+Q726)*(+E726))/1000</f>
        <v>1.6994780026402942</v>
      </c>
      <c r="U726" s="61"/>
      <c r="V726" s="61"/>
      <c r="W726" s="22">
        <v>308.00785775999998</v>
      </c>
      <c r="X726" s="27">
        <f t="shared" si="213"/>
        <v>4.8306808684337454E-2</v>
      </c>
      <c r="Y726" s="27">
        <f t="shared" si="208"/>
        <v>4.8306808684337454E-2</v>
      </c>
      <c r="Z726" s="27">
        <f t="shared" si="209"/>
        <v>0.14926803883460274</v>
      </c>
      <c r="AA726" s="22">
        <f>(0.5*'Vehicle Specs'!$G$20*'Drive Cycle'!E726^2)</f>
        <v>2848.6313414999995</v>
      </c>
      <c r="AB726" s="22">
        <f t="shared" si="210"/>
        <v>564.61063210641009</v>
      </c>
      <c r="AC726" s="22">
        <f>SUM(AB$2:AB726)</f>
        <v>250270.18147760024</v>
      </c>
      <c r="AD726" s="35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</row>
    <row r="727" spans="1:43" x14ac:dyDescent="0.3">
      <c r="A727" s="21">
        <v>3</v>
      </c>
      <c r="B727" s="27" t="s">
        <v>101</v>
      </c>
      <c r="C727" s="27">
        <f t="shared" si="198"/>
        <v>725</v>
      </c>
      <c r="D727" s="27">
        <f t="shared" si="203"/>
        <v>7.4044699999999999</v>
      </c>
      <c r="E727" s="27">
        <f t="shared" si="215"/>
        <v>3.3099999999999996</v>
      </c>
      <c r="F727" s="42">
        <f t="shared" si="211"/>
        <v>93.545583413931638</v>
      </c>
      <c r="G727" s="61"/>
      <c r="H727" s="61"/>
      <c r="I727" s="42">
        <f>E727-E726</f>
        <v>0.29999999999999982</v>
      </c>
      <c r="J727" s="27">
        <f>(0.5*'Vehicle Specs'!$G$25*'Vehicle Specs'!$C$28*'Vehicle Specs'!$C$27*'Drive Cycle'!E727^2)</f>
        <v>9.7465914800099966</v>
      </c>
      <c r="K727" s="27">
        <f>IF(A727=1,'Vehicle Specs'!$E$36,IF(A727=2,'Vehicle Specs'!$C$36,IF(A727=3,'Vehicle Specs'!$D$36,IF(A727=4,'Vehicle Specs'!$B$36,1))))</f>
        <v>556.55073000000004</v>
      </c>
      <c r="L727" s="27">
        <v>0</v>
      </c>
      <c r="M727" s="27">
        <f t="shared" si="212"/>
        <v>0</v>
      </c>
      <c r="N727" s="27">
        <f t="shared" si="204"/>
        <v>0</v>
      </c>
      <c r="O727" s="27">
        <f t="shared" si="205"/>
        <v>0</v>
      </c>
      <c r="P727" s="27">
        <f t="shared" si="206"/>
        <v>566.29732148001005</v>
      </c>
      <c r="Q727" s="27">
        <f>IF(H727=1,I727*'Vehicle Specs'!#REF!,IF(H727=2,'Vehicle Specs'!#REF!*I727,IF(H727=3,'Vehicle Specs'!$G$25*I727,0)))</f>
        <v>0</v>
      </c>
      <c r="R727" s="27">
        <f t="shared" si="202"/>
        <v>566.29732148001005</v>
      </c>
      <c r="S727" s="27">
        <f t="shared" si="207"/>
        <v>566.29732148001005</v>
      </c>
      <c r="T727" s="27">
        <f>ABS((+P727+Q727)*(+E727))/1000</f>
        <v>1.8744441340988331</v>
      </c>
      <c r="U727" s="61"/>
      <c r="V727" s="61"/>
      <c r="W727" s="22">
        <v>308.00785775999998</v>
      </c>
      <c r="X727" s="27">
        <f t="shared" si="213"/>
        <v>4.8451118012301085E-2</v>
      </c>
      <c r="Y727" s="27">
        <f t="shared" si="208"/>
        <v>4.8451118012301085E-2</v>
      </c>
      <c r="Z727" s="27">
        <f t="shared" si="209"/>
        <v>0.14971395465801035</v>
      </c>
      <c r="AA727" s="22">
        <f>(0.5*'Vehicle Specs'!$G$20*'Drive Cycle'!E727^2)</f>
        <v>3444.7621814999993</v>
      </c>
      <c r="AB727" s="22">
        <f t="shared" si="210"/>
        <v>566.29732148001005</v>
      </c>
      <c r="AC727" s="22">
        <f>SUM(AB$2:AB727)</f>
        <v>250836.47879908024</v>
      </c>
      <c r="AD727" s="35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</row>
    <row r="728" spans="1:43" x14ac:dyDescent="0.3">
      <c r="A728" s="21">
        <v>3</v>
      </c>
      <c r="B728" s="27" t="s">
        <v>101</v>
      </c>
      <c r="C728" s="27">
        <f t="shared" si="198"/>
        <v>726</v>
      </c>
      <c r="D728" s="27">
        <f t="shared" si="203"/>
        <v>8.075569999999999</v>
      </c>
      <c r="E728" s="27">
        <f t="shared" si="215"/>
        <v>3.6099999999999994</v>
      </c>
      <c r="F728" s="42">
        <f t="shared" si="211"/>
        <v>93.822591724180938</v>
      </c>
      <c r="G728" s="61"/>
      <c r="H728" s="61"/>
      <c r="I728" s="42">
        <f>E728-E727</f>
        <v>0.29999999999999982</v>
      </c>
      <c r="J728" s="27">
        <f>(0.5*'Vehicle Specs'!$G$25*'Vehicle Specs'!$C$28*'Vehicle Specs'!$C$27*'Drive Cycle'!E728^2)</f>
        <v>11.593409591609996</v>
      </c>
      <c r="K728" s="27">
        <f>IF(A728=1,'Vehicle Specs'!$E$36,IF(A728=2,'Vehicle Specs'!$C$36,IF(A728=3,'Vehicle Specs'!$D$36,IF(A728=4,'Vehicle Specs'!$B$36,1))))</f>
        <v>556.55073000000004</v>
      </c>
      <c r="L728" s="27">
        <v>0</v>
      </c>
      <c r="M728" s="27">
        <f t="shared" si="212"/>
        <v>0</v>
      </c>
      <c r="N728" s="27">
        <f t="shared" si="204"/>
        <v>0</v>
      </c>
      <c r="O728" s="27">
        <f t="shared" si="205"/>
        <v>0</v>
      </c>
      <c r="P728" s="27">
        <f t="shared" si="206"/>
        <v>568.14413959161004</v>
      </c>
      <c r="Q728" s="27">
        <f>IF(H728=1,I728*'Vehicle Specs'!#REF!,IF(H728=2,'Vehicle Specs'!#REF!*I728,IF(H728=3,'Vehicle Specs'!$G$25*I728,0)))</f>
        <v>0</v>
      </c>
      <c r="R728" s="27">
        <f t="shared" si="202"/>
        <v>568.14413959161004</v>
      </c>
      <c r="S728" s="27">
        <f t="shared" si="207"/>
        <v>568.14413959161004</v>
      </c>
      <c r="T728" s="27">
        <f>ABS((+P728+Q728)*(+E728))/1000</f>
        <v>2.0510003439257121</v>
      </c>
      <c r="U728" s="61"/>
      <c r="V728" s="61"/>
      <c r="W728" s="22">
        <v>308.00785775999998</v>
      </c>
      <c r="X728" s="27">
        <f t="shared" si="213"/>
        <v>4.86091275929195E-2</v>
      </c>
      <c r="Y728" s="27">
        <f t="shared" si="208"/>
        <v>4.86091275929195E-2</v>
      </c>
      <c r="Z728" s="27">
        <f t="shared" si="209"/>
        <v>0.15020220426212125</v>
      </c>
      <c r="AA728" s="22">
        <f>(0.5*'Vehicle Specs'!$G$20*'Drive Cycle'!E728^2)</f>
        <v>4097.4877214999988</v>
      </c>
      <c r="AB728" s="22">
        <f t="shared" si="210"/>
        <v>568.14413959161004</v>
      </c>
      <c r="AC728" s="22">
        <f>SUM(AB$2:AB728)</f>
        <v>251404.62293867185</v>
      </c>
      <c r="AD728" s="35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</row>
    <row r="729" spans="1:43" x14ac:dyDescent="0.3">
      <c r="A729" s="21">
        <v>3</v>
      </c>
      <c r="B729" s="27" t="s">
        <v>101</v>
      </c>
      <c r="C729" s="27">
        <f t="shared" si="198"/>
        <v>727</v>
      </c>
      <c r="D729" s="27">
        <f t="shared" si="203"/>
        <v>8.7466699999999982</v>
      </c>
      <c r="E729" s="27">
        <f t="shared" si="215"/>
        <v>3.9099999999999993</v>
      </c>
      <c r="F729" s="42">
        <f t="shared" si="211"/>
        <v>94.078346199884265</v>
      </c>
      <c r="G729" s="61"/>
      <c r="H729" s="61"/>
      <c r="I729" s="42">
        <f>E729-E728</f>
        <v>0.29999999999999982</v>
      </c>
      <c r="J729" s="27">
        <f>(0.5*'Vehicle Specs'!$G$25*'Vehicle Specs'!$C$28*'Vehicle Specs'!$C$27*'Drive Cycle'!E729^2)</f>
        <v>13.600356441209994</v>
      </c>
      <c r="K729" s="27">
        <f>IF(A729=1,'Vehicle Specs'!$E$36,IF(A729=2,'Vehicle Specs'!$C$36,IF(A729=3,'Vehicle Specs'!$D$36,IF(A729=4,'Vehicle Specs'!$B$36,1))))</f>
        <v>556.55073000000004</v>
      </c>
      <c r="L729" s="27">
        <v>0</v>
      </c>
      <c r="M729" s="27">
        <f t="shared" si="212"/>
        <v>0</v>
      </c>
      <c r="N729" s="27">
        <f t="shared" si="204"/>
        <v>0</v>
      </c>
      <c r="O729" s="27">
        <f t="shared" si="205"/>
        <v>0</v>
      </c>
      <c r="P729" s="27">
        <f t="shared" si="206"/>
        <v>570.15108644121005</v>
      </c>
      <c r="Q729" s="27">
        <f>IF(H729=1,I729*'Vehicle Specs'!#REF!,IF(H729=2,'Vehicle Specs'!#REF!*I729,IF(H729=3,'Vehicle Specs'!$G$25*I729,0)))</f>
        <v>0</v>
      </c>
      <c r="R729" s="27">
        <f t="shared" si="202"/>
        <v>570.15108644121005</v>
      </c>
      <c r="S729" s="27">
        <f t="shared" si="207"/>
        <v>570.15108644121005</v>
      </c>
      <c r="T729" s="27">
        <f>ABS((+P729+Q729)*(+E729))/1000</f>
        <v>2.2292907479851309</v>
      </c>
      <c r="U729" s="61"/>
      <c r="V729" s="61"/>
      <c r="W729" s="22">
        <v>308.00785775999998</v>
      </c>
      <c r="X729" s="27">
        <f t="shared" si="213"/>
        <v>4.8780837426192693E-2</v>
      </c>
      <c r="Y729" s="27">
        <f t="shared" si="208"/>
        <v>4.8780837426192693E-2</v>
      </c>
      <c r="Z729" s="27">
        <f t="shared" si="209"/>
        <v>0.1507327876469354</v>
      </c>
      <c r="AA729" s="22">
        <f>(0.5*'Vehicle Specs'!$G$20*'Drive Cycle'!E729^2)</f>
        <v>4806.8079614999988</v>
      </c>
      <c r="AB729" s="22">
        <f t="shared" si="210"/>
        <v>570.15108644121005</v>
      </c>
      <c r="AC729" s="22">
        <f>SUM(AB$2:AB729)</f>
        <v>251974.77402511306</v>
      </c>
      <c r="AD729" s="35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</row>
    <row r="730" spans="1:43" x14ac:dyDescent="0.3">
      <c r="A730" s="21">
        <v>3</v>
      </c>
      <c r="B730" s="27" t="s">
        <v>101</v>
      </c>
      <c r="C730" s="27">
        <f t="shared" si="198"/>
        <v>728</v>
      </c>
      <c r="D730" s="27">
        <f t="shared" si="203"/>
        <v>9.4177699999999991</v>
      </c>
      <c r="E730" s="27">
        <f t="shared" si="215"/>
        <v>4.2099999999999991</v>
      </c>
      <c r="F730" s="42">
        <f t="shared" si="211"/>
        <v>94.315875891095672</v>
      </c>
      <c r="G730" s="61"/>
      <c r="H730" s="61"/>
      <c r="I730" s="42">
        <f>E730-E729</f>
        <v>0.29999999999999982</v>
      </c>
      <c r="J730" s="27">
        <f>(0.5*'Vehicle Specs'!$G$25*'Vehicle Specs'!$C$28*'Vehicle Specs'!$C$27*'Drive Cycle'!E730^2)</f>
        <v>15.767432028809992</v>
      </c>
      <c r="K730" s="27">
        <f>IF(A730=1,'Vehicle Specs'!$E$36,IF(A730=2,'Vehicle Specs'!$C$36,IF(A730=3,'Vehicle Specs'!$D$36,IF(A730=4,'Vehicle Specs'!$B$36,1))))</f>
        <v>556.55073000000004</v>
      </c>
      <c r="L730" s="27">
        <v>0</v>
      </c>
      <c r="M730" s="27">
        <f t="shared" si="212"/>
        <v>0</v>
      </c>
      <c r="N730" s="27">
        <f t="shared" si="204"/>
        <v>0</v>
      </c>
      <c r="O730" s="27">
        <f t="shared" si="205"/>
        <v>0</v>
      </c>
      <c r="P730" s="27">
        <f t="shared" si="206"/>
        <v>572.31816202881009</v>
      </c>
      <c r="Q730" s="27">
        <f>IF(H730=1,I730*'Vehicle Specs'!#REF!,IF(H730=2,'Vehicle Specs'!#REF!*I730,IF(H730=3,'Vehicle Specs'!$G$25*I730,0)))</f>
        <v>0</v>
      </c>
      <c r="R730" s="27">
        <f t="shared" si="202"/>
        <v>572.31816202881009</v>
      </c>
      <c r="S730" s="27">
        <f t="shared" si="207"/>
        <v>572.31816202881009</v>
      </c>
      <c r="T730" s="27">
        <f>ABS((+P730+Q730)*(+E730))/1000</f>
        <v>2.4094594621412897</v>
      </c>
      <c r="U730" s="61"/>
      <c r="V730" s="61"/>
      <c r="W730" s="22">
        <v>308.00785775999998</v>
      </c>
      <c r="X730" s="27">
        <f t="shared" si="213"/>
        <v>4.8966247512120663E-2</v>
      </c>
      <c r="Y730" s="27">
        <f t="shared" si="208"/>
        <v>4.8966247512120663E-2</v>
      </c>
      <c r="Z730" s="27">
        <f t="shared" si="209"/>
        <v>0.15130570481245284</v>
      </c>
      <c r="AA730" s="22">
        <f>(0.5*'Vehicle Specs'!$G$20*'Drive Cycle'!E730^2)</f>
        <v>5572.7229014999984</v>
      </c>
      <c r="AB730" s="22">
        <f t="shared" si="210"/>
        <v>572.31816202881009</v>
      </c>
      <c r="AC730" s="22">
        <f>SUM(AB$2:AB730)</f>
        <v>252547.09218714188</v>
      </c>
      <c r="AD730" s="35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</row>
    <row r="731" spans="1:43" x14ac:dyDescent="0.3">
      <c r="A731" s="21">
        <v>3</v>
      </c>
      <c r="B731" s="27" t="s">
        <v>101</v>
      </c>
      <c r="C731" s="27">
        <f t="shared" si="198"/>
        <v>729</v>
      </c>
      <c r="D731" s="27">
        <f t="shared" si="203"/>
        <v>10.088869999999998</v>
      </c>
      <c r="E731" s="27">
        <f t="shared" si="215"/>
        <v>4.5099999999999989</v>
      </c>
      <c r="F731" s="42">
        <f t="shared" si="211"/>
        <v>94.537605381117842</v>
      </c>
      <c r="G731" s="61"/>
      <c r="H731" s="61"/>
      <c r="I731" s="42">
        <f>E731-E730</f>
        <v>0.29999999999999982</v>
      </c>
      <c r="J731" s="27">
        <f>(0.5*'Vehicle Specs'!$G$25*'Vehicle Specs'!$C$28*'Vehicle Specs'!$C$27*'Drive Cycle'!E731^2)</f>
        <v>18.094636354409989</v>
      </c>
      <c r="K731" s="27">
        <f>IF(A731=1,'Vehicle Specs'!$E$36,IF(A731=2,'Vehicle Specs'!$C$36,IF(A731=3,'Vehicle Specs'!$D$36,IF(A731=4,'Vehicle Specs'!$B$36,1))))</f>
        <v>556.55073000000004</v>
      </c>
      <c r="L731" s="27">
        <v>0</v>
      </c>
      <c r="M731" s="27">
        <f t="shared" si="212"/>
        <v>0</v>
      </c>
      <c r="N731" s="27">
        <f t="shared" si="204"/>
        <v>0</v>
      </c>
      <c r="O731" s="27">
        <f t="shared" si="205"/>
        <v>0</v>
      </c>
      <c r="P731" s="27">
        <f t="shared" si="206"/>
        <v>574.64536635441004</v>
      </c>
      <c r="Q731" s="27">
        <f>IF(H731=1,I731*'Vehicle Specs'!#REF!,IF(H731=2,'Vehicle Specs'!#REF!*I731,IF(H731=3,'Vehicle Specs'!$G$25*I731,0)))</f>
        <v>0</v>
      </c>
      <c r="R731" s="27">
        <f t="shared" si="202"/>
        <v>574.64536635441004</v>
      </c>
      <c r="S731" s="27">
        <f t="shared" si="207"/>
        <v>574.64536635441004</v>
      </c>
      <c r="T731" s="27">
        <f>ABS((+P731+Q731)*(+E731))/1000</f>
        <v>2.5916506022583885</v>
      </c>
      <c r="U731" s="61"/>
      <c r="V731" s="61"/>
      <c r="W731" s="22">
        <v>308.00785775999998</v>
      </c>
      <c r="X731" s="27">
        <f t="shared" si="213"/>
        <v>4.9165357850703396E-2</v>
      </c>
      <c r="Y731" s="27">
        <f t="shared" si="208"/>
        <v>4.9165357850703396E-2</v>
      </c>
      <c r="Z731" s="27">
        <f t="shared" si="209"/>
        <v>0.15192095575867348</v>
      </c>
      <c r="AA731" s="22">
        <f>(0.5*'Vehicle Specs'!$G$20*'Drive Cycle'!E731^2)</f>
        <v>6395.2325414999968</v>
      </c>
      <c r="AB731" s="22">
        <f t="shared" si="210"/>
        <v>574.64536635441004</v>
      </c>
      <c r="AC731" s="22">
        <f>SUM(AB$2:AB731)</f>
        <v>253121.73755349629</v>
      </c>
      <c r="AD731" s="35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</row>
    <row r="732" spans="1:43" x14ac:dyDescent="0.3">
      <c r="A732" s="21">
        <v>3</v>
      </c>
      <c r="B732" s="27" t="s">
        <v>101</v>
      </c>
      <c r="C732" s="27">
        <f t="shared" si="198"/>
        <v>730</v>
      </c>
      <c r="D732" s="27">
        <f t="shared" si="203"/>
        <v>10.759969999999997</v>
      </c>
      <c r="E732" s="27">
        <f t="shared" si="215"/>
        <v>4.8099999999999987</v>
      </c>
      <c r="F732" s="42">
        <f t="shared" si="211"/>
        <v>94.745505589018052</v>
      </c>
      <c r="G732" s="61"/>
      <c r="H732" s="61"/>
      <c r="I732" s="42">
        <f>E732-E731</f>
        <v>0.29999999999999982</v>
      </c>
      <c r="J732" s="27">
        <f>(0.5*'Vehicle Specs'!$G$25*'Vehicle Specs'!$C$28*'Vehicle Specs'!$C$27*'Drive Cycle'!E732^2)</f>
        <v>20.581969418009987</v>
      </c>
      <c r="K732" s="27">
        <f>IF(A732=1,'Vehicle Specs'!$E$36,IF(A732=2,'Vehicle Specs'!$C$36,IF(A732=3,'Vehicle Specs'!$D$36,IF(A732=4,'Vehicle Specs'!$B$36,1))))</f>
        <v>556.55073000000004</v>
      </c>
      <c r="L732" s="27">
        <v>0</v>
      </c>
      <c r="M732" s="27">
        <f t="shared" si="212"/>
        <v>0</v>
      </c>
      <c r="N732" s="27">
        <f t="shared" si="204"/>
        <v>0</v>
      </c>
      <c r="O732" s="27">
        <f t="shared" si="205"/>
        <v>0</v>
      </c>
      <c r="P732" s="27">
        <f t="shared" si="206"/>
        <v>577.13269941801002</v>
      </c>
      <c r="Q732" s="27">
        <f>IF(H732=1,I732*'Vehicle Specs'!#REF!,IF(H732=2,'Vehicle Specs'!#REF!*I732,IF(H732=3,'Vehicle Specs'!$G$25*I732,0)))</f>
        <v>0</v>
      </c>
      <c r="R732" s="27">
        <f t="shared" si="202"/>
        <v>577.13269941801002</v>
      </c>
      <c r="S732" s="27">
        <f t="shared" si="207"/>
        <v>577.13269941801002</v>
      </c>
      <c r="T732" s="27">
        <f>ABS((+P732+Q732)*(+E732))/1000</f>
        <v>2.7760082842006271</v>
      </c>
      <c r="U732" s="61"/>
      <c r="V732" s="61"/>
      <c r="W732" s="22">
        <v>308.00785775999998</v>
      </c>
      <c r="X732" s="27">
        <f t="shared" si="213"/>
        <v>4.9378168441940901E-2</v>
      </c>
      <c r="Y732" s="27">
        <f t="shared" si="208"/>
        <v>4.9378168441940901E-2</v>
      </c>
      <c r="Z732" s="27">
        <f t="shared" si="209"/>
        <v>0.15257854048559738</v>
      </c>
      <c r="AA732" s="22">
        <f>(0.5*'Vehicle Specs'!$G$20*'Drive Cycle'!E732^2)</f>
        <v>7274.3368814999967</v>
      </c>
      <c r="AB732" s="22">
        <f t="shared" si="210"/>
        <v>577.13269941801002</v>
      </c>
      <c r="AC732" s="22">
        <f>SUM(AB$2:AB732)</f>
        <v>253698.87025291429</v>
      </c>
      <c r="AD732" s="35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</row>
    <row r="733" spans="1:43" x14ac:dyDescent="0.3">
      <c r="A733" s="21">
        <v>3</v>
      </c>
      <c r="B733" s="26" t="s">
        <v>87</v>
      </c>
      <c r="C733" s="26">
        <f t="shared" si="198"/>
        <v>731</v>
      </c>
      <c r="D733" s="26">
        <f t="shared" si="203"/>
        <v>11.431069999999997</v>
      </c>
      <c r="E733" s="26">
        <f t="shared" si="215"/>
        <v>5.1099999999999985</v>
      </c>
      <c r="F733" s="43">
        <f t="shared" si="211"/>
        <v>94.941200305260708</v>
      </c>
      <c r="G733" s="61"/>
      <c r="H733" s="61"/>
      <c r="I733" s="43">
        <f>E733-E732</f>
        <v>0.29999999999999982</v>
      </c>
      <c r="J733" s="26">
        <f>(0.5*'Vehicle Specs'!$G$25*'Vehicle Specs'!$C$28*'Vehicle Specs'!$C$27*'Drive Cycle'!E733^2)</f>
        <v>23.229431219609982</v>
      </c>
      <c r="K733" s="26">
        <f>IF(A733=1,'Vehicle Specs'!$E$36,IF(A733=2,'Vehicle Specs'!$C$36,IF(A733=3,'Vehicle Specs'!$D$36,IF(A733=4,'Vehicle Specs'!$B$36,1))))</f>
        <v>556.55073000000004</v>
      </c>
      <c r="L733" s="26">
        <v>0</v>
      </c>
      <c r="M733" s="26">
        <f t="shared" si="212"/>
        <v>0</v>
      </c>
      <c r="N733" s="26">
        <f t="shared" si="204"/>
        <v>0</v>
      </c>
      <c r="O733" s="26">
        <f t="shared" si="205"/>
        <v>0</v>
      </c>
      <c r="P733" s="26">
        <f t="shared" si="206"/>
        <v>579.78016121961002</v>
      </c>
      <c r="Q733" s="26">
        <f>IF(H733=1,I733*'Vehicle Specs'!#REF!,IF(H733=2,'Vehicle Specs'!#REF!*I733,IF(H733=3,'Vehicle Specs'!$G$25*I733,0)))</f>
        <v>0</v>
      </c>
      <c r="R733" s="26">
        <f t="shared" si="202"/>
        <v>579.78016121961002</v>
      </c>
      <c r="S733" s="26">
        <f t="shared" si="207"/>
        <v>579.78016121961002</v>
      </c>
      <c r="T733" s="26">
        <f>ABS((+P733+Q733)*(+E733))/1000</f>
        <v>2.9626766238322064</v>
      </c>
      <c r="U733" s="61"/>
      <c r="V733" s="61"/>
      <c r="W733" s="22">
        <v>308.00785775999998</v>
      </c>
      <c r="X733" s="26">
        <f t="shared" si="213"/>
        <v>4.9604679285833203E-2</v>
      </c>
      <c r="Y733" s="26">
        <f t="shared" si="208"/>
        <v>4.9604679285833203E-2</v>
      </c>
      <c r="Z733" s="26">
        <f t="shared" si="209"/>
        <v>0.15327845899322459</v>
      </c>
      <c r="AA733" s="22">
        <f>(0.5*'Vehicle Specs'!$G$20*'Drive Cycle'!E733^2)</f>
        <v>8210.0359214999953</v>
      </c>
      <c r="AB733" s="22">
        <f t="shared" si="210"/>
        <v>579.78016121961002</v>
      </c>
      <c r="AC733" s="22">
        <f>SUM(AB$2:AB733)</f>
        <v>254278.65041413391</v>
      </c>
      <c r="AD733" s="35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</row>
    <row r="734" spans="1:43" x14ac:dyDescent="0.3">
      <c r="A734" s="21">
        <v>3</v>
      </c>
      <c r="B734" s="26" t="s">
        <v>87</v>
      </c>
      <c r="C734" s="26">
        <f t="shared" si="198"/>
        <v>732</v>
      </c>
      <c r="D734" s="26">
        <f t="shared" si="203"/>
        <v>12.102169999999997</v>
      </c>
      <c r="E734" s="26">
        <f t="shared" si="215"/>
        <v>5.4099999999999984</v>
      </c>
      <c r="F734" s="43">
        <f t="shared" si="211"/>
        <v>95.126043188809689</v>
      </c>
      <c r="G734" s="61"/>
      <c r="H734" s="61"/>
      <c r="I734" s="43">
        <f>E734-E733</f>
        <v>0.29999999999999982</v>
      </c>
      <c r="J734" s="26">
        <f>(0.5*'Vehicle Specs'!$G$25*'Vehicle Specs'!$C$28*'Vehicle Specs'!$C$27*'Drive Cycle'!E734^2)</f>
        <v>26.037021759209981</v>
      </c>
      <c r="K734" s="26">
        <f>IF(A734=1,'Vehicle Specs'!$E$36,IF(A734=2,'Vehicle Specs'!$C$36,IF(A734=3,'Vehicle Specs'!$D$36,IF(A734=4,'Vehicle Specs'!$B$36,1))))</f>
        <v>556.55073000000004</v>
      </c>
      <c r="L734" s="26">
        <v>0</v>
      </c>
      <c r="M734" s="26">
        <f t="shared" si="212"/>
        <v>0</v>
      </c>
      <c r="N734" s="26">
        <f t="shared" si="204"/>
        <v>0</v>
      </c>
      <c r="O734" s="26">
        <f t="shared" si="205"/>
        <v>0</v>
      </c>
      <c r="P734" s="26">
        <f t="shared" si="206"/>
        <v>582.58775175921005</v>
      </c>
      <c r="Q734" s="26">
        <f>IF(H734=1,I734*'Vehicle Specs'!#REF!,IF(H734=2,'Vehicle Specs'!#REF!*I734,IF(H734=3,'Vehicle Specs'!$G$25*I734,0)))</f>
        <v>0</v>
      </c>
      <c r="R734" s="26">
        <f t="shared" si="202"/>
        <v>582.58775175921005</v>
      </c>
      <c r="S734" s="26">
        <f t="shared" si="207"/>
        <v>582.58775175921005</v>
      </c>
      <c r="T734" s="26">
        <f>ABS((+P734+Q734)*(+E734))/1000</f>
        <v>3.1517997370173254</v>
      </c>
      <c r="U734" s="61"/>
      <c r="V734" s="61"/>
      <c r="W734" s="22">
        <v>308.00785775999998</v>
      </c>
      <c r="X734" s="26">
        <f t="shared" si="213"/>
        <v>4.9844890382380262E-2</v>
      </c>
      <c r="Y734" s="26">
        <f t="shared" si="208"/>
        <v>4.9844890382380262E-2</v>
      </c>
      <c r="Z734" s="26">
        <f t="shared" si="209"/>
        <v>0.15402071128155501</v>
      </c>
      <c r="AA734" s="22">
        <f>(0.5*'Vehicle Specs'!$G$20*'Drive Cycle'!E734^2)</f>
        <v>9202.3296614999945</v>
      </c>
      <c r="AB734" s="22">
        <f t="shared" si="210"/>
        <v>582.58775175921005</v>
      </c>
      <c r="AC734" s="22">
        <f>SUM(AB$2:AB734)</f>
        <v>254861.23816589313</v>
      </c>
      <c r="AD734" s="35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</row>
    <row r="735" spans="1:43" x14ac:dyDescent="0.3">
      <c r="A735" s="21">
        <v>3</v>
      </c>
      <c r="B735" s="26" t="s">
        <v>87</v>
      </c>
      <c r="C735" s="26">
        <f t="shared" si="198"/>
        <v>733</v>
      </c>
      <c r="D735" s="26">
        <f t="shared" si="203"/>
        <v>12.773269999999997</v>
      </c>
      <c r="E735" s="26">
        <f t="shared" si="215"/>
        <v>5.7099999999999982</v>
      </c>
      <c r="F735" s="43">
        <f t="shared" si="211"/>
        <v>95.301174537321074</v>
      </c>
      <c r="G735" s="61"/>
      <c r="H735" s="61"/>
      <c r="I735" s="43">
        <f>E735-E734</f>
        <v>0.29999999999999982</v>
      </c>
      <c r="J735" s="26">
        <f>(0.5*'Vehicle Specs'!$G$25*'Vehicle Specs'!$C$28*'Vehicle Specs'!$C$27*'Drive Cycle'!E735^2)</f>
        <v>29.004741036809978</v>
      </c>
      <c r="K735" s="26">
        <f>IF(A735=1,'Vehicle Specs'!$E$36,IF(A735=2,'Vehicle Specs'!$C$36,IF(A735=3,'Vehicle Specs'!$D$36,IF(A735=4,'Vehicle Specs'!$B$36,1))))</f>
        <v>556.55073000000004</v>
      </c>
      <c r="L735" s="26">
        <v>0</v>
      </c>
      <c r="M735" s="26">
        <f t="shared" si="212"/>
        <v>0</v>
      </c>
      <c r="N735" s="26">
        <f t="shared" si="204"/>
        <v>0</v>
      </c>
      <c r="O735" s="26">
        <f t="shared" si="205"/>
        <v>0</v>
      </c>
      <c r="P735" s="26">
        <f t="shared" si="206"/>
        <v>585.55547103680999</v>
      </c>
      <c r="Q735" s="26">
        <f>IF(H735=1,I735*'Vehicle Specs'!#REF!,IF(H735=2,'Vehicle Specs'!#REF!*I735,IF(H735=3,'Vehicle Specs'!$G$25*I735,0)))</f>
        <v>0</v>
      </c>
      <c r="R735" s="26">
        <f t="shared" si="202"/>
        <v>585.55547103680999</v>
      </c>
      <c r="S735" s="26">
        <f t="shared" si="207"/>
        <v>585.55547103680999</v>
      </c>
      <c r="T735" s="26">
        <f>ABS((+P735+Q735)*(+E735))/1000</f>
        <v>3.3435217396201837</v>
      </c>
      <c r="U735" s="61"/>
      <c r="V735" s="61"/>
      <c r="W735" s="22">
        <v>308.00785775999998</v>
      </c>
      <c r="X735" s="26">
        <f t="shared" si="213"/>
        <v>5.0098801731582099E-2</v>
      </c>
      <c r="Y735" s="26">
        <f t="shared" si="208"/>
        <v>5.0098801731582099E-2</v>
      </c>
      <c r="Z735" s="26">
        <f t="shared" si="209"/>
        <v>0.15480529735058868</v>
      </c>
      <c r="AA735" s="22">
        <f>(0.5*'Vehicle Specs'!$G$20*'Drive Cycle'!E735^2)</f>
        <v>10251.218101499995</v>
      </c>
      <c r="AB735" s="22">
        <f t="shared" si="210"/>
        <v>585.55547103680999</v>
      </c>
      <c r="AC735" s="22">
        <f>SUM(AB$2:AB735)</f>
        <v>255446.79363692994</v>
      </c>
      <c r="AD735" s="35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</row>
    <row r="736" spans="1:43" x14ac:dyDescent="0.3">
      <c r="A736" s="21">
        <v>3</v>
      </c>
      <c r="B736" s="26" t="s">
        <v>87</v>
      </c>
      <c r="C736" s="26">
        <f t="shared" si="198"/>
        <v>734</v>
      </c>
      <c r="D736" s="26">
        <f t="shared" si="203"/>
        <v>13.444369999999996</v>
      </c>
      <c r="E736" s="26">
        <f t="shared" si="215"/>
        <v>6.009999999999998</v>
      </c>
      <c r="F736" s="43">
        <f t="shared" si="211"/>
        <v>95.467563888402609</v>
      </c>
      <c r="G736" s="61"/>
      <c r="H736" s="61"/>
      <c r="I736" s="43">
        <f>E736-E735</f>
        <v>0.29999999999999982</v>
      </c>
      <c r="J736" s="26">
        <f>(0.5*'Vehicle Specs'!$G$25*'Vehicle Specs'!$C$28*'Vehicle Specs'!$C$27*'Drive Cycle'!E736^2)</f>
        <v>32.132589052409976</v>
      </c>
      <c r="K736" s="26">
        <f>IF(A736=1,'Vehicle Specs'!$E$36,IF(A736=2,'Vehicle Specs'!$C$36,IF(A736=3,'Vehicle Specs'!$D$36,IF(A736=4,'Vehicle Specs'!$B$36,1))))</f>
        <v>556.55073000000004</v>
      </c>
      <c r="L736" s="26">
        <v>0</v>
      </c>
      <c r="M736" s="26">
        <f t="shared" si="212"/>
        <v>0</v>
      </c>
      <c r="N736" s="26">
        <f t="shared" si="204"/>
        <v>0</v>
      </c>
      <c r="O736" s="26">
        <f t="shared" si="205"/>
        <v>0</v>
      </c>
      <c r="P736" s="26">
        <f t="shared" si="206"/>
        <v>588.68331905241007</v>
      </c>
      <c r="Q736" s="26">
        <f>IF(H736=1,I736*'Vehicle Specs'!#REF!,IF(H736=2,'Vehicle Specs'!#REF!*I736,IF(H736=3,'Vehicle Specs'!$G$25*I736,0)))</f>
        <v>0</v>
      </c>
      <c r="R736" s="26">
        <f t="shared" si="202"/>
        <v>588.68331905241007</v>
      </c>
      <c r="S736" s="26">
        <f t="shared" si="207"/>
        <v>588.68331905241007</v>
      </c>
      <c r="T736" s="26">
        <f>ABS((+P736+Q736)*(+E736))/1000</f>
        <v>3.5379867475049833</v>
      </c>
      <c r="U736" s="61"/>
      <c r="V736" s="61"/>
      <c r="W736" s="22">
        <v>308.00785775999998</v>
      </c>
      <c r="X736" s="26">
        <f t="shared" si="213"/>
        <v>5.0366413333438727E-2</v>
      </c>
      <c r="Y736" s="26">
        <f t="shared" si="208"/>
        <v>5.0366413333438727E-2</v>
      </c>
      <c r="Z736" s="26">
        <f t="shared" si="209"/>
        <v>0.15563221720032566</v>
      </c>
      <c r="AA736" s="22">
        <f>(0.5*'Vehicle Specs'!$G$20*'Drive Cycle'!E736^2)</f>
        <v>11356.701241499994</v>
      </c>
      <c r="AB736" s="22">
        <f t="shared" si="210"/>
        <v>588.68331905241007</v>
      </c>
      <c r="AC736" s="22">
        <f>SUM(AB$2:AB736)</f>
        <v>256035.47695598236</v>
      </c>
      <c r="AD736" s="35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</row>
    <row r="737" spans="1:43" x14ac:dyDescent="0.3">
      <c r="A737" s="21">
        <v>3</v>
      </c>
      <c r="B737" s="26" t="s">
        <v>87</v>
      </c>
      <c r="C737" s="26">
        <f t="shared" si="198"/>
        <v>735</v>
      </c>
      <c r="D737" s="26">
        <f t="shared" si="203"/>
        <v>15.122119999999995</v>
      </c>
      <c r="E737" s="26">
        <f>E736+0.75</f>
        <v>6.759999999999998</v>
      </c>
      <c r="F737" s="43">
        <f t="shared" si="211"/>
        <v>95.615492882485455</v>
      </c>
      <c r="G737" s="61"/>
      <c r="H737" s="61"/>
      <c r="I737" s="43">
        <f>E737-E736</f>
        <v>0.75</v>
      </c>
      <c r="J737" s="26">
        <f>(0.5*'Vehicle Specs'!$G$25*'Vehicle Specs'!$C$28*'Vehicle Specs'!$C$27*'Drive Cycle'!E737^2)</f>
        <v>40.652772320159968</v>
      </c>
      <c r="K737" s="26">
        <f>IF(A737=1,'Vehicle Specs'!$E$36,IF(A737=2,'Vehicle Specs'!$C$36,IF(A737=3,'Vehicle Specs'!$D$36,IF(A737=4,'Vehicle Specs'!$B$36,1))))</f>
        <v>556.55073000000004</v>
      </c>
      <c r="L737" s="26">
        <v>0</v>
      </c>
      <c r="M737" s="26">
        <f t="shared" si="212"/>
        <v>0</v>
      </c>
      <c r="N737" s="26">
        <f t="shared" si="204"/>
        <v>0</v>
      </c>
      <c r="O737" s="26">
        <f t="shared" si="205"/>
        <v>0</v>
      </c>
      <c r="P737" s="26">
        <f t="shared" si="206"/>
        <v>597.20350232016006</v>
      </c>
      <c r="Q737" s="26">
        <f>IF(H737=1,I737*'Vehicle Specs'!#REF!,IF(H737=2,'Vehicle Specs'!#REF!*I737,IF(H737=3,'Vehicle Specs'!$G$25*I737,0)))</f>
        <v>0</v>
      </c>
      <c r="R737" s="26">
        <f t="shared" si="202"/>
        <v>597.20350232016006</v>
      </c>
      <c r="S737" s="26">
        <f t="shared" si="207"/>
        <v>597.20350232016006</v>
      </c>
      <c r="T737" s="26">
        <f>ABS((+P737+Q737)*(+E737))/1000</f>
        <v>4.0370956756842808</v>
      </c>
      <c r="U737" s="61"/>
      <c r="V737" s="61"/>
      <c r="W737" s="22">
        <v>308.00785775999998</v>
      </c>
      <c r="X737" s="26">
        <f t="shared" si="213"/>
        <v>5.1095380943444908E-2</v>
      </c>
      <c r="Y737" s="26">
        <f t="shared" si="208"/>
        <v>5.1095380943444908E-2</v>
      </c>
      <c r="Z737" s="26">
        <f t="shared" si="209"/>
        <v>0.15788472711524476</v>
      </c>
      <c r="AA737" s="22">
        <f>(0.5*'Vehicle Specs'!$G$20*'Drive Cycle'!E737^2)</f>
        <v>14368.010903999992</v>
      </c>
      <c r="AB737" s="22">
        <f t="shared" si="210"/>
        <v>597.20350232016006</v>
      </c>
      <c r="AC737" s="22">
        <f>SUM(AB$2:AB737)</f>
        <v>256632.68045830252</v>
      </c>
      <c r="AD737" s="35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</row>
    <row r="738" spans="1:43" x14ac:dyDescent="0.3">
      <c r="A738" s="21">
        <v>3</v>
      </c>
      <c r="B738" s="26" t="s">
        <v>87</v>
      </c>
      <c r="C738" s="26">
        <f t="shared" si="198"/>
        <v>736</v>
      </c>
      <c r="D738" s="26">
        <f t="shared" si="203"/>
        <v>16.799869999999995</v>
      </c>
      <c r="E738" s="26">
        <f t="shared" ref="E738:E743" si="216">E737+0.75</f>
        <v>7.509999999999998</v>
      </c>
      <c r="F738" s="43">
        <f t="shared" si="211"/>
        <v>95.748648674762421</v>
      </c>
      <c r="G738" s="61"/>
      <c r="H738" s="61"/>
      <c r="I738" s="43">
        <f>E738-E737</f>
        <v>0.75</v>
      </c>
      <c r="J738" s="26">
        <f>(0.5*'Vehicle Specs'!$G$25*'Vehicle Specs'!$C$28*'Vehicle Specs'!$C$27*'Drive Cycle'!E738^2)</f>
        <v>50.173760200409973</v>
      </c>
      <c r="K738" s="26">
        <f>IF(A738=1,'Vehicle Specs'!$E$36,IF(A738=2,'Vehicle Specs'!$C$36,IF(A738=3,'Vehicle Specs'!$D$36,IF(A738=4,'Vehicle Specs'!$B$36,1))))</f>
        <v>556.55073000000004</v>
      </c>
      <c r="L738" s="26">
        <v>0</v>
      </c>
      <c r="M738" s="26">
        <f t="shared" si="212"/>
        <v>0</v>
      </c>
      <c r="N738" s="26">
        <f t="shared" si="204"/>
        <v>0</v>
      </c>
      <c r="O738" s="26">
        <f t="shared" si="205"/>
        <v>0</v>
      </c>
      <c r="P738" s="26">
        <f t="shared" si="206"/>
        <v>606.72449020041006</v>
      </c>
      <c r="Q738" s="26">
        <f>IF(H738=1,I738*'Vehicle Specs'!#REF!,IF(H738=2,'Vehicle Specs'!#REF!*I738,IF(H738=3,'Vehicle Specs'!$G$25*I738,0)))</f>
        <v>0</v>
      </c>
      <c r="R738" s="26">
        <f t="shared" si="202"/>
        <v>606.72449020041006</v>
      </c>
      <c r="S738" s="26">
        <f t="shared" si="207"/>
        <v>606.72449020041006</v>
      </c>
      <c r="T738" s="26">
        <f>ABS((+P738+Q738)*(+E738))/1000</f>
        <v>4.5565009214050791</v>
      </c>
      <c r="U738" s="61"/>
      <c r="V738" s="61"/>
      <c r="W738" s="22">
        <v>308.00785775999998</v>
      </c>
      <c r="X738" s="26">
        <f t="shared" si="213"/>
        <v>5.1909975132543446E-2</v>
      </c>
      <c r="Y738" s="26">
        <f t="shared" si="208"/>
        <v>5.1909975132543446E-2</v>
      </c>
      <c r="Z738" s="26">
        <f t="shared" si="209"/>
        <v>0.16040182315955923</v>
      </c>
      <c r="AA738" s="22">
        <f>(0.5*'Vehicle Specs'!$G$20*'Drive Cycle'!E738^2)</f>
        <v>17733.037441499993</v>
      </c>
      <c r="AB738" s="22">
        <f t="shared" si="210"/>
        <v>606.72449020041006</v>
      </c>
      <c r="AC738" s="22">
        <f>SUM(AB$2:AB738)</f>
        <v>257239.40494850292</v>
      </c>
      <c r="AD738" s="35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</row>
    <row r="739" spans="1:43" x14ac:dyDescent="0.3">
      <c r="A739" s="21">
        <v>3</v>
      </c>
      <c r="B739" s="26" t="s">
        <v>87</v>
      </c>
      <c r="C739" s="26">
        <f t="shared" si="198"/>
        <v>737</v>
      </c>
      <c r="D739" s="26">
        <f t="shared" si="203"/>
        <v>18.477619999999995</v>
      </c>
      <c r="E739" s="26">
        <f t="shared" si="216"/>
        <v>8.259999999999998</v>
      </c>
      <c r="F739" s="43">
        <f t="shared" si="211"/>
        <v>95.869714050065085</v>
      </c>
      <c r="G739" s="61"/>
      <c r="H739" s="61"/>
      <c r="I739" s="43">
        <f>E739-E738</f>
        <v>0.75</v>
      </c>
      <c r="J739" s="26">
        <f>(0.5*'Vehicle Specs'!$G$25*'Vehicle Specs'!$C$28*'Vehicle Specs'!$C$27*'Drive Cycle'!E739^2)</f>
        <v>60.695552693159961</v>
      </c>
      <c r="K739" s="26">
        <f>IF(A739=1,'Vehicle Specs'!$E$36,IF(A739=2,'Vehicle Specs'!$C$36,IF(A739=3,'Vehicle Specs'!$D$36,IF(A739=4,'Vehicle Specs'!$B$36,1))))</f>
        <v>556.55073000000004</v>
      </c>
      <c r="L739" s="26">
        <f>L738+0.5</f>
        <v>0.5</v>
      </c>
      <c r="M739" s="26">
        <f t="shared" si="212"/>
        <v>0.5</v>
      </c>
      <c r="N739" s="26">
        <f t="shared" si="204"/>
        <v>26.56505117707799</v>
      </c>
      <c r="O739" s="26">
        <f t="shared" si="205"/>
        <v>193.03527636160186</v>
      </c>
      <c r="P739" s="26">
        <f t="shared" si="206"/>
        <v>810.28155905476183</v>
      </c>
      <c r="Q739" s="26">
        <f>IF(H739=1,I739*'Vehicle Specs'!#REF!,IF(H739=2,'Vehicle Specs'!#REF!*I739,IF(H739=3,'Vehicle Specs'!$G$25*I739,0)))</f>
        <v>0</v>
      </c>
      <c r="R739" s="26">
        <f t="shared" si="202"/>
        <v>810.28155905476183</v>
      </c>
      <c r="S739" s="26">
        <f t="shared" si="207"/>
        <v>810.28155905476183</v>
      </c>
      <c r="T739" s="26">
        <f>ABS((+P739+Q739)*(+E739))/1000</f>
        <v>6.6929256777923314</v>
      </c>
      <c r="U739" s="61"/>
      <c r="V739" s="61"/>
      <c r="W739" s="22">
        <v>308.00785775999998</v>
      </c>
      <c r="X739" s="26">
        <f t="shared" si="213"/>
        <v>6.9325857551913908E-2</v>
      </c>
      <c r="Y739" s="26">
        <f t="shared" si="208"/>
        <v>6.9325857551913908E-2</v>
      </c>
      <c r="Z739" s="26">
        <f t="shared" si="209"/>
        <v>0.21421689983541398</v>
      </c>
      <c r="AA739" s="22">
        <f>(0.5*'Vehicle Specs'!$G$20*'Drive Cycle'!E739^2)</f>
        <v>21451.78085399999</v>
      </c>
      <c r="AB739" s="22">
        <f t="shared" si="210"/>
        <v>810.28155905476183</v>
      </c>
      <c r="AC739" s="22">
        <f>SUM(AB$2:AB739)</f>
        <v>258049.68650755769</v>
      </c>
      <c r="AD739" s="35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</row>
    <row r="740" spans="1:43" x14ac:dyDescent="0.3">
      <c r="A740" s="21">
        <v>3</v>
      </c>
      <c r="B740" s="26" t="s">
        <v>87</v>
      </c>
      <c r="C740" s="26">
        <f t="shared" si="198"/>
        <v>738</v>
      </c>
      <c r="D740" s="26">
        <f t="shared" si="203"/>
        <v>20.155369999999998</v>
      </c>
      <c r="E740" s="26">
        <f t="shared" si="216"/>
        <v>9.009999999999998</v>
      </c>
      <c r="F740" s="43">
        <f t="shared" si="211"/>
        <v>95.980701841408035</v>
      </c>
      <c r="G740" s="61"/>
      <c r="H740" s="61"/>
      <c r="I740" s="43">
        <f>E740-E739</f>
        <v>0.75</v>
      </c>
      <c r="J740" s="26">
        <f>(0.5*'Vehicle Specs'!$G$25*'Vehicle Specs'!$C$28*'Vehicle Specs'!$C$27*'Drive Cycle'!E740^2)</f>
        <v>72.218149798409968</v>
      </c>
      <c r="K740" s="26">
        <f>IF(A740=1,'Vehicle Specs'!$E$36,IF(A740=2,'Vehicle Specs'!$C$36,IF(A740=3,'Vehicle Specs'!$D$36,IF(A740=4,'Vehicle Specs'!$B$36,1))))</f>
        <v>556.55073000000004</v>
      </c>
      <c r="L740" s="26">
        <f t="shared" ref="L740:L743" si="217">L739+0.5</f>
        <v>1</v>
      </c>
      <c r="M740" s="26">
        <f t="shared" si="212"/>
        <v>0.5</v>
      </c>
      <c r="N740" s="26">
        <f t="shared" si="204"/>
        <v>26.56505117707799</v>
      </c>
      <c r="O740" s="26">
        <f t="shared" si="205"/>
        <v>193.03527636160186</v>
      </c>
      <c r="P740" s="26">
        <f t="shared" si="206"/>
        <v>821.80415616001187</v>
      </c>
      <c r="Q740" s="26">
        <f>IF(H740=1,I740*'Vehicle Specs'!#REF!,IF(H740=2,'Vehicle Specs'!#REF!*I740,IF(H740=3,'Vehicle Specs'!$G$25*I740,0)))</f>
        <v>0</v>
      </c>
      <c r="R740" s="26">
        <f t="shared" si="202"/>
        <v>821.80415616001187</v>
      </c>
      <c r="S740" s="26">
        <f t="shared" si="207"/>
        <v>821.80415616001187</v>
      </c>
      <c r="T740" s="26">
        <f>ABS((+P740+Q740)*(+E740))/1000</f>
        <v>7.4044554470017054</v>
      </c>
      <c r="U740" s="61"/>
      <c r="V740" s="61"/>
      <c r="W740" s="22">
        <v>308.00785775999998</v>
      </c>
      <c r="X740" s="26">
        <f t="shared" si="213"/>
        <v>7.031170489919715E-2</v>
      </c>
      <c r="Y740" s="26">
        <f t="shared" si="208"/>
        <v>7.031170489919715E-2</v>
      </c>
      <c r="Z740" s="26">
        <f t="shared" si="209"/>
        <v>0.21726316813851917</v>
      </c>
      <c r="AA740" s="22">
        <f>(0.5*'Vehicle Specs'!$G$20*'Drive Cycle'!E740^2)</f>
        <v>25524.241141499991</v>
      </c>
      <c r="AB740" s="22">
        <f t="shared" si="210"/>
        <v>821.80415616001187</v>
      </c>
      <c r="AC740" s="22">
        <f>SUM(AB$2:AB740)</f>
        <v>258871.4906637177</v>
      </c>
      <c r="AD740" s="35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</row>
    <row r="741" spans="1:43" x14ac:dyDescent="0.3">
      <c r="A741" s="21">
        <v>3</v>
      </c>
      <c r="B741" s="26" t="s">
        <v>87</v>
      </c>
      <c r="C741" s="26">
        <f t="shared" si="198"/>
        <v>739</v>
      </c>
      <c r="D741" s="26">
        <f t="shared" si="203"/>
        <v>21.833119999999997</v>
      </c>
      <c r="E741" s="26">
        <f t="shared" si="216"/>
        <v>9.759999999999998</v>
      </c>
      <c r="F741" s="43">
        <f t="shared" si="211"/>
        <v>96.083160857801474</v>
      </c>
      <c r="G741" s="61"/>
      <c r="H741" s="61"/>
      <c r="I741" s="43">
        <f>E741-E740</f>
        <v>0.75</v>
      </c>
      <c r="J741" s="26">
        <f>(0.5*'Vehicle Specs'!$G$25*'Vehicle Specs'!$C$28*'Vehicle Specs'!$C$27*'Drive Cycle'!E741^2)</f>
        <v>84.741551516159959</v>
      </c>
      <c r="K741" s="26">
        <f>IF(A741=1,'Vehicle Specs'!$E$36,IF(A741=2,'Vehicle Specs'!$C$36,IF(A741=3,'Vehicle Specs'!$D$36,IF(A741=4,'Vehicle Specs'!$B$36,1))))</f>
        <v>556.55073000000004</v>
      </c>
      <c r="L741" s="26">
        <f t="shared" si="217"/>
        <v>1.5</v>
      </c>
      <c r="M741" s="26">
        <f t="shared" si="212"/>
        <v>0.5</v>
      </c>
      <c r="N741" s="26">
        <f t="shared" si="204"/>
        <v>26.56505117707799</v>
      </c>
      <c r="O741" s="26">
        <f t="shared" si="205"/>
        <v>193.03527636160186</v>
      </c>
      <c r="P741" s="26">
        <f t="shared" si="206"/>
        <v>834.32755787776182</v>
      </c>
      <c r="Q741" s="26">
        <f>IF(H741=1,I741*'Vehicle Specs'!#REF!,IF(H741=2,'Vehicle Specs'!#REF!*I741,IF(H741=3,'Vehicle Specs'!$G$25*I741,0)))</f>
        <v>0</v>
      </c>
      <c r="R741" s="26">
        <f t="shared" si="202"/>
        <v>834.32755787776182</v>
      </c>
      <c r="S741" s="26">
        <f t="shared" si="207"/>
        <v>834.32755787776182</v>
      </c>
      <c r="T741" s="26">
        <f>ABS((+P741+Q741)*(+E741))/1000</f>
        <v>8.1430369648869529</v>
      </c>
      <c r="U741" s="61"/>
      <c r="V741" s="61"/>
      <c r="W741" s="22">
        <v>308.00785775999998</v>
      </c>
      <c r="X741" s="26">
        <f t="shared" si="213"/>
        <v>7.1383178825572727E-2</v>
      </c>
      <c r="Y741" s="26">
        <f t="shared" si="208"/>
        <v>7.1383178825572727E-2</v>
      </c>
      <c r="Z741" s="26">
        <f t="shared" si="209"/>
        <v>0.22057402257101971</v>
      </c>
      <c r="AA741" s="22">
        <f>(0.5*'Vehicle Specs'!$G$20*'Drive Cycle'!E741^2)</f>
        <v>29950.418303999992</v>
      </c>
      <c r="AB741" s="22">
        <f t="shared" si="210"/>
        <v>834.32755787776182</v>
      </c>
      <c r="AC741" s="22">
        <f>SUM(AB$2:AB741)</f>
        <v>259705.81822159546</v>
      </c>
      <c r="AD741" s="35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</row>
    <row r="742" spans="1:43" x14ac:dyDescent="0.3">
      <c r="A742" s="21">
        <v>3</v>
      </c>
      <c r="B742" s="26" t="s">
        <v>87</v>
      </c>
      <c r="C742" s="26">
        <f t="shared" si="198"/>
        <v>740</v>
      </c>
      <c r="D742" s="26">
        <f t="shared" si="203"/>
        <v>23.510869999999997</v>
      </c>
      <c r="E742" s="26">
        <f t="shared" si="216"/>
        <v>10.509999999999998</v>
      </c>
      <c r="F742" s="43">
        <f t="shared" si="211"/>
        <v>96.178308336393286</v>
      </c>
      <c r="G742" s="61"/>
      <c r="H742" s="61"/>
      <c r="I742" s="43">
        <f>E742-E741</f>
        <v>0.75</v>
      </c>
      <c r="J742" s="26">
        <f>(0.5*'Vehicle Specs'!$G$25*'Vehicle Specs'!$C$28*'Vehicle Specs'!$C$27*'Drive Cycle'!E742^2)</f>
        <v>98.265757846409954</v>
      </c>
      <c r="K742" s="26">
        <f>IF(A742=1,'Vehicle Specs'!$E$36,IF(A742=2,'Vehicle Specs'!$C$36,IF(A742=3,'Vehicle Specs'!$D$36,IF(A742=4,'Vehicle Specs'!$B$36,1))))</f>
        <v>556.55073000000004</v>
      </c>
      <c r="L742" s="26">
        <f t="shared" si="217"/>
        <v>2</v>
      </c>
      <c r="M742" s="26">
        <f t="shared" si="212"/>
        <v>0.5</v>
      </c>
      <c r="N742" s="26">
        <f t="shared" si="204"/>
        <v>26.56505117707799</v>
      </c>
      <c r="O742" s="26">
        <f t="shared" si="205"/>
        <v>193.03527636160186</v>
      </c>
      <c r="P742" s="26">
        <f t="shared" si="206"/>
        <v>847.8517642080119</v>
      </c>
      <c r="Q742" s="26">
        <f>IF(H742=1,I742*'Vehicle Specs'!#REF!,IF(H742=2,'Vehicle Specs'!#REF!*I742,IF(H742=3,'Vehicle Specs'!$G$25*I742,0)))</f>
        <v>0</v>
      </c>
      <c r="R742" s="26">
        <f t="shared" si="202"/>
        <v>847.8517642080119</v>
      </c>
      <c r="S742" s="26">
        <f t="shared" si="207"/>
        <v>847.8517642080119</v>
      </c>
      <c r="T742" s="26">
        <f>ABS((+P742+Q742)*(+E742))/1000</f>
        <v>8.9109220418262023</v>
      </c>
      <c r="U742" s="61"/>
      <c r="V742" s="61"/>
      <c r="W742" s="22">
        <v>308.00785775999998</v>
      </c>
      <c r="X742" s="26">
        <f t="shared" si="213"/>
        <v>7.2540279331040652E-2</v>
      </c>
      <c r="Y742" s="26">
        <f t="shared" si="208"/>
        <v>7.2540279331040652E-2</v>
      </c>
      <c r="Z742" s="26">
        <f t="shared" si="209"/>
        <v>0.22414946313291562</v>
      </c>
      <c r="AA742" s="22">
        <f>(0.5*'Vehicle Specs'!$G$20*'Drive Cycle'!E742^2)</f>
        <v>34730.312341499986</v>
      </c>
      <c r="AB742" s="22">
        <f t="shared" si="210"/>
        <v>847.8517642080119</v>
      </c>
      <c r="AC742" s="22">
        <f>SUM(AB$2:AB742)</f>
        <v>260553.66998580348</v>
      </c>
      <c r="AD742" s="35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</row>
    <row r="743" spans="1:43" x14ac:dyDescent="0.3">
      <c r="A743" s="21">
        <v>3</v>
      </c>
      <c r="B743" s="26" t="s">
        <v>87</v>
      </c>
      <c r="C743" s="26">
        <f t="shared" ref="C743:C806" si="218">C742+1</f>
        <v>741</v>
      </c>
      <c r="D743" s="26">
        <f t="shared" si="203"/>
        <v>25.188619999999997</v>
      </c>
      <c r="E743" s="26">
        <f t="shared" si="216"/>
        <v>11.259999999999998</v>
      </c>
      <c r="F743" s="43">
        <f t="shared" si="211"/>
        <v>96.267118283107322</v>
      </c>
      <c r="G743" s="61"/>
      <c r="H743" s="61"/>
      <c r="I743" s="43">
        <f>E743-E742</f>
        <v>0.75</v>
      </c>
      <c r="J743" s="26">
        <f>(0.5*'Vehicle Specs'!$G$25*'Vehicle Specs'!$C$28*'Vehicle Specs'!$C$27*'Drive Cycle'!E743^2)</f>
        <v>112.79076878915994</v>
      </c>
      <c r="K743" s="26">
        <f>IF(A743=1,'Vehicle Specs'!$E$36,IF(A743=2,'Vehicle Specs'!$C$36,IF(A743=3,'Vehicle Specs'!$D$36,IF(A743=4,'Vehicle Specs'!$B$36,1))))</f>
        <v>556.55073000000004</v>
      </c>
      <c r="L743" s="26">
        <f t="shared" si="217"/>
        <v>2.5</v>
      </c>
      <c r="M743" s="26">
        <f t="shared" si="212"/>
        <v>0.5</v>
      </c>
      <c r="N743" s="26">
        <f t="shared" si="204"/>
        <v>26.56505117707799</v>
      </c>
      <c r="O743" s="26">
        <f t="shared" si="205"/>
        <v>193.03527636160186</v>
      </c>
      <c r="P743" s="26">
        <f t="shared" si="206"/>
        <v>862.37677515076189</v>
      </c>
      <c r="Q743" s="26">
        <f>IF(H743=1,I743*'Vehicle Specs'!#REF!,IF(H743=2,'Vehicle Specs'!#REF!*I743,IF(H743=3,'Vehicle Specs'!$G$25*I743,0)))</f>
        <v>0</v>
      </c>
      <c r="R743" s="26">
        <f t="shared" si="202"/>
        <v>862.37677515076189</v>
      </c>
      <c r="S743" s="26">
        <f t="shared" si="207"/>
        <v>862.37677515076189</v>
      </c>
      <c r="T743" s="26">
        <f>ABS((+P743+Q743)*(+E743))/1000</f>
        <v>9.7103624881975783</v>
      </c>
      <c r="U743" s="61"/>
      <c r="V743" s="61"/>
      <c r="W743" s="22">
        <v>308.00785775999998</v>
      </c>
      <c r="X743" s="26">
        <f t="shared" si="213"/>
        <v>7.3783006415600927E-2</v>
      </c>
      <c r="Y743" s="26">
        <f t="shared" si="208"/>
        <v>7.3783006415600927E-2</v>
      </c>
      <c r="Z743" s="26">
        <f t="shared" si="209"/>
        <v>0.22798948982420686</v>
      </c>
      <c r="AA743" s="22">
        <f>(0.5*'Vehicle Specs'!$G$20*'Drive Cycle'!E743^2)</f>
        <v>39863.923253999987</v>
      </c>
      <c r="AB743" s="22">
        <f t="shared" si="210"/>
        <v>862.37677515076189</v>
      </c>
      <c r="AC743" s="22">
        <f>SUM(AB$2:AB743)</f>
        <v>261416.04676095425</v>
      </c>
      <c r="AD743" s="35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</row>
    <row r="744" spans="1:43" x14ac:dyDescent="0.3">
      <c r="A744" s="21">
        <v>3</v>
      </c>
      <c r="B744" s="26" t="s">
        <v>87</v>
      </c>
      <c r="C744" s="26">
        <f t="shared" si="218"/>
        <v>742</v>
      </c>
      <c r="D744" s="26">
        <f t="shared" si="203"/>
        <v>27.425619999999995</v>
      </c>
      <c r="E744" s="26">
        <f>E743+1</f>
        <v>12.259999999999998</v>
      </c>
      <c r="F744" s="43">
        <f t="shared" si="211"/>
        <v>96.348684351622822</v>
      </c>
      <c r="G744" s="61"/>
      <c r="H744" s="61"/>
      <c r="I744" s="43">
        <f>E744-E743</f>
        <v>1</v>
      </c>
      <c r="J744" s="26">
        <f>(0.5*'Vehicle Specs'!$G$25*'Vehicle Specs'!$C$28*'Vehicle Specs'!$C$27*'Drive Cycle'!E744^2)</f>
        <v>133.71425722115995</v>
      </c>
      <c r="K744" s="26">
        <f>IF(A744=1,'Vehicle Specs'!$E$36,IF(A744=2,'Vehicle Specs'!$C$36,IF(A744=3,'Vehicle Specs'!$D$36,IF(A744=4,'Vehicle Specs'!$B$36,1))))</f>
        <v>556.55073000000004</v>
      </c>
      <c r="L744" s="26">
        <f>L743</f>
        <v>2.5</v>
      </c>
      <c r="M744" s="26">
        <f t="shared" si="212"/>
        <v>0</v>
      </c>
      <c r="N744" s="26">
        <f t="shared" si="204"/>
        <v>0</v>
      </c>
      <c r="O744" s="26">
        <f t="shared" si="205"/>
        <v>0</v>
      </c>
      <c r="P744" s="26">
        <f t="shared" si="206"/>
        <v>690.26498722116003</v>
      </c>
      <c r="Q744" s="26">
        <f>IF(H744=1,I744*'Vehicle Specs'!#REF!,IF(H744=2,'Vehicle Specs'!#REF!*I744,IF(H744=3,'Vehicle Specs'!$G$25*I744,0)))</f>
        <v>0</v>
      </c>
      <c r="R744" s="26">
        <f t="shared" si="202"/>
        <v>690.26498722116003</v>
      </c>
      <c r="S744" s="26">
        <f t="shared" si="207"/>
        <v>690.26498722116003</v>
      </c>
      <c r="T744" s="26">
        <f>ABS((+P744+Q744)*(+E744))/1000</f>
        <v>8.462648743331421</v>
      </c>
      <c r="U744" s="61"/>
      <c r="V744" s="61"/>
      <c r="W744" s="22">
        <v>308.00785775999998</v>
      </c>
      <c r="X744" s="26">
        <f t="shared" si="213"/>
        <v>5.9057511111312015E-2</v>
      </c>
      <c r="Y744" s="26">
        <f t="shared" si="208"/>
        <v>5.9057511111312015E-2</v>
      </c>
      <c r="Z744" s="26">
        <f t="shared" si="209"/>
        <v>0.18248770933395411</v>
      </c>
      <c r="AA744" s="22">
        <f>(0.5*'Vehicle Specs'!$G$20*'Drive Cycle'!E744^2)</f>
        <v>47258.964053999989</v>
      </c>
      <c r="AB744" s="22">
        <f t="shared" si="210"/>
        <v>690.26498722116003</v>
      </c>
      <c r="AC744" s="22">
        <f>SUM(AB$2:AB744)</f>
        <v>262106.31174817542</v>
      </c>
      <c r="AD744" s="35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</row>
    <row r="745" spans="1:43" x14ac:dyDescent="0.3">
      <c r="A745" s="21">
        <v>3</v>
      </c>
      <c r="B745" s="26" t="s">
        <v>87</v>
      </c>
      <c r="C745" s="26">
        <f t="shared" si="218"/>
        <v>743</v>
      </c>
      <c r="D745" s="26">
        <f t="shared" si="203"/>
        <v>29.662619999999997</v>
      </c>
      <c r="E745" s="26">
        <f>E744+1</f>
        <v>13.259999999999998</v>
      </c>
      <c r="F745" s="43">
        <f t="shared" si="211"/>
        <v>96.424099132919963</v>
      </c>
      <c r="G745" s="61"/>
      <c r="H745" s="61"/>
      <c r="I745" s="43">
        <f>E745-E744</f>
        <v>1</v>
      </c>
      <c r="J745" s="26">
        <f>(0.5*'Vehicle Specs'!$G$25*'Vehicle Specs'!$C$28*'Vehicle Specs'!$C$27*'Drive Cycle'!E745^2)</f>
        <v>156.41695385315995</v>
      </c>
      <c r="K745" s="26">
        <f>IF(A745=1,'Vehicle Specs'!$E$36,IF(A745=2,'Vehicle Specs'!$C$36,IF(A745=3,'Vehicle Specs'!$D$36,IF(A745=4,'Vehicle Specs'!$B$36,1))))</f>
        <v>556.55073000000004</v>
      </c>
      <c r="L745" s="26">
        <f t="shared" ref="L745:L797" si="219">L744</f>
        <v>2.5</v>
      </c>
      <c r="M745" s="26">
        <f t="shared" si="212"/>
        <v>0</v>
      </c>
      <c r="N745" s="26">
        <f t="shared" si="204"/>
        <v>0</v>
      </c>
      <c r="O745" s="26">
        <f t="shared" si="205"/>
        <v>0</v>
      </c>
      <c r="P745" s="26">
        <f t="shared" si="206"/>
        <v>712.96768385316</v>
      </c>
      <c r="Q745" s="26">
        <f>IF(H745=1,I745*'Vehicle Specs'!#REF!,IF(H745=2,'Vehicle Specs'!#REF!*I745,IF(H745=3,'Vehicle Specs'!$G$25*I745,0)))</f>
        <v>0</v>
      </c>
      <c r="R745" s="26">
        <f t="shared" si="202"/>
        <v>712.96768385316</v>
      </c>
      <c r="S745" s="26">
        <f t="shared" si="207"/>
        <v>712.96768385316</v>
      </c>
      <c r="T745" s="26">
        <f>ABS((+P745+Q745)*(+E745))/1000</f>
        <v>9.4539514878929012</v>
      </c>
      <c r="U745" s="61"/>
      <c r="V745" s="61"/>
      <c r="W745" s="22">
        <v>308.00785775999998</v>
      </c>
      <c r="X745" s="26">
        <f t="shared" si="213"/>
        <v>6.0999902487700201E-2</v>
      </c>
      <c r="Y745" s="26">
        <f t="shared" si="208"/>
        <v>6.0999902487700201E-2</v>
      </c>
      <c r="Z745" s="26">
        <f t="shared" si="209"/>
        <v>0.18848969868699361</v>
      </c>
      <c r="AA745" s="22">
        <f>(0.5*'Vehicle Specs'!$G$20*'Drive Cycle'!E745^2)</f>
        <v>55282.834853999993</v>
      </c>
      <c r="AB745" s="22">
        <f t="shared" si="210"/>
        <v>712.96768385316</v>
      </c>
      <c r="AC745" s="22">
        <f>SUM(AB$2:AB745)</f>
        <v>262819.27943202859</v>
      </c>
      <c r="AD745" s="35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</row>
    <row r="746" spans="1:43" x14ac:dyDescent="0.3">
      <c r="A746" s="21">
        <v>3</v>
      </c>
      <c r="B746" s="26" t="s">
        <v>87</v>
      </c>
      <c r="C746" s="26">
        <f t="shared" si="218"/>
        <v>744</v>
      </c>
      <c r="D746" s="26">
        <f t="shared" si="203"/>
        <v>29.998170000000002</v>
      </c>
      <c r="E746" s="26">
        <v>13.41</v>
      </c>
      <c r="F746" s="43">
        <f t="shared" si="211"/>
        <v>96.498670348430778</v>
      </c>
      <c r="G746" s="61"/>
      <c r="H746" s="61"/>
      <c r="I746" s="43">
        <f>E746-E745</f>
        <v>0.15000000000000213</v>
      </c>
      <c r="J746" s="26">
        <f>(0.5*'Vehicle Specs'!$G$25*'Vehicle Specs'!$C$28*'Vehicle Specs'!$C$27*'Drive Cycle'!E746^2)</f>
        <v>159.97581505520998</v>
      </c>
      <c r="K746" s="26">
        <f>IF(A746=1,'Vehicle Specs'!$E$36,IF(A746=2,'Vehicle Specs'!$C$36,IF(A746=3,'Vehicle Specs'!$D$36,IF(A746=4,'Vehicle Specs'!$B$36,1))))</f>
        <v>556.55073000000004</v>
      </c>
      <c r="L746" s="26">
        <f t="shared" si="219"/>
        <v>2.5</v>
      </c>
      <c r="M746" s="26">
        <f t="shared" si="212"/>
        <v>0</v>
      </c>
      <c r="N746" s="26">
        <f t="shared" si="204"/>
        <v>0</v>
      </c>
      <c r="O746" s="26">
        <f t="shared" si="205"/>
        <v>0</v>
      </c>
      <c r="P746" s="26">
        <f t="shared" si="206"/>
        <v>716.52654505521002</v>
      </c>
      <c r="Q746" s="26">
        <f>IF(H746=1,I746*'Vehicle Specs'!#REF!,IF(H746=2,'Vehicle Specs'!#REF!*I746,IF(H746=3,'Vehicle Specs'!$G$25*I746,0)))</f>
        <v>0</v>
      </c>
      <c r="R746" s="26">
        <f t="shared" si="202"/>
        <v>716.52654505521002</v>
      </c>
      <c r="S746" s="26">
        <f t="shared" si="207"/>
        <v>716.52654505521002</v>
      </c>
      <c r="T746" s="26">
        <f>ABS((+P746+Q746)*(+E746))/1000</f>
        <v>9.6086209691903655</v>
      </c>
      <c r="U746" s="61"/>
      <c r="V746" s="61"/>
      <c r="W746" s="22">
        <v>308.00785775999998</v>
      </c>
      <c r="X746" s="26">
        <f t="shared" si="213"/>
        <v>6.1304390602952591E-2</v>
      </c>
      <c r="Y746" s="26">
        <f t="shared" si="208"/>
        <v>6.1304390602952591E-2</v>
      </c>
      <c r="Z746" s="26">
        <f t="shared" si="209"/>
        <v>0.18943056696312349</v>
      </c>
      <c r="AA746" s="22">
        <f>(0.5*'Vehicle Specs'!$G$20*'Drive Cycle'!E746^2)</f>
        <v>56540.652061500004</v>
      </c>
      <c r="AB746" s="22">
        <f t="shared" si="210"/>
        <v>716.52654505521002</v>
      </c>
      <c r="AC746" s="22">
        <f>SUM(AB$2:AB746)</f>
        <v>263535.8059770838</v>
      </c>
      <c r="AD746" s="35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</row>
    <row r="747" spans="1:43" x14ac:dyDescent="0.3">
      <c r="A747" s="21">
        <v>3</v>
      </c>
      <c r="B747" s="26" t="s">
        <v>87</v>
      </c>
      <c r="C747" s="26">
        <f t="shared" si="218"/>
        <v>745</v>
      </c>
      <c r="D747" s="26">
        <f t="shared" si="203"/>
        <v>29.998170000000002</v>
      </c>
      <c r="E747" s="26">
        <v>13.41</v>
      </c>
      <c r="F747" s="43">
        <f t="shared" si="211"/>
        <v>96.573241563941593</v>
      </c>
      <c r="G747" s="61"/>
      <c r="H747" s="61"/>
      <c r="I747" s="43">
        <f>E747-E746</f>
        <v>0</v>
      </c>
      <c r="J747" s="26">
        <f>(0.5*'Vehicle Specs'!$G$25*'Vehicle Specs'!$C$28*'Vehicle Specs'!$C$27*'Drive Cycle'!E747^2)</f>
        <v>159.97581505520998</v>
      </c>
      <c r="K747" s="26">
        <f>IF(A747=1,'Vehicle Specs'!$E$36,IF(A747=2,'Vehicle Specs'!$C$36,IF(A747=3,'Vehicle Specs'!$D$36,IF(A747=4,'Vehicle Specs'!$B$36,1))))</f>
        <v>556.55073000000004</v>
      </c>
      <c r="L747" s="26">
        <f t="shared" si="219"/>
        <v>2.5</v>
      </c>
      <c r="M747" s="26">
        <f t="shared" si="212"/>
        <v>0</v>
      </c>
      <c r="N747" s="26">
        <f t="shared" si="204"/>
        <v>0</v>
      </c>
      <c r="O747" s="26">
        <f t="shared" si="205"/>
        <v>0</v>
      </c>
      <c r="P747" s="26">
        <f t="shared" si="206"/>
        <v>716.52654505521002</v>
      </c>
      <c r="Q747" s="26">
        <f>IF(H747=1,I747*'Vehicle Specs'!#REF!,IF(H747=2,'Vehicle Specs'!#REF!*I747,IF(H747=3,'Vehicle Specs'!$G$25*I747,0)))</f>
        <v>0</v>
      </c>
      <c r="R747" s="26">
        <f t="shared" si="202"/>
        <v>716.52654505521002</v>
      </c>
      <c r="S747" s="26">
        <f t="shared" si="207"/>
        <v>716.52654505521002</v>
      </c>
      <c r="T747" s="26">
        <f>ABS((+P747+Q747)*(+E747))/1000</f>
        <v>9.6086209691903655</v>
      </c>
      <c r="U747" s="61"/>
      <c r="V747" s="61"/>
      <c r="W747" s="22">
        <v>308.00785775999998</v>
      </c>
      <c r="X747" s="26">
        <f t="shared" si="213"/>
        <v>6.1304390602952591E-2</v>
      </c>
      <c r="Y747" s="26">
        <f t="shared" si="208"/>
        <v>6.1304390602952591E-2</v>
      </c>
      <c r="Z747" s="26">
        <f t="shared" si="209"/>
        <v>0.18943056696312349</v>
      </c>
      <c r="AA747" s="22">
        <f>(0.5*'Vehicle Specs'!$G$20*'Drive Cycle'!E747^2)</f>
        <v>56540.652061500004</v>
      </c>
      <c r="AB747" s="22">
        <f t="shared" si="210"/>
        <v>716.52654505521002</v>
      </c>
      <c r="AC747" s="22">
        <f>SUM(AB$2:AB747)</f>
        <v>264252.33252213901</v>
      </c>
      <c r="AD747" s="35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</row>
    <row r="748" spans="1:43" x14ac:dyDescent="0.3">
      <c r="A748" s="21">
        <v>3</v>
      </c>
      <c r="B748" s="26" t="s">
        <v>87</v>
      </c>
      <c r="C748" s="26">
        <f t="shared" si="218"/>
        <v>746</v>
      </c>
      <c r="D748" s="26">
        <f t="shared" si="203"/>
        <v>29.998170000000002</v>
      </c>
      <c r="E748" s="26">
        <v>13.41</v>
      </c>
      <c r="F748" s="43">
        <f t="shared" si="211"/>
        <v>96.647812779452408</v>
      </c>
      <c r="G748" s="61"/>
      <c r="H748" s="61"/>
      <c r="I748" s="43">
        <f>E748-E747</f>
        <v>0</v>
      </c>
      <c r="J748" s="26">
        <f>(0.5*'Vehicle Specs'!$G$25*'Vehicle Specs'!$C$28*'Vehicle Specs'!$C$27*'Drive Cycle'!E748^2)</f>
        <v>159.97581505520998</v>
      </c>
      <c r="K748" s="26">
        <f>IF(A748=1,'Vehicle Specs'!$E$36,IF(A748=2,'Vehicle Specs'!$C$36,IF(A748=3,'Vehicle Specs'!$D$36,IF(A748=4,'Vehicle Specs'!$B$36,1))))</f>
        <v>556.55073000000004</v>
      </c>
      <c r="L748" s="26">
        <f t="shared" si="219"/>
        <v>2.5</v>
      </c>
      <c r="M748" s="26">
        <f t="shared" si="212"/>
        <v>0</v>
      </c>
      <c r="N748" s="26">
        <f t="shared" si="204"/>
        <v>0</v>
      </c>
      <c r="O748" s="26">
        <f t="shared" si="205"/>
        <v>0</v>
      </c>
      <c r="P748" s="26">
        <f t="shared" si="206"/>
        <v>716.52654505521002</v>
      </c>
      <c r="Q748" s="26">
        <f>IF(H748=1,I748*'Vehicle Specs'!#REF!,IF(H748=2,'Vehicle Specs'!#REF!*I748,IF(H748=3,'Vehicle Specs'!$G$25*I748,0)))</f>
        <v>0</v>
      </c>
      <c r="R748" s="26">
        <f t="shared" si="202"/>
        <v>716.52654505521002</v>
      </c>
      <c r="S748" s="26">
        <f t="shared" si="207"/>
        <v>716.52654505521002</v>
      </c>
      <c r="T748" s="26">
        <f>ABS((+P748+Q748)*(+E748))/1000</f>
        <v>9.6086209691903655</v>
      </c>
      <c r="U748" s="61"/>
      <c r="V748" s="61"/>
      <c r="W748" s="22">
        <v>308.00785775999998</v>
      </c>
      <c r="X748" s="26">
        <f t="shared" si="213"/>
        <v>6.1304390602952591E-2</v>
      </c>
      <c r="Y748" s="26">
        <f t="shared" si="208"/>
        <v>6.1304390602952591E-2</v>
      </c>
      <c r="Z748" s="26">
        <f t="shared" si="209"/>
        <v>0.18943056696312349</v>
      </c>
      <c r="AA748" s="22">
        <f>(0.5*'Vehicle Specs'!$G$20*'Drive Cycle'!E748^2)</f>
        <v>56540.652061500004</v>
      </c>
      <c r="AB748" s="22">
        <f t="shared" si="210"/>
        <v>716.52654505521002</v>
      </c>
      <c r="AC748" s="22">
        <f>SUM(AB$2:AB748)</f>
        <v>264968.85906719422</v>
      </c>
      <c r="AD748" s="35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</row>
    <row r="749" spans="1:43" x14ac:dyDescent="0.3">
      <c r="A749" s="21">
        <v>3</v>
      </c>
      <c r="B749" s="26" t="s">
        <v>87</v>
      </c>
      <c r="C749" s="26">
        <f t="shared" si="218"/>
        <v>747</v>
      </c>
      <c r="D749" s="26">
        <f t="shared" si="203"/>
        <v>29.998170000000002</v>
      </c>
      <c r="E749" s="26">
        <v>13.41</v>
      </c>
      <c r="F749" s="43">
        <f t="shared" si="211"/>
        <v>96.722383994963224</v>
      </c>
      <c r="G749" s="61"/>
      <c r="H749" s="61"/>
      <c r="I749" s="43">
        <f>E749-E748</f>
        <v>0</v>
      </c>
      <c r="J749" s="26">
        <f>(0.5*'Vehicle Specs'!$G$25*'Vehicle Specs'!$C$28*'Vehicle Specs'!$C$27*'Drive Cycle'!E749^2)</f>
        <v>159.97581505520998</v>
      </c>
      <c r="K749" s="26">
        <f>IF(A749=1,'Vehicle Specs'!$E$36,IF(A749=2,'Vehicle Specs'!$C$36,IF(A749=3,'Vehicle Specs'!$D$36,IF(A749=4,'Vehicle Specs'!$B$36,1))))</f>
        <v>556.55073000000004</v>
      </c>
      <c r="L749" s="26">
        <f t="shared" si="219"/>
        <v>2.5</v>
      </c>
      <c r="M749" s="26">
        <f t="shared" si="212"/>
        <v>0</v>
      </c>
      <c r="N749" s="26">
        <f t="shared" si="204"/>
        <v>0</v>
      </c>
      <c r="O749" s="26">
        <f t="shared" si="205"/>
        <v>0</v>
      </c>
      <c r="P749" s="26">
        <f t="shared" si="206"/>
        <v>716.52654505521002</v>
      </c>
      <c r="Q749" s="26">
        <f>IF(H749=1,I749*'Vehicle Specs'!#REF!,IF(H749=2,'Vehicle Specs'!#REF!*I749,IF(H749=3,'Vehicle Specs'!$G$25*I749,0)))</f>
        <v>0</v>
      </c>
      <c r="R749" s="26">
        <f t="shared" si="202"/>
        <v>716.52654505521002</v>
      </c>
      <c r="S749" s="26">
        <f t="shared" si="207"/>
        <v>716.52654505521002</v>
      </c>
      <c r="T749" s="26">
        <f>ABS((+P749+Q749)*(+E749))/1000</f>
        <v>9.6086209691903655</v>
      </c>
      <c r="U749" s="61"/>
      <c r="V749" s="61"/>
      <c r="W749" s="22">
        <v>308.00785775999998</v>
      </c>
      <c r="X749" s="26">
        <f t="shared" si="213"/>
        <v>6.1304390602952591E-2</v>
      </c>
      <c r="Y749" s="26">
        <f t="shared" si="208"/>
        <v>6.1304390602952591E-2</v>
      </c>
      <c r="Z749" s="26">
        <f t="shared" si="209"/>
        <v>0.18943056696312349</v>
      </c>
      <c r="AA749" s="22">
        <f>(0.5*'Vehicle Specs'!$G$20*'Drive Cycle'!E749^2)</f>
        <v>56540.652061500004</v>
      </c>
      <c r="AB749" s="22">
        <f t="shared" si="210"/>
        <v>716.52654505521002</v>
      </c>
      <c r="AC749" s="22">
        <f>SUM(AB$2:AB749)</f>
        <v>265685.38561224943</v>
      </c>
      <c r="AD749" s="35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</row>
    <row r="750" spans="1:43" x14ac:dyDescent="0.3">
      <c r="A750" s="21">
        <v>3</v>
      </c>
      <c r="B750" s="26" t="s">
        <v>87</v>
      </c>
      <c r="C750" s="26">
        <f t="shared" si="218"/>
        <v>748</v>
      </c>
      <c r="D750" s="26">
        <f t="shared" si="203"/>
        <v>29.998170000000002</v>
      </c>
      <c r="E750" s="26">
        <v>13.41</v>
      </c>
      <c r="F750" s="43">
        <f t="shared" si="211"/>
        <v>96.796955210474039</v>
      </c>
      <c r="G750" s="61"/>
      <c r="H750" s="61"/>
      <c r="I750" s="43">
        <f>E750-E749</f>
        <v>0</v>
      </c>
      <c r="J750" s="26">
        <f>(0.5*'Vehicle Specs'!$G$25*'Vehicle Specs'!$C$28*'Vehicle Specs'!$C$27*'Drive Cycle'!E750^2)</f>
        <v>159.97581505520998</v>
      </c>
      <c r="K750" s="26">
        <f>IF(A750=1,'Vehicle Specs'!$E$36,IF(A750=2,'Vehicle Specs'!$C$36,IF(A750=3,'Vehicle Specs'!$D$36,IF(A750=4,'Vehicle Specs'!$B$36,1))))</f>
        <v>556.55073000000004</v>
      </c>
      <c r="L750" s="26">
        <f t="shared" si="219"/>
        <v>2.5</v>
      </c>
      <c r="M750" s="26">
        <f t="shared" si="212"/>
        <v>0</v>
      </c>
      <c r="N750" s="26">
        <f t="shared" si="204"/>
        <v>0</v>
      </c>
      <c r="O750" s="26">
        <f t="shared" si="205"/>
        <v>0</v>
      </c>
      <c r="P750" s="26">
        <f t="shared" si="206"/>
        <v>716.52654505521002</v>
      </c>
      <c r="Q750" s="26">
        <f>IF(H750=1,I750*'Vehicle Specs'!#REF!,IF(H750=2,'Vehicle Specs'!#REF!*I750,IF(H750=3,'Vehicle Specs'!$G$25*I750,0)))</f>
        <v>0</v>
      </c>
      <c r="R750" s="26">
        <f t="shared" si="202"/>
        <v>716.52654505521002</v>
      </c>
      <c r="S750" s="26">
        <f t="shared" si="207"/>
        <v>716.52654505521002</v>
      </c>
      <c r="T750" s="26">
        <f>ABS((+P750+Q750)*(+E750))/1000</f>
        <v>9.6086209691903655</v>
      </c>
      <c r="U750" s="61"/>
      <c r="V750" s="61"/>
      <c r="W750" s="22">
        <v>308.00785775999998</v>
      </c>
      <c r="X750" s="26">
        <f t="shared" si="213"/>
        <v>6.1304390602952591E-2</v>
      </c>
      <c r="Y750" s="26">
        <f t="shared" si="208"/>
        <v>6.1304390602952591E-2</v>
      </c>
      <c r="Z750" s="26">
        <f t="shared" si="209"/>
        <v>0.18943056696312349</v>
      </c>
      <c r="AA750" s="22">
        <f>(0.5*'Vehicle Specs'!$G$20*'Drive Cycle'!E750^2)</f>
        <v>56540.652061500004</v>
      </c>
      <c r="AB750" s="22">
        <f t="shared" si="210"/>
        <v>716.52654505521002</v>
      </c>
      <c r="AC750" s="22">
        <f>SUM(AB$2:AB750)</f>
        <v>266401.91215730464</v>
      </c>
      <c r="AD750" s="35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</row>
    <row r="751" spans="1:43" x14ac:dyDescent="0.3">
      <c r="A751" s="21">
        <v>3</v>
      </c>
      <c r="B751" s="26" t="s">
        <v>87</v>
      </c>
      <c r="C751" s="26">
        <f t="shared" si="218"/>
        <v>749</v>
      </c>
      <c r="D751" s="26">
        <f t="shared" si="203"/>
        <v>29.998170000000002</v>
      </c>
      <c r="E751" s="26">
        <v>13.41</v>
      </c>
      <c r="F751" s="43">
        <f t="shared" si="211"/>
        <v>96.871526425984854</v>
      </c>
      <c r="G751" s="61"/>
      <c r="H751" s="61"/>
      <c r="I751" s="43">
        <f>E751-E750</f>
        <v>0</v>
      </c>
      <c r="J751" s="26">
        <f>(0.5*'Vehicle Specs'!$G$25*'Vehicle Specs'!$C$28*'Vehicle Specs'!$C$27*'Drive Cycle'!E751^2)</f>
        <v>159.97581505520998</v>
      </c>
      <c r="K751" s="26">
        <f>IF(A751=1,'Vehicle Specs'!$E$36,IF(A751=2,'Vehicle Specs'!$C$36,IF(A751=3,'Vehicle Specs'!$D$36,IF(A751=4,'Vehicle Specs'!$B$36,1))))</f>
        <v>556.55073000000004</v>
      </c>
      <c r="L751" s="26">
        <f t="shared" si="219"/>
        <v>2.5</v>
      </c>
      <c r="M751" s="26">
        <f t="shared" si="212"/>
        <v>0</v>
      </c>
      <c r="N751" s="26">
        <f t="shared" si="204"/>
        <v>0</v>
      </c>
      <c r="O751" s="26">
        <f t="shared" si="205"/>
        <v>0</v>
      </c>
      <c r="P751" s="26">
        <f t="shared" si="206"/>
        <v>716.52654505521002</v>
      </c>
      <c r="Q751" s="26">
        <f>IF(H751=1,I751*'Vehicle Specs'!#REF!,IF(H751=2,'Vehicle Specs'!#REF!*I751,IF(H751=3,'Vehicle Specs'!$G$25*I751,0)))</f>
        <v>0</v>
      </c>
      <c r="R751" s="26">
        <f t="shared" si="202"/>
        <v>716.52654505521002</v>
      </c>
      <c r="S751" s="26">
        <f t="shared" si="207"/>
        <v>716.52654505521002</v>
      </c>
      <c r="T751" s="26">
        <f>ABS((+P751+Q751)*(+E751))/1000</f>
        <v>9.6086209691903655</v>
      </c>
      <c r="U751" s="61"/>
      <c r="V751" s="61"/>
      <c r="W751" s="22">
        <v>308.00785775999998</v>
      </c>
      <c r="X751" s="26">
        <f t="shared" si="213"/>
        <v>6.1304390602952591E-2</v>
      </c>
      <c r="Y751" s="26">
        <f t="shared" si="208"/>
        <v>6.1304390602952591E-2</v>
      </c>
      <c r="Z751" s="26">
        <f t="shared" si="209"/>
        <v>0.18943056696312349</v>
      </c>
      <c r="AA751" s="22">
        <f>(0.5*'Vehicle Specs'!$G$20*'Drive Cycle'!E751^2)</f>
        <v>56540.652061500004</v>
      </c>
      <c r="AB751" s="22">
        <f t="shared" si="210"/>
        <v>716.52654505521002</v>
      </c>
      <c r="AC751" s="22">
        <f>SUM(AB$2:AB751)</f>
        <v>267118.43870235985</v>
      </c>
      <c r="AD751" s="35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</row>
    <row r="752" spans="1:43" x14ac:dyDescent="0.3">
      <c r="A752" s="21">
        <v>3</v>
      </c>
      <c r="B752" s="26" t="s">
        <v>87</v>
      </c>
      <c r="C752" s="26">
        <f t="shared" si="218"/>
        <v>750</v>
      </c>
      <c r="D752" s="26">
        <f t="shared" si="203"/>
        <v>29.998170000000002</v>
      </c>
      <c r="E752" s="26">
        <v>13.41</v>
      </c>
      <c r="F752" s="43">
        <f t="shared" si="211"/>
        <v>96.946097641495669</v>
      </c>
      <c r="G752" s="61"/>
      <c r="H752" s="61"/>
      <c r="I752" s="43">
        <f>E752-E751</f>
        <v>0</v>
      </c>
      <c r="J752" s="26">
        <f>(0.5*'Vehicle Specs'!$G$25*'Vehicle Specs'!$C$28*'Vehicle Specs'!$C$27*'Drive Cycle'!E752^2)</f>
        <v>159.97581505520998</v>
      </c>
      <c r="K752" s="26">
        <f>IF(A752=1,'Vehicle Specs'!$E$36,IF(A752=2,'Vehicle Specs'!$C$36,IF(A752=3,'Vehicle Specs'!$D$36,IF(A752=4,'Vehicle Specs'!$B$36,1))))</f>
        <v>556.55073000000004</v>
      </c>
      <c r="L752" s="26">
        <f t="shared" si="219"/>
        <v>2.5</v>
      </c>
      <c r="M752" s="26">
        <f t="shared" si="212"/>
        <v>0</v>
      </c>
      <c r="N752" s="26">
        <f t="shared" si="204"/>
        <v>0</v>
      </c>
      <c r="O752" s="26">
        <f t="shared" si="205"/>
        <v>0</v>
      </c>
      <c r="P752" s="26">
        <f t="shared" si="206"/>
        <v>716.52654505521002</v>
      </c>
      <c r="Q752" s="26">
        <f>IF(H752=1,I752*'Vehicle Specs'!#REF!,IF(H752=2,'Vehicle Specs'!#REF!*I752,IF(H752=3,'Vehicle Specs'!$G$25*I752,0)))</f>
        <v>0</v>
      </c>
      <c r="R752" s="26">
        <f t="shared" si="202"/>
        <v>716.52654505521002</v>
      </c>
      <c r="S752" s="26">
        <f t="shared" si="207"/>
        <v>716.52654505521002</v>
      </c>
      <c r="T752" s="26">
        <f>ABS((+P752+Q752)*(+E752))/1000</f>
        <v>9.6086209691903655</v>
      </c>
      <c r="U752" s="61"/>
      <c r="V752" s="61"/>
      <c r="W752" s="22">
        <v>308.00785775999998</v>
      </c>
      <c r="X752" s="26">
        <f t="shared" si="213"/>
        <v>6.1304390602952591E-2</v>
      </c>
      <c r="Y752" s="26">
        <f t="shared" si="208"/>
        <v>6.1304390602952591E-2</v>
      </c>
      <c r="Z752" s="26">
        <f t="shared" si="209"/>
        <v>0.18943056696312349</v>
      </c>
      <c r="AA752" s="22">
        <f>(0.5*'Vehicle Specs'!$G$20*'Drive Cycle'!E752^2)</f>
        <v>56540.652061500004</v>
      </c>
      <c r="AB752" s="22">
        <f t="shared" si="210"/>
        <v>716.52654505521002</v>
      </c>
      <c r="AC752" s="22">
        <f>SUM(AB$2:AB752)</f>
        <v>267834.96524741506</v>
      </c>
      <c r="AD752" s="35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</row>
    <row r="753" spans="1:43" x14ac:dyDescent="0.3">
      <c r="A753" s="21">
        <v>3</v>
      </c>
      <c r="B753" s="26" t="s">
        <v>87</v>
      </c>
      <c r="C753" s="26">
        <f t="shared" si="218"/>
        <v>751</v>
      </c>
      <c r="D753" s="26">
        <f t="shared" si="203"/>
        <v>29.998170000000002</v>
      </c>
      <c r="E753" s="26">
        <v>13.41</v>
      </c>
      <c r="F753" s="43">
        <f t="shared" si="211"/>
        <v>97.020668857006484</v>
      </c>
      <c r="G753" s="61"/>
      <c r="H753" s="61"/>
      <c r="I753" s="43">
        <f>E753-E752</f>
        <v>0</v>
      </c>
      <c r="J753" s="26">
        <f>(0.5*'Vehicle Specs'!$G$25*'Vehicle Specs'!$C$28*'Vehicle Specs'!$C$27*'Drive Cycle'!E753^2)</f>
        <v>159.97581505520998</v>
      </c>
      <c r="K753" s="26">
        <f>IF(A753=1,'Vehicle Specs'!$E$36,IF(A753=2,'Vehicle Specs'!$C$36,IF(A753=3,'Vehicle Specs'!$D$36,IF(A753=4,'Vehicle Specs'!$B$36,1))))</f>
        <v>556.55073000000004</v>
      </c>
      <c r="L753" s="26">
        <f t="shared" si="219"/>
        <v>2.5</v>
      </c>
      <c r="M753" s="26">
        <f t="shared" si="212"/>
        <v>0</v>
      </c>
      <c r="N753" s="26">
        <f t="shared" si="204"/>
        <v>0</v>
      </c>
      <c r="O753" s="26">
        <f t="shared" si="205"/>
        <v>0</v>
      </c>
      <c r="P753" s="26">
        <f t="shared" si="206"/>
        <v>716.52654505521002</v>
      </c>
      <c r="Q753" s="26">
        <f>IF(H753=1,I753*'Vehicle Specs'!#REF!,IF(H753=2,'Vehicle Specs'!#REF!*I753,IF(H753=3,'Vehicle Specs'!$G$25*I753,0)))</f>
        <v>0</v>
      </c>
      <c r="R753" s="26">
        <f t="shared" si="202"/>
        <v>716.52654505521002</v>
      </c>
      <c r="S753" s="26">
        <f t="shared" si="207"/>
        <v>716.52654505521002</v>
      </c>
      <c r="T753" s="26">
        <f>ABS((+P753+Q753)*(+E753))/1000</f>
        <v>9.6086209691903655</v>
      </c>
      <c r="U753" s="61"/>
      <c r="V753" s="61"/>
      <c r="W753" s="22">
        <v>308.00785775999998</v>
      </c>
      <c r="X753" s="26">
        <f t="shared" si="213"/>
        <v>6.1304390602952591E-2</v>
      </c>
      <c r="Y753" s="26">
        <f t="shared" si="208"/>
        <v>6.1304390602952591E-2</v>
      </c>
      <c r="Z753" s="26">
        <f t="shared" si="209"/>
        <v>0.18943056696312349</v>
      </c>
      <c r="AA753" s="22">
        <f>(0.5*'Vehicle Specs'!$G$20*'Drive Cycle'!E753^2)</f>
        <v>56540.652061500004</v>
      </c>
      <c r="AB753" s="22">
        <f t="shared" si="210"/>
        <v>716.52654505521002</v>
      </c>
      <c r="AC753" s="22">
        <f>SUM(AB$2:AB753)</f>
        <v>268551.49179247027</v>
      </c>
      <c r="AD753" s="35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</row>
    <row r="754" spans="1:43" x14ac:dyDescent="0.3">
      <c r="A754" s="21">
        <v>3</v>
      </c>
      <c r="B754" s="26" t="s">
        <v>87</v>
      </c>
      <c r="C754" s="26">
        <f t="shared" si="218"/>
        <v>752</v>
      </c>
      <c r="D754" s="26">
        <f t="shared" si="203"/>
        <v>29.998170000000002</v>
      </c>
      <c r="E754" s="26">
        <v>13.41</v>
      </c>
      <c r="F754" s="43">
        <f t="shared" si="211"/>
        <v>97.095240072517299</v>
      </c>
      <c r="G754" s="61"/>
      <c r="H754" s="61"/>
      <c r="I754" s="43">
        <f>E754-E753</f>
        <v>0</v>
      </c>
      <c r="J754" s="26">
        <f>(0.5*'Vehicle Specs'!$G$25*'Vehicle Specs'!$C$28*'Vehicle Specs'!$C$27*'Drive Cycle'!E754^2)</f>
        <v>159.97581505520998</v>
      </c>
      <c r="K754" s="26">
        <f>IF(A754=1,'Vehicle Specs'!$E$36,IF(A754=2,'Vehicle Specs'!$C$36,IF(A754=3,'Vehicle Specs'!$D$36,IF(A754=4,'Vehicle Specs'!$B$36,1))))</f>
        <v>556.55073000000004</v>
      </c>
      <c r="L754" s="26">
        <f t="shared" si="219"/>
        <v>2.5</v>
      </c>
      <c r="M754" s="26">
        <f t="shared" si="212"/>
        <v>0</v>
      </c>
      <c r="N754" s="26">
        <f t="shared" si="204"/>
        <v>0</v>
      </c>
      <c r="O754" s="26">
        <f t="shared" si="205"/>
        <v>0</v>
      </c>
      <c r="P754" s="26">
        <f t="shared" si="206"/>
        <v>716.52654505521002</v>
      </c>
      <c r="Q754" s="26">
        <f>IF(H754=1,I754*'Vehicle Specs'!#REF!,IF(H754=2,'Vehicle Specs'!#REF!*I754,IF(H754=3,'Vehicle Specs'!$G$25*I754,0)))</f>
        <v>0</v>
      </c>
      <c r="R754" s="26">
        <f t="shared" si="202"/>
        <v>716.52654505521002</v>
      </c>
      <c r="S754" s="26">
        <f t="shared" si="207"/>
        <v>716.52654505521002</v>
      </c>
      <c r="T754" s="26">
        <f>ABS((+P754+Q754)*(+E754))/1000</f>
        <v>9.6086209691903655</v>
      </c>
      <c r="U754" s="61"/>
      <c r="V754" s="61"/>
      <c r="W754" s="22">
        <v>308.00785775999998</v>
      </c>
      <c r="X754" s="26">
        <f t="shared" si="213"/>
        <v>6.1304390602952591E-2</v>
      </c>
      <c r="Y754" s="26">
        <f t="shared" si="208"/>
        <v>6.1304390602952591E-2</v>
      </c>
      <c r="Z754" s="26">
        <f t="shared" si="209"/>
        <v>0.18943056696312349</v>
      </c>
      <c r="AA754" s="22">
        <f>(0.5*'Vehicle Specs'!$G$20*'Drive Cycle'!E754^2)</f>
        <v>56540.652061500004</v>
      </c>
      <c r="AB754" s="22">
        <f t="shared" si="210"/>
        <v>716.52654505521002</v>
      </c>
      <c r="AC754" s="22">
        <f>SUM(AB$2:AB754)</f>
        <v>269268.01833752549</v>
      </c>
      <c r="AD754" s="35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</row>
    <row r="755" spans="1:43" x14ac:dyDescent="0.3">
      <c r="A755" s="21">
        <v>3</v>
      </c>
      <c r="B755" s="26" t="s">
        <v>87</v>
      </c>
      <c r="C755" s="26">
        <f t="shared" si="218"/>
        <v>753</v>
      </c>
      <c r="D755" s="26">
        <f t="shared" si="203"/>
        <v>29.998170000000002</v>
      </c>
      <c r="E755" s="26">
        <v>13.41</v>
      </c>
      <c r="F755" s="43">
        <f t="shared" si="211"/>
        <v>97.169811288028114</v>
      </c>
      <c r="G755" s="61"/>
      <c r="H755" s="61"/>
      <c r="I755" s="43">
        <f>E755-E754</f>
        <v>0</v>
      </c>
      <c r="J755" s="26">
        <f>(0.5*'Vehicle Specs'!$G$25*'Vehicle Specs'!$C$28*'Vehicle Specs'!$C$27*'Drive Cycle'!E755^2)</f>
        <v>159.97581505520998</v>
      </c>
      <c r="K755" s="26">
        <f>IF(A755=1,'Vehicle Specs'!$E$36,IF(A755=2,'Vehicle Specs'!$C$36,IF(A755=3,'Vehicle Specs'!$D$36,IF(A755=4,'Vehicle Specs'!$B$36,1))))</f>
        <v>556.55073000000004</v>
      </c>
      <c r="L755" s="26">
        <f t="shared" si="219"/>
        <v>2.5</v>
      </c>
      <c r="M755" s="26">
        <f t="shared" si="212"/>
        <v>0</v>
      </c>
      <c r="N755" s="26">
        <f t="shared" si="204"/>
        <v>0</v>
      </c>
      <c r="O755" s="26">
        <f t="shared" si="205"/>
        <v>0</v>
      </c>
      <c r="P755" s="26">
        <f t="shared" si="206"/>
        <v>716.52654505521002</v>
      </c>
      <c r="Q755" s="26">
        <f>IF(H755=1,I755*'Vehicle Specs'!#REF!,IF(H755=2,'Vehicle Specs'!#REF!*I755,IF(H755=3,'Vehicle Specs'!$G$25*I755,0)))</f>
        <v>0</v>
      </c>
      <c r="R755" s="26">
        <f t="shared" si="202"/>
        <v>716.52654505521002</v>
      </c>
      <c r="S755" s="26">
        <f t="shared" si="207"/>
        <v>716.52654505521002</v>
      </c>
      <c r="T755" s="26">
        <f>ABS((+P755+Q755)*(+E755))/1000</f>
        <v>9.6086209691903655</v>
      </c>
      <c r="U755" s="61"/>
      <c r="V755" s="61"/>
      <c r="W755" s="22">
        <v>308.00785775999998</v>
      </c>
      <c r="X755" s="26">
        <f t="shared" si="213"/>
        <v>6.1304390602952591E-2</v>
      </c>
      <c r="Y755" s="26">
        <f t="shared" si="208"/>
        <v>6.1304390602952591E-2</v>
      </c>
      <c r="Z755" s="26">
        <f t="shared" si="209"/>
        <v>0.18943056696312349</v>
      </c>
      <c r="AA755" s="22">
        <f>(0.5*'Vehicle Specs'!$G$20*'Drive Cycle'!E755^2)</f>
        <v>56540.652061500004</v>
      </c>
      <c r="AB755" s="22">
        <f t="shared" si="210"/>
        <v>716.52654505521002</v>
      </c>
      <c r="AC755" s="22">
        <f>SUM(AB$2:AB755)</f>
        <v>269984.5448825807</v>
      </c>
      <c r="AD755" s="35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</row>
    <row r="756" spans="1:43" x14ac:dyDescent="0.3">
      <c r="A756" s="21">
        <v>3</v>
      </c>
      <c r="B756" s="26" t="s">
        <v>87</v>
      </c>
      <c r="C756" s="26">
        <f t="shared" si="218"/>
        <v>754</v>
      </c>
      <c r="D756" s="26">
        <f t="shared" si="203"/>
        <v>29.998170000000002</v>
      </c>
      <c r="E756" s="26">
        <v>13.41</v>
      </c>
      <c r="F756" s="43">
        <f t="shared" si="211"/>
        <v>97.24438250353893</v>
      </c>
      <c r="G756" s="61"/>
      <c r="H756" s="61"/>
      <c r="I756" s="43">
        <f>E756-E755</f>
        <v>0</v>
      </c>
      <c r="J756" s="26">
        <f>(0.5*'Vehicle Specs'!$G$25*'Vehicle Specs'!$C$28*'Vehicle Specs'!$C$27*'Drive Cycle'!E756^2)</f>
        <v>159.97581505520998</v>
      </c>
      <c r="K756" s="26">
        <f>IF(A756=1,'Vehicle Specs'!$E$36,IF(A756=2,'Vehicle Specs'!$C$36,IF(A756=3,'Vehicle Specs'!$D$36,IF(A756=4,'Vehicle Specs'!$B$36,1))))</f>
        <v>556.55073000000004</v>
      </c>
      <c r="L756" s="26">
        <f t="shared" si="219"/>
        <v>2.5</v>
      </c>
      <c r="M756" s="26">
        <f t="shared" si="212"/>
        <v>0</v>
      </c>
      <c r="N756" s="26">
        <f t="shared" si="204"/>
        <v>0</v>
      </c>
      <c r="O756" s="26">
        <f t="shared" si="205"/>
        <v>0</v>
      </c>
      <c r="P756" s="26">
        <f t="shared" si="206"/>
        <v>716.52654505521002</v>
      </c>
      <c r="Q756" s="26">
        <f>IF(H756=1,I756*'Vehicle Specs'!#REF!,IF(H756=2,'Vehicle Specs'!#REF!*I756,IF(H756=3,'Vehicle Specs'!$G$25*I756,0)))</f>
        <v>0</v>
      </c>
      <c r="R756" s="26">
        <f t="shared" si="202"/>
        <v>716.52654505521002</v>
      </c>
      <c r="S756" s="26">
        <f t="shared" si="207"/>
        <v>716.52654505521002</v>
      </c>
      <c r="T756" s="26">
        <f>ABS((+P756+Q756)*(+E756))/1000</f>
        <v>9.6086209691903655</v>
      </c>
      <c r="U756" s="61"/>
      <c r="V756" s="61"/>
      <c r="W756" s="22">
        <v>308.00785775999998</v>
      </c>
      <c r="X756" s="26">
        <f t="shared" si="213"/>
        <v>6.1304390602952591E-2</v>
      </c>
      <c r="Y756" s="26">
        <f t="shared" si="208"/>
        <v>6.1304390602952591E-2</v>
      </c>
      <c r="Z756" s="26">
        <f t="shared" si="209"/>
        <v>0.18943056696312349</v>
      </c>
      <c r="AA756" s="22">
        <f>(0.5*'Vehicle Specs'!$G$20*'Drive Cycle'!E756^2)</f>
        <v>56540.652061500004</v>
      </c>
      <c r="AB756" s="22">
        <f t="shared" si="210"/>
        <v>716.52654505521002</v>
      </c>
      <c r="AC756" s="22">
        <f>SUM(AB$2:AB756)</f>
        <v>270701.07142763591</v>
      </c>
      <c r="AD756" s="35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</row>
    <row r="757" spans="1:43" x14ac:dyDescent="0.3">
      <c r="A757" s="21">
        <v>3</v>
      </c>
      <c r="B757" s="26" t="s">
        <v>87</v>
      </c>
      <c r="C757" s="26">
        <f t="shared" si="218"/>
        <v>755</v>
      </c>
      <c r="D757" s="26">
        <f t="shared" si="203"/>
        <v>28.879670000000001</v>
      </c>
      <c r="E757" s="26">
        <f t="shared" ref="E757:E759" si="220">E756-0.5</f>
        <v>12.91</v>
      </c>
      <c r="F757" s="43">
        <f t="shared" si="211"/>
        <v>97.321841837388661</v>
      </c>
      <c r="G757" s="61"/>
      <c r="H757" s="61"/>
      <c r="I757" s="43">
        <f>E757-E756</f>
        <v>-0.5</v>
      </c>
      <c r="J757" s="26">
        <f>(0.5*'Vehicle Specs'!$G$25*'Vehicle Specs'!$C$28*'Vehicle Specs'!$C$27*'Drive Cycle'!E757^2)</f>
        <v>148.26862509921</v>
      </c>
      <c r="K757" s="26">
        <f>IF(A757=1,'Vehicle Specs'!$E$36,IF(A757=2,'Vehicle Specs'!$C$36,IF(A757=3,'Vehicle Specs'!$D$36,IF(A757=4,'Vehicle Specs'!$B$36,1))))</f>
        <v>556.55073000000004</v>
      </c>
      <c r="L757" s="26">
        <f t="shared" si="219"/>
        <v>2.5</v>
      </c>
      <c r="M757" s="26">
        <f t="shared" si="212"/>
        <v>0</v>
      </c>
      <c r="N757" s="26">
        <f t="shared" si="204"/>
        <v>0</v>
      </c>
      <c r="O757" s="26">
        <f t="shared" si="205"/>
        <v>0</v>
      </c>
      <c r="P757" s="26">
        <f t="shared" si="206"/>
        <v>704.81935509921004</v>
      </c>
      <c r="Q757" s="26">
        <f>IF(H757=1,I757*'Vehicle Specs'!#REF!,IF(H757=2,'Vehicle Specs'!#REF!*I757,IF(H757=3,'Vehicle Specs'!$G$25*I757,0)))</f>
        <v>0</v>
      </c>
      <c r="R757" s="26">
        <f t="shared" si="202"/>
        <v>704.81935509921004</v>
      </c>
      <c r="S757" s="26">
        <f t="shared" si="207"/>
        <v>704.81935509921004</v>
      </c>
      <c r="T757" s="26">
        <f>ABS((+P757+Q757)*(+E757))/1000</f>
        <v>9.099217874330801</v>
      </c>
      <c r="U757" s="61"/>
      <c r="V757" s="61"/>
      <c r="W757" s="22">
        <v>308.00785775999998</v>
      </c>
      <c r="X757" s="26">
        <f t="shared" si="213"/>
        <v>6.0302749908858998E-2</v>
      </c>
      <c r="Y757" s="26">
        <f t="shared" si="208"/>
        <v>6.0302749908858998E-2</v>
      </c>
      <c r="Z757" s="26">
        <f t="shared" si="209"/>
        <v>0.18633549721837431</v>
      </c>
      <c r="AA757" s="22">
        <f>(0.5*'Vehicle Specs'!$G$20*'Drive Cycle'!E757^2)</f>
        <v>52402.950661500006</v>
      </c>
      <c r="AB757" s="22">
        <f t="shared" si="210"/>
        <v>704.81935509921004</v>
      </c>
      <c r="AC757" s="22">
        <f>SUM(AB$2:AB757)</f>
        <v>271405.89078273514</v>
      </c>
      <c r="AD757" s="35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</row>
    <row r="758" spans="1:43" x14ac:dyDescent="0.3">
      <c r="A758" s="21">
        <v>3</v>
      </c>
      <c r="B758" s="26" t="s">
        <v>87</v>
      </c>
      <c r="C758" s="26">
        <f t="shared" si="218"/>
        <v>756</v>
      </c>
      <c r="D758" s="26">
        <f t="shared" si="203"/>
        <v>27.76117</v>
      </c>
      <c r="E758" s="26">
        <f t="shared" si="220"/>
        <v>12.41</v>
      </c>
      <c r="F758" s="43">
        <f t="shared" si="211"/>
        <v>97.402422014665049</v>
      </c>
      <c r="G758" s="61"/>
      <c r="H758" s="61"/>
      <c r="I758" s="43">
        <f>E758-E757</f>
        <v>-0.5</v>
      </c>
      <c r="J758" s="26">
        <f>(0.5*'Vehicle Specs'!$G$25*'Vehicle Specs'!$C$28*'Vehicle Specs'!$C$27*'Drive Cycle'!E758^2)</f>
        <v>137.00623719320998</v>
      </c>
      <c r="K758" s="26">
        <f>IF(A758=1,'Vehicle Specs'!$E$36,IF(A758=2,'Vehicle Specs'!$C$36,IF(A758=3,'Vehicle Specs'!$D$36,IF(A758=4,'Vehicle Specs'!$B$36,1))))</f>
        <v>556.55073000000004</v>
      </c>
      <c r="L758" s="26">
        <f t="shared" si="219"/>
        <v>2.5</v>
      </c>
      <c r="M758" s="26">
        <f t="shared" si="212"/>
        <v>0</v>
      </c>
      <c r="N758" s="26">
        <f t="shared" si="204"/>
        <v>0</v>
      </c>
      <c r="O758" s="26">
        <f t="shared" si="205"/>
        <v>0</v>
      </c>
      <c r="P758" s="26">
        <f t="shared" si="206"/>
        <v>693.55696719321008</v>
      </c>
      <c r="Q758" s="26">
        <f>IF(H758=1,I758*'Vehicle Specs'!#REF!,IF(H758=2,'Vehicle Specs'!#REF!*I758,IF(H758=3,'Vehicle Specs'!$G$25*I758,0)))</f>
        <v>0</v>
      </c>
      <c r="R758" s="26">
        <f t="shared" si="202"/>
        <v>693.55696719321008</v>
      </c>
      <c r="S758" s="26">
        <f t="shared" si="207"/>
        <v>693.55696719321008</v>
      </c>
      <c r="T758" s="26">
        <f>ABS((+P758+Q758)*(+E758))/1000</f>
        <v>8.6070419628677381</v>
      </c>
      <c r="U758" s="61"/>
      <c r="V758" s="61"/>
      <c r="W758" s="22">
        <v>308.00785775999998</v>
      </c>
      <c r="X758" s="26">
        <f t="shared" si="213"/>
        <v>5.9339165472139785E-2</v>
      </c>
      <c r="Y758" s="26">
        <f t="shared" si="208"/>
        <v>5.9339165472139785E-2</v>
      </c>
      <c r="Z758" s="26">
        <f t="shared" si="209"/>
        <v>0.18335802130891193</v>
      </c>
      <c r="AA758" s="22">
        <f>(0.5*'Vehicle Specs'!$G$20*'Drive Cycle'!E758^2)</f>
        <v>48422.456761500005</v>
      </c>
      <c r="AB758" s="22">
        <f t="shared" si="210"/>
        <v>693.55696719321008</v>
      </c>
      <c r="AC758" s="22">
        <f>SUM(AB$2:AB758)</f>
        <v>272099.44774992834</v>
      </c>
      <c r="AD758" s="35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</row>
    <row r="759" spans="1:43" x14ac:dyDescent="0.3">
      <c r="A759" s="21">
        <v>3</v>
      </c>
      <c r="B759" s="26" t="s">
        <v>87</v>
      </c>
      <c r="C759" s="26">
        <f t="shared" si="218"/>
        <v>757</v>
      </c>
      <c r="D759" s="26">
        <f t="shared" si="203"/>
        <v>26.642670000000003</v>
      </c>
      <c r="E759" s="26">
        <f t="shared" si="220"/>
        <v>11.91</v>
      </c>
      <c r="F759" s="43">
        <f t="shared" si="211"/>
        <v>97.486385070920292</v>
      </c>
      <c r="G759" s="61"/>
      <c r="H759" s="61"/>
      <c r="I759" s="43">
        <f>E759-E758</f>
        <v>-0.5</v>
      </c>
      <c r="J759" s="26">
        <f>(0.5*'Vehicle Specs'!$G$25*'Vehicle Specs'!$C$28*'Vehicle Specs'!$C$27*'Drive Cycle'!E759^2)</f>
        <v>126.18865133721</v>
      </c>
      <c r="K759" s="26">
        <f>IF(A759=1,'Vehicle Specs'!$E$36,IF(A759=2,'Vehicle Specs'!$C$36,IF(A759=3,'Vehicle Specs'!$D$36,IF(A759=4,'Vehicle Specs'!$B$36,1))))</f>
        <v>556.55073000000004</v>
      </c>
      <c r="L759" s="26">
        <f t="shared" si="219"/>
        <v>2.5</v>
      </c>
      <c r="M759" s="26">
        <f t="shared" si="212"/>
        <v>0</v>
      </c>
      <c r="N759" s="26">
        <f t="shared" si="204"/>
        <v>0</v>
      </c>
      <c r="O759" s="26">
        <f t="shared" si="205"/>
        <v>0</v>
      </c>
      <c r="P759" s="26">
        <f t="shared" si="206"/>
        <v>682.73938133721003</v>
      </c>
      <c r="Q759" s="26">
        <f>IF(H759=1,I759*'Vehicle Specs'!#REF!,IF(H759=2,'Vehicle Specs'!#REF!*I759,IF(H759=3,'Vehicle Specs'!$G$25*I759,0)))</f>
        <v>0</v>
      </c>
      <c r="R759" s="26">
        <f t="shared" si="202"/>
        <v>682.73938133721003</v>
      </c>
      <c r="S759" s="26">
        <f t="shared" si="207"/>
        <v>682.73938133721003</v>
      </c>
      <c r="T759" s="26">
        <f>ABS((+P759+Q759)*(+E759))/1000</f>
        <v>8.1314260317261713</v>
      </c>
      <c r="U759" s="61"/>
      <c r="V759" s="61"/>
      <c r="W759" s="22">
        <v>308.00785775999998</v>
      </c>
      <c r="X759" s="26">
        <f t="shared" si="213"/>
        <v>5.8413637292794938E-2</v>
      </c>
      <c r="Y759" s="26">
        <f t="shared" si="208"/>
        <v>5.8413637292794938E-2</v>
      </c>
      <c r="Z759" s="26">
        <f t="shared" si="209"/>
        <v>0.18049813923473634</v>
      </c>
      <c r="AA759" s="22">
        <f>(0.5*'Vehicle Specs'!$G$20*'Drive Cycle'!E759^2)</f>
        <v>44599.170361500008</v>
      </c>
      <c r="AB759" s="22">
        <f t="shared" si="210"/>
        <v>682.73938133721003</v>
      </c>
      <c r="AC759" s="22">
        <f>SUM(AB$2:AB759)</f>
        <v>272782.18713126553</v>
      </c>
      <c r="AD759" s="35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</row>
    <row r="760" spans="1:43" x14ac:dyDescent="0.3">
      <c r="A760" s="21">
        <v>3</v>
      </c>
      <c r="B760" s="26" t="s">
        <v>87</v>
      </c>
      <c r="C760" s="26">
        <f t="shared" si="218"/>
        <v>758</v>
      </c>
      <c r="D760" s="26">
        <f t="shared" si="203"/>
        <v>25.524170000000002</v>
      </c>
      <c r="E760" s="26">
        <f t="shared" ref="E760:E761" si="221">E759-0.5</f>
        <v>11.41</v>
      </c>
      <c r="F760" s="43">
        <f t="shared" si="211"/>
        <v>97.574027489851048</v>
      </c>
      <c r="G760" s="61"/>
      <c r="H760" s="61"/>
      <c r="I760" s="43">
        <f>E760-E759</f>
        <v>-0.5</v>
      </c>
      <c r="J760" s="26">
        <f>(0.5*'Vehicle Specs'!$G$25*'Vehicle Specs'!$C$28*'Vehicle Specs'!$C$27*'Drive Cycle'!E760^2)</f>
        <v>115.81586753120997</v>
      </c>
      <c r="K760" s="26">
        <f>IF(A760=1,'Vehicle Specs'!$E$36,IF(A760=2,'Vehicle Specs'!$C$36,IF(A760=3,'Vehicle Specs'!$D$36,IF(A760=4,'Vehicle Specs'!$B$36,1))))</f>
        <v>556.55073000000004</v>
      </c>
      <c r="L760" s="26">
        <f t="shared" si="219"/>
        <v>2.5</v>
      </c>
      <c r="M760" s="26">
        <f t="shared" si="212"/>
        <v>0</v>
      </c>
      <c r="N760" s="26">
        <f t="shared" si="204"/>
        <v>0</v>
      </c>
      <c r="O760" s="26">
        <f t="shared" si="205"/>
        <v>0</v>
      </c>
      <c r="P760" s="26">
        <f t="shared" si="206"/>
        <v>672.36659753121</v>
      </c>
      <c r="Q760" s="26">
        <f>IF(H760=1,I760*'Vehicle Specs'!#REF!,IF(H760=2,'Vehicle Specs'!#REF!*I760,IF(H760=3,'Vehicle Specs'!$G$25*I760,0)))</f>
        <v>0</v>
      </c>
      <c r="R760" s="26">
        <f t="shared" si="202"/>
        <v>672.36659753121</v>
      </c>
      <c r="S760" s="26">
        <f t="shared" si="207"/>
        <v>672.36659753121</v>
      </c>
      <c r="T760" s="26">
        <f>ABS((+P760+Q760)*(+E760))/1000</f>
        <v>7.6717028778311063</v>
      </c>
      <c r="U760" s="61"/>
      <c r="V760" s="61"/>
      <c r="W760" s="22">
        <v>308.00785775999998</v>
      </c>
      <c r="X760" s="26">
        <f t="shared" si="213"/>
        <v>5.7526165370824466E-2</v>
      </c>
      <c r="Y760" s="26">
        <f t="shared" si="208"/>
        <v>5.7526165370824466E-2</v>
      </c>
      <c r="Z760" s="26">
        <f t="shared" si="209"/>
        <v>0.17775585099584759</v>
      </c>
      <c r="AA760" s="22">
        <f>(0.5*'Vehicle Specs'!$G$20*'Drive Cycle'!E760^2)</f>
        <v>40933.0914615</v>
      </c>
      <c r="AB760" s="22">
        <f t="shared" si="210"/>
        <v>672.36659753121</v>
      </c>
      <c r="AC760" s="22">
        <f>SUM(AB$2:AB760)</f>
        <v>273454.55372879672</v>
      </c>
      <c r="AD760" s="35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</row>
    <row r="761" spans="1:43" x14ac:dyDescent="0.3">
      <c r="A761" s="21">
        <v>3</v>
      </c>
      <c r="B761" s="26" t="s">
        <v>87</v>
      </c>
      <c r="C761" s="26">
        <f t="shared" si="218"/>
        <v>759</v>
      </c>
      <c r="D761" s="26">
        <f t="shared" si="203"/>
        <v>24.405670000000001</v>
      </c>
      <c r="E761" s="26">
        <f t="shared" si="221"/>
        <v>10.91</v>
      </c>
      <c r="F761" s="43">
        <f t="shared" si="211"/>
        <v>97.665686518265346</v>
      </c>
      <c r="G761" s="61"/>
      <c r="H761" s="61"/>
      <c r="I761" s="43">
        <f>E761-E760</f>
        <v>-0.5</v>
      </c>
      <c r="J761" s="26">
        <f>(0.5*'Vehicle Specs'!$G$25*'Vehicle Specs'!$C$28*'Vehicle Specs'!$C$27*'Drive Cycle'!E761^2)</f>
        <v>105.88788577520999</v>
      </c>
      <c r="K761" s="26">
        <f>IF(A761=1,'Vehicle Specs'!$E$36,IF(A761=2,'Vehicle Specs'!$C$36,IF(A761=3,'Vehicle Specs'!$D$36,IF(A761=4,'Vehicle Specs'!$B$36,1))))</f>
        <v>556.55073000000004</v>
      </c>
      <c r="L761" s="26">
        <f t="shared" si="219"/>
        <v>2.5</v>
      </c>
      <c r="M761" s="26">
        <f t="shared" si="212"/>
        <v>0</v>
      </c>
      <c r="N761" s="26">
        <f t="shared" si="204"/>
        <v>0</v>
      </c>
      <c r="O761" s="26">
        <f t="shared" si="205"/>
        <v>0</v>
      </c>
      <c r="P761" s="26">
        <f t="shared" si="206"/>
        <v>662.43861577521</v>
      </c>
      <c r="Q761" s="26">
        <f>IF(H761=1,I761*'Vehicle Specs'!#REF!,IF(H761=2,'Vehicle Specs'!#REF!*I761,IF(H761=3,'Vehicle Specs'!$G$25*I761,0)))</f>
        <v>0</v>
      </c>
      <c r="R761" s="26">
        <f t="shared" si="202"/>
        <v>662.43861577521</v>
      </c>
      <c r="S761" s="26">
        <f t="shared" si="207"/>
        <v>662.43861577521</v>
      </c>
      <c r="T761" s="26">
        <f>ABS((+P761+Q761)*(+E761))/1000</f>
        <v>7.227205298107541</v>
      </c>
      <c r="U761" s="61"/>
      <c r="V761" s="61"/>
      <c r="W761" s="22">
        <v>308.00785775999998</v>
      </c>
      <c r="X761" s="26">
        <f t="shared" si="213"/>
        <v>5.6676749706228373E-2</v>
      </c>
      <c r="Y761" s="26">
        <f t="shared" si="208"/>
        <v>5.6676749706228373E-2</v>
      </c>
      <c r="Z761" s="26">
        <f t="shared" si="209"/>
        <v>0.17513115659224565</v>
      </c>
      <c r="AA761" s="22">
        <f>(0.5*'Vehicle Specs'!$G$20*'Drive Cycle'!E761^2)</f>
        <v>37424.220061500004</v>
      </c>
      <c r="AB761" s="22">
        <f t="shared" si="210"/>
        <v>662.43861577521</v>
      </c>
      <c r="AC761" s="22">
        <f>SUM(AB$2:AB761)</f>
        <v>274116.99234457192</v>
      </c>
      <c r="AD761" s="35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</row>
    <row r="762" spans="1:43" x14ac:dyDescent="0.3">
      <c r="A762" s="21">
        <v>3</v>
      </c>
      <c r="B762" s="26" t="s">
        <v>87</v>
      </c>
      <c r="C762" s="26">
        <f t="shared" si="218"/>
        <v>760</v>
      </c>
      <c r="D762" s="26">
        <f t="shared" si="203"/>
        <v>23.28717</v>
      </c>
      <c r="E762" s="26">
        <f>E761-0.5</f>
        <v>10.41</v>
      </c>
      <c r="F762" s="43">
        <f t="shared" si="211"/>
        <v>97.761747997612133</v>
      </c>
      <c r="G762" s="61"/>
      <c r="H762" s="61"/>
      <c r="I762" s="43">
        <f>E762-E761</f>
        <v>-0.5</v>
      </c>
      <c r="J762" s="26">
        <f>(0.5*'Vehicle Specs'!$G$25*'Vehicle Specs'!$C$28*'Vehicle Specs'!$C$27*'Drive Cycle'!E762^2)</f>
        <v>96.404706069209993</v>
      </c>
      <c r="K762" s="26">
        <f>IF(A762=1,'Vehicle Specs'!$E$36,IF(A762=2,'Vehicle Specs'!$C$36,IF(A762=3,'Vehicle Specs'!$D$36,IF(A762=4,'Vehicle Specs'!$B$36,1))))</f>
        <v>556.55073000000004</v>
      </c>
      <c r="L762" s="26">
        <f t="shared" si="219"/>
        <v>2.5</v>
      </c>
      <c r="M762" s="26">
        <f t="shared" si="212"/>
        <v>0</v>
      </c>
      <c r="N762" s="26">
        <f t="shared" si="204"/>
        <v>0</v>
      </c>
      <c r="O762" s="26">
        <f t="shared" si="205"/>
        <v>0</v>
      </c>
      <c r="P762" s="26">
        <f t="shared" si="206"/>
        <v>652.95543606921001</v>
      </c>
      <c r="Q762" s="26">
        <f>IF(H762=1,I762*'Vehicle Specs'!#REF!,IF(H762=2,'Vehicle Specs'!#REF!*I762,IF(H762=3,'Vehicle Specs'!$G$25*I762,0)))</f>
        <v>0</v>
      </c>
      <c r="R762" s="26">
        <f t="shared" si="202"/>
        <v>652.95543606921001</v>
      </c>
      <c r="S762" s="26">
        <f t="shared" si="207"/>
        <v>652.95543606921001</v>
      </c>
      <c r="T762" s="26">
        <f>ABS((+P762+Q762)*(+E762))/1000</f>
        <v>6.7972660894804768</v>
      </c>
      <c r="U762" s="61"/>
      <c r="V762" s="61"/>
      <c r="W762" s="22">
        <v>308.00785775999998</v>
      </c>
      <c r="X762" s="26">
        <f t="shared" si="213"/>
        <v>5.5865390299006668E-2</v>
      </c>
      <c r="Y762" s="26">
        <f t="shared" si="208"/>
        <v>5.5865390299006668E-2</v>
      </c>
      <c r="Z762" s="26">
        <f t="shared" si="209"/>
        <v>0.17262405602393061</v>
      </c>
      <c r="AA762" s="22">
        <f>(0.5*'Vehicle Specs'!$G$20*'Drive Cycle'!E762^2)</f>
        <v>34072.556161500004</v>
      </c>
      <c r="AB762" s="22">
        <f t="shared" si="210"/>
        <v>652.95543606921001</v>
      </c>
      <c r="AC762" s="22">
        <f>SUM(AB$2:AB762)</f>
        <v>274769.94778064115</v>
      </c>
      <c r="AD762" s="35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</row>
    <row r="763" spans="1:43" x14ac:dyDescent="0.3">
      <c r="A763" s="21">
        <v>3</v>
      </c>
      <c r="B763" s="26" t="s">
        <v>87</v>
      </c>
      <c r="C763" s="26">
        <f t="shared" si="218"/>
        <v>761</v>
      </c>
      <c r="D763" s="26">
        <f t="shared" si="203"/>
        <v>22.168670000000002</v>
      </c>
      <c r="E763" s="26">
        <f t="shared" ref="E763:E774" si="222">E762-0.5</f>
        <v>9.91</v>
      </c>
      <c r="F763" s="43">
        <f t="shared" si="211"/>
        <v>97.862656171174194</v>
      </c>
      <c r="G763" s="61"/>
      <c r="H763" s="61"/>
      <c r="I763" s="43">
        <f>E763-E762</f>
        <v>-0.5</v>
      </c>
      <c r="J763" s="26">
        <f>(0.5*'Vehicle Specs'!$G$25*'Vehicle Specs'!$C$28*'Vehicle Specs'!$C$27*'Drive Cycle'!E763^2)</f>
        <v>87.366328413209985</v>
      </c>
      <c r="K763" s="26">
        <f>IF(A763=1,'Vehicle Specs'!$E$36,IF(A763=2,'Vehicle Specs'!$C$36,IF(A763=3,'Vehicle Specs'!$D$36,IF(A763=4,'Vehicle Specs'!$B$36,1))))</f>
        <v>556.55073000000004</v>
      </c>
      <c r="L763" s="26">
        <f t="shared" si="219"/>
        <v>2.5</v>
      </c>
      <c r="M763" s="26">
        <f t="shared" si="212"/>
        <v>0</v>
      </c>
      <c r="N763" s="26">
        <f t="shared" si="204"/>
        <v>0</v>
      </c>
      <c r="O763" s="26">
        <f t="shared" si="205"/>
        <v>0</v>
      </c>
      <c r="P763" s="26">
        <f t="shared" si="206"/>
        <v>643.91705841321004</v>
      </c>
      <c r="Q763" s="26">
        <f>IF(H763=1,I763*'Vehicle Specs'!#REF!,IF(H763=2,'Vehicle Specs'!#REF!*I763,IF(H763=3,'Vehicle Specs'!$G$25*I763,0)))</f>
        <v>0</v>
      </c>
      <c r="R763" s="26">
        <f t="shared" si="202"/>
        <v>643.91705841321004</v>
      </c>
      <c r="S763" s="26">
        <f t="shared" si="207"/>
        <v>643.91705841321004</v>
      </c>
      <c r="T763" s="26">
        <f>ABS((+P763+Q763)*(+E763))/1000</f>
        <v>6.3812180488749117</v>
      </c>
      <c r="U763" s="61"/>
      <c r="V763" s="61"/>
      <c r="W763" s="22">
        <v>308.00785775999998</v>
      </c>
      <c r="X763" s="26">
        <f t="shared" si="213"/>
        <v>5.5092087149159336E-2</v>
      </c>
      <c r="Y763" s="26">
        <f t="shared" si="208"/>
        <v>5.5092087149159336E-2</v>
      </c>
      <c r="Z763" s="26">
        <f t="shared" si="209"/>
        <v>0.17023454929090234</v>
      </c>
      <c r="AA763" s="22">
        <f>(0.5*'Vehicle Specs'!$G$20*'Drive Cycle'!E763^2)</f>
        <v>30878.099761500001</v>
      </c>
      <c r="AB763" s="22">
        <f t="shared" si="210"/>
        <v>643.91705841321004</v>
      </c>
      <c r="AC763" s="22">
        <f>SUM(AB$2:AB763)</f>
        <v>275413.86483905435</v>
      </c>
      <c r="AD763" s="35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</row>
    <row r="764" spans="1:43" x14ac:dyDescent="0.3">
      <c r="A764" s="21">
        <v>3</v>
      </c>
      <c r="B764" s="26" t="s">
        <v>87</v>
      </c>
      <c r="C764" s="26">
        <f t="shared" si="218"/>
        <v>762</v>
      </c>
      <c r="D764" s="26">
        <f t="shared" si="203"/>
        <v>21.050170000000001</v>
      </c>
      <c r="E764" s="26">
        <f t="shared" si="222"/>
        <v>9.41</v>
      </c>
      <c r="F764" s="43">
        <f t="shared" si="211"/>
        <v>97.968926096785253</v>
      </c>
      <c r="G764" s="61"/>
      <c r="H764" s="61"/>
      <c r="I764" s="43">
        <f>E764-E763</f>
        <v>-0.5</v>
      </c>
      <c r="J764" s="26">
        <f>(0.5*'Vehicle Specs'!$G$25*'Vehicle Specs'!$C$28*'Vehicle Specs'!$C$27*'Drive Cycle'!E764^2)</f>
        <v>78.772752807209997</v>
      </c>
      <c r="K764" s="26">
        <f>IF(A764=1,'Vehicle Specs'!$E$36,IF(A764=2,'Vehicle Specs'!$C$36,IF(A764=3,'Vehicle Specs'!$D$36,IF(A764=4,'Vehicle Specs'!$B$36,1))))</f>
        <v>556.55073000000004</v>
      </c>
      <c r="L764" s="26">
        <f t="shared" si="219"/>
        <v>2.5</v>
      </c>
      <c r="M764" s="26">
        <f t="shared" si="212"/>
        <v>0</v>
      </c>
      <c r="N764" s="26">
        <f t="shared" si="204"/>
        <v>0</v>
      </c>
      <c r="O764" s="26">
        <f t="shared" si="205"/>
        <v>0</v>
      </c>
      <c r="P764" s="26">
        <f t="shared" si="206"/>
        <v>635.32348280720998</v>
      </c>
      <c r="Q764" s="26">
        <f>IF(H764=1,I764*'Vehicle Specs'!#REF!,IF(H764=2,'Vehicle Specs'!#REF!*I764,IF(H764=3,'Vehicle Specs'!$G$25*I764,0)))</f>
        <v>0</v>
      </c>
      <c r="R764" s="26">
        <f t="shared" si="202"/>
        <v>635.32348280720998</v>
      </c>
      <c r="S764" s="26">
        <f t="shared" si="207"/>
        <v>635.32348280720998</v>
      </c>
      <c r="T764" s="26">
        <f>ABS((+P764+Q764)*(+E764))/1000</f>
        <v>5.9783939732158462</v>
      </c>
      <c r="U764" s="61"/>
      <c r="V764" s="61"/>
      <c r="W764" s="22">
        <v>308.00785775999998</v>
      </c>
      <c r="X764" s="26">
        <f t="shared" si="213"/>
        <v>5.435684025668637E-2</v>
      </c>
      <c r="Y764" s="26">
        <f t="shared" si="208"/>
        <v>5.435684025668637E-2</v>
      </c>
      <c r="Z764" s="26">
        <f t="shared" si="209"/>
        <v>0.16796263639316086</v>
      </c>
      <c r="AA764" s="22">
        <f>(0.5*'Vehicle Specs'!$G$20*'Drive Cycle'!E764^2)</f>
        <v>27840.850861500003</v>
      </c>
      <c r="AB764" s="22">
        <f t="shared" si="210"/>
        <v>635.32348280720998</v>
      </c>
      <c r="AC764" s="22">
        <f>SUM(AB$2:AB764)</f>
        <v>276049.18832186155</v>
      </c>
      <c r="AD764" s="35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</row>
    <row r="765" spans="1:43" x14ac:dyDescent="0.3">
      <c r="A765" s="21">
        <v>3</v>
      </c>
      <c r="B765" s="26" t="s">
        <v>87</v>
      </c>
      <c r="C765" s="26">
        <f t="shared" si="218"/>
        <v>763</v>
      </c>
      <c r="D765" s="26">
        <f t="shared" si="203"/>
        <v>19.93167</v>
      </c>
      <c r="E765" s="26">
        <f t="shared" si="222"/>
        <v>8.91</v>
      </c>
      <c r="F765" s="43">
        <f t="shared" si="211"/>
        <v>98.081159542352026</v>
      </c>
      <c r="G765" s="61"/>
      <c r="H765" s="61"/>
      <c r="I765" s="43">
        <f>E765-E764</f>
        <v>-0.5</v>
      </c>
      <c r="J765" s="26">
        <f>(0.5*'Vehicle Specs'!$G$25*'Vehicle Specs'!$C$28*'Vehicle Specs'!$C$27*'Drive Cycle'!E765^2)</f>
        <v>70.623979251210002</v>
      </c>
      <c r="K765" s="26">
        <f>IF(A765=1,'Vehicle Specs'!$E$36,IF(A765=2,'Vehicle Specs'!$C$36,IF(A765=3,'Vehicle Specs'!$D$36,IF(A765=4,'Vehicle Specs'!$B$36,1))))</f>
        <v>556.55073000000004</v>
      </c>
      <c r="L765" s="26">
        <f t="shared" si="219"/>
        <v>2.5</v>
      </c>
      <c r="M765" s="26">
        <f t="shared" si="212"/>
        <v>0</v>
      </c>
      <c r="N765" s="26">
        <f t="shared" si="204"/>
        <v>0</v>
      </c>
      <c r="O765" s="26">
        <f t="shared" si="205"/>
        <v>0</v>
      </c>
      <c r="P765" s="26">
        <f t="shared" si="206"/>
        <v>627.17470925121006</v>
      </c>
      <c r="Q765" s="26">
        <f>IF(H765=1,I765*'Vehicle Specs'!#REF!,IF(H765=2,'Vehicle Specs'!#REF!*I765,IF(H765=3,'Vehicle Specs'!$G$25*I765,0)))</f>
        <v>0</v>
      </c>
      <c r="R765" s="26">
        <f t="shared" si="202"/>
        <v>627.17470925121006</v>
      </c>
      <c r="S765" s="26">
        <f t="shared" si="207"/>
        <v>627.17470925121006</v>
      </c>
      <c r="T765" s="26">
        <f>ABS((+P765+Q765)*(+E765))/1000</f>
        <v>5.5881266594282817</v>
      </c>
      <c r="U765" s="61"/>
      <c r="V765" s="61"/>
      <c r="W765" s="22">
        <v>308.00785775999998</v>
      </c>
      <c r="X765" s="26">
        <f t="shared" si="213"/>
        <v>5.3659649621587792E-2</v>
      </c>
      <c r="Y765" s="26">
        <f t="shared" si="208"/>
        <v>5.3659649621587792E-2</v>
      </c>
      <c r="Z765" s="26">
        <f t="shared" si="209"/>
        <v>0.16580831733070628</v>
      </c>
      <c r="AA765" s="22">
        <f>(0.5*'Vehicle Specs'!$G$20*'Drive Cycle'!E765^2)</f>
        <v>24960.809461500005</v>
      </c>
      <c r="AB765" s="22">
        <f t="shared" si="210"/>
        <v>627.17470925121006</v>
      </c>
      <c r="AC765" s="22">
        <f>SUM(AB$2:AB765)</f>
        <v>276676.36303111276</v>
      </c>
      <c r="AD765" s="35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</row>
    <row r="766" spans="1:43" x14ac:dyDescent="0.3">
      <c r="A766" s="21">
        <v>3</v>
      </c>
      <c r="B766" s="26" t="s">
        <v>87</v>
      </c>
      <c r="C766" s="26">
        <f t="shared" si="218"/>
        <v>764</v>
      </c>
      <c r="D766" s="26">
        <f t="shared" si="203"/>
        <v>18.81317</v>
      </c>
      <c r="E766" s="26">
        <f t="shared" si="222"/>
        <v>8.41</v>
      </c>
      <c r="F766" s="43">
        <f t="shared" si="211"/>
        <v>98.200065606561296</v>
      </c>
      <c r="G766" s="61"/>
      <c r="H766" s="61"/>
      <c r="I766" s="43">
        <f>E766-E765</f>
        <v>-0.5</v>
      </c>
      <c r="J766" s="26">
        <f>(0.5*'Vehicle Specs'!$G$25*'Vehicle Specs'!$C$28*'Vehicle Specs'!$C$27*'Drive Cycle'!E766^2)</f>
        <v>62.920007745209993</v>
      </c>
      <c r="K766" s="26">
        <f>IF(A766=1,'Vehicle Specs'!$E$36,IF(A766=2,'Vehicle Specs'!$C$36,IF(A766=3,'Vehicle Specs'!$D$36,IF(A766=4,'Vehicle Specs'!$B$36,1))))</f>
        <v>556.55073000000004</v>
      </c>
      <c r="L766" s="26">
        <f t="shared" si="219"/>
        <v>2.5</v>
      </c>
      <c r="M766" s="26">
        <f t="shared" si="212"/>
        <v>0</v>
      </c>
      <c r="N766" s="26">
        <f t="shared" si="204"/>
        <v>0</v>
      </c>
      <c r="O766" s="26">
        <f t="shared" si="205"/>
        <v>0</v>
      </c>
      <c r="P766" s="26">
        <f t="shared" si="206"/>
        <v>619.47073774521004</v>
      </c>
      <c r="Q766" s="26">
        <f>IF(H766=1,I766*'Vehicle Specs'!#REF!,IF(H766=2,'Vehicle Specs'!#REF!*I766,IF(H766=3,'Vehicle Specs'!$G$25*I766,0)))</f>
        <v>0</v>
      </c>
      <c r="R766" s="26">
        <f t="shared" si="202"/>
        <v>619.47073774521004</v>
      </c>
      <c r="S766" s="26">
        <f t="shared" si="207"/>
        <v>619.47073774521004</v>
      </c>
      <c r="T766" s="26">
        <f>ABS((+P766+Q766)*(+E766))/1000</f>
        <v>5.2097489044372169</v>
      </c>
      <c r="U766" s="61"/>
      <c r="V766" s="61"/>
      <c r="W766" s="22">
        <v>308.00785775999998</v>
      </c>
      <c r="X766" s="26">
        <f t="shared" si="213"/>
        <v>5.3000515243863587E-2</v>
      </c>
      <c r="Y766" s="26">
        <f t="shared" si="208"/>
        <v>5.3000515243863587E-2</v>
      </c>
      <c r="Z766" s="26">
        <f t="shared" si="209"/>
        <v>0.16377159210353848</v>
      </c>
      <c r="AA766" s="22">
        <f>(0.5*'Vehicle Specs'!$G$20*'Drive Cycle'!E766^2)</f>
        <v>22237.975561499999</v>
      </c>
      <c r="AB766" s="22">
        <f t="shared" si="210"/>
        <v>619.47073774521004</v>
      </c>
      <c r="AC766" s="22">
        <f>SUM(AB$2:AB766)</f>
        <v>277295.83376885799</v>
      </c>
      <c r="AD766" s="35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</row>
    <row r="767" spans="1:43" x14ac:dyDescent="0.3">
      <c r="A767" s="21">
        <v>3</v>
      </c>
      <c r="B767" s="26" t="s">
        <v>87</v>
      </c>
      <c r="C767" s="26">
        <f t="shared" si="218"/>
        <v>765</v>
      </c>
      <c r="D767" s="26">
        <f t="shared" si="203"/>
        <v>17.694670000000002</v>
      </c>
      <c r="E767" s="26">
        <f t="shared" si="222"/>
        <v>7.91</v>
      </c>
      <c r="F767" s="43">
        <f t="shared" si="211"/>
        <v>98.32648785687735</v>
      </c>
      <c r="G767" s="61"/>
      <c r="H767" s="61"/>
      <c r="I767" s="43">
        <f>E767-E766</f>
        <v>-0.5</v>
      </c>
      <c r="J767" s="26">
        <f>(0.5*'Vehicle Specs'!$G$25*'Vehicle Specs'!$C$28*'Vehicle Specs'!$C$27*'Drive Cycle'!E767^2)</f>
        <v>55.660838289209991</v>
      </c>
      <c r="K767" s="26">
        <f>IF(A767=1,'Vehicle Specs'!$E$36,IF(A767=2,'Vehicle Specs'!$C$36,IF(A767=3,'Vehicle Specs'!$D$36,IF(A767=4,'Vehicle Specs'!$B$36,1))))</f>
        <v>556.55073000000004</v>
      </c>
      <c r="L767" s="26">
        <f t="shared" si="219"/>
        <v>2.5</v>
      </c>
      <c r="M767" s="26">
        <f t="shared" si="212"/>
        <v>0</v>
      </c>
      <c r="N767" s="26">
        <f t="shared" si="204"/>
        <v>0</v>
      </c>
      <c r="O767" s="26">
        <f t="shared" si="205"/>
        <v>0</v>
      </c>
      <c r="P767" s="26">
        <f t="shared" si="206"/>
        <v>612.21156828921005</v>
      </c>
      <c r="Q767" s="26">
        <f>IF(H767=1,I767*'Vehicle Specs'!#REF!,IF(H767=2,'Vehicle Specs'!#REF!*I767,IF(H767=3,'Vehicle Specs'!$G$25*I767,0)))</f>
        <v>0</v>
      </c>
      <c r="R767" s="26">
        <f t="shared" si="202"/>
        <v>612.21156828921005</v>
      </c>
      <c r="S767" s="26">
        <f t="shared" si="207"/>
        <v>612.21156828921005</v>
      </c>
      <c r="T767" s="26">
        <f>ABS((+P767+Q767)*(+E767))/1000</f>
        <v>4.8425935051676516</v>
      </c>
      <c r="U767" s="61"/>
      <c r="V767" s="61"/>
      <c r="W767" s="22">
        <v>308.00785775999998</v>
      </c>
      <c r="X767" s="26">
        <f t="shared" si="213"/>
        <v>5.2379437123513756E-2</v>
      </c>
      <c r="Y767" s="26">
        <f t="shared" si="208"/>
        <v>5.2379437123513756E-2</v>
      </c>
      <c r="Z767" s="26">
        <f t="shared" si="209"/>
        <v>0.16185246071165749</v>
      </c>
      <c r="AA767" s="22">
        <f>(0.5*'Vehicle Specs'!$G$20*'Drive Cycle'!E767^2)</f>
        <v>19672.349161500002</v>
      </c>
      <c r="AB767" s="22">
        <f t="shared" si="210"/>
        <v>612.21156828921005</v>
      </c>
      <c r="AC767" s="22">
        <f>SUM(AB$2:AB767)</f>
        <v>277908.0453371472</v>
      </c>
      <c r="AD767" s="35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</row>
    <row r="768" spans="1:43" x14ac:dyDescent="0.3">
      <c r="A768" s="21">
        <v>3</v>
      </c>
      <c r="B768" s="26" t="s">
        <v>87</v>
      </c>
      <c r="C768" s="26">
        <f t="shared" si="218"/>
        <v>766</v>
      </c>
      <c r="D768" s="26">
        <f t="shared" si="203"/>
        <v>16.576170000000001</v>
      </c>
      <c r="E768" s="26">
        <f t="shared" si="222"/>
        <v>7.41</v>
      </c>
      <c r="F768" s="43">
        <f t="shared" si="211"/>
        <v>98.461440623409061</v>
      </c>
      <c r="G768" s="61"/>
      <c r="H768" s="61"/>
      <c r="I768" s="43">
        <f>E768-E767</f>
        <v>-0.5</v>
      </c>
      <c r="J768" s="26">
        <f>(0.5*'Vehicle Specs'!$G$25*'Vehicle Specs'!$C$28*'Vehicle Specs'!$C$27*'Drive Cycle'!E768^2)</f>
        <v>48.846470883209996</v>
      </c>
      <c r="K768" s="26">
        <f>IF(A768=1,'Vehicle Specs'!$E$36,IF(A768=2,'Vehicle Specs'!$C$36,IF(A768=3,'Vehicle Specs'!$D$36,IF(A768=4,'Vehicle Specs'!$B$36,1))))</f>
        <v>556.55073000000004</v>
      </c>
      <c r="L768" s="26">
        <f t="shared" si="219"/>
        <v>2.5</v>
      </c>
      <c r="M768" s="26">
        <f t="shared" si="212"/>
        <v>0</v>
      </c>
      <c r="N768" s="26">
        <f t="shared" si="204"/>
        <v>0</v>
      </c>
      <c r="O768" s="26">
        <f t="shared" si="205"/>
        <v>0</v>
      </c>
      <c r="P768" s="26">
        <f t="shared" si="206"/>
        <v>605.39720088321008</v>
      </c>
      <c r="Q768" s="26">
        <f>IF(H768=1,I768*'Vehicle Specs'!#REF!,IF(H768=2,'Vehicle Specs'!#REF!*I768,IF(H768=3,'Vehicle Specs'!$G$25*I768,0)))</f>
        <v>0</v>
      </c>
      <c r="R768" s="26">
        <f t="shared" si="202"/>
        <v>605.39720088321008</v>
      </c>
      <c r="S768" s="26">
        <f t="shared" si="207"/>
        <v>605.39720088321008</v>
      </c>
      <c r="T768" s="26">
        <f>ABS((+P768+Q768)*(+E768))/1000</f>
        <v>4.4859932585445872</v>
      </c>
      <c r="U768" s="61"/>
      <c r="V768" s="61"/>
      <c r="W768" s="22">
        <v>308.00785775999998</v>
      </c>
      <c r="X768" s="26">
        <f t="shared" si="213"/>
        <v>5.1796415260538312E-2</v>
      </c>
      <c r="Y768" s="26">
        <f t="shared" si="208"/>
        <v>5.1796415260538312E-2</v>
      </c>
      <c r="Z768" s="26">
        <f t="shared" si="209"/>
        <v>0.16005092315506336</v>
      </c>
      <c r="AA768" s="22">
        <f>(0.5*'Vehicle Specs'!$G$20*'Drive Cycle'!E768^2)</f>
        <v>17263.930261500002</v>
      </c>
      <c r="AB768" s="22">
        <f t="shared" si="210"/>
        <v>605.39720088321008</v>
      </c>
      <c r="AC768" s="22">
        <f>SUM(AB$2:AB768)</f>
        <v>278513.44253803039</v>
      </c>
      <c r="AD768" s="35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</row>
    <row r="769" spans="1:43" x14ac:dyDescent="0.3">
      <c r="A769" s="21">
        <v>3</v>
      </c>
      <c r="B769" s="26" t="s">
        <v>87</v>
      </c>
      <c r="C769" s="26">
        <f t="shared" si="218"/>
        <v>767</v>
      </c>
      <c r="D769" s="26">
        <f t="shared" si="203"/>
        <v>15.45767</v>
      </c>
      <c r="E769" s="26">
        <f t="shared" si="222"/>
        <v>6.91</v>
      </c>
      <c r="F769" s="43">
        <f t="shared" si="211"/>
        <v>98.606158423698503</v>
      </c>
      <c r="G769" s="61"/>
      <c r="H769" s="61"/>
      <c r="I769" s="43">
        <f>E769-E768</f>
        <v>-0.5</v>
      </c>
      <c r="J769" s="26">
        <f>(0.5*'Vehicle Specs'!$G$25*'Vehicle Specs'!$C$28*'Vehicle Specs'!$C$27*'Drive Cycle'!E769^2)</f>
        <v>42.476905527209993</v>
      </c>
      <c r="K769" s="26">
        <f>IF(A769=1,'Vehicle Specs'!$E$36,IF(A769=2,'Vehicle Specs'!$C$36,IF(A769=3,'Vehicle Specs'!$D$36,IF(A769=4,'Vehicle Specs'!$B$36,1))))</f>
        <v>556.55073000000004</v>
      </c>
      <c r="L769" s="26">
        <f t="shared" si="219"/>
        <v>2.5</v>
      </c>
      <c r="M769" s="26">
        <f t="shared" si="212"/>
        <v>0</v>
      </c>
      <c r="N769" s="26">
        <f t="shared" si="204"/>
        <v>0</v>
      </c>
      <c r="O769" s="26">
        <f t="shared" si="205"/>
        <v>0</v>
      </c>
      <c r="P769" s="26">
        <f t="shared" si="206"/>
        <v>599.02763552721001</v>
      </c>
      <c r="Q769" s="26">
        <f>IF(H769=1,I769*'Vehicle Specs'!#REF!,IF(H769=2,'Vehicle Specs'!#REF!*I769,IF(H769=3,'Vehicle Specs'!$G$25*I769,0)))</f>
        <v>0</v>
      </c>
      <c r="R769" s="26">
        <f t="shared" si="202"/>
        <v>599.02763552721001</v>
      </c>
      <c r="S769" s="26">
        <f t="shared" si="207"/>
        <v>599.02763552721001</v>
      </c>
      <c r="T769" s="26">
        <f>ABS((+P769+Q769)*(+E769))/1000</f>
        <v>4.1392809614930215</v>
      </c>
      <c r="U769" s="61"/>
      <c r="V769" s="61"/>
      <c r="W769" s="22">
        <v>308.00785775999998</v>
      </c>
      <c r="X769" s="26">
        <f t="shared" si="213"/>
        <v>5.1251449654937227E-2</v>
      </c>
      <c r="Y769" s="26">
        <f t="shared" si="208"/>
        <v>5.1251449654937227E-2</v>
      </c>
      <c r="Z769" s="26">
        <f t="shared" si="209"/>
        <v>0.15836697943375602</v>
      </c>
      <c r="AA769" s="22">
        <f>(0.5*'Vehicle Specs'!$G$20*'Drive Cycle'!E769^2)</f>
        <v>15012.718861500001</v>
      </c>
      <c r="AB769" s="22">
        <f t="shared" si="210"/>
        <v>599.02763552721001</v>
      </c>
      <c r="AC769" s="22">
        <f>SUM(AB$2:AB769)</f>
        <v>279112.47017355758</v>
      </c>
      <c r="AD769" s="35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</row>
    <row r="770" spans="1:43" x14ac:dyDescent="0.3">
      <c r="A770" s="21">
        <v>3</v>
      </c>
      <c r="B770" s="26" t="s">
        <v>87</v>
      </c>
      <c r="C770" s="26">
        <f t="shared" si="218"/>
        <v>768</v>
      </c>
      <c r="D770" s="26">
        <f t="shared" si="203"/>
        <v>14.339170000000001</v>
      </c>
      <c r="E770" s="26">
        <f t="shared" si="222"/>
        <v>6.41</v>
      </c>
      <c r="F770" s="43">
        <f t="shared" si="211"/>
        <v>98.762164663948113</v>
      </c>
      <c r="G770" s="61"/>
      <c r="H770" s="61"/>
      <c r="I770" s="43">
        <f>E770-E769</f>
        <v>-0.5</v>
      </c>
      <c r="J770" s="26">
        <f>(0.5*'Vehicle Specs'!$G$25*'Vehicle Specs'!$C$28*'Vehicle Specs'!$C$27*'Drive Cycle'!E770^2)</f>
        <v>36.552142221209998</v>
      </c>
      <c r="K770" s="26">
        <f>IF(A770=1,'Vehicle Specs'!$E$36,IF(A770=2,'Vehicle Specs'!$C$36,IF(A770=3,'Vehicle Specs'!$D$36,IF(A770=4,'Vehicle Specs'!$B$36,1))))</f>
        <v>556.55073000000004</v>
      </c>
      <c r="L770" s="26">
        <f t="shared" si="219"/>
        <v>2.5</v>
      </c>
      <c r="M770" s="26">
        <f t="shared" si="212"/>
        <v>0</v>
      </c>
      <c r="N770" s="26">
        <f t="shared" si="204"/>
        <v>0</v>
      </c>
      <c r="O770" s="26">
        <f t="shared" si="205"/>
        <v>0</v>
      </c>
      <c r="P770" s="26">
        <f t="shared" si="206"/>
        <v>593.10287222121008</v>
      </c>
      <c r="Q770" s="26">
        <f>IF(H770=1,I770*'Vehicle Specs'!#REF!,IF(H770=2,'Vehicle Specs'!#REF!*I770,IF(H770=3,'Vehicle Specs'!$G$25*I770,0)))</f>
        <v>0</v>
      </c>
      <c r="R770" s="26">
        <f t="shared" ref="R770:R833" si="223">(J770+K770+O770+Q770)</f>
        <v>593.10287222121008</v>
      </c>
      <c r="S770" s="26">
        <f t="shared" si="207"/>
        <v>593.10287222121008</v>
      </c>
      <c r="T770" s="26">
        <f>ABS((+P770+Q770)*(+E770))/1000</f>
        <v>3.8017894109379569</v>
      </c>
      <c r="U770" s="61"/>
      <c r="V770" s="61"/>
      <c r="W770" s="22">
        <v>308.00785775999998</v>
      </c>
      <c r="X770" s="26">
        <f t="shared" si="213"/>
        <v>5.0744540306710537E-2</v>
      </c>
      <c r="Y770" s="26">
        <f t="shared" si="208"/>
        <v>5.0744540306710537E-2</v>
      </c>
      <c r="Z770" s="26">
        <f t="shared" si="209"/>
        <v>0.15680062954773555</v>
      </c>
      <c r="AA770" s="22">
        <f>(0.5*'Vehicle Specs'!$G$20*'Drive Cycle'!E770^2)</f>
        <v>12918.714961500002</v>
      </c>
      <c r="AB770" s="22">
        <f t="shared" si="210"/>
        <v>593.10287222121008</v>
      </c>
      <c r="AC770" s="22">
        <f>SUM(AB$2:AB770)</f>
        <v>279705.57304577879</v>
      </c>
      <c r="AD770" s="35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</row>
    <row r="771" spans="1:43" x14ac:dyDescent="0.3">
      <c r="A771" s="21">
        <v>3</v>
      </c>
      <c r="B771" s="26" t="s">
        <v>87</v>
      </c>
      <c r="C771" s="26">
        <f t="shared" si="218"/>
        <v>769</v>
      </c>
      <c r="D771" s="26">
        <f t="shared" ref="D771:D834" si="224">E771*2.237</f>
        <v>13.22067</v>
      </c>
      <c r="E771" s="26">
        <f t="shared" si="222"/>
        <v>5.91</v>
      </c>
      <c r="F771" s="43">
        <f t="shared" si="211"/>
        <v>98.931369401680769</v>
      </c>
      <c r="G771" s="61"/>
      <c r="H771" s="61"/>
      <c r="I771" s="43">
        <f>E771-E770</f>
        <v>-0.5</v>
      </c>
      <c r="J771" s="26">
        <f>(0.5*'Vehicle Specs'!$G$25*'Vehicle Specs'!$C$28*'Vehicle Specs'!$C$27*'Drive Cycle'!E771^2)</f>
        <v>31.072180965209999</v>
      </c>
      <c r="K771" s="26">
        <f>IF(A771=1,'Vehicle Specs'!$E$36,IF(A771=2,'Vehicle Specs'!$C$36,IF(A771=3,'Vehicle Specs'!$D$36,IF(A771=4,'Vehicle Specs'!$B$36,1))))</f>
        <v>556.55073000000004</v>
      </c>
      <c r="L771" s="26">
        <f t="shared" si="219"/>
        <v>2.5</v>
      </c>
      <c r="M771" s="26">
        <f t="shared" si="212"/>
        <v>0</v>
      </c>
      <c r="N771" s="26">
        <f t="shared" ref="N771:N834" si="225">DEGREES(ATAN(M771/$C$3))</f>
        <v>0</v>
      </c>
      <c r="O771" s="26">
        <f t="shared" ref="O771:O834" si="226">9.81*SIN(RADIANS(N771))*($C$46)</f>
        <v>0</v>
      </c>
      <c r="P771" s="26">
        <f t="shared" ref="P771:P834" si="227">J771+K771+O771</f>
        <v>587.62291096521005</v>
      </c>
      <c r="Q771" s="26">
        <f>IF(H771=1,I771*'Vehicle Specs'!#REF!,IF(H771=2,'Vehicle Specs'!#REF!*I771,IF(H771=3,'Vehicle Specs'!$G$25*I771,0)))</f>
        <v>0</v>
      </c>
      <c r="R771" s="26">
        <f t="shared" si="223"/>
        <v>587.62291096521005</v>
      </c>
      <c r="S771" s="26">
        <f t="shared" ref="S771:S834" si="228">ABS(R771)</f>
        <v>587.62291096521005</v>
      </c>
      <c r="T771" s="26">
        <f>ABS((+P771+Q771)*(+E771))/1000</f>
        <v>3.4728514038043912</v>
      </c>
      <c r="U771" s="61"/>
      <c r="V771" s="61"/>
      <c r="W771" s="22">
        <v>308.00785775999998</v>
      </c>
      <c r="X771" s="26">
        <f t="shared" si="213"/>
        <v>5.0275687215858206E-2</v>
      </c>
      <c r="Y771" s="26">
        <f t="shared" ref="Y771:Y834" si="229">ABS(X771)</f>
        <v>5.0275687215858206E-2</v>
      </c>
      <c r="Z771" s="26">
        <f t="shared" ref="Z771:Z834" si="230">X771*3.09</f>
        <v>0.15535187349700186</v>
      </c>
      <c r="AA771" s="22">
        <f>(0.5*'Vehicle Specs'!$G$20*'Drive Cycle'!E771^2)</f>
        <v>10981.918561500001</v>
      </c>
      <c r="AB771" s="22">
        <f t="shared" ref="AB771:AB834" si="231">P771+Q771</f>
        <v>587.62291096521005</v>
      </c>
      <c r="AC771" s="22">
        <f>SUM(AB$2:AB771)</f>
        <v>280293.19595674402</v>
      </c>
      <c r="AD771" s="35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</row>
    <row r="772" spans="1:43" x14ac:dyDescent="0.3">
      <c r="A772" s="21">
        <v>3</v>
      </c>
      <c r="B772" s="26" t="s">
        <v>87</v>
      </c>
      <c r="C772" s="26">
        <f t="shared" si="218"/>
        <v>770</v>
      </c>
      <c r="D772" s="26">
        <f t="shared" si="224"/>
        <v>12.102170000000001</v>
      </c>
      <c r="E772" s="26">
        <f t="shared" si="222"/>
        <v>5.41</v>
      </c>
      <c r="F772" s="43">
        <f t="shared" ref="F772:F835" si="232">($C$3/E772)+F771</f>
        <v>99.11621228522975</v>
      </c>
      <c r="G772" s="61"/>
      <c r="H772" s="61"/>
      <c r="I772" s="43">
        <f>E772-E771</f>
        <v>-0.5</v>
      </c>
      <c r="J772" s="26">
        <f>(0.5*'Vehicle Specs'!$G$25*'Vehicle Specs'!$C$28*'Vehicle Specs'!$C$27*'Drive Cycle'!E772^2)</f>
        <v>26.037021759209999</v>
      </c>
      <c r="K772" s="26">
        <f>IF(A772=1,'Vehicle Specs'!$E$36,IF(A772=2,'Vehicle Specs'!$C$36,IF(A772=3,'Vehicle Specs'!$D$36,IF(A772=4,'Vehicle Specs'!$B$36,1))))</f>
        <v>556.55073000000004</v>
      </c>
      <c r="L772" s="26">
        <f t="shared" si="219"/>
        <v>2.5</v>
      </c>
      <c r="M772" s="26">
        <f t="shared" ref="M772:M835" si="233">L772-L771</f>
        <v>0</v>
      </c>
      <c r="N772" s="26">
        <f t="shared" si="225"/>
        <v>0</v>
      </c>
      <c r="O772" s="26">
        <f t="shared" si="226"/>
        <v>0</v>
      </c>
      <c r="P772" s="26">
        <f t="shared" si="227"/>
        <v>582.58775175921005</v>
      </c>
      <c r="Q772" s="26">
        <f>IF(H772=1,I772*'Vehicle Specs'!#REF!,IF(H772=2,'Vehicle Specs'!#REF!*I772,IF(H772=3,'Vehicle Specs'!$G$25*I772,0)))</f>
        <v>0</v>
      </c>
      <c r="R772" s="26">
        <f t="shared" si="223"/>
        <v>582.58775175921005</v>
      </c>
      <c r="S772" s="26">
        <f t="shared" si="228"/>
        <v>582.58775175921005</v>
      </c>
      <c r="T772" s="26">
        <f>ABS((+P772+Q772)*(+E772))/1000</f>
        <v>3.1517997370173267</v>
      </c>
      <c r="U772" s="61"/>
      <c r="V772" s="61"/>
      <c r="W772" s="22">
        <v>308.00785775999998</v>
      </c>
      <c r="X772" s="26">
        <f t="shared" ref="X772:X835" si="234">(R772*W772/3600)/1000</f>
        <v>4.9844890382380262E-2</v>
      </c>
      <c r="Y772" s="26">
        <f t="shared" si="229"/>
        <v>4.9844890382380262E-2</v>
      </c>
      <c r="Z772" s="26">
        <f t="shared" si="230"/>
        <v>0.15402071128155501</v>
      </c>
      <c r="AA772" s="22">
        <f>(0.5*'Vehicle Specs'!$G$20*'Drive Cycle'!E772^2)</f>
        <v>9202.3296614999999</v>
      </c>
      <c r="AB772" s="22">
        <f t="shared" si="231"/>
        <v>582.58775175921005</v>
      </c>
      <c r="AC772" s="22">
        <f>SUM(AB$2:AB772)</f>
        <v>280875.78370850324</v>
      </c>
      <c r="AD772" s="35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</row>
    <row r="773" spans="1:43" x14ac:dyDescent="0.3">
      <c r="A773" s="21">
        <v>3</v>
      </c>
      <c r="B773" s="26" t="s">
        <v>87</v>
      </c>
      <c r="C773" s="26">
        <f t="shared" si="218"/>
        <v>771</v>
      </c>
      <c r="D773" s="26">
        <f t="shared" si="224"/>
        <v>10.98367</v>
      </c>
      <c r="E773" s="26">
        <f t="shared" si="222"/>
        <v>4.91</v>
      </c>
      <c r="F773" s="43">
        <f t="shared" si="232"/>
        <v>99.319878273009792</v>
      </c>
      <c r="G773" s="61"/>
      <c r="H773" s="61"/>
      <c r="I773" s="43">
        <f>E773-E772</f>
        <v>-0.5</v>
      </c>
      <c r="J773" s="26">
        <f>(0.5*'Vehicle Specs'!$G$25*'Vehicle Specs'!$C$28*'Vehicle Specs'!$C$27*'Drive Cycle'!E773^2)</f>
        <v>21.446664603209999</v>
      </c>
      <c r="K773" s="26">
        <f>IF(A773=1,'Vehicle Specs'!$E$36,IF(A773=2,'Vehicle Specs'!$C$36,IF(A773=3,'Vehicle Specs'!$D$36,IF(A773=4,'Vehicle Specs'!$B$36,1))))</f>
        <v>556.55073000000004</v>
      </c>
      <c r="L773" s="26">
        <f t="shared" si="219"/>
        <v>2.5</v>
      </c>
      <c r="M773" s="26">
        <f t="shared" si="233"/>
        <v>0</v>
      </c>
      <c r="N773" s="26">
        <f t="shared" si="225"/>
        <v>0</v>
      </c>
      <c r="O773" s="26">
        <f t="shared" si="226"/>
        <v>0</v>
      </c>
      <c r="P773" s="26">
        <f t="shared" si="227"/>
        <v>577.99739460321007</v>
      </c>
      <c r="Q773" s="26">
        <f>IF(H773=1,I773*'Vehicle Specs'!#REF!,IF(H773=2,'Vehicle Specs'!#REF!*I773,IF(H773=3,'Vehicle Specs'!$G$25*I773,0)))</f>
        <v>0</v>
      </c>
      <c r="R773" s="26">
        <f t="shared" si="223"/>
        <v>577.99739460321007</v>
      </c>
      <c r="S773" s="26">
        <f t="shared" si="228"/>
        <v>577.99739460321007</v>
      </c>
      <c r="T773" s="26">
        <f>ABS((+P773+Q773)*(+E773))/1000</f>
        <v>2.8379672075017615</v>
      </c>
      <c r="U773" s="61"/>
      <c r="V773" s="61"/>
      <c r="W773" s="22">
        <v>308.00785775999998</v>
      </c>
      <c r="X773" s="26">
        <f t="shared" si="234"/>
        <v>4.9452149806276692E-2</v>
      </c>
      <c r="Y773" s="26">
        <f t="shared" si="229"/>
        <v>4.9452149806276692E-2</v>
      </c>
      <c r="Z773" s="26">
        <f t="shared" si="230"/>
        <v>0.15280714290139497</v>
      </c>
      <c r="AA773" s="22">
        <f>(0.5*'Vehicle Specs'!$G$20*'Drive Cycle'!E773^2)</f>
        <v>7579.9482615000006</v>
      </c>
      <c r="AB773" s="22">
        <f t="shared" si="231"/>
        <v>577.99739460321007</v>
      </c>
      <c r="AC773" s="22">
        <f>SUM(AB$2:AB773)</f>
        <v>281453.78110310645</v>
      </c>
      <c r="AD773" s="35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</row>
    <row r="774" spans="1:43" x14ac:dyDescent="0.3">
      <c r="A774" s="21">
        <v>3</v>
      </c>
      <c r="B774" s="26" t="s">
        <v>87</v>
      </c>
      <c r="C774" s="26">
        <f t="shared" si="218"/>
        <v>772</v>
      </c>
      <c r="D774" s="26">
        <f t="shared" si="224"/>
        <v>9.8651700000000009</v>
      </c>
      <c r="E774" s="26">
        <f t="shared" si="222"/>
        <v>4.41</v>
      </c>
      <c r="F774" s="43">
        <f t="shared" si="232"/>
        <v>99.54663564262431</v>
      </c>
      <c r="G774" s="61"/>
      <c r="H774" s="61"/>
      <c r="I774" s="43">
        <f>E774-E773</f>
        <v>-0.5</v>
      </c>
      <c r="J774" s="26">
        <f>(0.5*'Vehicle Specs'!$G$25*'Vehicle Specs'!$C$28*'Vehicle Specs'!$C$27*'Drive Cycle'!E774^2)</f>
        <v>17.30110949721</v>
      </c>
      <c r="K774" s="26">
        <f>IF(A774=1,'Vehicle Specs'!$E$36,IF(A774=2,'Vehicle Specs'!$C$36,IF(A774=3,'Vehicle Specs'!$D$36,IF(A774=4,'Vehicle Specs'!$B$36,1))))</f>
        <v>556.55073000000004</v>
      </c>
      <c r="L774" s="26">
        <f t="shared" si="219"/>
        <v>2.5</v>
      </c>
      <c r="M774" s="26">
        <f t="shared" si="233"/>
        <v>0</v>
      </c>
      <c r="N774" s="26">
        <f t="shared" si="225"/>
        <v>0</v>
      </c>
      <c r="O774" s="26">
        <f t="shared" si="226"/>
        <v>0</v>
      </c>
      <c r="P774" s="26">
        <f t="shared" si="227"/>
        <v>573.85183949720999</v>
      </c>
      <c r="Q774" s="26">
        <f>IF(H774=1,I774*'Vehicle Specs'!#REF!,IF(H774=2,'Vehicle Specs'!#REF!*I774,IF(H774=3,'Vehicle Specs'!$G$25*I774,0)))</f>
        <v>0</v>
      </c>
      <c r="R774" s="26">
        <f t="shared" si="223"/>
        <v>573.85183949720999</v>
      </c>
      <c r="S774" s="26">
        <f t="shared" si="228"/>
        <v>573.85183949720999</v>
      </c>
      <c r="T774" s="26">
        <f>ABS((+P774+Q774)*(+E774))/1000</f>
        <v>2.5306866121826959</v>
      </c>
      <c r="U774" s="61"/>
      <c r="V774" s="61"/>
      <c r="W774" s="22">
        <v>308.00785775999998</v>
      </c>
      <c r="X774" s="26">
        <f t="shared" si="234"/>
        <v>4.9097465487547502E-2</v>
      </c>
      <c r="Y774" s="26">
        <f t="shared" si="229"/>
        <v>4.9097465487547502E-2</v>
      </c>
      <c r="Z774" s="26">
        <f t="shared" si="230"/>
        <v>0.15171116835652176</v>
      </c>
      <c r="AA774" s="22">
        <f>(0.5*'Vehicle Specs'!$G$20*'Drive Cycle'!E774^2)</f>
        <v>6114.7743615000009</v>
      </c>
      <c r="AB774" s="22">
        <f t="shared" si="231"/>
        <v>573.85183949720999</v>
      </c>
      <c r="AC774" s="22">
        <f>SUM(AB$2:AB774)</f>
        <v>282027.63294260367</v>
      </c>
      <c r="AD774" s="35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</row>
    <row r="775" spans="1:43" x14ac:dyDescent="0.3">
      <c r="A775" s="21">
        <v>3</v>
      </c>
      <c r="B775" s="27" t="s">
        <v>102</v>
      </c>
      <c r="C775" s="27">
        <f t="shared" si="218"/>
        <v>773</v>
      </c>
      <c r="D775" s="27">
        <f t="shared" si="224"/>
        <v>9.8651700000000009</v>
      </c>
      <c r="E775" s="27">
        <f>E774</f>
        <v>4.41</v>
      </c>
      <c r="F775" s="42">
        <f t="shared" si="232"/>
        <v>99.773393012238827</v>
      </c>
      <c r="G775" s="61"/>
      <c r="H775" s="61"/>
      <c r="I775" s="42">
        <f>E775-E774</f>
        <v>0</v>
      </c>
      <c r="J775" s="27">
        <f>(0.5*'Vehicle Specs'!$G$25*'Vehicle Specs'!$C$28*'Vehicle Specs'!$C$27*'Drive Cycle'!E775^2)</f>
        <v>17.30110949721</v>
      </c>
      <c r="K775" s="27">
        <f>IF(A775=1,'Vehicle Specs'!$E$36,IF(A775=2,'Vehicle Specs'!$C$36,IF(A775=3,'Vehicle Specs'!$D$36,IF(A775=4,'Vehicle Specs'!$B$36,1))))</f>
        <v>556.55073000000004</v>
      </c>
      <c r="L775" s="27">
        <f t="shared" si="219"/>
        <v>2.5</v>
      </c>
      <c r="M775" s="27">
        <f t="shared" si="233"/>
        <v>0</v>
      </c>
      <c r="N775" s="27">
        <f t="shared" si="225"/>
        <v>0</v>
      </c>
      <c r="O775" s="27">
        <f t="shared" si="226"/>
        <v>0</v>
      </c>
      <c r="P775" s="27">
        <f t="shared" si="227"/>
        <v>573.85183949720999</v>
      </c>
      <c r="Q775" s="27">
        <f>IF(H775=1,I775*'Vehicle Specs'!#REF!,IF(H775=2,'Vehicle Specs'!#REF!*I775,IF(H775=3,'Vehicle Specs'!$G$25*I775,0)))</f>
        <v>0</v>
      </c>
      <c r="R775" s="27">
        <f t="shared" si="223"/>
        <v>573.85183949720999</v>
      </c>
      <c r="S775" s="27">
        <f t="shared" si="228"/>
        <v>573.85183949720999</v>
      </c>
      <c r="T775" s="27">
        <f>ABS((+P775+Q775)*(+E775))/1000</f>
        <v>2.5306866121826959</v>
      </c>
      <c r="U775" s="61"/>
      <c r="V775" s="61"/>
      <c r="W775" s="22">
        <v>308.00785775999998</v>
      </c>
      <c r="X775" s="27">
        <f t="shared" si="234"/>
        <v>4.9097465487547502E-2</v>
      </c>
      <c r="Y775" s="27">
        <f t="shared" si="229"/>
        <v>4.9097465487547502E-2</v>
      </c>
      <c r="Z775" s="27">
        <f t="shared" si="230"/>
        <v>0.15171116835652176</v>
      </c>
      <c r="AA775" s="22">
        <f>(0.5*'Vehicle Specs'!$G$20*'Drive Cycle'!E775^2)</f>
        <v>6114.7743615000009</v>
      </c>
      <c r="AB775" s="22">
        <f t="shared" si="231"/>
        <v>573.85183949720999</v>
      </c>
      <c r="AC775" s="22">
        <f>SUM(AB$2:AB775)</f>
        <v>282601.48478210089</v>
      </c>
      <c r="AD775" s="35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</row>
    <row r="776" spans="1:43" x14ac:dyDescent="0.3">
      <c r="A776" s="21">
        <v>3</v>
      </c>
      <c r="B776" s="27" t="s">
        <v>102</v>
      </c>
      <c r="C776" s="27">
        <f t="shared" si="218"/>
        <v>774</v>
      </c>
      <c r="D776" s="27">
        <f t="shared" si="224"/>
        <v>9.8651700000000009</v>
      </c>
      <c r="E776" s="27">
        <f t="shared" ref="E776:E784" si="235">E775</f>
        <v>4.41</v>
      </c>
      <c r="F776" s="42">
        <f t="shared" si="232"/>
        <v>100.00015038185335</v>
      </c>
      <c r="G776" s="61"/>
      <c r="H776" s="61"/>
      <c r="I776" s="42">
        <f>E776-E775</f>
        <v>0</v>
      </c>
      <c r="J776" s="27">
        <f>(0.5*'Vehicle Specs'!$G$25*'Vehicle Specs'!$C$28*'Vehicle Specs'!$C$27*'Drive Cycle'!E776^2)</f>
        <v>17.30110949721</v>
      </c>
      <c r="K776" s="27">
        <f>IF(A776=1,'Vehicle Specs'!$E$36,IF(A776=2,'Vehicle Specs'!$C$36,IF(A776=3,'Vehicle Specs'!$D$36,IF(A776=4,'Vehicle Specs'!$B$36,1))))</f>
        <v>556.55073000000004</v>
      </c>
      <c r="L776" s="27">
        <f t="shared" si="219"/>
        <v>2.5</v>
      </c>
      <c r="M776" s="27">
        <f t="shared" si="233"/>
        <v>0</v>
      </c>
      <c r="N776" s="27">
        <f t="shared" si="225"/>
        <v>0</v>
      </c>
      <c r="O776" s="27">
        <f t="shared" si="226"/>
        <v>0</v>
      </c>
      <c r="P776" s="27">
        <f t="shared" si="227"/>
        <v>573.85183949720999</v>
      </c>
      <c r="Q776" s="27">
        <f>IF(H776=1,I776*'Vehicle Specs'!#REF!,IF(H776=2,'Vehicle Specs'!#REF!*I776,IF(H776=3,'Vehicle Specs'!$G$25*I776,0)))</f>
        <v>0</v>
      </c>
      <c r="R776" s="27">
        <f t="shared" si="223"/>
        <v>573.85183949720999</v>
      </c>
      <c r="S776" s="27">
        <f t="shared" si="228"/>
        <v>573.85183949720999</v>
      </c>
      <c r="T776" s="27">
        <f>ABS((+P776+Q776)*(+E776))/1000</f>
        <v>2.5306866121826959</v>
      </c>
      <c r="U776" s="61"/>
      <c r="V776" s="61"/>
      <c r="W776" s="22">
        <v>308.00785775999998</v>
      </c>
      <c r="X776" s="27">
        <f t="shared" si="234"/>
        <v>4.9097465487547502E-2</v>
      </c>
      <c r="Y776" s="27">
        <f t="shared" si="229"/>
        <v>4.9097465487547502E-2</v>
      </c>
      <c r="Z776" s="27">
        <f t="shared" si="230"/>
        <v>0.15171116835652176</v>
      </c>
      <c r="AA776" s="22">
        <f>(0.5*'Vehicle Specs'!$G$20*'Drive Cycle'!E776^2)</f>
        <v>6114.7743615000009</v>
      </c>
      <c r="AB776" s="22">
        <f t="shared" si="231"/>
        <v>573.85183949720999</v>
      </c>
      <c r="AC776" s="22">
        <f>SUM(AB$2:AB776)</f>
        <v>283175.33662159811</v>
      </c>
      <c r="AD776" s="35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</row>
    <row r="777" spans="1:43" x14ac:dyDescent="0.3">
      <c r="A777" s="21">
        <v>3</v>
      </c>
      <c r="B777" s="27" t="s">
        <v>102</v>
      </c>
      <c r="C777" s="27">
        <f t="shared" si="218"/>
        <v>775</v>
      </c>
      <c r="D777" s="27">
        <f t="shared" si="224"/>
        <v>9.8651700000000009</v>
      </c>
      <c r="E777" s="27">
        <f t="shared" si="235"/>
        <v>4.41</v>
      </c>
      <c r="F777" s="42">
        <f t="shared" si="232"/>
        <v>100.22690775146786</v>
      </c>
      <c r="G777" s="61"/>
      <c r="H777" s="61"/>
      <c r="I777" s="42">
        <f>E777-E776</f>
        <v>0</v>
      </c>
      <c r="J777" s="27">
        <f>(0.5*'Vehicle Specs'!$G$25*'Vehicle Specs'!$C$28*'Vehicle Specs'!$C$27*'Drive Cycle'!E777^2)</f>
        <v>17.30110949721</v>
      </c>
      <c r="K777" s="27">
        <f>IF(A777=1,'Vehicle Specs'!$E$36,IF(A777=2,'Vehicle Specs'!$C$36,IF(A777=3,'Vehicle Specs'!$D$36,IF(A777=4,'Vehicle Specs'!$B$36,1))))</f>
        <v>556.55073000000004</v>
      </c>
      <c r="L777" s="27">
        <f t="shared" si="219"/>
        <v>2.5</v>
      </c>
      <c r="M777" s="27">
        <f t="shared" si="233"/>
        <v>0</v>
      </c>
      <c r="N777" s="27">
        <f t="shared" si="225"/>
        <v>0</v>
      </c>
      <c r="O777" s="27">
        <f t="shared" si="226"/>
        <v>0</v>
      </c>
      <c r="P777" s="27">
        <f t="shared" si="227"/>
        <v>573.85183949720999</v>
      </c>
      <c r="Q777" s="27">
        <f>IF(H777=1,I777*'Vehicle Specs'!#REF!,IF(H777=2,'Vehicle Specs'!#REF!*I777,IF(H777=3,'Vehicle Specs'!$G$25*I777,0)))</f>
        <v>0</v>
      </c>
      <c r="R777" s="27">
        <f t="shared" si="223"/>
        <v>573.85183949720999</v>
      </c>
      <c r="S777" s="27">
        <f t="shared" si="228"/>
        <v>573.85183949720999</v>
      </c>
      <c r="T777" s="27">
        <f>ABS((+P777+Q777)*(+E777))/1000</f>
        <v>2.5306866121826959</v>
      </c>
      <c r="U777" s="61"/>
      <c r="V777" s="61"/>
      <c r="W777" s="22">
        <v>308.00785775999998</v>
      </c>
      <c r="X777" s="27">
        <f t="shared" si="234"/>
        <v>4.9097465487547502E-2</v>
      </c>
      <c r="Y777" s="27">
        <f t="shared" si="229"/>
        <v>4.9097465487547502E-2</v>
      </c>
      <c r="Z777" s="27">
        <f t="shared" si="230"/>
        <v>0.15171116835652176</v>
      </c>
      <c r="AA777" s="22">
        <f>(0.5*'Vehicle Specs'!$G$20*'Drive Cycle'!E777^2)</f>
        <v>6114.7743615000009</v>
      </c>
      <c r="AB777" s="22">
        <f t="shared" si="231"/>
        <v>573.85183949720999</v>
      </c>
      <c r="AC777" s="22">
        <f>SUM(AB$2:AB777)</f>
        <v>283749.18846109533</v>
      </c>
      <c r="AD777" s="35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</row>
    <row r="778" spans="1:43" x14ac:dyDescent="0.3">
      <c r="A778" s="21">
        <v>3</v>
      </c>
      <c r="B778" s="27" t="s">
        <v>102</v>
      </c>
      <c r="C778" s="27">
        <f t="shared" si="218"/>
        <v>776</v>
      </c>
      <c r="D778" s="27">
        <f t="shared" si="224"/>
        <v>9.8651700000000009</v>
      </c>
      <c r="E778" s="27">
        <f t="shared" si="235"/>
        <v>4.41</v>
      </c>
      <c r="F778" s="42">
        <f t="shared" si="232"/>
        <v>100.45366512108238</v>
      </c>
      <c r="G778" s="61"/>
      <c r="H778" s="61"/>
      <c r="I778" s="42">
        <f>E778-E777</f>
        <v>0</v>
      </c>
      <c r="J778" s="27">
        <f>(0.5*'Vehicle Specs'!$G$25*'Vehicle Specs'!$C$28*'Vehicle Specs'!$C$27*'Drive Cycle'!E778^2)</f>
        <v>17.30110949721</v>
      </c>
      <c r="K778" s="27">
        <f>IF(A778=1,'Vehicle Specs'!$E$36,IF(A778=2,'Vehicle Specs'!$C$36,IF(A778=3,'Vehicle Specs'!$D$36,IF(A778=4,'Vehicle Specs'!$B$36,1))))</f>
        <v>556.55073000000004</v>
      </c>
      <c r="L778" s="27">
        <f t="shared" si="219"/>
        <v>2.5</v>
      </c>
      <c r="M778" s="27">
        <f t="shared" si="233"/>
        <v>0</v>
      </c>
      <c r="N778" s="27">
        <f t="shared" si="225"/>
        <v>0</v>
      </c>
      <c r="O778" s="27">
        <f t="shared" si="226"/>
        <v>0</v>
      </c>
      <c r="P778" s="27">
        <f t="shared" si="227"/>
        <v>573.85183949720999</v>
      </c>
      <c r="Q778" s="27">
        <f>IF(H778=1,I778*'Vehicle Specs'!#REF!,IF(H778=2,'Vehicle Specs'!#REF!*I778,IF(H778=3,'Vehicle Specs'!$G$25*I778,0)))</f>
        <v>0</v>
      </c>
      <c r="R778" s="27">
        <f t="shared" si="223"/>
        <v>573.85183949720999</v>
      </c>
      <c r="S778" s="27">
        <f t="shared" si="228"/>
        <v>573.85183949720999</v>
      </c>
      <c r="T778" s="27">
        <f>ABS((+P778+Q778)*(+E778))/1000</f>
        <v>2.5306866121826959</v>
      </c>
      <c r="U778" s="61"/>
      <c r="V778" s="61"/>
      <c r="W778" s="22">
        <v>308.00785775999998</v>
      </c>
      <c r="X778" s="27">
        <f t="shared" si="234"/>
        <v>4.9097465487547502E-2</v>
      </c>
      <c r="Y778" s="27">
        <f t="shared" si="229"/>
        <v>4.9097465487547502E-2</v>
      </c>
      <c r="Z778" s="27">
        <f t="shared" si="230"/>
        <v>0.15171116835652176</v>
      </c>
      <c r="AA778" s="22">
        <f>(0.5*'Vehicle Specs'!$G$20*'Drive Cycle'!E778^2)</f>
        <v>6114.7743615000009</v>
      </c>
      <c r="AB778" s="22">
        <f t="shared" si="231"/>
        <v>573.85183949720999</v>
      </c>
      <c r="AC778" s="22">
        <f>SUM(AB$2:AB778)</f>
        <v>284323.04030059255</v>
      </c>
      <c r="AD778" s="35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</row>
    <row r="779" spans="1:43" x14ac:dyDescent="0.3">
      <c r="A779" s="21">
        <v>3</v>
      </c>
      <c r="B779" s="27" t="s">
        <v>102</v>
      </c>
      <c r="C779" s="27">
        <f t="shared" si="218"/>
        <v>777</v>
      </c>
      <c r="D779" s="27">
        <f t="shared" si="224"/>
        <v>9.8651700000000009</v>
      </c>
      <c r="E779" s="27">
        <f t="shared" si="235"/>
        <v>4.41</v>
      </c>
      <c r="F779" s="42">
        <f t="shared" si="232"/>
        <v>100.6804224906969</v>
      </c>
      <c r="G779" s="61"/>
      <c r="H779" s="61"/>
      <c r="I779" s="42">
        <f>E779-E778</f>
        <v>0</v>
      </c>
      <c r="J779" s="27">
        <f>(0.5*'Vehicle Specs'!$G$25*'Vehicle Specs'!$C$28*'Vehicle Specs'!$C$27*'Drive Cycle'!E779^2)</f>
        <v>17.30110949721</v>
      </c>
      <c r="K779" s="27">
        <f>IF(A779=1,'Vehicle Specs'!$E$36,IF(A779=2,'Vehicle Specs'!$C$36,IF(A779=3,'Vehicle Specs'!$D$36,IF(A779=4,'Vehicle Specs'!$B$36,1))))</f>
        <v>556.55073000000004</v>
      </c>
      <c r="L779" s="27">
        <f t="shared" si="219"/>
        <v>2.5</v>
      </c>
      <c r="M779" s="27">
        <f t="shared" si="233"/>
        <v>0</v>
      </c>
      <c r="N779" s="27">
        <f t="shared" si="225"/>
        <v>0</v>
      </c>
      <c r="O779" s="27">
        <f t="shared" si="226"/>
        <v>0</v>
      </c>
      <c r="P779" s="27">
        <f t="shared" si="227"/>
        <v>573.85183949720999</v>
      </c>
      <c r="Q779" s="27">
        <f>IF(H779=1,I779*'Vehicle Specs'!#REF!,IF(H779=2,'Vehicle Specs'!#REF!*I779,IF(H779=3,'Vehicle Specs'!$G$25*I779,0)))</f>
        <v>0</v>
      </c>
      <c r="R779" s="27">
        <f t="shared" si="223"/>
        <v>573.85183949720999</v>
      </c>
      <c r="S779" s="27">
        <f t="shared" si="228"/>
        <v>573.85183949720999</v>
      </c>
      <c r="T779" s="27">
        <f>ABS((+P779+Q779)*(+E779))/1000</f>
        <v>2.5306866121826959</v>
      </c>
      <c r="U779" s="61"/>
      <c r="V779" s="61"/>
      <c r="W779" s="22">
        <v>308.00785775999998</v>
      </c>
      <c r="X779" s="27">
        <f t="shared" si="234"/>
        <v>4.9097465487547502E-2</v>
      </c>
      <c r="Y779" s="27">
        <f t="shared" si="229"/>
        <v>4.9097465487547502E-2</v>
      </c>
      <c r="Z779" s="27">
        <f t="shared" si="230"/>
        <v>0.15171116835652176</v>
      </c>
      <c r="AA779" s="22">
        <f>(0.5*'Vehicle Specs'!$G$20*'Drive Cycle'!E779^2)</f>
        <v>6114.7743615000009</v>
      </c>
      <c r="AB779" s="22">
        <f t="shared" si="231"/>
        <v>573.85183949720999</v>
      </c>
      <c r="AC779" s="22">
        <f>SUM(AB$2:AB779)</f>
        <v>284896.89214008977</v>
      </c>
      <c r="AD779" s="35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</row>
    <row r="780" spans="1:43" x14ac:dyDescent="0.3">
      <c r="A780" s="21">
        <v>3</v>
      </c>
      <c r="B780" s="27" t="s">
        <v>102</v>
      </c>
      <c r="C780" s="27">
        <f t="shared" si="218"/>
        <v>778</v>
      </c>
      <c r="D780" s="27">
        <f t="shared" si="224"/>
        <v>9.8651700000000009</v>
      </c>
      <c r="E780" s="27">
        <f t="shared" si="235"/>
        <v>4.41</v>
      </c>
      <c r="F780" s="42">
        <f t="shared" si="232"/>
        <v>100.90717986031142</v>
      </c>
      <c r="G780" s="61"/>
      <c r="H780" s="61"/>
      <c r="I780" s="42">
        <f>E780-E779</f>
        <v>0</v>
      </c>
      <c r="J780" s="27">
        <f>(0.5*'Vehicle Specs'!$G$25*'Vehicle Specs'!$C$28*'Vehicle Specs'!$C$27*'Drive Cycle'!E780^2)</f>
        <v>17.30110949721</v>
      </c>
      <c r="K780" s="27">
        <f>IF(A780=1,'Vehicle Specs'!$E$36,IF(A780=2,'Vehicle Specs'!$C$36,IF(A780=3,'Vehicle Specs'!$D$36,IF(A780=4,'Vehicle Specs'!$B$36,1))))</f>
        <v>556.55073000000004</v>
      </c>
      <c r="L780" s="27">
        <f t="shared" si="219"/>
        <v>2.5</v>
      </c>
      <c r="M780" s="27">
        <f t="shared" si="233"/>
        <v>0</v>
      </c>
      <c r="N780" s="27">
        <f t="shared" si="225"/>
        <v>0</v>
      </c>
      <c r="O780" s="27">
        <f t="shared" si="226"/>
        <v>0</v>
      </c>
      <c r="P780" s="27">
        <f t="shared" si="227"/>
        <v>573.85183949720999</v>
      </c>
      <c r="Q780" s="27">
        <f>IF(H780=1,I780*'Vehicle Specs'!#REF!,IF(H780=2,'Vehicle Specs'!#REF!*I780,IF(H780=3,'Vehicle Specs'!$G$25*I780,0)))</f>
        <v>0</v>
      </c>
      <c r="R780" s="27">
        <f t="shared" si="223"/>
        <v>573.85183949720999</v>
      </c>
      <c r="S780" s="27">
        <f t="shared" si="228"/>
        <v>573.85183949720999</v>
      </c>
      <c r="T780" s="27">
        <f>ABS((+P780+Q780)*(+E780))/1000</f>
        <v>2.5306866121826959</v>
      </c>
      <c r="U780" s="61"/>
      <c r="V780" s="61"/>
      <c r="W780" s="22">
        <v>308.00785775999998</v>
      </c>
      <c r="X780" s="27">
        <f t="shared" si="234"/>
        <v>4.9097465487547502E-2</v>
      </c>
      <c r="Y780" s="27">
        <f t="shared" si="229"/>
        <v>4.9097465487547502E-2</v>
      </c>
      <c r="Z780" s="27">
        <f t="shared" si="230"/>
        <v>0.15171116835652176</v>
      </c>
      <c r="AA780" s="22">
        <f>(0.5*'Vehicle Specs'!$G$20*'Drive Cycle'!E780^2)</f>
        <v>6114.7743615000009</v>
      </c>
      <c r="AB780" s="22">
        <f t="shared" si="231"/>
        <v>573.85183949720999</v>
      </c>
      <c r="AC780" s="22">
        <f>SUM(AB$2:AB780)</f>
        <v>285470.74397958699</v>
      </c>
      <c r="AD780" s="35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</row>
    <row r="781" spans="1:43" x14ac:dyDescent="0.3">
      <c r="A781" s="21">
        <v>3</v>
      </c>
      <c r="B781" s="27" t="s">
        <v>102</v>
      </c>
      <c r="C781" s="27">
        <f t="shared" si="218"/>
        <v>779</v>
      </c>
      <c r="D781" s="27">
        <f t="shared" si="224"/>
        <v>9.8651700000000009</v>
      </c>
      <c r="E781" s="27">
        <f t="shared" si="235"/>
        <v>4.41</v>
      </c>
      <c r="F781" s="42">
        <f t="shared" si="232"/>
        <v>101.13393722992593</v>
      </c>
      <c r="G781" s="61"/>
      <c r="H781" s="61"/>
      <c r="I781" s="42">
        <f>E781-E780</f>
        <v>0</v>
      </c>
      <c r="J781" s="27">
        <f>(0.5*'Vehicle Specs'!$G$25*'Vehicle Specs'!$C$28*'Vehicle Specs'!$C$27*'Drive Cycle'!E781^2)</f>
        <v>17.30110949721</v>
      </c>
      <c r="K781" s="27">
        <f>IF(A781=1,'Vehicle Specs'!$E$36,IF(A781=2,'Vehicle Specs'!$C$36,IF(A781=3,'Vehicle Specs'!$D$36,IF(A781=4,'Vehicle Specs'!$B$36,1))))</f>
        <v>556.55073000000004</v>
      </c>
      <c r="L781" s="27">
        <f t="shared" si="219"/>
        <v>2.5</v>
      </c>
      <c r="M781" s="27">
        <f t="shared" si="233"/>
        <v>0</v>
      </c>
      <c r="N781" s="27">
        <f t="shared" si="225"/>
        <v>0</v>
      </c>
      <c r="O781" s="27">
        <f t="shared" si="226"/>
        <v>0</v>
      </c>
      <c r="P781" s="27">
        <f t="shared" si="227"/>
        <v>573.85183949720999</v>
      </c>
      <c r="Q781" s="27">
        <f>IF(H781=1,I781*'Vehicle Specs'!#REF!,IF(H781=2,'Vehicle Specs'!#REF!*I781,IF(H781=3,'Vehicle Specs'!$G$25*I781,0)))</f>
        <v>0</v>
      </c>
      <c r="R781" s="27">
        <f t="shared" si="223"/>
        <v>573.85183949720999</v>
      </c>
      <c r="S781" s="27">
        <f t="shared" si="228"/>
        <v>573.85183949720999</v>
      </c>
      <c r="T781" s="27">
        <f>ABS((+P781+Q781)*(+E781))/1000</f>
        <v>2.5306866121826959</v>
      </c>
      <c r="U781" s="61"/>
      <c r="V781" s="61"/>
      <c r="W781" s="22">
        <v>308.00785775999998</v>
      </c>
      <c r="X781" s="27">
        <f t="shared" si="234"/>
        <v>4.9097465487547502E-2</v>
      </c>
      <c r="Y781" s="27">
        <f t="shared" si="229"/>
        <v>4.9097465487547502E-2</v>
      </c>
      <c r="Z781" s="27">
        <f t="shared" si="230"/>
        <v>0.15171116835652176</v>
      </c>
      <c r="AA781" s="22">
        <f>(0.5*'Vehicle Specs'!$G$20*'Drive Cycle'!E781^2)</f>
        <v>6114.7743615000009</v>
      </c>
      <c r="AB781" s="22">
        <f t="shared" si="231"/>
        <v>573.85183949720999</v>
      </c>
      <c r="AC781" s="22">
        <f>SUM(AB$2:AB781)</f>
        <v>286044.59581908421</v>
      </c>
      <c r="AD781" s="35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</row>
    <row r="782" spans="1:43" x14ac:dyDescent="0.3">
      <c r="A782" s="21">
        <v>3</v>
      </c>
      <c r="B782" s="27" t="s">
        <v>102</v>
      </c>
      <c r="C782" s="27">
        <f t="shared" si="218"/>
        <v>780</v>
      </c>
      <c r="D782" s="27">
        <f t="shared" si="224"/>
        <v>9.8651700000000009</v>
      </c>
      <c r="E782" s="27">
        <f t="shared" si="235"/>
        <v>4.41</v>
      </c>
      <c r="F782" s="42">
        <f t="shared" si="232"/>
        <v>101.36069459954045</v>
      </c>
      <c r="G782" s="61"/>
      <c r="H782" s="61"/>
      <c r="I782" s="42">
        <f>E782-E781</f>
        <v>0</v>
      </c>
      <c r="J782" s="27">
        <f>(0.5*'Vehicle Specs'!$G$25*'Vehicle Specs'!$C$28*'Vehicle Specs'!$C$27*'Drive Cycle'!E782^2)</f>
        <v>17.30110949721</v>
      </c>
      <c r="K782" s="27">
        <f>IF(A782=1,'Vehicle Specs'!$E$36,IF(A782=2,'Vehicle Specs'!$C$36,IF(A782=3,'Vehicle Specs'!$D$36,IF(A782=4,'Vehicle Specs'!$B$36,1))))</f>
        <v>556.55073000000004</v>
      </c>
      <c r="L782" s="27">
        <f t="shared" si="219"/>
        <v>2.5</v>
      </c>
      <c r="M782" s="27">
        <f t="shared" si="233"/>
        <v>0</v>
      </c>
      <c r="N782" s="27">
        <f t="shared" si="225"/>
        <v>0</v>
      </c>
      <c r="O782" s="27">
        <f t="shared" si="226"/>
        <v>0</v>
      </c>
      <c r="P782" s="27">
        <f t="shared" si="227"/>
        <v>573.85183949720999</v>
      </c>
      <c r="Q782" s="27">
        <f>IF(H782=1,I782*'Vehicle Specs'!#REF!,IF(H782=2,'Vehicle Specs'!#REF!*I782,IF(H782=3,'Vehicle Specs'!$G$25*I782,0)))</f>
        <v>0</v>
      </c>
      <c r="R782" s="27">
        <f t="shared" si="223"/>
        <v>573.85183949720999</v>
      </c>
      <c r="S782" s="27">
        <f t="shared" si="228"/>
        <v>573.85183949720999</v>
      </c>
      <c r="T782" s="27">
        <f>ABS((+P782+Q782)*(+E782))/1000</f>
        <v>2.5306866121826959</v>
      </c>
      <c r="U782" s="61"/>
      <c r="V782" s="61"/>
      <c r="W782" s="22">
        <v>308.00785775999998</v>
      </c>
      <c r="X782" s="27">
        <f t="shared" si="234"/>
        <v>4.9097465487547502E-2</v>
      </c>
      <c r="Y782" s="27">
        <f t="shared" si="229"/>
        <v>4.9097465487547502E-2</v>
      </c>
      <c r="Z782" s="27">
        <f t="shared" si="230"/>
        <v>0.15171116835652176</v>
      </c>
      <c r="AA782" s="22">
        <f>(0.5*'Vehicle Specs'!$G$20*'Drive Cycle'!E782^2)</f>
        <v>6114.7743615000009</v>
      </c>
      <c r="AB782" s="22">
        <f t="shared" si="231"/>
        <v>573.85183949720999</v>
      </c>
      <c r="AC782" s="22">
        <f>SUM(AB$2:AB782)</f>
        <v>286618.44765858143</v>
      </c>
      <c r="AD782" s="35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</row>
    <row r="783" spans="1:43" x14ac:dyDescent="0.3">
      <c r="A783" s="21">
        <v>3</v>
      </c>
      <c r="B783" s="27" t="s">
        <v>102</v>
      </c>
      <c r="C783" s="27">
        <f t="shared" si="218"/>
        <v>781</v>
      </c>
      <c r="D783" s="27">
        <f t="shared" si="224"/>
        <v>9.8651700000000009</v>
      </c>
      <c r="E783" s="27">
        <f t="shared" si="235"/>
        <v>4.41</v>
      </c>
      <c r="F783" s="42">
        <f t="shared" si="232"/>
        <v>101.58745196915497</v>
      </c>
      <c r="G783" s="61"/>
      <c r="H783" s="61"/>
      <c r="I783" s="42">
        <f>E783-E782</f>
        <v>0</v>
      </c>
      <c r="J783" s="27">
        <f>(0.5*'Vehicle Specs'!$G$25*'Vehicle Specs'!$C$28*'Vehicle Specs'!$C$27*'Drive Cycle'!E783^2)</f>
        <v>17.30110949721</v>
      </c>
      <c r="K783" s="27">
        <f>IF(A783=1,'Vehicle Specs'!$E$36,IF(A783=2,'Vehicle Specs'!$C$36,IF(A783=3,'Vehicle Specs'!$D$36,IF(A783=4,'Vehicle Specs'!$B$36,1))))</f>
        <v>556.55073000000004</v>
      </c>
      <c r="L783" s="27">
        <f t="shared" si="219"/>
        <v>2.5</v>
      </c>
      <c r="M783" s="27">
        <f t="shared" si="233"/>
        <v>0</v>
      </c>
      <c r="N783" s="27">
        <f t="shared" si="225"/>
        <v>0</v>
      </c>
      <c r="O783" s="27">
        <f t="shared" si="226"/>
        <v>0</v>
      </c>
      <c r="P783" s="27">
        <f t="shared" si="227"/>
        <v>573.85183949720999</v>
      </c>
      <c r="Q783" s="27">
        <f>IF(H783=1,I783*'Vehicle Specs'!#REF!,IF(H783=2,'Vehicle Specs'!#REF!*I783,IF(H783=3,'Vehicle Specs'!$G$25*I783,0)))</f>
        <v>0</v>
      </c>
      <c r="R783" s="27">
        <f t="shared" si="223"/>
        <v>573.85183949720999</v>
      </c>
      <c r="S783" s="27">
        <f t="shared" si="228"/>
        <v>573.85183949720999</v>
      </c>
      <c r="T783" s="27">
        <f>ABS((+P783+Q783)*(+E783))/1000</f>
        <v>2.5306866121826959</v>
      </c>
      <c r="U783" s="61"/>
      <c r="V783" s="61"/>
      <c r="W783" s="22">
        <v>308.00785775999998</v>
      </c>
      <c r="X783" s="27">
        <f t="shared" si="234"/>
        <v>4.9097465487547502E-2</v>
      </c>
      <c r="Y783" s="27">
        <f t="shared" si="229"/>
        <v>4.9097465487547502E-2</v>
      </c>
      <c r="Z783" s="27">
        <f t="shared" si="230"/>
        <v>0.15171116835652176</v>
      </c>
      <c r="AA783" s="22">
        <f>(0.5*'Vehicle Specs'!$G$20*'Drive Cycle'!E783^2)</f>
        <v>6114.7743615000009</v>
      </c>
      <c r="AB783" s="22">
        <f t="shared" si="231"/>
        <v>573.85183949720999</v>
      </c>
      <c r="AC783" s="22">
        <f>SUM(AB$2:AB783)</f>
        <v>287192.29949807865</v>
      </c>
      <c r="AD783" s="35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</row>
    <row r="784" spans="1:43" x14ac:dyDescent="0.3">
      <c r="A784" s="21">
        <v>3</v>
      </c>
      <c r="B784" s="27" t="s">
        <v>102</v>
      </c>
      <c r="C784" s="27">
        <f t="shared" si="218"/>
        <v>782</v>
      </c>
      <c r="D784" s="27">
        <f t="shared" si="224"/>
        <v>9.8651700000000009</v>
      </c>
      <c r="E784" s="27">
        <f t="shared" si="235"/>
        <v>4.41</v>
      </c>
      <c r="F784" s="42">
        <f t="shared" si="232"/>
        <v>101.81420933876949</v>
      </c>
      <c r="G784" s="61"/>
      <c r="H784" s="61"/>
      <c r="I784" s="42">
        <f>E784-E783</f>
        <v>0</v>
      </c>
      <c r="J784" s="27">
        <f>(0.5*'Vehicle Specs'!$G$25*'Vehicle Specs'!$C$28*'Vehicle Specs'!$C$27*'Drive Cycle'!E784^2)</f>
        <v>17.30110949721</v>
      </c>
      <c r="K784" s="27">
        <f>IF(A784=1,'Vehicle Specs'!$E$36,IF(A784=2,'Vehicle Specs'!$C$36,IF(A784=3,'Vehicle Specs'!$D$36,IF(A784=4,'Vehicle Specs'!$B$36,1))))</f>
        <v>556.55073000000004</v>
      </c>
      <c r="L784" s="27">
        <f t="shared" si="219"/>
        <v>2.5</v>
      </c>
      <c r="M784" s="27">
        <f t="shared" si="233"/>
        <v>0</v>
      </c>
      <c r="N784" s="27">
        <f t="shared" si="225"/>
        <v>0</v>
      </c>
      <c r="O784" s="27">
        <f t="shared" si="226"/>
        <v>0</v>
      </c>
      <c r="P784" s="27">
        <f t="shared" si="227"/>
        <v>573.85183949720999</v>
      </c>
      <c r="Q784" s="27">
        <f>IF(H784=1,I784*'Vehicle Specs'!#REF!,IF(H784=2,'Vehicle Specs'!#REF!*I784,IF(H784=3,'Vehicle Specs'!$G$25*I784,0)))</f>
        <v>0</v>
      </c>
      <c r="R784" s="27">
        <f t="shared" si="223"/>
        <v>573.85183949720999</v>
      </c>
      <c r="S784" s="27">
        <f t="shared" si="228"/>
        <v>573.85183949720999</v>
      </c>
      <c r="T784" s="27">
        <f>ABS((+P784+Q784)*(+E784))/1000</f>
        <v>2.5306866121826959</v>
      </c>
      <c r="U784" s="61"/>
      <c r="V784" s="61"/>
      <c r="W784" s="22">
        <v>308.00785775999998</v>
      </c>
      <c r="X784" s="27">
        <f t="shared" si="234"/>
        <v>4.9097465487547502E-2</v>
      </c>
      <c r="Y784" s="27">
        <f t="shared" si="229"/>
        <v>4.9097465487547502E-2</v>
      </c>
      <c r="Z784" s="27">
        <f t="shared" si="230"/>
        <v>0.15171116835652176</v>
      </c>
      <c r="AA784" s="22">
        <f>(0.5*'Vehicle Specs'!$G$20*'Drive Cycle'!E784^2)</f>
        <v>6114.7743615000009</v>
      </c>
      <c r="AB784" s="22">
        <f t="shared" si="231"/>
        <v>573.85183949720999</v>
      </c>
      <c r="AC784" s="22">
        <f>SUM(AB$2:AB784)</f>
        <v>287766.15133757587</v>
      </c>
      <c r="AD784" s="35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</row>
    <row r="785" spans="1:43" x14ac:dyDescent="0.3">
      <c r="A785" s="21">
        <v>3</v>
      </c>
      <c r="B785" s="27" t="s">
        <v>102</v>
      </c>
      <c r="C785" s="27">
        <f t="shared" si="218"/>
        <v>783</v>
      </c>
      <c r="D785" s="27">
        <f t="shared" si="224"/>
        <v>10.53627</v>
      </c>
      <c r="E785" s="27">
        <f>E784+0.3</f>
        <v>4.71</v>
      </c>
      <c r="F785" s="42">
        <f t="shared" si="232"/>
        <v>102.02652356382256</v>
      </c>
      <c r="G785" s="61"/>
      <c r="H785" s="61"/>
      <c r="I785" s="42">
        <f>E785-E784</f>
        <v>0.29999999999999982</v>
      </c>
      <c r="J785" s="27">
        <f>(0.5*'Vehicle Specs'!$G$25*'Vehicle Specs'!$C$28*'Vehicle Specs'!$C$27*'Drive Cycle'!E785^2)</f>
        <v>19.735066314809998</v>
      </c>
      <c r="K785" s="27">
        <f>IF(A785=1,'Vehicle Specs'!$E$36,IF(A785=2,'Vehicle Specs'!$C$36,IF(A785=3,'Vehicle Specs'!$D$36,IF(A785=4,'Vehicle Specs'!$B$36,1))))</f>
        <v>556.55073000000004</v>
      </c>
      <c r="L785" s="27">
        <f t="shared" si="219"/>
        <v>2.5</v>
      </c>
      <c r="M785" s="27">
        <f t="shared" si="233"/>
        <v>0</v>
      </c>
      <c r="N785" s="27">
        <f t="shared" si="225"/>
        <v>0</v>
      </c>
      <c r="O785" s="27">
        <f t="shared" si="226"/>
        <v>0</v>
      </c>
      <c r="P785" s="27">
        <f t="shared" si="227"/>
        <v>576.28579631481</v>
      </c>
      <c r="Q785" s="27">
        <f>IF(H785=1,I785*'Vehicle Specs'!#REF!,IF(H785=2,'Vehicle Specs'!#REF!*I785,IF(H785=3,'Vehicle Specs'!$G$25*I785,0)))</f>
        <v>0</v>
      </c>
      <c r="R785" s="27">
        <f t="shared" si="223"/>
        <v>576.28579631481</v>
      </c>
      <c r="S785" s="27">
        <f t="shared" si="228"/>
        <v>576.28579631481</v>
      </c>
      <c r="T785" s="27">
        <f>ABS((+P785+Q785)*(+E785))/1000</f>
        <v>2.7143061006427551</v>
      </c>
      <c r="U785" s="61"/>
      <c r="V785" s="61"/>
      <c r="W785" s="22">
        <v>308.00785775999998</v>
      </c>
      <c r="X785" s="27">
        <f t="shared" si="234"/>
        <v>4.9305709327900092E-2</v>
      </c>
      <c r="Y785" s="27">
        <f t="shared" si="229"/>
        <v>4.9305709327900092E-2</v>
      </c>
      <c r="Z785" s="27">
        <f t="shared" si="230"/>
        <v>0.15235464182321129</v>
      </c>
      <c r="AA785" s="22">
        <f>(0.5*'Vehicle Specs'!$G$20*'Drive Cycle'!E785^2)</f>
        <v>6975.0138015000011</v>
      </c>
      <c r="AB785" s="22">
        <f t="shared" si="231"/>
        <v>576.28579631481</v>
      </c>
      <c r="AC785" s="22">
        <f>SUM(AB$2:AB785)</f>
        <v>288342.43713389069</v>
      </c>
      <c r="AD785" s="35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</row>
    <row r="786" spans="1:43" x14ac:dyDescent="0.3">
      <c r="A786" s="21">
        <v>3</v>
      </c>
      <c r="B786" s="27" t="s">
        <v>102</v>
      </c>
      <c r="C786" s="27">
        <f t="shared" si="218"/>
        <v>784</v>
      </c>
      <c r="D786" s="27">
        <f t="shared" si="224"/>
        <v>11.207369999999999</v>
      </c>
      <c r="E786" s="27">
        <f t="shared" ref="E786:E789" si="236">E785+0.3</f>
        <v>5.01</v>
      </c>
      <c r="F786" s="42">
        <f t="shared" si="232"/>
        <v>102.22612436222576</v>
      </c>
      <c r="G786" s="61"/>
      <c r="H786" s="61"/>
      <c r="I786" s="42">
        <f>E786-E785</f>
        <v>0.29999999999999982</v>
      </c>
      <c r="J786" s="27">
        <f>(0.5*'Vehicle Specs'!$G$25*'Vehicle Specs'!$C$28*'Vehicle Specs'!$C$27*'Drive Cycle'!E786^2)</f>
        <v>22.329151870409994</v>
      </c>
      <c r="K786" s="27">
        <f>IF(A786=1,'Vehicle Specs'!$E$36,IF(A786=2,'Vehicle Specs'!$C$36,IF(A786=3,'Vehicle Specs'!$D$36,IF(A786=4,'Vehicle Specs'!$B$36,1))))</f>
        <v>556.55073000000004</v>
      </c>
      <c r="L786" s="27">
        <f t="shared" si="219"/>
        <v>2.5</v>
      </c>
      <c r="M786" s="27">
        <f t="shared" si="233"/>
        <v>0</v>
      </c>
      <c r="N786" s="27">
        <f t="shared" si="225"/>
        <v>0</v>
      </c>
      <c r="O786" s="27">
        <f t="shared" si="226"/>
        <v>0</v>
      </c>
      <c r="P786" s="27">
        <f t="shared" si="227"/>
        <v>578.87988187041003</v>
      </c>
      <c r="Q786" s="27">
        <f>IF(H786=1,I786*'Vehicle Specs'!#REF!,IF(H786=2,'Vehicle Specs'!#REF!*I786,IF(H786=3,'Vehicle Specs'!$G$25*I786,0)))</f>
        <v>0</v>
      </c>
      <c r="R786" s="27">
        <f t="shared" si="223"/>
        <v>578.87988187041003</v>
      </c>
      <c r="S786" s="27">
        <f t="shared" si="228"/>
        <v>578.87988187041003</v>
      </c>
      <c r="T786" s="27">
        <f>ABS((+P786+Q786)*(+E786))/1000</f>
        <v>2.900188208170754</v>
      </c>
      <c r="U786" s="61"/>
      <c r="V786" s="61"/>
      <c r="W786" s="22">
        <v>308.00785775999998</v>
      </c>
      <c r="X786" s="27">
        <f t="shared" si="234"/>
        <v>4.9527653420907453E-2</v>
      </c>
      <c r="Y786" s="27">
        <f t="shared" si="229"/>
        <v>4.9527653420907453E-2</v>
      </c>
      <c r="Z786" s="27">
        <f t="shared" si="230"/>
        <v>0.15304044907060402</v>
      </c>
      <c r="AA786" s="22">
        <f>(0.5*'Vehicle Specs'!$G$20*'Drive Cycle'!E786^2)</f>
        <v>7891.8479415000002</v>
      </c>
      <c r="AB786" s="22">
        <f t="shared" si="231"/>
        <v>578.87988187041003</v>
      </c>
      <c r="AC786" s="22">
        <f>SUM(AB$2:AB786)</f>
        <v>288921.3170157611</v>
      </c>
      <c r="AD786" s="35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</row>
    <row r="787" spans="1:43" x14ac:dyDescent="0.3">
      <c r="A787" s="21">
        <v>3</v>
      </c>
      <c r="B787" s="27" t="s">
        <v>102</v>
      </c>
      <c r="C787" s="27">
        <f t="shared" si="218"/>
        <v>785</v>
      </c>
      <c r="D787" s="27">
        <f t="shared" si="224"/>
        <v>11.87847</v>
      </c>
      <c r="E787" s="27">
        <f t="shared" si="236"/>
        <v>5.31</v>
      </c>
      <c r="F787" s="42">
        <f t="shared" si="232"/>
        <v>102.41444827936324</v>
      </c>
      <c r="G787" s="61"/>
      <c r="H787" s="61"/>
      <c r="I787" s="42">
        <f>E787-E786</f>
        <v>0.29999999999999982</v>
      </c>
      <c r="J787" s="27">
        <f>(0.5*'Vehicle Specs'!$G$25*'Vehicle Specs'!$C$28*'Vehicle Specs'!$C$27*'Drive Cycle'!E787^2)</f>
        <v>25.083366164009991</v>
      </c>
      <c r="K787" s="27">
        <f>IF(A787=1,'Vehicle Specs'!$E$36,IF(A787=2,'Vehicle Specs'!$C$36,IF(A787=3,'Vehicle Specs'!$D$36,IF(A787=4,'Vehicle Specs'!$B$36,1))))</f>
        <v>556.55073000000004</v>
      </c>
      <c r="L787" s="27">
        <f t="shared" si="219"/>
        <v>2.5</v>
      </c>
      <c r="M787" s="27">
        <f t="shared" si="233"/>
        <v>0</v>
      </c>
      <c r="N787" s="27">
        <f t="shared" si="225"/>
        <v>0</v>
      </c>
      <c r="O787" s="27">
        <f t="shared" si="226"/>
        <v>0</v>
      </c>
      <c r="P787" s="27">
        <f t="shared" si="227"/>
        <v>581.63409616401009</v>
      </c>
      <c r="Q787" s="27">
        <f>IF(H787=1,I787*'Vehicle Specs'!#REF!,IF(H787=2,'Vehicle Specs'!#REF!*I787,IF(H787=3,'Vehicle Specs'!$G$25*I787,0)))</f>
        <v>0</v>
      </c>
      <c r="R787" s="27">
        <f t="shared" si="223"/>
        <v>581.63409616401009</v>
      </c>
      <c r="S787" s="27">
        <f t="shared" si="228"/>
        <v>581.63409616401009</v>
      </c>
      <c r="T787" s="27">
        <f>ABS((+P787+Q787)*(+E787))/1000</f>
        <v>3.0884770506308934</v>
      </c>
      <c r="U787" s="61"/>
      <c r="V787" s="61"/>
      <c r="W787" s="22">
        <v>308.00785775999998</v>
      </c>
      <c r="X787" s="27">
        <f t="shared" si="234"/>
        <v>4.9763297766569597E-2</v>
      </c>
      <c r="Y787" s="27">
        <f t="shared" si="229"/>
        <v>4.9763297766569597E-2</v>
      </c>
      <c r="Z787" s="27">
        <f t="shared" si="230"/>
        <v>0.15376859009870006</v>
      </c>
      <c r="AA787" s="22">
        <f>(0.5*'Vehicle Specs'!$G$20*'Drive Cycle'!E787^2)</f>
        <v>8865.2767814999988</v>
      </c>
      <c r="AB787" s="22">
        <f t="shared" si="231"/>
        <v>581.63409616401009</v>
      </c>
      <c r="AC787" s="22">
        <f>SUM(AB$2:AB787)</f>
        <v>289502.95111192513</v>
      </c>
      <c r="AD787" s="35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</row>
    <row r="788" spans="1:43" x14ac:dyDescent="0.3">
      <c r="A788" s="21">
        <v>3</v>
      </c>
      <c r="B788" s="27" t="s">
        <v>102</v>
      </c>
      <c r="C788" s="27">
        <f t="shared" si="218"/>
        <v>786</v>
      </c>
      <c r="D788" s="27">
        <f t="shared" si="224"/>
        <v>12.549569999999999</v>
      </c>
      <c r="E788" s="27">
        <f t="shared" si="236"/>
        <v>5.6099999999999994</v>
      </c>
      <c r="F788" s="42">
        <f t="shared" si="232"/>
        <v>102.59270139879283</v>
      </c>
      <c r="G788" s="61"/>
      <c r="H788" s="61"/>
      <c r="I788" s="42">
        <f>E788-E787</f>
        <v>0.29999999999999982</v>
      </c>
      <c r="J788" s="27">
        <f>(0.5*'Vehicle Specs'!$G$25*'Vehicle Specs'!$C$28*'Vehicle Specs'!$C$27*'Drive Cycle'!E788^2)</f>
        <v>27.997709195609993</v>
      </c>
      <c r="K788" s="27">
        <f>IF(A788=1,'Vehicle Specs'!$E$36,IF(A788=2,'Vehicle Specs'!$C$36,IF(A788=3,'Vehicle Specs'!$D$36,IF(A788=4,'Vehicle Specs'!$B$36,1))))</f>
        <v>556.55073000000004</v>
      </c>
      <c r="L788" s="27">
        <f t="shared" si="219"/>
        <v>2.5</v>
      </c>
      <c r="M788" s="27">
        <f t="shared" si="233"/>
        <v>0</v>
      </c>
      <c r="N788" s="27">
        <f t="shared" si="225"/>
        <v>0</v>
      </c>
      <c r="O788" s="27">
        <f t="shared" si="226"/>
        <v>0</v>
      </c>
      <c r="P788" s="27">
        <f t="shared" si="227"/>
        <v>584.54843919561006</v>
      </c>
      <c r="Q788" s="27">
        <f>IF(H788=1,I788*'Vehicle Specs'!#REF!,IF(H788=2,'Vehicle Specs'!#REF!*I788,IF(H788=3,'Vehicle Specs'!$G$25*I788,0)))</f>
        <v>0</v>
      </c>
      <c r="R788" s="27">
        <f t="shared" si="223"/>
        <v>584.54843919561006</v>
      </c>
      <c r="S788" s="27">
        <f t="shared" si="228"/>
        <v>584.54843919561006</v>
      </c>
      <c r="T788" s="27">
        <f>ABS((+P788+Q788)*(+E788))/1000</f>
        <v>3.2793167438873718</v>
      </c>
      <c r="U788" s="61"/>
      <c r="V788" s="61"/>
      <c r="W788" s="22">
        <v>308.00785775999998</v>
      </c>
      <c r="X788" s="27">
        <f t="shared" si="234"/>
        <v>5.001264236488652E-2</v>
      </c>
      <c r="Y788" s="27">
        <f t="shared" si="229"/>
        <v>5.001264236488652E-2</v>
      </c>
      <c r="Z788" s="27">
        <f t="shared" si="230"/>
        <v>0.15453906490749933</v>
      </c>
      <c r="AA788" s="22">
        <f>(0.5*'Vehicle Specs'!$G$20*'Drive Cycle'!E788^2)</f>
        <v>9895.300321499999</v>
      </c>
      <c r="AB788" s="22">
        <f t="shared" si="231"/>
        <v>584.54843919561006</v>
      </c>
      <c r="AC788" s="22">
        <f>SUM(AB$2:AB788)</f>
        <v>290087.49955112074</v>
      </c>
      <c r="AD788" s="35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</row>
    <row r="789" spans="1:43" x14ac:dyDescent="0.3">
      <c r="A789" s="21">
        <v>3</v>
      </c>
      <c r="B789" s="27" t="s">
        <v>102</v>
      </c>
      <c r="C789" s="27">
        <f t="shared" si="218"/>
        <v>787</v>
      </c>
      <c r="D789" s="27">
        <f t="shared" si="224"/>
        <v>13.220669999999998</v>
      </c>
      <c r="E789" s="27">
        <f t="shared" si="236"/>
        <v>5.9099999999999993</v>
      </c>
      <c r="F789" s="42">
        <f t="shared" si="232"/>
        <v>102.76190613652548</v>
      </c>
      <c r="G789" s="61"/>
      <c r="H789" s="61"/>
      <c r="I789" s="42">
        <f>E789-E788</f>
        <v>0.29999999999999982</v>
      </c>
      <c r="J789" s="27">
        <f>(0.5*'Vehicle Specs'!$G$25*'Vehicle Specs'!$C$28*'Vehicle Specs'!$C$27*'Drive Cycle'!E789^2)</f>
        <v>31.072180965209991</v>
      </c>
      <c r="K789" s="27">
        <f>IF(A789=1,'Vehicle Specs'!$E$36,IF(A789=2,'Vehicle Specs'!$C$36,IF(A789=3,'Vehicle Specs'!$D$36,IF(A789=4,'Vehicle Specs'!$B$36,1))))</f>
        <v>556.55073000000004</v>
      </c>
      <c r="L789" s="27">
        <f t="shared" si="219"/>
        <v>2.5</v>
      </c>
      <c r="M789" s="27">
        <f t="shared" si="233"/>
        <v>0</v>
      </c>
      <c r="N789" s="27">
        <f t="shared" si="225"/>
        <v>0</v>
      </c>
      <c r="O789" s="27">
        <f t="shared" si="226"/>
        <v>0</v>
      </c>
      <c r="P789" s="27">
        <f t="shared" si="227"/>
        <v>587.62291096521005</v>
      </c>
      <c r="Q789" s="27">
        <f>IF(H789=1,I789*'Vehicle Specs'!#REF!,IF(H789=2,'Vehicle Specs'!#REF!*I789,IF(H789=3,'Vehicle Specs'!$G$25*I789,0)))</f>
        <v>0</v>
      </c>
      <c r="R789" s="27">
        <f t="shared" si="223"/>
        <v>587.62291096521005</v>
      </c>
      <c r="S789" s="27">
        <f t="shared" si="228"/>
        <v>587.62291096521005</v>
      </c>
      <c r="T789" s="27">
        <f>ABS((+P789+Q789)*(+E789))/1000</f>
        <v>3.4728514038043907</v>
      </c>
      <c r="U789" s="61"/>
      <c r="V789" s="61"/>
      <c r="W789" s="22">
        <v>308.00785775999998</v>
      </c>
      <c r="X789" s="27">
        <f t="shared" si="234"/>
        <v>5.0275687215858206E-2</v>
      </c>
      <c r="Y789" s="27">
        <f t="shared" si="229"/>
        <v>5.0275687215858206E-2</v>
      </c>
      <c r="Z789" s="27">
        <f t="shared" si="230"/>
        <v>0.15535187349700186</v>
      </c>
      <c r="AA789" s="22">
        <f>(0.5*'Vehicle Specs'!$G$20*'Drive Cycle'!E789^2)</f>
        <v>10981.918561499999</v>
      </c>
      <c r="AB789" s="22">
        <f t="shared" si="231"/>
        <v>587.62291096521005</v>
      </c>
      <c r="AC789" s="22">
        <f>SUM(AB$2:AB789)</f>
        <v>290675.12246208597</v>
      </c>
      <c r="AD789" s="35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</row>
    <row r="790" spans="1:43" x14ac:dyDescent="0.3">
      <c r="A790" s="21">
        <v>3</v>
      </c>
      <c r="B790" s="26" t="s">
        <v>88</v>
      </c>
      <c r="C790" s="26">
        <f t="shared" si="218"/>
        <v>788</v>
      </c>
      <c r="D790" s="26">
        <f t="shared" si="224"/>
        <v>15.010269999999998</v>
      </c>
      <c r="E790" s="26">
        <f>E789+0.8</f>
        <v>6.7099999999999991</v>
      </c>
      <c r="F790" s="43">
        <f t="shared" si="232"/>
        <v>102.91093743309776</v>
      </c>
      <c r="G790" s="61"/>
      <c r="H790" s="61"/>
      <c r="I790" s="43">
        <f>E790-E789</f>
        <v>0.79999999999999982</v>
      </c>
      <c r="J790" s="26">
        <f>(0.5*'Vehicle Specs'!$G$25*'Vehicle Specs'!$C$28*'Vehicle Specs'!$C$27*'Drive Cycle'!E790^2)</f>
        <v>40.053623958809986</v>
      </c>
      <c r="K790" s="26">
        <f>IF(A790=1,'Vehicle Specs'!$E$36,IF(A790=2,'Vehicle Specs'!$C$36,IF(A790=3,'Vehicle Specs'!$D$36,IF(A790=4,'Vehicle Specs'!$B$36,1))))</f>
        <v>556.55073000000004</v>
      </c>
      <c r="L790" s="26">
        <f t="shared" si="219"/>
        <v>2.5</v>
      </c>
      <c r="M790" s="26">
        <f t="shared" si="233"/>
        <v>0</v>
      </c>
      <c r="N790" s="26">
        <f t="shared" si="225"/>
        <v>0</v>
      </c>
      <c r="O790" s="26">
        <f t="shared" si="226"/>
        <v>0</v>
      </c>
      <c r="P790" s="26">
        <f t="shared" si="227"/>
        <v>596.60435395881007</v>
      </c>
      <c r="Q790" s="26">
        <f>IF(H790=1,I790*'Vehicle Specs'!#REF!,IF(H790=2,'Vehicle Specs'!#REF!*I790,IF(H790=3,'Vehicle Specs'!$G$25*I790,0)))</f>
        <v>0</v>
      </c>
      <c r="R790" s="26">
        <f t="shared" si="223"/>
        <v>596.60435395881007</v>
      </c>
      <c r="S790" s="26">
        <f t="shared" si="228"/>
        <v>596.60435395881007</v>
      </c>
      <c r="T790" s="26">
        <f>ABS((+P790+Q790)*(+E790))/1000</f>
        <v>4.0032152150636149</v>
      </c>
      <c r="U790" s="61"/>
      <c r="V790" s="61"/>
      <c r="W790" s="22">
        <v>308.00785775999998</v>
      </c>
      <c r="X790" s="26">
        <f t="shared" si="234"/>
        <v>5.1044119164761627E-2</v>
      </c>
      <c r="Y790" s="26">
        <f t="shared" si="229"/>
        <v>5.1044119164761627E-2</v>
      </c>
      <c r="Z790" s="26">
        <f t="shared" si="230"/>
        <v>0.15772632821911342</v>
      </c>
      <c r="AA790" s="22">
        <f>(0.5*'Vehicle Specs'!$G$20*'Drive Cycle'!E790^2)</f>
        <v>14156.252401499998</v>
      </c>
      <c r="AB790" s="22">
        <f t="shared" si="231"/>
        <v>596.60435395881007</v>
      </c>
      <c r="AC790" s="22">
        <f>SUM(AB$2:AB790)</f>
        <v>291271.72681604477</v>
      </c>
      <c r="AD790" s="35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</row>
    <row r="791" spans="1:43" x14ac:dyDescent="0.3">
      <c r="A791" s="21">
        <v>3</v>
      </c>
      <c r="B791" s="26" t="s">
        <v>88</v>
      </c>
      <c r="C791" s="26">
        <f t="shared" si="218"/>
        <v>789</v>
      </c>
      <c r="D791" s="26">
        <f t="shared" si="224"/>
        <v>16.799869999999999</v>
      </c>
      <c r="E791" s="26">
        <f t="shared" ref="E791:E798" si="237">E790+0.8</f>
        <v>7.5099999999999989</v>
      </c>
      <c r="F791" s="43">
        <f t="shared" si="232"/>
        <v>103.04409322537472</v>
      </c>
      <c r="G791" s="61"/>
      <c r="H791" s="61"/>
      <c r="I791" s="43">
        <f>E791-E790</f>
        <v>0.79999999999999982</v>
      </c>
      <c r="J791" s="26">
        <f>(0.5*'Vehicle Specs'!$G$25*'Vehicle Specs'!$C$28*'Vehicle Specs'!$C$27*'Drive Cycle'!E791^2)</f>
        <v>50.17376020040998</v>
      </c>
      <c r="K791" s="26">
        <f>IF(A791=1,'Vehicle Specs'!$E$36,IF(A791=2,'Vehicle Specs'!$C$36,IF(A791=3,'Vehicle Specs'!$D$36,IF(A791=4,'Vehicle Specs'!$B$36,1))))</f>
        <v>556.55073000000004</v>
      </c>
      <c r="L791" s="26">
        <f t="shared" si="219"/>
        <v>2.5</v>
      </c>
      <c r="M791" s="26">
        <f t="shared" si="233"/>
        <v>0</v>
      </c>
      <c r="N791" s="26">
        <f t="shared" si="225"/>
        <v>0</v>
      </c>
      <c r="O791" s="26">
        <f t="shared" si="226"/>
        <v>0</v>
      </c>
      <c r="P791" s="26">
        <f t="shared" si="227"/>
        <v>606.72449020041006</v>
      </c>
      <c r="Q791" s="26">
        <f>IF(H791=1,I791*'Vehicle Specs'!#REF!,IF(H791=2,'Vehicle Specs'!#REF!*I791,IF(H791=3,'Vehicle Specs'!$G$25*I791,0)))</f>
        <v>0</v>
      </c>
      <c r="R791" s="26">
        <f t="shared" si="223"/>
        <v>606.72449020041006</v>
      </c>
      <c r="S791" s="26">
        <f t="shared" si="228"/>
        <v>606.72449020041006</v>
      </c>
      <c r="T791" s="26">
        <f>ABS((+P791+Q791)*(+E791))/1000</f>
        <v>4.5565009214050791</v>
      </c>
      <c r="U791" s="61"/>
      <c r="V791" s="61"/>
      <c r="W791" s="22">
        <v>308.00785775999998</v>
      </c>
      <c r="X791" s="26">
        <f t="shared" si="234"/>
        <v>5.1909975132543446E-2</v>
      </c>
      <c r="Y791" s="26">
        <f t="shared" si="229"/>
        <v>5.1909975132543446E-2</v>
      </c>
      <c r="Z791" s="26">
        <f t="shared" si="230"/>
        <v>0.16040182315955923</v>
      </c>
      <c r="AA791" s="22">
        <f>(0.5*'Vehicle Specs'!$G$20*'Drive Cycle'!E791^2)</f>
        <v>17733.037441499993</v>
      </c>
      <c r="AB791" s="22">
        <f t="shared" si="231"/>
        <v>606.72449020041006</v>
      </c>
      <c r="AC791" s="22">
        <f>SUM(AB$2:AB791)</f>
        <v>291878.45130624517</v>
      </c>
      <c r="AD791" s="35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</row>
    <row r="792" spans="1:43" x14ac:dyDescent="0.3">
      <c r="A792" s="21">
        <v>3</v>
      </c>
      <c r="B792" s="26" t="s">
        <v>88</v>
      </c>
      <c r="C792" s="26">
        <f t="shared" si="218"/>
        <v>790</v>
      </c>
      <c r="D792" s="26">
        <f t="shared" si="224"/>
        <v>18.589469999999999</v>
      </c>
      <c r="E792" s="26">
        <f t="shared" si="237"/>
        <v>8.3099999999999987</v>
      </c>
      <c r="F792" s="43">
        <f t="shared" si="232"/>
        <v>103.16443016881637</v>
      </c>
      <c r="G792" s="61"/>
      <c r="H792" s="61"/>
      <c r="I792" s="43">
        <f>E792-E791</f>
        <v>0.79999999999999982</v>
      </c>
      <c r="J792" s="26">
        <f>(0.5*'Vehicle Specs'!$G$25*'Vehicle Specs'!$C$28*'Vehicle Specs'!$C$27*'Drive Cycle'!E792^2)</f>
        <v>61.432589690009969</v>
      </c>
      <c r="K792" s="26">
        <f>IF(A792=1,'Vehicle Specs'!$E$36,IF(A792=2,'Vehicle Specs'!$C$36,IF(A792=3,'Vehicle Specs'!$D$36,IF(A792=4,'Vehicle Specs'!$B$36,1))))</f>
        <v>556.55073000000004</v>
      </c>
      <c r="L792" s="26">
        <f t="shared" si="219"/>
        <v>2.5</v>
      </c>
      <c r="M792" s="26">
        <f t="shared" si="233"/>
        <v>0</v>
      </c>
      <c r="N792" s="26">
        <f t="shared" si="225"/>
        <v>0</v>
      </c>
      <c r="O792" s="26">
        <f t="shared" si="226"/>
        <v>0</v>
      </c>
      <c r="P792" s="26">
        <f t="shared" si="227"/>
        <v>617.98331969001003</v>
      </c>
      <c r="Q792" s="26">
        <f>IF(H792=1,I792*'Vehicle Specs'!#REF!,IF(H792=2,'Vehicle Specs'!#REF!*I792,IF(H792=3,'Vehicle Specs'!$G$25*I792,0)))</f>
        <v>0</v>
      </c>
      <c r="R792" s="26">
        <f t="shared" si="223"/>
        <v>617.98331969001003</v>
      </c>
      <c r="S792" s="26">
        <f t="shared" si="228"/>
        <v>617.98331969001003</v>
      </c>
      <c r="T792" s="26">
        <f>ABS((+P792+Q792)*(+E792))/1000</f>
        <v>5.1354413866239828</v>
      </c>
      <c r="U792" s="61"/>
      <c r="V792" s="61"/>
      <c r="W792" s="22">
        <v>308.00785775999998</v>
      </c>
      <c r="X792" s="26">
        <f t="shared" si="234"/>
        <v>5.2873255119203669E-2</v>
      </c>
      <c r="Y792" s="26">
        <f t="shared" si="229"/>
        <v>5.2873255119203669E-2</v>
      </c>
      <c r="Z792" s="26">
        <f t="shared" si="230"/>
        <v>0.16337835831833933</v>
      </c>
      <c r="AA792" s="22">
        <f>(0.5*'Vehicle Specs'!$G$20*'Drive Cycle'!E792^2)</f>
        <v>21712.273681499992</v>
      </c>
      <c r="AB792" s="22">
        <f t="shared" si="231"/>
        <v>617.98331969001003</v>
      </c>
      <c r="AC792" s="22">
        <f>SUM(AB$2:AB792)</f>
        <v>292496.43462593516</v>
      </c>
      <c r="AD792" s="35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</row>
    <row r="793" spans="1:43" x14ac:dyDescent="0.3">
      <c r="A793" s="21">
        <v>3</v>
      </c>
      <c r="B793" s="26" t="s">
        <v>88</v>
      </c>
      <c r="C793" s="26">
        <f t="shared" si="218"/>
        <v>791</v>
      </c>
      <c r="D793" s="26">
        <f t="shared" si="224"/>
        <v>20.379069999999999</v>
      </c>
      <c r="E793" s="26">
        <f t="shared" si="237"/>
        <v>9.11</v>
      </c>
      <c r="F793" s="43">
        <f t="shared" si="232"/>
        <v>103.2741996528998</v>
      </c>
      <c r="G793" s="61"/>
      <c r="H793" s="61"/>
      <c r="I793" s="43">
        <f>E793-E792</f>
        <v>0.80000000000000071</v>
      </c>
      <c r="J793" s="26">
        <f>(0.5*'Vehicle Specs'!$G$25*'Vehicle Specs'!$C$28*'Vehicle Specs'!$C$27*'Drive Cycle'!E793^2)</f>
        <v>73.83011242760999</v>
      </c>
      <c r="K793" s="26">
        <f>IF(A793=1,'Vehicle Specs'!$E$36,IF(A793=2,'Vehicle Specs'!$C$36,IF(A793=3,'Vehicle Specs'!$D$36,IF(A793=4,'Vehicle Specs'!$B$36,1))))</f>
        <v>556.55073000000004</v>
      </c>
      <c r="L793" s="26">
        <f t="shared" si="219"/>
        <v>2.5</v>
      </c>
      <c r="M793" s="26">
        <f t="shared" si="233"/>
        <v>0</v>
      </c>
      <c r="N793" s="26">
        <f t="shared" si="225"/>
        <v>0</v>
      </c>
      <c r="O793" s="26">
        <f t="shared" si="226"/>
        <v>0</v>
      </c>
      <c r="P793" s="26">
        <f t="shared" si="227"/>
        <v>630.38084242760999</v>
      </c>
      <c r="Q793" s="26">
        <f>IF(H793=1,I793*'Vehicle Specs'!#REF!,IF(H793=2,'Vehicle Specs'!#REF!*I793,IF(H793=3,'Vehicle Specs'!$G$25*I793,0)))</f>
        <v>0</v>
      </c>
      <c r="R793" s="26">
        <f t="shared" si="223"/>
        <v>630.38084242760999</v>
      </c>
      <c r="S793" s="26">
        <f t="shared" si="228"/>
        <v>630.38084242760999</v>
      </c>
      <c r="T793" s="26">
        <f>ABS((+P793+Q793)*(+E793))/1000</f>
        <v>5.7427694745155264</v>
      </c>
      <c r="U793" s="61"/>
      <c r="V793" s="61"/>
      <c r="W793" s="22">
        <v>308.00785775999998</v>
      </c>
      <c r="X793" s="26">
        <f t="shared" si="234"/>
        <v>5.3933959124742289E-2</v>
      </c>
      <c r="Y793" s="26">
        <f t="shared" si="229"/>
        <v>5.3933959124742289E-2</v>
      </c>
      <c r="Z793" s="26">
        <f t="shared" si="230"/>
        <v>0.16665593369545367</v>
      </c>
      <c r="AA793" s="22">
        <f>(0.5*'Vehicle Specs'!$G$20*'Drive Cycle'!E793^2)</f>
        <v>26093.9611215</v>
      </c>
      <c r="AB793" s="22">
        <f t="shared" si="231"/>
        <v>630.38084242760999</v>
      </c>
      <c r="AC793" s="22">
        <f>SUM(AB$2:AB793)</f>
        <v>293126.81546836277</v>
      </c>
      <c r="AD793" s="35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</row>
    <row r="794" spans="1:43" x14ac:dyDescent="0.3">
      <c r="A794" s="21">
        <v>3</v>
      </c>
      <c r="B794" s="26" t="s">
        <v>88</v>
      </c>
      <c r="C794" s="26">
        <f t="shared" si="218"/>
        <v>792</v>
      </c>
      <c r="D794" s="26">
        <f t="shared" si="224"/>
        <v>22.168670000000002</v>
      </c>
      <c r="E794" s="26">
        <f t="shared" si="237"/>
        <v>9.91</v>
      </c>
      <c r="F794" s="43">
        <f t="shared" si="232"/>
        <v>103.37510782646186</v>
      </c>
      <c r="G794" s="61"/>
      <c r="H794" s="61"/>
      <c r="I794" s="43">
        <f>E794-E793</f>
        <v>0.80000000000000071</v>
      </c>
      <c r="J794" s="26">
        <f>(0.5*'Vehicle Specs'!$G$25*'Vehicle Specs'!$C$28*'Vehicle Specs'!$C$27*'Drive Cycle'!E794^2)</f>
        <v>87.366328413209985</v>
      </c>
      <c r="K794" s="26">
        <f>IF(A794=1,'Vehicle Specs'!$E$36,IF(A794=2,'Vehicle Specs'!$C$36,IF(A794=3,'Vehicle Specs'!$D$36,IF(A794=4,'Vehicle Specs'!$B$36,1))))</f>
        <v>556.55073000000004</v>
      </c>
      <c r="L794" s="26">
        <f t="shared" si="219"/>
        <v>2.5</v>
      </c>
      <c r="M794" s="26">
        <f t="shared" si="233"/>
        <v>0</v>
      </c>
      <c r="N794" s="26">
        <f t="shared" si="225"/>
        <v>0</v>
      </c>
      <c r="O794" s="26">
        <f t="shared" si="226"/>
        <v>0</v>
      </c>
      <c r="P794" s="26">
        <f t="shared" si="227"/>
        <v>643.91705841321004</v>
      </c>
      <c r="Q794" s="26">
        <f>IF(H794=1,I794*'Vehicle Specs'!#REF!,IF(H794=2,'Vehicle Specs'!#REF!*I794,IF(H794=3,'Vehicle Specs'!$G$25*I794,0)))</f>
        <v>0</v>
      </c>
      <c r="R794" s="26">
        <f t="shared" si="223"/>
        <v>643.91705841321004</v>
      </c>
      <c r="S794" s="26">
        <f t="shared" si="228"/>
        <v>643.91705841321004</v>
      </c>
      <c r="T794" s="26">
        <f>ABS((+P794+Q794)*(+E794))/1000</f>
        <v>6.3812180488749117</v>
      </c>
      <c r="U794" s="61"/>
      <c r="V794" s="61"/>
      <c r="W794" s="22">
        <v>308.00785775999998</v>
      </c>
      <c r="X794" s="26">
        <f t="shared" si="234"/>
        <v>5.5092087149159336E-2</v>
      </c>
      <c r="Y794" s="26">
        <f t="shared" si="229"/>
        <v>5.5092087149159336E-2</v>
      </c>
      <c r="Z794" s="26">
        <f t="shared" si="230"/>
        <v>0.17023454929090234</v>
      </c>
      <c r="AA794" s="22">
        <f>(0.5*'Vehicle Specs'!$G$20*'Drive Cycle'!E794^2)</f>
        <v>30878.099761500001</v>
      </c>
      <c r="AB794" s="22">
        <f t="shared" si="231"/>
        <v>643.91705841321004</v>
      </c>
      <c r="AC794" s="22">
        <f>SUM(AB$2:AB794)</f>
        <v>293770.73252677597</v>
      </c>
      <c r="AD794" s="35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</row>
    <row r="795" spans="1:43" x14ac:dyDescent="0.3">
      <c r="A795" s="21">
        <v>3</v>
      </c>
      <c r="B795" s="26" t="s">
        <v>88</v>
      </c>
      <c r="C795" s="26">
        <f t="shared" si="218"/>
        <v>793</v>
      </c>
      <c r="D795" s="26">
        <f t="shared" si="224"/>
        <v>23.958270000000002</v>
      </c>
      <c r="E795" s="26">
        <f t="shared" si="237"/>
        <v>10.71</v>
      </c>
      <c r="F795" s="43">
        <f t="shared" si="232"/>
        <v>103.46847850806783</v>
      </c>
      <c r="G795" s="61"/>
      <c r="H795" s="61"/>
      <c r="I795" s="43">
        <f>E795-E794</f>
        <v>0.80000000000000071</v>
      </c>
      <c r="J795" s="26">
        <f>(0.5*'Vehicle Specs'!$G$25*'Vehicle Specs'!$C$28*'Vehicle Specs'!$C$27*'Drive Cycle'!E795^2)</f>
        <v>102.04123764681002</v>
      </c>
      <c r="K795" s="26">
        <f>IF(A795=1,'Vehicle Specs'!$E$36,IF(A795=2,'Vehicle Specs'!$C$36,IF(A795=3,'Vehicle Specs'!$D$36,IF(A795=4,'Vehicle Specs'!$B$36,1))))</f>
        <v>556.55073000000004</v>
      </c>
      <c r="L795" s="26">
        <f t="shared" si="219"/>
        <v>2.5</v>
      </c>
      <c r="M795" s="26">
        <f t="shared" si="233"/>
        <v>0</v>
      </c>
      <c r="N795" s="26">
        <f t="shared" si="225"/>
        <v>0</v>
      </c>
      <c r="O795" s="26">
        <f t="shared" si="226"/>
        <v>0</v>
      </c>
      <c r="P795" s="26">
        <f t="shared" si="227"/>
        <v>658.59196764681008</v>
      </c>
      <c r="Q795" s="26">
        <f>IF(H795=1,I795*'Vehicle Specs'!#REF!,IF(H795=2,'Vehicle Specs'!#REF!*I795,IF(H795=3,'Vehicle Specs'!$G$25*I795,0)))</f>
        <v>0</v>
      </c>
      <c r="R795" s="26">
        <f t="shared" si="223"/>
        <v>658.59196764681008</v>
      </c>
      <c r="S795" s="26">
        <f t="shared" si="228"/>
        <v>658.59196764681008</v>
      </c>
      <c r="T795" s="26">
        <f>ABS((+P795+Q795)*(+E795))/1000</f>
        <v>7.0535199734973366</v>
      </c>
      <c r="U795" s="61"/>
      <c r="V795" s="61"/>
      <c r="W795" s="22">
        <v>308.00785775999998</v>
      </c>
      <c r="X795" s="26">
        <f t="shared" si="234"/>
        <v>5.6347639192454779E-2</v>
      </c>
      <c r="Y795" s="26">
        <f t="shared" si="229"/>
        <v>5.6347639192454779E-2</v>
      </c>
      <c r="Z795" s="26">
        <f t="shared" si="230"/>
        <v>0.17411420510468525</v>
      </c>
      <c r="AA795" s="22">
        <f>(0.5*'Vehicle Specs'!$G$20*'Drive Cycle'!E795^2)</f>
        <v>36064.689601500009</v>
      </c>
      <c r="AB795" s="22">
        <f t="shared" si="231"/>
        <v>658.59196764681008</v>
      </c>
      <c r="AC795" s="22">
        <f>SUM(AB$2:AB795)</f>
        <v>294429.32449442276</v>
      </c>
      <c r="AD795" s="35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</row>
    <row r="796" spans="1:43" x14ac:dyDescent="0.3">
      <c r="A796" s="21">
        <v>3</v>
      </c>
      <c r="B796" s="26" t="s">
        <v>88</v>
      </c>
      <c r="C796" s="26">
        <f t="shared" si="218"/>
        <v>794</v>
      </c>
      <c r="D796" s="26">
        <f t="shared" si="224"/>
        <v>25.747870000000006</v>
      </c>
      <c r="E796" s="26">
        <f>E795+0.8</f>
        <v>11.510000000000002</v>
      </c>
      <c r="F796" s="43">
        <f t="shared" si="232"/>
        <v>103.55535948113473</v>
      </c>
      <c r="G796" s="61"/>
      <c r="H796" s="61"/>
      <c r="I796" s="43">
        <f>E796-E795</f>
        <v>0.80000000000000071</v>
      </c>
      <c r="J796" s="26">
        <f>(0.5*'Vehicle Specs'!$G$25*'Vehicle Specs'!$C$28*'Vehicle Specs'!$C$27*'Drive Cycle'!E796^2)</f>
        <v>117.85484012841003</v>
      </c>
      <c r="K796" s="26">
        <f>IF(A796=1,'Vehicle Specs'!$E$36,IF(A796=2,'Vehicle Specs'!$C$36,IF(A796=3,'Vehicle Specs'!$D$36,IF(A796=4,'Vehicle Specs'!$B$36,1))))</f>
        <v>556.55073000000004</v>
      </c>
      <c r="L796" s="26">
        <f t="shared" si="219"/>
        <v>2.5</v>
      </c>
      <c r="M796" s="26">
        <f t="shared" si="233"/>
        <v>0</v>
      </c>
      <c r="N796" s="26">
        <f t="shared" si="225"/>
        <v>0</v>
      </c>
      <c r="O796" s="26">
        <f t="shared" si="226"/>
        <v>0</v>
      </c>
      <c r="P796" s="26">
        <f t="shared" si="227"/>
        <v>674.40557012841009</v>
      </c>
      <c r="Q796" s="26">
        <f>IF(H796=1,I796*'Vehicle Specs'!#REF!,IF(H796=2,'Vehicle Specs'!#REF!*I796,IF(H796=3,'Vehicle Specs'!$G$25*I796,0)))</f>
        <v>0</v>
      </c>
      <c r="R796" s="26">
        <f t="shared" si="223"/>
        <v>674.40557012841009</v>
      </c>
      <c r="S796" s="26">
        <f t="shared" si="228"/>
        <v>674.40557012841009</v>
      </c>
      <c r="T796" s="26">
        <f>ABS((+P796+Q796)*(+E796))/1000</f>
        <v>7.7624081121780009</v>
      </c>
      <c r="U796" s="61"/>
      <c r="V796" s="61"/>
      <c r="W796" s="22">
        <v>308.00785775999998</v>
      </c>
      <c r="X796" s="26">
        <f t="shared" si="234"/>
        <v>5.7700615254628614E-2</v>
      </c>
      <c r="Y796" s="26">
        <f t="shared" si="229"/>
        <v>5.7700615254628614E-2</v>
      </c>
      <c r="Z796" s="26">
        <f t="shared" si="230"/>
        <v>0.17829490113680241</v>
      </c>
      <c r="AA796" s="22">
        <f>(0.5*'Vehicle Specs'!$G$20*'Drive Cycle'!E796^2)</f>
        <v>41653.73064150002</v>
      </c>
      <c r="AB796" s="22">
        <f t="shared" si="231"/>
        <v>674.40557012841009</v>
      </c>
      <c r="AC796" s="22">
        <f>SUM(AB$2:AB796)</f>
        <v>295103.73006455117</v>
      </c>
      <c r="AD796" s="35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</row>
    <row r="797" spans="1:43" x14ac:dyDescent="0.3">
      <c r="A797" s="21">
        <v>3</v>
      </c>
      <c r="B797" s="26" t="s">
        <v>88</v>
      </c>
      <c r="C797" s="26">
        <f t="shared" si="218"/>
        <v>795</v>
      </c>
      <c r="D797" s="26">
        <f t="shared" si="224"/>
        <v>27.537470000000006</v>
      </c>
      <c r="E797" s="26">
        <f t="shared" si="237"/>
        <v>12.310000000000002</v>
      </c>
      <c r="F797" s="43">
        <f t="shared" si="232"/>
        <v>103.63659424961564</v>
      </c>
      <c r="G797" s="61"/>
      <c r="H797" s="61"/>
      <c r="I797" s="43">
        <f>E797-E796</f>
        <v>0.80000000000000071</v>
      </c>
      <c r="J797" s="26">
        <f>(0.5*'Vehicle Specs'!$G$25*'Vehicle Specs'!$C$28*'Vehicle Specs'!$C$27*'Drive Cycle'!E797^2)</f>
        <v>134.80713585801004</v>
      </c>
      <c r="K797" s="26">
        <f>IF(A797=1,'Vehicle Specs'!$E$36,IF(A797=2,'Vehicle Specs'!$C$36,IF(A797=3,'Vehicle Specs'!$D$36,IF(A797=4,'Vehicle Specs'!$B$36,1))))</f>
        <v>556.55073000000004</v>
      </c>
      <c r="L797" s="26">
        <f t="shared" si="219"/>
        <v>2.5</v>
      </c>
      <c r="M797" s="26">
        <f t="shared" si="233"/>
        <v>0</v>
      </c>
      <c r="N797" s="26">
        <f t="shared" si="225"/>
        <v>0</v>
      </c>
      <c r="O797" s="26">
        <f t="shared" si="226"/>
        <v>0</v>
      </c>
      <c r="P797" s="26">
        <f t="shared" si="227"/>
        <v>691.35786585801009</v>
      </c>
      <c r="Q797" s="26">
        <f>IF(H797=1,I797*'Vehicle Specs'!#REF!,IF(H797=2,'Vehicle Specs'!#REF!*I797,IF(H797=3,'Vehicle Specs'!$G$25*I797,0)))</f>
        <v>0</v>
      </c>
      <c r="R797" s="26">
        <f t="shared" si="223"/>
        <v>691.35786585801009</v>
      </c>
      <c r="S797" s="26">
        <f t="shared" si="228"/>
        <v>691.35786585801009</v>
      </c>
      <c r="T797" s="26">
        <f>ABS((+P797+Q797)*(+E797))/1000</f>
        <v>8.5106153287121042</v>
      </c>
      <c r="U797" s="61"/>
      <c r="V797" s="61"/>
      <c r="W797" s="22">
        <v>308.00785775999998</v>
      </c>
      <c r="X797" s="26">
        <f t="shared" si="234"/>
        <v>5.9151015335680866E-2</v>
      </c>
      <c r="Y797" s="26">
        <f t="shared" si="229"/>
        <v>5.9151015335680866E-2</v>
      </c>
      <c r="Z797" s="26">
        <f t="shared" si="230"/>
        <v>0.18277663738725386</v>
      </c>
      <c r="AA797" s="22">
        <f>(0.5*'Vehicle Specs'!$G$20*'Drive Cycle'!E797^2)</f>
        <v>47645.22288150002</v>
      </c>
      <c r="AB797" s="22">
        <f t="shared" si="231"/>
        <v>691.35786585801009</v>
      </c>
      <c r="AC797" s="22">
        <f>SUM(AB$2:AB797)</f>
        <v>295795.08793040918</v>
      </c>
      <c r="AD797" s="35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</row>
    <row r="798" spans="1:43" x14ac:dyDescent="0.3">
      <c r="A798" s="21">
        <v>3</v>
      </c>
      <c r="B798" s="26" t="s">
        <v>88</v>
      </c>
      <c r="C798" s="26">
        <f t="shared" si="218"/>
        <v>796</v>
      </c>
      <c r="D798" s="26">
        <f t="shared" si="224"/>
        <v>29.32707000000001</v>
      </c>
      <c r="E798" s="26">
        <f t="shared" si="237"/>
        <v>13.110000000000003</v>
      </c>
      <c r="F798" s="43">
        <f t="shared" si="232"/>
        <v>103.71287190026401</v>
      </c>
      <c r="G798" s="61"/>
      <c r="H798" s="61"/>
      <c r="I798" s="43">
        <f>E798-E797</f>
        <v>0.80000000000000071</v>
      </c>
      <c r="J798" s="26">
        <f>(0.5*'Vehicle Specs'!$G$25*'Vehicle Specs'!$C$28*'Vehicle Specs'!$C$27*'Drive Cycle'!E798^2)</f>
        <v>152.89812483561005</v>
      </c>
      <c r="K798" s="26">
        <f>IF(A798=1,'Vehicle Specs'!$E$36,IF(A798=2,'Vehicle Specs'!$C$36,IF(A798=3,'Vehicle Specs'!$D$36,IF(A798=4,'Vehicle Specs'!$B$36,1))))</f>
        <v>556.55073000000004</v>
      </c>
      <c r="L798" s="26">
        <f>L797-0.3</f>
        <v>2.2000000000000002</v>
      </c>
      <c r="M798" s="26">
        <f t="shared" si="233"/>
        <v>-0.29999999999999982</v>
      </c>
      <c r="N798" s="26">
        <f t="shared" si="225"/>
        <v>-16.699244233993614</v>
      </c>
      <c r="O798" s="26">
        <f t="shared" si="226"/>
        <v>-124.03084132585728</v>
      </c>
      <c r="P798" s="26">
        <f t="shared" si="227"/>
        <v>585.41801350975277</v>
      </c>
      <c r="Q798" s="26">
        <f>IF(H798=1,I798*'Vehicle Specs'!#REF!,IF(H798=2,'Vehicle Specs'!#REF!*I798,IF(H798=3,'Vehicle Specs'!$G$25*I798,0)))</f>
        <v>0</v>
      </c>
      <c r="R798" s="26">
        <f t="shared" si="223"/>
        <v>585.41801350975277</v>
      </c>
      <c r="S798" s="26">
        <f t="shared" si="228"/>
        <v>585.41801350975277</v>
      </c>
      <c r="T798" s="26">
        <f>ABS((+P798+Q798)*(+E798))/1000</f>
        <v>7.6748301571128605</v>
      </c>
      <c r="U798" s="61"/>
      <c r="V798" s="61"/>
      <c r="W798" s="22">
        <v>308.00785775999998</v>
      </c>
      <c r="X798" s="26">
        <f t="shared" si="234"/>
        <v>5.008704117645936E-2</v>
      </c>
      <c r="Y798" s="26">
        <f t="shared" si="229"/>
        <v>5.008704117645936E-2</v>
      </c>
      <c r="Z798" s="26">
        <f t="shared" si="230"/>
        <v>0.15476895723525941</v>
      </c>
      <c r="AA798" s="22">
        <f>(0.5*'Vehicle Specs'!$G$20*'Drive Cycle'!E798^2)</f>
        <v>54039.16632150003</v>
      </c>
      <c r="AB798" s="22">
        <f t="shared" si="231"/>
        <v>585.41801350975277</v>
      </c>
      <c r="AC798" s="22">
        <f>SUM(AB$2:AB798)</f>
        <v>296380.50594391895</v>
      </c>
      <c r="AD798" s="35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</row>
    <row r="799" spans="1:43" x14ac:dyDescent="0.3">
      <c r="A799" s="21">
        <v>3</v>
      </c>
      <c r="B799" s="26" t="s">
        <v>88</v>
      </c>
      <c r="C799" s="26">
        <f t="shared" si="218"/>
        <v>797</v>
      </c>
      <c r="D799" s="26">
        <f t="shared" si="224"/>
        <v>29.998170000000002</v>
      </c>
      <c r="E799" s="26">
        <v>13.41</v>
      </c>
      <c r="F799" s="43">
        <f t="shared" si="232"/>
        <v>103.78744311577482</v>
      </c>
      <c r="G799" s="61"/>
      <c r="H799" s="61"/>
      <c r="I799" s="43">
        <f>E799-E798</f>
        <v>0.29999999999999716</v>
      </c>
      <c r="J799" s="26">
        <f>(0.5*'Vehicle Specs'!$G$25*'Vehicle Specs'!$C$28*'Vehicle Specs'!$C$27*'Drive Cycle'!E799^2)</f>
        <v>159.97581505520998</v>
      </c>
      <c r="K799" s="26">
        <f>IF(A799=1,'Vehicle Specs'!$E$36,IF(A799=2,'Vehicle Specs'!$C$36,IF(A799=3,'Vehicle Specs'!$D$36,IF(A799=4,'Vehicle Specs'!$B$36,1))))</f>
        <v>556.55073000000004</v>
      </c>
      <c r="L799" s="26">
        <f t="shared" ref="L799:L805" si="238">L798-0.3</f>
        <v>1.9000000000000001</v>
      </c>
      <c r="M799" s="26">
        <f t="shared" si="233"/>
        <v>-0.30000000000000004</v>
      </c>
      <c r="N799" s="26">
        <f t="shared" si="225"/>
        <v>-16.699244233993625</v>
      </c>
      <c r="O799" s="26">
        <f t="shared" si="226"/>
        <v>-124.03084132585738</v>
      </c>
      <c r="P799" s="26">
        <f t="shared" si="227"/>
        <v>592.49570372935261</v>
      </c>
      <c r="Q799" s="26">
        <f>IF(H799=1,I799*'Vehicle Specs'!#REF!,IF(H799=2,'Vehicle Specs'!#REF!*I799,IF(H799=3,'Vehicle Specs'!$G$25*I799,0)))</f>
        <v>0</v>
      </c>
      <c r="R799" s="26">
        <f t="shared" si="223"/>
        <v>592.49570372935261</v>
      </c>
      <c r="S799" s="26">
        <f t="shared" si="228"/>
        <v>592.49570372935261</v>
      </c>
      <c r="T799" s="26">
        <f>ABS((+P799+Q799)*(+E799))/1000</f>
        <v>7.9453673870106183</v>
      </c>
      <c r="U799" s="61"/>
      <c r="V799" s="61"/>
      <c r="W799" s="22">
        <v>308.00785775999998</v>
      </c>
      <c r="X799" s="26">
        <f t="shared" si="234"/>
        <v>5.0692592343800427E-2</v>
      </c>
      <c r="Y799" s="26">
        <f t="shared" si="229"/>
        <v>5.0692592343800427E-2</v>
      </c>
      <c r="Z799" s="26">
        <f t="shared" si="230"/>
        <v>0.15664011034234332</v>
      </c>
      <c r="AA799" s="22">
        <f>(0.5*'Vehicle Specs'!$G$20*'Drive Cycle'!E799^2)</f>
        <v>56540.652061500004</v>
      </c>
      <c r="AB799" s="22">
        <f t="shared" si="231"/>
        <v>592.49570372935261</v>
      </c>
      <c r="AC799" s="22">
        <f>SUM(AB$2:AB799)</f>
        <v>296973.00164764829</v>
      </c>
      <c r="AD799" s="35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</row>
    <row r="800" spans="1:43" x14ac:dyDescent="0.3">
      <c r="A800" s="21">
        <v>3</v>
      </c>
      <c r="B800" s="26" t="s">
        <v>88</v>
      </c>
      <c r="C800" s="26">
        <f t="shared" si="218"/>
        <v>798</v>
      </c>
      <c r="D800" s="26">
        <f t="shared" si="224"/>
        <v>29.998170000000002</v>
      </c>
      <c r="E800" s="26">
        <v>13.41</v>
      </c>
      <c r="F800" s="43">
        <f t="shared" si="232"/>
        <v>103.86201433128564</v>
      </c>
      <c r="G800" s="61"/>
      <c r="H800" s="61"/>
      <c r="I800" s="43">
        <f>E800-E799</f>
        <v>0</v>
      </c>
      <c r="J800" s="26">
        <f>(0.5*'Vehicle Specs'!$G$25*'Vehicle Specs'!$C$28*'Vehicle Specs'!$C$27*'Drive Cycle'!E800^2)</f>
        <v>159.97581505520998</v>
      </c>
      <c r="K800" s="26">
        <f>IF(A800=1,'Vehicle Specs'!$E$36,IF(A800=2,'Vehicle Specs'!$C$36,IF(A800=3,'Vehicle Specs'!$D$36,IF(A800=4,'Vehicle Specs'!$B$36,1))))</f>
        <v>556.55073000000004</v>
      </c>
      <c r="L800" s="26">
        <f t="shared" si="238"/>
        <v>1.6</v>
      </c>
      <c r="M800" s="26">
        <f t="shared" si="233"/>
        <v>-0.30000000000000004</v>
      </c>
      <c r="N800" s="26">
        <f t="shared" si="225"/>
        <v>-16.699244233993625</v>
      </c>
      <c r="O800" s="26">
        <f t="shared" si="226"/>
        <v>-124.03084132585738</v>
      </c>
      <c r="P800" s="26">
        <f t="shared" si="227"/>
        <v>592.49570372935261</v>
      </c>
      <c r="Q800" s="26">
        <f>IF(H800=1,I800*'Vehicle Specs'!#REF!,IF(H800=2,'Vehicle Specs'!#REF!*I800,IF(H800=3,'Vehicle Specs'!$G$25*I800,0)))</f>
        <v>0</v>
      </c>
      <c r="R800" s="26">
        <f t="shared" si="223"/>
        <v>592.49570372935261</v>
      </c>
      <c r="S800" s="26">
        <f t="shared" si="228"/>
        <v>592.49570372935261</v>
      </c>
      <c r="T800" s="26">
        <f>ABS((+P800+Q800)*(+E800))/1000</f>
        <v>7.9453673870106183</v>
      </c>
      <c r="U800" s="61"/>
      <c r="V800" s="61"/>
      <c r="W800" s="22">
        <v>308.00785775999998</v>
      </c>
      <c r="X800" s="26">
        <f t="shared" si="234"/>
        <v>5.0692592343800427E-2</v>
      </c>
      <c r="Y800" s="26">
        <f t="shared" si="229"/>
        <v>5.0692592343800427E-2</v>
      </c>
      <c r="Z800" s="26">
        <f t="shared" si="230"/>
        <v>0.15664011034234332</v>
      </c>
      <c r="AA800" s="22">
        <f>(0.5*'Vehicle Specs'!$G$20*'Drive Cycle'!E800^2)</f>
        <v>56540.652061500004</v>
      </c>
      <c r="AB800" s="22">
        <f t="shared" si="231"/>
        <v>592.49570372935261</v>
      </c>
      <c r="AC800" s="22">
        <f>SUM(AB$2:AB800)</f>
        <v>297565.49735137762</v>
      </c>
      <c r="AD800" s="35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</row>
    <row r="801" spans="1:43" x14ac:dyDescent="0.3">
      <c r="A801" s="21">
        <v>3</v>
      </c>
      <c r="B801" s="26" t="s">
        <v>88</v>
      </c>
      <c r="C801" s="26">
        <f t="shared" si="218"/>
        <v>799</v>
      </c>
      <c r="D801" s="26">
        <f t="shared" si="224"/>
        <v>29.998170000000002</v>
      </c>
      <c r="E801" s="26">
        <v>13.41</v>
      </c>
      <c r="F801" s="43">
        <f t="shared" si="232"/>
        <v>103.93658554679645</v>
      </c>
      <c r="G801" s="61"/>
      <c r="H801" s="61"/>
      <c r="I801" s="43">
        <f>E801-E800</f>
        <v>0</v>
      </c>
      <c r="J801" s="26">
        <f>(0.5*'Vehicle Specs'!$G$25*'Vehicle Specs'!$C$28*'Vehicle Specs'!$C$27*'Drive Cycle'!E801^2)</f>
        <v>159.97581505520998</v>
      </c>
      <c r="K801" s="26">
        <f>IF(A801=1,'Vehicle Specs'!$E$36,IF(A801=2,'Vehicle Specs'!$C$36,IF(A801=3,'Vehicle Specs'!$D$36,IF(A801=4,'Vehicle Specs'!$B$36,1))))</f>
        <v>556.55073000000004</v>
      </c>
      <c r="L801" s="26">
        <f t="shared" si="238"/>
        <v>1.3</v>
      </c>
      <c r="M801" s="26">
        <f t="shared" si="233"/>
        <v>-0.30000000000000004</v>
      </c>
      <c r="N801" s="26">
        <f t="shared" si="225"/>
        <v>-16.699244233993625</v>
      </c>
      <c r="O801" s="26">
        <f t="shared" si="226"/>
        <v>-124.03084132585738</v>
      </c>
      <c r="P801" s="26">
        <f t="shared" si="227"/>
        <v>592.49570372935261</v>
      </c>
      <c r="Q801" s="26">
        <f>IF(H801=1,I801*'Vehicle Specs'!#REF!,IF(H801=2,'Vehicle Specs'!#REF!*I801,IF(H801=3,'Vehicle Specs'!$G$25*I801,0)))</f>
        <v>0</v>
      </c>
      <c r="R801" s="26">
        <f t="shared" si="223"/>
        <v>592.49570372935261</v>
      </c>
      <c r="S801" s="26">
        <f t="shared" si="228"/>
        <v>592.49570372935261</v>
      </c>
      <c r="T801" s="26">
        <f>ABS((+P801+Q801)*(+E801))/1000</f>
        <v>7.9453673870106183</v>
      </c>
      <c r="U801" s="61"/>
      <c r="V801" s="61"/>
      <c r="W801" s="22">
        <v>308.00785775999998</v>
      </c>
      <c r="X801" s="26">
        <f t="shared" si="234"/>
        <v>5.0692592343800427E-2</v>
      </c>
      <c r="Y801" s="26">
        <f t="shared" si="229"/>
        <v>5.0692592343800427E-2</v>
      </c>
      <c r="Z801" s="26">
        <f t="shared" si="230"/>
        <v>0.15664011034234332</v>
      </c>
      <c r="AA801" s="22">
        <f>(0.5*'Vehicle Specs'!$G$20*'Drive Cycle'!E801^2)</f>
        <v>56540.652061500004</v>
      </c>
      <c r="AB801" s="22">
        <f t="shared" si="231"/>
        <v>592.49570372935261</v>
      </c>
      <c r="AC801" s="22">
        <f>SUM(AB$2:AB801)</f>
        <v>298157.99305510696</v>
      </c>
      <c r="AD801" s="35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</row>
    <row r="802" spans="1:43" x14ac:dyDescent="0.3">
      <c r="A802" s="21">
        <v>3</v>
      </c>
      <c r="B802" s="26" t="s">
        <v>88</v>
      </c>
      <c r="C802" s="26">
        <f t="shared" si="218"/>
        <v>800</v>
      </c>
      <c r="D802" s="26">
        <f t="shared" si="224"/>
        <v>29.998170000000002</v>
      </c>
      <c r="E802" s="26">
        <v>13.41</v>
      </c>
      <c r="F802" s="43">
        <f t="shared" si="232"/>
        <v>104.01115676230727</v>
      </c>
      <c r="G802" s="61"/>
      <c r="H802" s="61"/>
      <c r="I802" s="43">
        <f>E802-E801</f>
        <v>0</v>
      </c>
      <c r="J802" s="26">
        <f>(0.5*'Vehicle Specs'!$G$25*'Vehicle Specs'!$C$28*'Vehicle Specs'!$C$27*'Drive Cycle'!E802^2)</f>
        <v>159.97581505520998</v>
      </c>
      <c r="K802" s="26">
        <f>IF(A802=1,'Vehicle Specs'!$E$36,IF(A802=2,'Vehicle Specs'!$C$36,IF(A802=3,'Vehicle Specs'!$D$36,IF(A802=4,'Vehicle Specs'!$B$36,1))))</f>
        <v>556.55073000000004</v>
      </c>
      <c r="L802" s="26">
        <f t="shared" si="238"/>
        <v>1</v>
      </c>
      <c r="M802" s="26">
        <f t="shared" si="233"/>
        <v>-0.30000000000000004</v>
      </c>
      <c r="N802" s="26">
        <f t="shared" si="225"/>
        <v>-16.699244233993625</v>
      </c>
      <c r="O802" s="26">
        <f t="shared" si="226"/>
        <v>-124.03084132585738</v>
      </c>
      <c r="P802" s="26">
        <f t="shared" si="227"/>
        <v>592.49570372935261</v>
      </c>
      <c r="Q802" s="26">
        <f>IF(H802=1,I802*'Vehicle Specs'!#REF!,IF(H802=2,'Vehicle Specs'!#REF!*I802,IF(H802=3,'Vehicle Specs'!$G$25*I802,0)))</f>
        <v>0</v>
      </c>
      <c r="R802" s="26">
        <f t="shared" si="223"/>
        <v>592.49570372935261</v>
      </c>
      <c r="S802" s="26">
        <f t="shared" si="228"/>
        <v>592.49570372935261</v>
      </c>
      <c r="T802" s="26">
        <f>ABS((+P802+Q802)*(+E802))/1000</f>
        <v>7.9453673870106183</v>
      </c>
      <c r="U802" s="61"/>
      <c r="V802" s="61"/>
      <c r="W802" s="22">
        <v>308.00785775999998</v>
      </c>
      <c r="X802" s="26">
        <f t="shared" si="234"/>
        <v>5.0692592343800427E-2</v>
      </c>
      <c r="Y802" s="26">
        <f t="shared" si="229"/>
        <v>5.0692592343800427E-2</v>
      </c>
      <c r="Z802" s="26">
        <f t="shared" si="230"/>
        <v>0.15664011034234332</v>
      </c>
      <c r="AA802" s="22">
        <f>(0.5*'Vehicle Specs'!$G$20*'Drive Cycle'!E802^2)</f>
        <v>56540.652061500004</v>
      </c>
      <c r="AB802" s="22">
        <f t="shared" si="231"/>
        <v>592.49570372935261</v>
      </c>
      <c r="AC802" s="22">
        <f>SUM(AB$2:AB802)</f>
        <v>298750.48875883629</v>
      </c>
      <c r="AD802" s="35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</row>
    <row r="803" spans="1:43" x14ac:dyDescent="0.3">
      <c r="A803" s="21">
        <v>3</v>
      </c>
      <c r="B803" s="26" t="s">
        <v>88</v>
      </c>
      <c r="C803" s="26">
        <f t="shared" si="218"/>
        <v>801</v>
      </c>
      <c r="D803" s="26">
        <f t="shared" si="224"/>
        <v>29.998170000000002</v>
      </c>
      <c r="E803" s="26">
        <v>13.41</v>
      </c>
      <c r="F803" s="43">
        <f t="shared" si="232"/>
        <v>104.08572797781808</v>
      </c>
      <c r="G803" s="61"/>
      <c r="H803" s="61"/>
      <c r="I803" s="43">
        <f>E803-E802</f>
        <v>0</v>
      </c>
      <c r="J803" s="26">
        <f>(0.5*'Vehicle Specs'!$G$25*'Vehicle Specs'!$C$28*'Vehicle Specs'!$C$27*'Drive Cycle'!E803^2)</f>
        <v>159.97581505520998</v>
      </c>
      <c r="K803" s="26">
        <f>IF(A803=1,'Vehicle Specs'!$E$36,IF(A803=2,'Vehicle Specs'!$C$36,IF(A803=3,'Vehicle Specs'!$D$36,IF(A803=4,'Vehicle Specs'!$B$36,1))))</f>
        <v>556.55073000000004</v>
      </c>
      <c r="L803" s="26">
        <f>L802-0.3</f>
        <v>0.7</v>
      </c>
      <c r="M803" s="26">
        <f t="shared" si="233"/>
        <v>-0.30000000000000004</v>
      </c>
      <c r="N803" s="26">
        <f t="shared" si="225"/>
        <v>-16.699244233993625</v>
      </c>
      <c r="O803" s="26">
        <f t="shared" si="226"/>
        <v>-124.03084132585738</v>
      </c>
      <c r="P803" s="26">
        <f t="shared" si="227"/>
        <v>592.49570372935261</v>
      </c>
      <c r="Q803" s="26">
        <f>IF(H803=1,I803*'Vehicle Specs'!#REF!,IF(H803=2,'Vehicle Specs'!#REF!*I803,IF(H803=3,'Vehicle Specs'!$G$25*I803,0)))</f>
        <v>0</v>
      </c>
      <c r="R803" s="26">
        <f t="shared" si="223"/>
        <v>592.49570372935261</v>
      </c>
      <c r="S803" s="26">
        <f t="shared" si="228"/>
        <v>592.49570372935261</v>
      </c>
      <c r="T803" s="26">
        <f>ABS((+P803+Q803)*(+E803))/1000</f>
        <v>7.9453673870106183</v>
      </c>
      <c r="U803" s="61"/>
      <c r="V803" s="61"/>
      <c r="W803" s="22">
        <v>308.00785775999998</v>
      </c>
      <c r="X803" s="26">
        <f t="shared" si="234"/>
        <v>5.0692592343800427E-2</v>
      </c>
      <c r="Y803" s="26">
        <f t="shared" si="229"/>
        <v>5.0692592343800427E-2</v>
      </c>
      <c r="Z803" s="26">
        <f t="shared" si="230"/>
        <v>0.15664011034234332</v>
      </c>
      <c r="AA803" s="22">
        <f>(0.5*'Vehicle Specs'!$G$20*'Drive Cycle'!E803^2)</f>
        <v>56540.652061500004</v>
      </c>
      <c r="AB803" s="22">
        <f t="shared" si="231"/>
        <v>592.49570372935261</v>
      </c>
      <c r="AC803" s="22">
        <f>SUM(AB$2:AB803)</f>
        <v>299342.98446256563</v>
      </c>
      <c r="AD803" s="35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</row>
    <row r="804" spans="1:43" x14ac:dyDescent="0.3">
      <c r="A804" s="21">
        <v>3</v>
      </c>
      <c r="B804" s="26" t="s">
        <v>88</v>
      </c>
      <c r="C804" s="26">
        <f t="shared" si="218"/>
        <v>802</v>
      </c>
      <c r="D804" s="26">
        <f t="shared" si="224"/>
        <v>29.998170000000002</v>
      </c>
      <c r="E804" s="26">
        <v>13.41</v>
      </c>
      <c r="F804" s="43">
        <f t="shared" si="232"/>
        <v>104.1602991933289</v>
      </c>
      <c r="G804" s="61"/>
      <c r="H804" s="61"/>
      <c r="I804" s="43">
        <f>E804-E803</f>
        <v>0</v>
      </c>
      <c r="J804" s="26">
        <f>(0.5*'Vehicle Specs'!$G$25*'Vehicle Specs'!$C$28*'Vehicle Specs'!$C$27*'Drive Cycle'!E804^2)</f>
        <v>159.97581505520998</v>
      </c>
      <c r="K804" s="26">
        <f>IF(A804=1,'Vehicle Specs'!$E$36,IF(A804=2,'Vehicle Specs'!$C$36,IF(A804=3,'Vehicle Specs'!$D$36,IF(A804=4,'Vehicle Specs'!$B$36,1))))</f>
        <v>556.55073000000004</v>
      </c>
      <c r="L804" s="26">
        <f t="shared" si="238"/>
        <v>0.39999999999999997</v>
      </c>
      <c r="M804" s="26">
        <f t="shared" si="233"/>
        <v>-0.3</v>
      </c>
      <c r="N804" s="26">
        <f t="shared" si="225"/>
        <v>-16.699244233993621</v>
      </c>
      <c r="O804" s="26">
        <f t="shared" si="226"/>
        <v>-124.03084132585735</v>
      </c>
      <c r="P804" s="26">
        <f t="shared" si="227"/>
        <v>592.49570372935273</v>
      </c>
      <c r="Q804" s="26">
        <f>IF(H804=1,I804*'Vehicle Specs'!#REF!,IF(H804=2,'Vehicle Specs'!#REF!*I804,IF(H804=3,'Vehicle Specs'!$G$25*I804,0)))</f>
        <v>0</v>
      </c>
      <c r="R804" s="26">
        <f t="shared" si="223"/>
        <v>592.49570372935273</v>
      </c>
      <c r="S804" s="26">
        <f t="shared" si="228"/>
        <v>592.49570372935273</v>
      </c>
      <c r="T804" s="26">
        <f>ABS((+P804+Q804)*(+E804))/1000</f>
        <v>7.9453673870106201</v>
      </c>
      <c r="U804" s="61"/>
      <c r="V804" s="61"/>
      <c r="W804" s="22">
        <v>308.00785775999998</v>
      </c>
      <c r="X804" s="26">
        <f t="shared" si="234"/>
        <v>5.0692592343800434E-2</v>
      </c>
      <c r="Y804" s="26">
        <f t="shared" si="229"/>
        <v>5.0692592343800434E-2</v>
      </c>
      <c r="Z804" s="26">
        <f t="shared" si="230"/>
        <v>0.15664011034234335</v>
      </c>
      <c r="AA804" s="22">
        <f>(0.5*'Vehicle Specs'!$G$20*'Drive Cycle'!E804^2)</f>
        <v>56540.652061500004</v>
      </c>
      <c r="AB804" s="22">
        <f t="shared" si="231"/>
        <v>592.49570372935273</v>
      </c>
      <c r="AC804" s="22">
        <f>SUM(AB$2:AB804)</f>
        <v>299935.48016629496</v>
      </c>
      <c r="AD804" s="35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</row>
    <row r="805" spans="1:43" x14ac:dyDescent="0.3">
      <c r="A805" s="21">
        <v>3</v>
      </c>
      <c r="B805" s="26" t="s">
        <v>88</v>
      </c>
      <c r="C805" s="26">
        <f t="shared" si="218"/>
        <v>803</v>
      </c>
      <c r="D805" s="26">
        <f t="shared" si="224"/>
        <v>29.998170000000002</v>
      </c>
      <c r="E805" s="26">
        <v>13.41</v>
      </c>
      <c r="F805" s="43">
        <f t="shared" si="232"/>
        <v>104.23487040883971</v>
      </c>
      <c r="G805" s="61"/>
      <c r="H805" s="61"/>
      <c r="I805" s="43">
        <f>E805-E804</f>
        <v>0</v>
      </c>
      <c r="J805" s="26">
        <f>(0.5*'Vehicle Specs'!$G$25*'Vehicle Specs'!$C$28*'Vehicle Specs'!$C$27*'Drive Cycle'!E805^2)</f>
        <v>159.97581505520998</v>
      </c>
      <c r="K805" s="26">
        <f>IF(A805=1,'Vehicle Specs'!$E$36,IF(A805=2,'Vehicle Specs'!$C$36,IF(A805=3,'Vehicle Specs'!$D$36,IF(A805=4,'Vehicle Specs'!$B$36,1))))</f>
        <v>556.55073000000004</v>
      </c>
      <c r="L805" s="26">
        <f t="shared" si="238"/>
        <v>9.9999999999999978E-2</v>
      </c>
      <c r="M805" s="26">
        <f t="shared" si="233"/>
        <v>-0.3</v>
      </c>
      <c r="N805" s="26">
        <f t="shared" si="225"/>
        <v>-16.699244233993621</v>
      </c>
      <c r="O805" s="26">
        <f t="shared" si="226"/>
        <v>-124.03084132585735</v>
      </c>
      <c r="P805" s="26">
        <f t="shared" si="227"/>
        <v>592.49570372935273</v>
      </c>
      <c r="Q805" s="26">
        <f>IF(H805=1,I805*'Vehicle Specs'!#REF!,IF(H805=2,'Vehicle Specs'!#REF!*I805,IF(H805=3,'Vehicle Specs'!$G$25*I805,0)))</f>
        <v>0</v>
      </c>
      <c r="R805" s="26">
        <f t="shared" si="223"/>
        <v>592.49570372935273</v>
      </c>
      <c r="S805" s="26">
        <f t="shared" si="228"/>
        <v>592.49570372935273</v>
      </c>
      <c r="T805" s="26">
        <f>ABS((+P805+Q805)*(+E805))/1000</f>
        <v>7.9453673870106201</v>
      </c>
      <c r="U805" s="61"/>
      <c r="V805" s="61"/>
      <c r="W805" s="22">
        <v>308.00785775999998</v>
      </c>
      <c r="X805" s="26">
        <f t="shared" si="234"/>
        <v>5.0692592343800434E-2</v>
      </c>
      <c r="Y805" s="26">
        <f t="shared" si="229"/>
        <v>5.0692592343800434E-2</v>
      </c>
      <c r="Z805" s="26">
        <f t="shared" si="230"/>
        <v>0.15664011034234335</v>
      </c>
      <c r="AA805" s="22">
        <f>(0.5*'Vehicle Specs'!$G$20*'Drive Cycle'!E805^2)</f>
        <v>56540.652061500004</v>
      </c>
      <c r="AB805" s="22">
        <f t="shared" si="231"/>
        <v>592.49570372935273</v>
      </c>
      <c r="AC805" s="22">
        <f>SUM(AB$2:AB805)</f>
        <v>300527.9758700243</v>
      </c>
      <c r="AD805" s="35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</row>
    <row r="806" spans="1:43" x14ac:dyDescent="0.3">
      <c r="A806" s="21">
        <v>3</v>
      </c>
      <c r="B806" s="26" t="s">
        <v>88</v>
      </c>
      <c r="C806" s="26">
        <f t="shared" si="218"/>
        <v>804</v>
      </c>
      <c r="D806" s="26">
        <f t="shared" si="224"/>
        <v>29.998170000000002</v>
      </c>
      <c r="E806" s="26">
        <v>13.41</v>
      </c>
      <c r="F806" s="43">
        <f t="shared" si="232"/>
        <v>104.30944162435053</v>
      </c>
      <c r="G806" s="61"/>
      <c r="H806" s="61"/>
      <c r="I806" s="43">
        <f>E806-E805</f>
        <v>0</v>
      </c>
      <c r="J806" s="26">
        <f>(0.5*'Vehicle Specs'!$G$25*'Vehicle Specs'!$C$28*'Vehicle Specs'!$C$27*'Drive Cycle'!E806^2)</f>
        <v>159.97581505520998</v>
      </c>
      <c r="K806" s="26">
        <f>IF(A806=1,'Vehicle Specs'!$E$36,IF(A806=2,'Vehicle Specs'!$C$36,IF(A806=3,'Vehicle Specs'!$D$36,IF(A806=4,'Vehicle Specs'!$B$36,1))))</f>
        <v>556.55073000000004</v>
      </c>
      <c r="L806" s="26">
        <v>0</v>
      </c>
      <c r="M806" s="26">
        <f t="shared" si="233"/>
        <v>-9.9999999999999978E-2</v>
      </c>
      <c r="N806" s="26">
        <f t="shared" si="225"/>
        <v>-5.7105931374996421</v>
      </c>
      <c r="O806" s="26">
        <f t="shared" si="226"/>
        <v>-42.949785278223978</v>
      </c>
      <c r="P806" s="26">
        <f t="shared" si="227"/>
        <v>673.57675977698602</v>
      </c>
      <c r="Q806" s="26">
        <f>IF(H806=1,I806*'Vehicle Specs'!#REF!,IF(H806=2,'Vehicle Specs'!#REF!*I806,IF(H806=3,'Vehicle Specs'!$G$25*I806,0)))</f>
        <v>0</v>
      </c>
      <c r="R806" s="26">
        <f t="shared" si="223"/>
        <v>673.57675977698602</v>
      </c>
      <c r="S806" s="26">
        <f t="shared" si="228"/>
        <v>673.57675977698602</v>
      </c>
      <c r="T806" s="26">
        <f>ABS((+P806+Q806)*(+E806))/1000</f>
        <v>9.0326643486093836</v>
      </c>
      <c r="U806" s="61"/>
      <c r="V806" s="61"/>
      <c r="W806" s="22">
        <v>308.00785775999998</v>
      </c>
      <c r="X806" s="26">
        <f t="shared" si="234"/>
        <v>5.762970411550878E-2</v>
      </c>
      <c r="Y806" s="26">
        <f t="shared" si="229"/>
        <v>5.762970411550878E-2</v>
      </c>
      <c r="Z806" s="26">
        <f t="shared" si="230"/>
        <v>0.17807578571692212</v>
      </c>
      <c r="AA806" s="22">
        <f>(0.5*'Vehicle Specs'!$G$20*'Drive Cycle'!E806^2)</f>
        <v>56540.652061500004</v>
      </c>
      <c r="AB806" s="22">
        <f t="shared" si="231"/>
        <v>673.57675977698602</v>
      </c>
      <c r="AC806" s="22">
        <f>SUM(AB$2:AB806)</f>
        <v>301201.55262980127</v>
      </c>
      <c r="AD806" s="35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</row>
    <row r="807" spans="1:43" x14ac:dyDescent="0.3">
      <c r="A807" s="21">
        <v>3</v>
      </c>
      <c r="B807" s="26" t="s">
        <v>88</v>
      </c>
      <c r="C807" s="26">
        <f t="shared" ref="C807:C870" si="239">C806+1</f>
        <v>805</v>
      </c>
      <c r="D807" s="26">
        <f t="shared" si="224"/>
        <v>29.998170000000002</v>
      </c>
      <c r="E807" s="26">
        <v>13.41</v>
      </c>
      <c r="F807" s="43">
        <f t="shared" si="232"/>
        <v>104.38401283986134</v>
      </c>
      <c r="G807" s="61"/>
      <c r="H807" s="61"/>
      <c r="I807" s="43">
        <f>E807-E806</f>
        <v>0</v>
      </c>
      <c r="J807" s="26">
        <f>(0.5*'Vehicle Specs'!$G$25*'Vehicle Specs'!$C$28*'Vehicle Specs'!$C$27*'Drive Cycle'!E807^2)</f>
        <v>159.97581505520998</v>
      </c>
      <c r="K807" s="26">
        <f>IF(A807=1,'Vehicle Specs'!$E$36,IF(A807=2,'Vehicle Specs'!$C$36,IF(A807=3,'Vehicle Specs'!$D$36,IF(A807=4,'Vehicle Specs'!$B$36,1))))</f>
        <v>556.55073000000004</v>
      </c>
      <c r="L807" s="26">
        <v>0</v>
      </c>
      <c r="M807" s="26">
        <f t="shared" si="233"/>
        <v>0</v>
      </c>
      <c r="N807" s="26">
        <f t="shared" si="225"/>
        <v>0</v>
      </c>
      <c r="O807" s="26">
        <f t="shared" si="226"/>
        <v>0</v>
      </c>
      <c r="P807" s="26">
        <f t="shared" si="227"/>
        <v>716.52654505521002</v>
      </c>
      <c r="Q807" s="26">
        <f>IF(H807=1,I807*'Vehicle Specs'!#REF!,IF(H807=2,'Vehicle Specs'!#REF!*I807,IF(H807=3,'Vehicle Specs'!$G$25*I807,0)))</f>
        <v>0</v>
      </c>
      <c r="R807" s="26">
        <f t="shared" si="223"/>
        <v>716.52654505521002</v>
      </c>
      <c r="S807" s="26">
        <f t="shared" si="228"/>
        <v>716.52654505521002</v>
      </c>
      <c r="T807" s="26">
        <f>ABS((+P807+Q807)*(+E807))/1000</f>
        <v>9.6086209691903655</v>
      </c>
      <c r="U807" s="61"/>
      <c r="V807" s="61"/>
      <c r="W807" s="22">
        <v>308.00785775999998</v>
      </c>
      <c r="X807" s="26">
        <f t="shared" si="234"/>
        <v>6.1304390602952591E-2</v>
      </c>
      <c r="Y807" s="26">
        <f t="shared" si="229"/>
        <v>6.1304390602952591E-2</v>
      </c>
      <c r="Z807" s="26">
        <f t="shared" si="230"/>
        <v>0.18943056696312349</v>
      </c>
      <c r="AA807" s="22">
        <f>(0.5*'Vehicle Specs'!$G$20*'Drive Cycle'!E807^2)</f>
        <v>56540.652061500004</v>
      </c>
      <c r="AB807" s="22">
        <f t="shared" si="231"/>
        <v>716.52654505521002</v>
      </c>
      <c r="AC807" s="22">
        <f>SUM(AB$2:AB807)</f>
        <v>301918.07917485648</v>
      </c>
      <c r="AD807" s="35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</row>
    <row r="808" spans="1:43" x14ac:dyDescent="0.3">
      <c r="A808" s="21">
        <v>3</v>
      </c>
      <c r="B808" s="26" t="s">
        <v>88</v>
      </c>
      <c r="C808" s="26">
        <f t="shared" si="239"/>
        <v>806</v>
      </c>
      <c r="D808" s="26">
        <f t="shared" si="224"/>
        <v>29.998170000000002</v>
      </c>
      <c r="E808" s="26">
        <v>13.41</v>
      </c>
      <c r="F808" s="43">
        <f t="shared" si="232"/>
        <v>104.45858405537216</v>
      </c>
      <c r="G808" s="61"/>
      <c r="H808" s="61"/>
      <c r="I808" s="43">
        <f>E808-E807</f>
        <v>0</v>
      </c>
      <c r="J808" s="26">
        <f>(0.5*'Vehicle Specs'!$G$25*'Vehicle Specs'!$C$28*'Vehicle Specs'!$C$27*'Drive Cycle'!E808^2)</f>
        <v>159.97581505520998</v>
      </c>
      <c r="K808" s="26">
        <f>IF(A808=1,'Vehicle Specs'!$E$36,IF(A808=2,'Vehicle Specs'!$C$36,IF(A808=3,'Vehicle Specs'!$D$36,IF(A808=4,'Vehicle Specs'!$B$36,1))))</f>
        <v>556.55073000000004</v>
      </c>
      <c r="L808" s="26">
        <v>0</v>
      </c>
      <c r="M808" s="26">
        <f t="shared" si="233"/>
        <v>0</v>
      </c>
      <c r="N808" s="26">
        <f t="shared" si="225"/>
        <v>0</v>
      </c>
      <c r="O808" s="26">
        <f t="shared" si="226"/>
        <v>0</v>
      </c>
      <c r="P808" s="26">
        <f t="shared" si="227"/>
        <v>716.52654505521002</v>
      </c>
      <c r="Q808" s="26">
        <f>IF(H808=1,I808*'Vehicle Specs'!#REF!,IF(H808=2,'Vehicle Specs'!#REF!*I808,IF(H808=3,'Vehicle Specs'!$G$25*I808,0)))</f>
        <v>0</v>
      </c>
      <c r="R808" s="26">
        <f t="shared" si="223"/>
        <v>716.52654505521002</v>
      </c>
      <c r="S808" s="26">
        <f t="shared" si="228"/>
        <v>716.52654505521002</v>
      </c>
      <c r="T808" s="26">
        <f>ABS((+P808+Q808)*(+E808))/1000</f>
        <v>9.6086209691903655</v>
      </c>
      <c r="U808" s="61"/>
      <c r="V808" s="61"/>
      <c r="W808" s="22">
        <v>308.00785775999998</v>
      </c>
      <c r="X808" s="26">
        <f t="shared" si="234"/>
        <v>6.1304390602952591E-2</v>
      </c>
      <c r="Y808" s="26">
        <f t="shared" si="229"/>
        <v>6.1304390602952591E-2</v>
      </c>
      <c r="Z808" s="26">
        <f t="shared" si="230"/>
        <v>0.18943056696312349</v>
      </c>
      <c r="AA808" s="22">
        <f>(0.5*'Vehicle Specs'!$G$20*'Drive Cycle'!E808^2)</f>
        <v>56540.652061500004</v>
      </c>
      <c r="AB808" s="22">
        <f t="shared" si="231"/>
        <v>716.52654505521002</v>
      </c>
      <c r="AC808" s="22">
        <f>SUM(AB$2:AB808)</f>
        <v>302634.60571991169</v>
      </c>
      <c r="AD808" s="35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</row>
    <row r="809" spans="1:43" x14ac:dyDescent="0.3">
      <c r="A809" s="21">
        <v>3</v>
      </c>
      <c r="B809" s="26" t="s">
        <v>88</v>
      </c>
      <c r="C809" s="26">
        <f t="shared" si="239"/>
        <v>807</v>
      </c>
      <c r="D809" s="26">
        <f t="shared" si="224"/>
        <v>29.998170000000002</v>
      </c>
      <c r="E809" s="26">
        <v>13.41</v>
      </c>
      <c r="F809" s="43">
        <f t="shared" si="232"/>
        <v>104.53315527088297</v>
      </c>
      <c r="G809" s="61"/>
      <c r="H809" s="61"/>
      <c r="I809" s="43">
        <f>E809-E808</f>
        <v>0</v>
      </c>
      <c r="J809" s="26">
        <f>(0.5*'Vehicle Specs'!$G$25*'Vehicle Specs'!$C$28*'Vehicle Specs'!$C$27*'Drive Cycle'!E809^2)</f>
        <v>159.97581505520998</v>
      </c>
      <c r="K809" s="26">
        <f>IF(A809=1,'Vehicle Specs'!$E$36,IF(A809=2,'Vehicle Specs'!$C$36,IF(A809=3,'Vehicle Specs'!$D$36,IF(A809=4,'Vehicle Specs'!$B$36,1))))</f>
        <v>556.55073000000004</v>
      </c>
      <c r="L809" s="26">
        <v>0</v>
      </c>
      <c r="M809" s="26">
        <f t="shared" si="233"/>
        <v>0</v>
      </c>
      <c r="N809" s="26">
        <f t="shared" si="225"/>
        <v>0</v>
      </c>
      <c r="O809" s="26">
        <f t="shared" si="226"/>
        <v>0</v>
      </c>
      <c r="P809" s="26">
        <f t="shared" si="227"/>
        <v>716.52654505521002</v>
      </c>
      <c r="Q809" s="26">
        <f>IF(H809=1,I809*'Vehicle Specs'!#REF!,IF(H809=2,'Vehicle Specs'!#REF!*I809,IF(H809=3,'Vehicle Specs'!$G$25*I809,0)))</f>
        <v>0</v>
      </c>
      <c r="R809" s="26">
        <f t="shared" si="223"/>
        <v>716.52654505521002</v>
      </c>
      <c r="S809" s="26">
        <f t="shared" si="228"/>
        <v>716.52654505521002</v>
      </c>
      <c r="T809" s="26">
        <f>ABS((+P809+Q809)*(+E809))/1000</f>
        <v>9.6086209691903655</v>
      </c>
      <c r="U809" s="61"/>
      <c r="V809" s="61"/>
      <c r="W809" s="22">
        <v>308.00785775999998</v>
      </c>
      <c r="X809" s="26">
        <f t="shared" si="234"/>
        <v>6.1304390602952591E-2</v>
      </c>
      <c r="Y809" s="26">
        <f t="shared" si="229"/>
        <v>6.1304390602952591E-2</v>
      </c>
      <c r="Z809" s="26">
        <f t="shared" si="230"/>
        <v>0.18943056696312349</v>
      </c>
      <c r="AA809" s="22">
        <f>(0.5*'Vehicle Specs'!$G$20*'Drive Cycle'!E809^2)</f>
        <v>56540.652061500004</v>
      </c>
      <c r="AB809" s="22">
        <f t="shared" si="231"/>
        <v>716.52654505521002</v>
      </c>
      <c r="AC809" s="22">
        <f>SUM(AB$2:AB809)</f>
        <v>303351.1322649669</v>
      </c>
      <c r="AD809" s="35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</row>
    <row r="810" spans="1:43" x14ac:dyDescent="0.3">
      <c r="A810" s="21">
        <v>3</v>
      </c>
      <c r="B810" s="26" t="s">
        <v>88</v>
      </c>
      <c r="C810" s="26">
        <f t="shared" si="239"/>
        <v>808</v>
      </c>
      <c r="D810" s="26">
        <f t="shared" si="224"/>
        <v>29.998170000000002</v>
      </c>
      <c r="E810" s="26">
        <v>13.41</v>
      </c>
      <c r="F810" s="43">
        <f t="shared" si="232"/>
        <v>104.60772648639379</v>
      </c>
      <c r="G810" s="61"/>
      <c r="H810" s="61"/>
      <c r="I810" s="43">
        <f>E810-E809</f>
        <v>0</v>
      </c>
      <c r="J810" s="26">
        <f>(0.5*'Vehicle Specs'!$G$25*'Vehicle Specs'!$C$28*'Vehicle Specs'!$C$27*'Drive Cycle'!E810^2)</f>
        <v>159.97581505520998</v>
      </c>
      <c r="K810" s="26">
        <f>IF(A810=1,'Vehicle Specs'!$E$36,IF(A810=2,'Vehicle Specs'!$C$36,IF(A810=3,'Vehicle Specs'!$D$36,IF(A810=4,'Vehicle Specs'!$B$36,1))))</f>
        <v>556.55073000000004</v>
      </c>
      <c r="L810" s="26">
        <v>0</v>
      </c>
      <c r="M810" s="26">
        <f t="shared" si="233"/>
        <v>0</v>
      </c>
      <c r="N810" s="26">
        <f t="shared" si="225"/>
        <v>0</v>
      </c>
      <c r="O810" s="26">
        <f t="shared" si="226"/>
        <v>0</v>
      </c>
      <c r="P810" s="26">
        <f t="shared" si="227"/>
        <v>716.52654505521002</v>
      </c>
      <c r="Q810" s="26">
        <f>IF(H810=1,I810*'Vehicle Specs'!#REF!,IF(H810=2,'Vehicle Specs'!#REF!*I810,IF(H810=3,'Vehicle Specs'!$G$25*I810,0)))</f>
        <v>0</v>
      </c>
      <c r="R810" s="26">
        <f t="shared" si="223"/>
        <v>716.52654505521002</v>
      </c>
      <c r="S810" s="26">
        <f t="shared" si="228"/>
        <v>716.52654505521002</v>
      </c>
      <c r="T810" s="26">
        <f>ABS((+P810+Q810)*(+E810))/1000</f>
        <v>9.6086209691903655</v>
      </c>
      <c r="U810" s="61"/>
      <c r="V810" s="61"/>
      <c r="W810" s="22">
        <v>308.00785775999998</v>
      </c>
      <c r="X810" s="26">
        <f t="shared" si="234"/>
        <v>6.1304390602952591E-2</v>
      </c>
      <c r="Y810" s="26">
        <f t="shared" si="229"/>
        <v>6.1304390602952591E-2</v>
      </c>
      <c r="Z810" s="26">
        <f t="shared" si="230"/>
        <v>0.18943056696312349</v>
      </c>
      <c r="AA810" s="22">
        <f>(0.5*'Vehicle Specs'!$G$20*'Drive Cycle'!E810^2)</f>
        <v>56540.652061500004</v>
      </c>
      <c r="AB810" s="22">
        <f t="shared" si="231"/>
        <v>716.52654505521002</v>
      </c>
      <c r="AC810" s="22">
        <f>SUM(AB$2:AB810)</f>
        <v>304067.65881002211</v>
      </c>
      <c r="AD810" s="35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</row>
    <row r="811" spans="1:43" x14ac:dyDescent="0.3">
      <c r="A811" s="21">
        <v>3</v>
      </c>
      <c r="B811" s="26" t="s">
        <v>88</v>
      </c>
      <c r="C811" s="26">
        <f t="shared" si="239"/>
        <v>809</v>
      </c>
      <c r="D811" s="26">
        <f t="shared" si="224"/>
        <v>29.998170000000002</v>
      </c>
      <c r="E811" s="26">
        <v>13.41</v>
      </c>
      <c r="F811" s="43">
        <f t="shared" si="232"/>
        <v>104.6822977019046</v>
      </c>
      <c r="G811" s="61"/>
      <c r="H811" s="61"/>
      <c r="I811" s="43">
        <f>E811-E810</f>
        <v>0</v>
      </c>
      <c r="J811" s="26">
        <f>(0.5*'Vehicle Specs'!$G$25*'Vehicle Specs'!$C$28*'Vehicle Specs'!$C$27*'Drive Cycle'!E811^2)</f>
        <v>159.97581505520998</v>
      </c>
      <c r="K811" s="26">
        <f>IF(A811=1,'Vehicle Specs'!$E$36,IF(A811=2,'Vehicle Specs'!$C$36,IF(A811=3,'Vehicle Specs'!$D$36,IF(A811=4,'Vehicle Specs'!$B$36,1))))</f>
        <v>556.55073000000004</v>
      </c>
      <c r="L811" s="26">
        <v>0</v>
      </c>
      <c r="M811" s="26">
        <f t="shared" si="233"/>
        <v>0</v>
      </c>
      <c r="N811" s="26">
        <f t="shared" si="225"/>
        <v>0</v>
      </c>
      <c r="O811" s="26">
        <f t="shared" si="226"/>
        <v>0</v>
      </c>
      <c r="P811" s="26">
        <f t="shared" si="227"/>
        <v>716.52654505521002</v>
      </c>
      <c r="Q811" s="26">
        <f>IF(H811=1,I811*'Vehicle Specs'!#REF!,IF(H811=2,'Vehicle Specs'!#REF!*I811,IF(H811=3,'Vehicle Specs'!$G$25*I811,0)))</f>
        <v>0</v>
      </c>
      <c r="R811" s="26">
        <f t="shared" si="223"/>
        <v>716.52654505521002</v>
      </c>
      <c r="S811" s="26">
        <f t="shared" si="228"/>
        <v>716.52654505521002</v>
      </c>
      <c r="T811" s="26">
        <f>ABS((+P811+Q811)*(+E811))/1000</f>
        <v>9.6086209691903655</v>
      </c>
      <c r="U811" s="61"/>
      <c r="V811" s="61"/>
      <c r="W811" s="22">
        <v>308.00785775999998</v>
      </c>
      <c r="X811" s="26">
        <f t="shared" si="234"/>
        <v>6.1304390602952591E-2</v>
      </c>
      <c r="Y811" s="26">
        <f t="shared" si="229"/>
        <v>6.1304390602952591E-2</v>
      </c>
      <c r="Z811" s="26">
        <f t="shared" si="230"/>
        <v>0.18943056696312349</v>
      </c>
      <c r="AA811" s="22">
        <f>(0.5*'Vehicle Specs'!$G$20*'Drive Cycle'!E811^2)</f>
        <v>56540.652061500004</v>
      </c>
      <c r="AB811" s="22">
        <f t="shared" si="231"/>
        <v>716.52654505521002</v>
      </c>
      <c r="AC811" s="22">
        <f>SUM(AB$2:AB811)</f>
        <v>304784.18535507732</v>
      </c>
      <c r="AD811" s="35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</row>
    <row r="812" spans="1:43" x14ac:dyDescent="0.3">
      <c r="A812" s="21">
        <v>3</v>
      </c>
      <c r="B812" s="26" t="s">
        <v>88</v>
      </c>
      <c r="C812" s="26">
        <f t="shared" si="239"/>
        <v>810</v>
      </c>
      <c r="D812" s="26">
        <f t="shared" si="224"/>
        <v>29.998170000000002</v>
      </c>
      <c r="E812" s="26">
        <v>13.41</v>
      </c>
      <c r="F812" s="43">
        <f t="shared" si="232"/>
        <v>104.75686891741542</v>
      </c>
      <c r="G812" s="61"/>
      <c r="H812" s="61"/>
      <c r="I812" s="43">
        <f>E812-E811</f>
        <v>0</v>
      </c>
      <c r="J812" s="26">
        <f>(0.5*'Vehicle Specs'!$G$25*'Vehicle Specs'!$C$28*'Vehicle Specs'!$C$27*'Drive Cycle'!E812^2)</f>
        <v>159.97581505520998</v>
      </c>
      <c r="K812" s="26">
        <f>IF(A812=1,'Vehicle Specs'!$E$36,IF(A812=2,'Vehicle Specs'!$C$36,IF(A812=3,'Vehicle Specs'!$D$36,IF(A812=4,'Vehicle Specs'!$B$36,1))))</f>
        <v>556.55073000000004</v>
      </c>
      <c r="L812" s="26">
        <v>0</v>
      </c>
      <c r="M812" s="26">
        <f t="shared" si="233"/>
        <v>0</v>
      </c>
      <c r="N812" s="26">
        <f t="shared" si="225"/>
        <v>0</v>
      </c>
      <c r="O812" s="26">
        <f t="shared" si="226"/>
        <v>0</v>
      </c>
      <c r="P812" s="26">
        <f t="shared" si="227"/>
        <v>716.52654505521002</v>
      </c>
      <c r="Q812" s="26">
        <f>IF(H812=1,I812*'Vehicle Specs'!#REF!,IF(H812=2,'Vehicle Specs'!#REF!*I812,IF(H812=3,'Vehicle Specs'!$G$25*I812,0)))</f>
        <v>0</v>
      </c>
      <c r="R812" s="26">
        <f t="shared" si="223"/>
        <v>716.52654505521002</v>
      </c>
      <c r="S812" s="26">
        <f t="shared" si="228"/>
        <v>716.52654505521002</v>
      </c>
      <c r="T812" s="26">
        <f>ABS((+P812+Q812)*(+E812))/1000</f>
        <v>9.6086209691903655</v>
      </c>
      <c r="U812" s="61"/>
      <c r="V812" s="61"/>
      <c r="W812" s="22">
        <v>308.00785775999998</v>
      </c>
      <c r="X812" s="26">
        <f t="shared" si="234"/>
        <v>6.1304390602952591E-2</v>
      </c>
      <c r="Y812" s="26">
        <f t="shared" si="229"/>
        <v>6.1304390602952591E-2</v>
      </c>
      <c r="Z812" s="26">
        <f t="shared" si="230"/>
        <v>0.18943056696312349</v>
      </c>
      <c r="AA812" s="22">
        <f>(0.5*'Vehicle Specs'!$G$20*'Drive Cycle'!E812^2)</f>
        <v>56540.652061500004</v>
      </c>
      <c r="AB812" s="22">
        <f t="shared" si="231"/>
        <v>716.52654505521002</v>
      </c>
      <c r="AC812" s="22">
        <f>SUM(AB$2:AB812)</f>
        <v>305500.71190013253</v>
      </c>
      <c r="AD812" s="35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</row>
    <row r="813" spans="1:43" x14ac:dyDescent="0.3">
      <c r="A813" s="21">
        <v>3</v>
      </c>
      <c r="B813" s="26" t="s">
        <v>88</v>
      </c>
      <c r="C813" s="26">
        <f t="shared" si="239"/>
        <v>811</v>
      </c>
      <c r="D813" s="26">
        <f t="shared" si="224"/>
        <v>29.998170000000002</v>
      </c>
      <c r="E813" s="26">
        <v>13.41</v>
      </c>
      <c r="F813" s="43">
        <f t="shared" si="232"/>
        <v>104.83144013292623</v>
      </c>
      <c r="G813" s="61"/>
      <c r="H813" s="61"/>
      <c r="I813" s="43">
        <f>E813-E812</f>
        <v>0</v>
      </c>
      <c r="J813" s="26">
        <f>(0.5*'Vehicle Specs'!$G$25*'Vehicle Specs'!$C$28*'Vehicle Specs'!$C$27*'Drive Cycle'!E813^2)</f>
        <v>159.97581505520998</v>
      </c>
      <c r="K813" s="26">
        <f>IF(A813=1,'Vehicle Specs'!$E$36,IF(A813=2,'Vehicle Specs'!$C$36,IF(A813=3,'Vehicle Specs'!$D$36,IF(A813=4,'Vehicle Specs'!$B$36,1))))</f>
        <v>556.55073000000004</v>
      </c>
      <c r="L813" s="26">
        <v>0</v>
      </c>
      <c r="M813" s="26">
        <f t="shared" si="233"/>
        <v>0</v>
      </c>
      <c r="N813" s="26">
        <f t="shared" si="225"/>
        <v>0</v>
      </c>
      <c r="O813" s="26">
        <f t="shared" si="226"/>
        <v>0</v>
      </c>
      <c r="P813" s="26">
        <f t="shared" si="227"/>
        <v>716.52654505521002</v>
      </c>
      <c r="Q813" s="26">
        <f>IF(H813=1,I813*'Vehicle Specs'!#REF!,IF(H813=2,'Vehicle Specs'!#REF!*I813,IF(H813=3,'Vehicle Specs'!$G$25*I813,0)))</f>
        <v>0</v>
      </c>
      <c r="R813" s="26">
        <f t="shared" si="223"/>
        <v>716.52654505521002</v>
      </c>
      <c r="S813" s="26">
        <f t="shared" si="228"/>
        <v>716.52654505521002</v>
      </c>
      <c r="T813" s="26">
        <f>ABS((+P813+Q813)*(+E813))/1000</f>
        <v>9.6086209691903655</v>
      </c>
      <c r="U813" s="61"/>
      <c r="V813" s="61"/>
      <c r="W813" s="22">
        <v>308.00785775999998</v>
      </c>
      <c r="X813" s="26">
        <f t="shared" si="234"/>
        <v>6.1304390602952591E-2</v>
      </c>
      <c r="Y813" s="26">
        <f t="shared" si="229"/>
        <v>6.1304390602952591E-2</v>
      </c>
      <c r="Z813" s="26">
        <f t="shared" si="230"/>
        <v>0.18943056696312349</v>
      </c>
      <c r="AA813" s="22">
        <f>(0.5*'Vehicle Specs'!$G$20*'Drive Cycle'!E813^2)</f>
        <v>56540.652061500004</v>
      </c>
      <c r="AB813" s="22">
        <f t="shared" si="231"/>
        <v>716.52654505521002</v>
      </c>
      <c r="AC813" s="22">
        <f>SUM(AB$2:AB813)</f>
        <v>306217.23844518774</v>
      </c>
      <c r="AD813" s="35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</row>
    <row r="814" spans="1:43" x14ac:dyDescent="0.3">
      <c r="A814" s="21">
        <v>3</v>
      </c>
      <c r="B814" s="26" t="s">
        <v>88</v>
      </c>
      <c r="C814" s="26">
        <f t="shared" si="239"/>
        <v>812</v>
      </c>
      <c r="D814" s="26">
        <f t="shared" si="224"/>
        <v>29.998170000000002</v>
      </c>
      <c r="E814" s="26">
        <v>13.41</v>
      </c>
      <c r="F814" s="43">
        <f t="shared" si="232"/>
        <v>104.90601134843705</v>
      </c>
      <c r="G814" s="61"/>
      <c r="H814" s="61"/>
      <c r="I814" s="43">
        <f>E814-E813</f>
        <v>0</v>
      </c>
      <c r="J814" s="26">
        <f>(0.5*'Vehicle Specs'!$G$25*'Vehicle Specs'!$C$28*'Vehicle Specs'!$C$27*'Drive Cycle'!E814^2)</f>
        <v>159.97581505520998</v>
      </c>
      <c r="K814" s="26">
        <f>IF(A814=1,'Vehicle Specs'!$E$36,IF(A814=2,'Vehicle Specs'!$C$36,IF(A814=3,'Vehicle Specs'!$D$36,IF(A814=4,'Vehicle Specs'!$B$36,1))))</f>
        <v>556.55073000000004</v>
      </c>
      <c r="L814" s="26">
        <v>0</v>
      </c>
      <c r="M814" s="26">
        <f t="shared" si="233"/>
        <v>0</v>
      </c>
      <c r="N814" s="26">
        <f t="shared" si="225"/>
        <v>0</v>
      </c>
      <c r="O814" s="26">
        <f t="shared" si="226"/>
        <v>0</v>
      </c>
      <c r="P814" s="26">
        <f t="shared" si="227"/>
        <v>716.52654505521002</v>
      </c>
      <c r="Q814" s="26">
        <f>IF(H814=1,I814*'Vehicle Specs'!#REF!,IF(H814=2,'Vehicle Specs'!#REF!*I814,IF(H814=3,'Vehicle Specs'!$G$25*I814,0)))</f>
        <v>0</v>
      </c>
      <c r="R814" s="26">
        <f t="shared" si="223"/>
        <v>716.52654505521002</v>
      </c>
      <c r="S814" s="26">
        <f t="shared" si="228"/>
        <v>716.52654505521002</v>
      </c>
      <c r="T814" s="26">
        <f>ABS((+P814+Q814)*(+E814))/1000</f>
        <v>9.6086209691903655</v>
      </c>
      <c r="U814" s="61"/>
      <c r="V814" s="61"/>
      <c r="W814" s="22">
        <v>308.00785775999998</v>
      </c>
      <c r="X814" s="26">
        <f t="shared" si="234"/>
        <v>6.1304390602952591E-2</v>
      </c>
      <c r="Y814" s="26">
        <f t="shared" si="229"/>
        <v>6.1304390602952591E-2</v>
      </c>
      <c r="Z814" s="26">
        <f t="shared" si="230"/>
        <v>0.18943056696312349</v>
      </c>
      <c r="AA814" s="22">
        <f>(0.5*'Vehicle Specs'!$G$20*'Drive Cycle'!E814^2)</f>
        <v>56540.652061500004</v>
      </c>
      <c r="AB814" s="22">
        <f t="shared" si="231"/>
        <v>716.52654505521002</v>
      </c>
      <c r="AC814" s="22">
        <f>SUM(AB$2:AB814)</f>
        <v>306933.76499024295</v>
      </c>
      <c r="AD814" s="35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</row>
    <row r="815" spans="1:43" x14ac:dyDescent="0.3">
      <c r="A815" s="21">
        <v>3</v>
      </c>
      <c r="B815" s="26" t="s">
        <v>88</v>
      </c>
      <c r="C815" s="26">
        <f t="shared" si="239"/>
        <v>813</v>
      </c>
      <c r="D815" s="26">
        <f t="shared" si="224"/>
        <v>29.998170000000002</v>
      </c>
      <c r="E815" s="26">
        <v>13.41</v>
      </c>
      <c r="F815" s="43">
        <f t="shared" si="232"/>
        <v>104.98058256394786</v>
      </c>
      <c r="G815" s="61"/>
      <c r="H815" s="61"/>
      <c r="I815" s="43">
        <f>E815-E814</f>
        <v>0</v>
      </c>
      <c r="J815" s="26">
        <f>(0.5*'Vehicle Specs'!$G$25*'Vehicle Specs'!$C$28*'Vehicle Specs'!$C$27*'Drive Cycle'!E815^2)</f>
        <v>159.97581505520998</v>
      </c>
      <c r="K815" s="26">
        <f>IF(A815=1,'Vehicle Specs'!$E$36,IF(A815=2,'Vehicle Specs'!$C$36,IF(A815=3,'Vehicle Specs'!$D$36,IF(A815=4,'Vehicle Specs'!$B$36,1))))</f>
        <v>556.55073000000004</v>
      </c>
      <c r="L815" s="26">
        <v>0</v>
      </c>
      <c r="M815" s="26">
        <f t="shared" si="233"/>
        <v>0</v>
      </c>
      <c r="N815" s="26">
        <f t="shared" si="225"/>
        <v>0</v>
      </c>
      <c r="O815" s="26">
        <f t="shared" si="226"/>
        <v>0</v>
      </c>
      <c r="P815" s="26">
        <f t="shared" si="227"/>
        <v>716.52654505521002</v>
      </c>
      <c r="Q815" s="26">
        <f>IF(H815=1,I815*'Vehicle Specs'!#REF!,IF(H815=2,'Vehicle Specs'!#REF!*I815,IF(H815=3,'Vehicle Specs'!$G$25*I815,0)))</f>
        <v>0</v>
      </c>
      <c r="R815" s="26">
        <f t="shared" si="223"/>
        <v>716.52654505521002</v>
      </c>
      <c r="S815" s="26">
        <f t="shared" si="228"/>
        <v>716.52654505521002</v>
      </c>
      <c r="T815" s="26">
        <f>ABS((+P815+Q815)*(+E815))/1000</f>
        <v>9.6086209691903655</v>
      </c>
      <c r="U815" s="61"/>
      <c r="V815" s="61"/>
      <c r="W815" s="22">
        <v>308.00785775999998</v>
      </c>
      <c r="X815" s="26">
        <f t="shared" si="234"/>
        <v>6.1304390602952591E-2</v>
      </c>
      <c r="Y815" s="26">
        <f t="shared" si="229"/>
        <v>6.1304390602952591E-2</v>
      </c>
      <c r="Z815" s="26">
        <f t="shared" si="230"/>
        <v>0.18943056696312349</v>
      </c>
      <c r="AA815" s="22">
        <f>(0.5*'Vehicle Specs'!$G$20*'Drive Cycle'!E815^2)</f>
        <v>56540.652061500004</v>
      </c>
      <c r="AB815" s="22">
        <f t="shared" si="231"/>
        <v>716.52654505521002</v>
      </c>
      <c r="AC815" s="22">
        <f>SUM(AB$2:AB815)</f>
        <v>307650.29153529817</v>
      </c>
      <c r="AD815" s="35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</row>
    <row r="816" spans="1:43" x14ac:dyDescent="0.3">
      <c r="A816" s="21">
        <v>3</v>
      </c>
      <c r="B816" s="26" t="s">
        <v>88</v>
      </c>
      <c r="C816" s="26">
        <f t="shared" si="239"/>
        <v>814</v>
      </c>
      <c r="D816" s="26">
        <f t="shared" si="224"/>
        <v>29.998170000000002</v>
      </c>
      <c r="E816" s="26">
        <v>13.41</v>
      </c>
      <c r="F816" s="43">
        <f t="shared" si="232"/>
        <v>105.05515377945868</v>
      </c>
      <c r="G816" s="61"/>
      <c r="H816" s="61"/>
      <c r="I816" s="43">
        <f>E816-E815</f>
        <v>0</v>
      </c>
      <c r="J816" s="26">
        <f>(0.5*'Vehicle Specs'!$G$25*'Vehicle Specs'!$C$28*'Vehicle Specs'!$C$27*'Drive Cycle'!E816^2)</f>
        <v>159.97581505520998</v>
      </c>
      <c r="K816" s="26">
        <f>IF(A816=1,'Vehicle Specs'!$E$36,IF(A816=2,'Vehicle Specs'!$C$36,IF(A816=3,'Vehicle Specs'!$D$36,IF(A816=4,'Vehicle Specs'!$B$36,1))))</f>
        <v>556.55073000000004</v>
      </c>
      <c r="L816" s="26">
        <v>0</v>
      </c>
      <c r="M816" s="26">
        <f t="shared" si="233"/>
        <v>0</v>
      </c>
      <c r="N816" s="26">
        <f t="shared" si="225"/>
        <v>0</v>
      </c>
      <c r="O816" s="26">
        <f t="shared" si="226"/>
        <v>0</v>
      </c>
      <c r="P816" s="26">
        <f t="shared" si="227"/>
        <v>716.52654505521002</v>
      </c>
      <c r="Q816" s="26">
        <f>IF(H816=1,I816*'Vehicle Specs'!#REF!,IF(H816=2,'Vehicle Specs'!#REF!*I816,IF(H816=3,'Vehicle Specs'!$G$25*I816,0)))</f>
        <v>0</v>
      </c>
      <c r="R816" s="26">
        <f t="shared" si="223"/>
        <v>716.52654505521002</v>
      </c>
      <c r="S816" s="26">
        <f t="shared" si="228"/>
        <v>716.52654505521002</v>
      </c>
      <c r="T816" s="26">
        <f>ABS((+P816+Q816)*(+E816))/1000</f>
        <v>9.6086209691903655</v>
      </c>
      <c r="U816" s="61"/>
      <c r="V816" s="61"/>
      <c r="W816" s="22">
        <v>308.00785775999998</v>
      </c>
      <c r="X816" s="26">
        <f t="shared" si="234"/>
        <v>6.1304390602952591E-2</v>
      </c>
      <c r="Y816" s="26">
        <f t="shared" si="229"/>
        <v>6.1304390602952591E-2</v>
      </c>
      <c r="Z816" s="26">
        <f t="shared" si="230"/>
        <v>0.18943056696312349</v>
      </c>
      <c r="AA816" s="22">
        <f>(0.5*'Vehicle Specs'!$G$20*'Drive Cycle'!E816^2)</f>
        <v>56540.652061500004</v>
      </c>
      <c r="AB816" s="22">
        <f t="shared" si="231"/>
        <v>716.52654505521002</v>
      </c>
      <c r="AC816" s="22">
        <f>SUM(AB$2:AB816)</f>
        <v>308366.81808035338</v>
      </c>
      <c r="AD816" s="35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</row>
    <row r="817" spans="1:43" x14ac:dyDescent="0.3">
      <c r="A817" s="21">
        <v>3</v>
      </c>
      <c r="B817" s="26" t="s">
        <v>88</v>
      </c>
      <c r="C817" s="26">
        <f t="shared" si="239"/>
        <v>815</v>
      </c>
      <c r="D817" s="26">
        <f t="shared" si="224"/>
        <v>29.998170000000002</v>
      </c>
      <c r="E817" s="26">
        <v>13.41</v>
      </c>
      <c r="F817" s="43">
        <f t="shared" si="232"/>
        <v>105.12972499496949</v>
      </c>
      <c r="G817" s="61"/>
      <c r="H817" s="61"/>
      <c r="I817" s="43">
        <f>E817-E816</f>
        <v>0</v>
      </c>
      <c r="J817" s="26">
        <f>(0.5*'Vehicle Specs'!$G$25*'Vehicle Specs'!$C$28*'Vehicle Specs'!$C$27*'Drive Cycle'!E817^2)</f>
        <v>159.97581505520998</v>
      </c>
      <c r="K817" s="26">
        <f>IF(A817=1,'Vehicle Specs'!$E$36,IF(A817=2,'Vehicle Specs'!$C$36,IF(A817=3,'Vehicle Specs'!$D$36,IF(A817=4,'Vehicle Specs'!$B$36,1))))</f>
        <v>556.55073000000004</v>
      </c>
      <c r="L817" s="26">
        <v>0</v>
      </c>
      <c r="M817" s="26">
        <f t="shared" si="233"/>
        <v>0</v>
      </c>
      <c r="N817" s="26">
        <f t="shared" si="225"/>
        <v>0</v>
      </c>
      <c r="O817" s="26">
        <f t="shared" si="226"/>
        <v>0</v>
      </c>
      <c r="P817" s="26">
        <f t="shared" si="227"/>
        <v>716.52654505521002</v>
      </c>
      <c r="Q817" s="26">
        <f>IF(H817=1,I817*'Vehicle Specs'!#REF!,IF(H817=2,'Vehicle Specs'!#REF!*I817,IF(H817=3,'Vehicle Specs'!$G$25*I817,0)))</f>
        <v>0</v>
      </c>
      <c r="R817" s="26">
        <f t="shared" si="223"/>
        <v>716.52654505521002</v>
      </c>
      <c r="S817" s="26">
        <f t="shared" si="228"/>
        <v>716.52654505521002</v>
      </c>
      <c r="T817" s="26">
        <f>ABS((+P817+Q817)*(+E817))/1000</f>
        <v>9.6086209691903655</v>
      </c>
      <c r="U817" s="61"/>
      <c r="V817" s="61"/>
      <c r="W817" s="22">
        <v>308.00785775999998</v>
      </c>
      <c r="X817" s="26">
        <f t="shared" si="234"/>
        <v>6.1304390602952591E-2</v>
      </c>
      <c r="Y817" s="26">
        <f t="shared" si="229"/>
        <v>6.1304390602952591E-2</v>
      </c>
      <c r="Z817" s="26">
        <f t="shared" si="230"/>
        <v>0.18943056696312349</v>
      </c>
      <c r="AA817" s="22">
        <f>(0.5*'Vehicle Specs'!$G$20*'Drive Cycle'!E817^2)</f>
        <v>56540.652061500004</v>
      </c>
      <c r="AB817" s="22">
        <f t="shared" si="231"/>
        <v>716.52654505521002</v>
      </c>
      <c r="AC817" s="22">
        <f>SUM(AB$2:AB817)</f>
        <v>309083.34462540859</v>
      </c>
      <c r="AD817" s="35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</row>
    <row r="818" spans="1:43" x14ac:dyDescent="0.3">
      <c r="A818" s="21">
        <v>3</v>
      </c>
      <c r="B818" s="26" t="s">
        <v>88</v>
      </c>
      <c r="C818" s="26">
        <f t="shared" si="239"/>
        <v>816</v>
      </c>
      <c r="D818" s="26">
        <f t="shared" si="224"/>
        <v>29.998170000000002</v>
      </c>
      <c r="E818" s="26">
        <v>13.41</v>
      </c>
      <c r="F818" s="43">
        <f t="shared" si="232"/>
        <v>105.20429621048031</v>
      </c>
      <c r="G818" s="61"/>
      <c r="H818" s="61"/>
      <c r="I818" s="43">
        <f>E818-E817</f>
        <v>0</v>
      </c>
      <c r="J818" s="26">
        <f>(0.5*'Vehicle Specs'!$G$25*'Vehicle Specs'!$C$28*'Vehicle Specs'!$C$27*'Drive Cycle'!E818^2)</f>
        <v>159.97581505520998</v>
      </c>
      <c r="K818" s="26">
        <f>IF(A818=1,'Vehicle Specs'!$E$36,IF(A818=2,'Vehicle Specs'!$C$36,IF(A818=3,'Vehicle Specs'!$D$36,IF(A818=4,'Vehicle Specs'!$B$36,1))))</f>
        <v>556.55073000000004</v>
      </c>
      <c r="L818" s="26">
        <v>0</v>
      </c>
      <c r="M818" s="26">
        <f t="shared" si="233"/>
        <v>0</v>
      </c>
      <c r="N818" s="26">
        <f t="shared" si="225"/>
        <v>0</v>
      </c>
      <c r="O818" s="26">
        <f t="shared" si="226"/>
        <v>0</v>
      </c>
      <c r="P818" s="26">
        <f t="shared" si="227"/>
        <v>716.52654505521002</v>
      </c>
      <c r="Q818" s="26">
        <f>IF(H818=1,I818*'Vehicle Specs'!#REF!,IF(H818=2,'Vehicle Specs'!#REF!*I818,IF(H818=3,'Vehicle Specs'!$G$25*I818,0)))</f>
        <v>0</v>
      </c>
      <c r="R818" s="26">
        <f t="shared" si="223"/>
        <v>716.52654505521002</v>
      </c>
      <c r="S818" s="26">
        <f t="shared" si="228"/>
        <v>716.52654505521002</v>
      </c>
      <c r="T818" s="26">
        <f>ABS((+P818+Q818)*(+E818))/1000</f>
        <v>9.6086209691903655</v>
      </c>
      <c r="U818" s="61"/>
      <c r="V818" s="61"/>
      <c r="W818" s="22">
        <v>308.00785775999998</v>
      </c>
      <c r="X818" s="26">
        <f t="shared" si="234"/>
        <v>6.1304390602952591E-2</v>
      </c>
      <c r="Y818" s="26">
        <f t="shared" si="229"/>
        <v>6.1304390602952591E-2</v>
      </c>
      <c r="Z818" s="26">
        <f t="shared" si="230"/>
        <v>0.18943056696312349</v>
      </c>
      <c r="AA818" s="22">
        <f>(0.5*'Vehicle Specs'!$G$20*'Drive Cycle'!E818^2)</f>
        <v>56540.652061500004</v>
      </c>
      <c r="AB818" s="22">
        <f t="shared" si="231"/>
        <v>716.52654505521002</v>
      </c>
      <c r="AC818" s="22">
        <f>SUM(AB$2:AB818)</f>
        <v>309799.8711704638</v>
      </c>
      <c r="AD818" s="35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</row>
    <row r="819" spans="1:43" x14ac:dyDescent="0.3">
      <c r="A819" s="21">
        <v>3</v>
      </c>
      <c r="B819" s="26" t="s">
        <v>88</v>
      </c>
      <c r="C819" s="26">
        <f t="shared" si="239"/>
        <v>817</v>
      </c>
      <c r="D819" s="26">
        <f t="shared" si="224"/>
        <v>29.998170000000002</v>
      </c>
      <c r="E819" s="26">
        <v>13.41</v>
      </c>
      <c r="F819" s="43">
        <f t="shared" si="232"/>
        <v>105.27886742599112</v>
      </c>
      <c r="G819" s="61"/>
      <c r="H819" s="61"/>
      <c r="I819" s="43">
        <f>E819-E818</f>
        <v>0</v>
      </c>
      <c r="J819" s="26">
        <f>(0.5*'Vehicle Specs'!$G$25*'Vehicle Specs'!$C$28*'Vehicle Specs'!$C$27*'Drive Cycle'!E819^2)</f>
        <v>159.97581505520998</v>
      </c>
      <c r="K819" s="26">
        <f>IF(A819=1,'Vehicle Specs'!$E$36,IF(A819=2,'Vehicle Specs'!$C$36,IF(A819=3,'Vehicle Specs'!$D$36,IF(A819=4,'Vehicle Specs'!$B$36,1))))</f>
        <v>556.55073000000004</v>
      </c>
      <c r="L819" s="26">
        <v>0</v>
      </c>
      <c r="M819" s="26">
        <f t="shared" si="233"/>
        <v>0</v>
      </c>
      <c r="N819" s="26">
        <f t="shared" si="225"/>
        <v>0</v>
      </c>
      <c r="O819" s="26">
        <f t="shared" si="226"/>
        <v>0</v>
      </c>
      <c r="P819" s="26">
        <f t="shared" si="227"/>
        <v>716.52654505521002</v>
      </c>
      <c r="Q819" s="26">
        <f>IF(H819=1,I819*'Vehicle Specs'!#REF!,IF(H819=2,'Vehicle Specs'!#REF!*I819,IF(H819=3,'Vehicle Specs'!$G$25*I819,0)))</f>
        <v>0</v>
      </c>
      <c r="R819" s="26">
        <f t="shared" si="223"/>
        <v>716.52654505521002</v>
      </c>
      <c r="S819" s="26">
        <f t="shared" si="228"/>
        <v>716.52654505521002</v>
      </c>
      <c r="T819" s="26">
        <f>ABS((+P819+Q819)*(+E819))/1000</f>
        <v>9.6086209691903655</v>
      </c>
      <c r="U819" s="61"/>
      <c r="V819" s="61"/>
      <c r="W819" s="22">
        <v>308.00785775999998</v>
      </c>
      <c r="X819" s="26">
        <f t="shared" si="234"/>
        <v>6.1304390602952591E-2</v>
      </c>
      <c r="Y819" s="26">
        <f t="shared" si="229"/>
        <v>6.1304390602952591E-2</v>
      </c>
      <c r="Z819" s="26">
        <f t="shared" si="230"/>
        <v>0.18943056696312349</v>
      </c>
      <c r="AA819" s="22">
        <f>(0.5*'Vehicle Specs'!$G$20*'Drive Cycle'!E819^2)</f>
        <v>56540.652061500004</v>
      </c>
      <c r="AB819" s="22">
        <f t="shared" si="231"/>
        <v>716.52654505521002</v>
      </c>
      <c r="AC819" s="22">
        <f>SUM(AB$2:AB819)</f>
        <v>310516.39771551901</v>
      </c>
      <c r="AD819" s="35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</row>
    <row r="820" spans="1:43" x14ac:dyDescent="0.3">
      <c r="A820" s="21">
        <v>3</v>
      </c>
      <c r="B820" s="26" t="s">
        <v>88</v>
      </c>
      <c r="C820" s="26">
        <f t="shared" si="239"/>
        <v>818</v>
      </c>
      <c r="D820" s="26">
        <f t="shared" si="224"/>
        <v>29.998170000000002</v>
      </c>
      <c r="E820" s="26">
        <v>13.41</v>
      </c>
      <c r="F820" s="43">
        <f t="shared" si="232"/>
        <v>105.35343864150194</v>
      </c>
      <c r="G820" s="61"/>
      <c r="H820" s="61"/>
      <c r="I820" s="43">
        <f>E820-E819</f>
        <v>0</v>
      </c>
      <c r="J820" s="26">
        <f>(0.5*'Vehicle Specs'!$G$25*'Vehicle Specs'!$C$28*'Vehicle Specs'!$C$27*'Drive Cycle'!E820^2)</f>
        <v>159.97581505520998</v>
      </c>
      <c r="K820" s="26">
        <f>IF(A820=1,'Vehicle Specs'!$E$36,IF(A820=2,'Vehicle Specs'!$C$36,IF(A820=3,'Vehicle Specs'!$D$36,IF(A820=4,'Vehicle Specs'!$B$36,1))))</f>
        <v>556.55073000000004</v>
      </c>
      <c r="L820" s="26">
        <v>0</v>
      </c>
      <c r="M820" s="26">
        <f t="shared" si="233"/>
        <v>0</v>
      </c>
      <c r="N820" s="26">
        <f t="shared" si="225"/>
        <v>0</v>
      </c>
      <c r="O820" s="26">
        <f t="shared" si="226"/>
        <v>0</v>
      </c>
      <c r="P820" s="26">
        <f t="shared" si="227"/>
        <v>716.52654505521002</v>
      </c>
      <c r="Q820" s="26">
        <f>IF(H820=1,I820*'Vehicle Specs'!#REF!,IF(H820=2,'Vehicle Specs'!#REF!*I820,IF(H820=3,'Vehicle Specs'!$G$25*I820,0)))</f>
        <v>0</v>
      </c>
      <c r="R820" s="26">
        <f t="shared" si="223"/>
        <v>716.52654505521002</v>
      </c>
      <c r="S820" s="26">
        <f t="shared" si="228"/>
        <v>716.52654505521002</v>
      </c>
      <c r="T820" s="26">
        <f>ABS((+P820+Q820)*(+E820))/1000</f>
        <v>9.6086209691903655</v>
      </c>
      <c r="U820" s="61"/>
      <c r="V820" s="61"/>
      <c r="W820" s="22">
        <v>308.00785775999998</v>
      </c>
      <c r="X820" s="26">
        <f t="shared" si="234"/>
        <v>6.1304390602952591E-2</v>
      </c>
      <c r="Y820" s="26">
        <f t="shared" si="229"/>
        <v>6.1304390602952591E-2</v>
      </c>
      <c r="Z820" s="26">
        <f t="shared" si="230"/>
        <v>0.18943056696312349</v>
      </c>
      <c r="AA820" s="22">
        <f>(0.5*'Vehicle Specs'!$G$20*'Drive Cycle'!E820^2)</f>
        <v>56540.652061500004</v>
      </c>
      <c r="AB820" s="22">
        <f t="shared" si="231"/>
        <v>716.52654505521002</v>
      </c>
      <c r="AC820" s="22">
        <f>SUM(AB$2:AB820)</f>
        <v>311232.92426057422</v>
      </c>
      <c r="AD820" s="35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</row>
    <row r="821" spans="1:43" x14ac:dyDescent="0.3">
      <c r="A821" s="21">
        <v>3</v>
      </c>
      <c r="B821" s="26" t="s">
        <v>88</v>
      </c>
      <c r="C821" s="26">
        <f t="shared" si="239"/>
        <v>819</v>
      </c>
      <c r="D821" s="26">
        <f t="shared" si="224"/>
        <v>29.998170000000002</v>
      </c>
      <c r="E821" s="26">
        <v>13.41</v>
      </c>
      <c r="F821" s="43">
        <f t="shared" si="232"/>
        <v>105.42800985701275</v>
      </c>
      <c r="G821" s="61"/>
      <c r="H821" s="61"/>
      <c r="I821" s="43">
        <f>E821-E820</f>
        <v>0</v>
      </c>
      <c r="J821" s="26">
        <f>(0.5*'Vehicle Specs'!$G$25*'Vehicle Specs'!$C$28*'Vehicle Specs'!$C$27*'Drive Cycle'!E821^2)</f>
        <v>159.97581505520998</v>
      </c>
      <c r="K821" s="26">
        <f>IF(A821=1,'Vehicle Specs'!$E$36,IF(A821=2,'Vehicle Specs'!$C$36,IF(A821=3,'Vehicle Specs'!$D$36,IF(A821=4,'Vehicle Specs'!$B$36,1))))</f>
        <v>556.55073000000004</v>
      </c>
      <c r="L821" s="26">
        <v>0</v>
      </c>
      <c r="M821" s="26">
        <f t="shared" si="233"/>
        <v>0</v>
      </c>
      <c r="N821" s="26">
        <f t="shared" si="225"/>
        <v>0</v>
      </c>
      <c r="O821" s="26">
        <f t="shared" si="226"/>
        <v>0</v>
      </c>
      <c r="P821" s="26">
        <f t="shared" si="227"/>
        <v>716.52654505521002</v>
      </c>
      <c r="Q821" s="26">
        <f>IF(H821=1,I821*'Vehicle Specs'!#REF!,IF(H821=2,'Vehicle Specs'!#REF!*I821,IF(H821=3,'Vehicle Specs'!$G$25*I821,0)))</f>
        <v>0</v>
      </c>
      <c r="R821" s="26">
        <f t="shared" si="223"/>
        <v>716.52654505521002</v>
      </c>
      <c r="S821" s="26">
        <f t="shared" si="228"/>
        <v>716.52654505521002</v>
      </c>
      <c r="T821" s="26">
        <f>ABS((+P821+Q821)*(+E821))/1000</f>
        <v>9.6086209691903655</v>
      </c>
      <c r="U821" s="61"/>
      <c r="V821" s="61"/>
      <c r="W821" s="22">
        <v>308.00785775999998</v>
      </c>
      <c r="X821" s="26">
        <f t="shared" si="234"/>
        <v>6.1304390602952591E-2</v>
      </c>
      <c r="Y821" s="26">
        <f t="shared" si="229"/>
        <v>6.1304390602952591E-2</v>
      </c>
      <c r="Z821" s="26">
        <f t="shared" si="230"/>
        <v>0.18943056696312349</v>
      </c>
      <c r="AA821" s="22">
        <f>(0.5*'Vehicle Specs'!$G$20*'Drive Cycle'!E821^2)</f>
        <v>56540.652061500004</v>
      </c>
      <c r="AB821" s="22">
        <f t="shared" si="231"/>
        <v>716.52654505521002</v>
      </c>
      <c r="AC821" s="22">
        <f>SUM(AB$2:AB821)</f>
        <v>311949.45080562943</v>
      </c>
      <c r="AD821" s="35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</row>
    <row r="822" spans="1:43" x14ac:dyDescent="0.3">
      <c r="A822" s="21">
        <v>3</v>
      </c>
      <c r="B822" s="26" t="s">
        <v>88</v>
      </c>
      <c r="C822" s="26">
        <f t="shared" si="239"/>
        <v>820</v>
      </c>
      <c r="D822" s="26">
        <f t="shared" si="224"/>
        <v>29.998170000000002</v>
      </c>
      <c r="E822" s="26">
        <v>13.41</v>
      </c>
      <c r="F822" s="43">
        <f t="shared" si="232"/>
        <v>105.50258107252357</v>
      </c>
      <c r="G822" s="61"/>
      <c r="H822" s="61"/>
      <c r="I822" s="43">
        <f>E822-E821</f>
        <v>0</v>
      </c>
      <c r="J822" s="26">
        <f>(0.5*'Vehicle Specs'!$G$25*'Vehicle Specs'!$C$28*'Vehicle Specs'!$C$27*'Drive Cycle'!E822^2)</f>
        <v>159.97581505520998</v>
      </c>
      <c r="K822" s="26">
        <f>IF(A822=1,'Vehicle Specs'!$E$36,IF(A822=2,'Vehicle Specs'!$C$36,IF(A822=3,'Vehicle Specs'!$D$36,IF(A822=4,'Vehicle Specs'!$B$36,1))))</f>
        <v>556.55073000000004</v>
      </c>
      <c r="L822" s="26">
        <v>0</v>
      </c>
      <c r="M822" s="26">
        <f t="shared" si="233"/>
        <v>0</v>
      </c>
      <c r="N822" s="26">
        <f t="shared" si="225"/>
        <v>0</v>
      </c>
      <c r="O822" s="26">
        <f t="shared" si="226"/>
        <v>0</v>
      </c>
      <c r="P822" s="26">
        <f t="shared" si="227"/>
        <v>716.52654505521002</v>
      </c>
      <c r="Q822" s="26">
        <f>IF(H822=1,I822*'Vehicle Specs'!#REF!,IF(H822=2,'Vehicle Specs'!#REF!*I822,IF(H822=3,'Vehicle Specs'!$G$25*I822,0)))</f>
        <v>0</v>
      </c>
      <c r="R822" s="26">
        <f t="shared" si="223"/>
        <v>716.52654505521002</v>
      </c>
      <c r="S822" s="26">
        <f t="shared" si="228"/>
        <v>716.52654505521002</v>
      </c>
      <c r="T822" s="26">
        <f>ABS((+P822+Q822)*(+E822))/1000</f>
        <v>9.6086209691903655</v>
      </c>
      <c r="U822" s="61"/>
      <c r="V822" s="61"/>
      <c r="W822" s="22">
        <v>308.00785775999998</v>
      </c>
      <c r="X822" s="26">
        <f t="shared" si="234"/>
        <v>6.1304390602952591E-2</v>
      </c>
      <c r="Y822" s="26">
        <f t="shared" si="229"/>
        <v>6.1304390602952591E-2</v>
      </c>
      <c r="Z822" s="26">
        <f t="shared" si="230"/>
        <v>0.18943056696312349</v>
      </c>
      <c r="AA822" s="22">
        <f>(0.5*'Vehicle Specs'!$G$20*'Drive Cycle'!E822^2)</f>
        <v>56540.652061500004</v>
      </c>
      <c r="AB822" s="22">
        <f t="shared" si="231"/>
        <v>716.52654505521002</v>
      </c>
      <c r="AC822" s="22">
        <f>SUM(AB$2:AB822)</f>
        <v>312665.97735068464</v>
      </c>
      <c r="AD822" s="35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</row>
    <row r="823" spans="1:43" x14ac:dyDescent="0.3">
      <c r="A823" s="21">
        <v>3</v>
      </c>
      <c r="B823" s="26" t="s">
        <v>88</v>
      </c>
      <c r="C823" s="26">
        <f t="shared" si="239"/>
        <v>821</v>
      </c>
      <c r="D823" s="26">
        <f t="shared" si="224"/>
        <v>28.879670000000001</v>
      </c>
      <c r="E823" s="26">
        <f t="shared" ref="E823:E830" si="240">E822-0.5</f>
        <v>12.91</v>
      </c>
      <c r="F823" s="43">
        <f t="shared" si="232"/>
        <v>105.5800404063733</v>
      </c>
      <c r="G823" s="61"/>
      <c r="H823" s="61"/>
      <c r="I823" s="43">
        <f>E823-E822</f>
        <v>-0.5</v>
      </c>
      <c r="J823" s="26">
        <f>(0.5*'Vehicle Specs'!$G$25*'Vehicle Specs'!$C$28*'Vehicle Specs'!$C$27*'Drive Cycle'!E823^2)</f>
        <v>148.26862509921</v>
      </c>
      <c r="K823" s="26">
        <f>IF(A823=1,'Vehicle Specs'!$E$36,IF(A823=2,'Vehicle Specs'!$C$36,IF(A823=3,'Vehicle Specs'!$D$36,IF(A823=4,'Vehicle Specs'!$B$36,1))))</f>
        <v>556.55073000000004</v>
      </c>
      <c r="L823" s="26">
        <v>0</v>
      </c>
      <c r="M823" s="26">
        <f t="shared" si="233"/>
        <v>0</v>
      </c>
      <c r="N823" s="26">
        <f t="shared" si="225"/>
        <v>0</v>
      </c>
      <c r="O823" s="26">
        <f t="shared" si="226"/>
        <v>0</v>
      </c>
      <c r="P823" s="26">
        <f t="shared" si="227"/>
        <v>704.81935509921004</v>
      </c>
      <c r="Q823" s="26">
        <f>IF(H823=1,I823*'Vehicle Specs'!#REF!,IF(H823=2,'Vehicle Specs'!#REF!*I823,IF(H823=3,'Vehicle Specs'!$G$25*I823,0)))</f>
        <v>0</v>
      </c>
      <c r="R823" s="26">
        <f t="shared" si="223"/>
        <v>704.81935509921004</v>
      </c>
      <c r="S823" s="26">
        <f t="shared" si="228"/>
        <v>704.81935509921004</v>
      </c>
      <c r="T823" s="26">
        <f>ABS((+P823+Q823)*(+E823))/1000</f>
        <v>9.099217874330801</v>
      </c>
      <c r="U823" s="61"/>
      <c r="V823" s="61"/>
      <c r="W823" s="22">
        <v>308.00785775999998</v>
      </c>
      <c r="X823" s="26">
        <f t="shared" si="234"/>
        <v>6.0302749908858998E-2</v>
      </c>
      <c r="Y823" s="26">
        <f t="shared" si="229"/>
        <v>6.0302749908858998E-2</v>
      </c>
      <c r="Z823" s="26">
        <f t="shared" si="230"/>
        <v>0.18633549721837431</v>
      </c>
      <c r="AA823" s="22">
        <f>(0.5*'Vehicle Specs'!$G$20*'Drive Cycle'!E823^2)</f>
        <v>52402.950661500006</v>
      </c>
      <c r="AB823" s="22">
        <f t="shared" si="231"/>
        <v>704.81935509921004</v>
      </c>
      <c r="AC823" s="22">
        <f>SUM(AB$2:AB823)</f>
        <v>313370.79670578387</v>
      </c>
      <c r="AD823" s="35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</row>
    <row r="824" spans="1:43" x14ac:dyDescent="0.3">
      <c r="A824" s="21">
        <v>3</v>
      </c>
      <c r="B824" s="26" t="s">
        <v>88</v>
      </c>
      <c r="C824" s="26">
        <f t="shared" si="239"/>
        <v>822</v>
      </c>
      <c r="D824" s="26">
        <f t="shared" si="224"/>
        <v>27.76117</v>
      </c>
      <c r="E824" s="26">
        <f t="shared" si="240"/>
        <v>12.41</v>
      </c>
      <c r="F824" s="43">
        <f t="shared" si="232"/>
        <v>105.66062058364969</v>
      </c>
      <c r="G824" s="61"/>
      <c r="H824" s="61"/>
      <c r="I824" s="43">
        <f>E824-E823</f>
        <v>-0.5</v>
      </c>
      <c r="J824" s="26">
        <f>(0.5*'Vehicle Specs'!$G$25*'Vehicle Specs'!$C$28*'Vehicle Specs'!$C$27*'Drive Cycle'!E824^2)</f>
        <v>137.00623719320998</v>
      </c>
      <c r="K824" s="26">
        <f>IF(A824=1,'Vehicle Specs'!$E$36,IF(A824=2,'Vehicle Specs'!$C$36,IF(A824=3,'Vehicle Specs'!$D$36,IF(A824=4,'Vehicle Specs'!$B$36,1))))</f>
        <v>556.55073000000004</v>
      </c>
      <c r="L824" s="26">
        <v>0</v>
      </c>
      <c r="M824" s="26">
        <f t="shared" si="233"/>
        <v>0</v>
      </c>
      <c r="N824" s="26">
        <f t="shared" si="225"/>
        <v>0</v>
      </c>
      <c r="O824" s="26">
        <f t="shared" si="226"/>
        <v>0</v>
      </c>
      <c r="P824" s="26">
        <f t="shared" si="227"/>
        <v>693.55696719321008</v>
      </c>
      <c r="Q824" s="26">
        <f>IF(H824=1,I824*'Vehicle Specs'!#REF!,IF(H824=2,'Vehicle Specs'!#REF!*I824,IF(H824=3,'Vehicle Specs'!$G$25*I824,0)))</f>
        <v>0</v>
      </c>
      <c r="R824" s="26">
        <f t="shared" si="223"/>
        <v>693.55696719321008</v>
      </c>
      <c r="S824" s="26">
        <f t="shared" si="228"/>
        <v>693.55696719321008</v>
      </c>
      <c r="T824" s="26">
        <f>ABS((+P824+Q824)*(+E824))/1000</f>
        <v>8.6070419628677381</v>
      </c>
      <c r="U824" s="61"/>
      <c r="V824" s="61"/>
      <c r="W824" s="22">
        <v>308.00785775999998</v>
      </c>
      <c r="X824" s="26">
        <f t="shared" si="234"/>
        <v>5.9339165472139785E-2</v>
      </c>
      <c r="Y824" s="26">
        <f t="shared" si="229"/>
        <v>5.9339165472139785E-2</v>
      </c>
      <c r="Z824" s="26">
        <f t="shared" si="230"/>
        <v>0.18335802130891193</v>
      </c>
      <c r="AA824" s="22">
        <f>(0.5*'Vehicle Specs'!$G$20*'Drive Cycle'!E824^2)</f>
        <v>48422.456761500005</v>
      </c>
      <c r="AB824" s="22">
        <f t="shared" si="231"/>
        <v>693.55696719321008</v>
      </c>
      <c r="AC824" s="22">
        <f>SUM(AB$2:AB824)</f>
        <v>314064.35367297707</v>
      </c>
      <c r="AD824" s="35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</row>
    <row r="825" spans="1:43" x14ac:dyDescent="0.3">
      <c r="A825" s="21">
        <v>3</v>
      </c>
      <c r="B825" s="26" t="s">
        <v>88</v>
      </c>
      <c r="C825" s="26">
        <f t="shared" si="239"/>
        <v>823</v>
      </c>
      <c r="D825" s="26">
        <f t="shared" si="224"/>
        <v>26.642670000000003</v>
      </c>
      <c r="E825" s="26">
        <f t="shared" si="240"/>
        <v>11.91</v>
      </c>
      <c r="F825" s="43">
        <f t="shared" si="232"/>
        <v>105.74458363990493</v>
      </c>
      <c r="G825" s="61"/>
      <c r="H825" s="61"/>
      <c r="I825" s="43">
        <f>E825-E824</f>
        <v>-0.5</v>
      </c>
      <c r="J825" s="26">
        <f>(0.5*'Vehicle Specs'!$G$25*'Vehicle Specs'!$C$28*'Vehicle Specs'!$C$27*'Drive Cycle'!E825^2)</f>
        <v>126.18865133721</v>
      </c>
      <c r="K825" s="26">
        <f>IF(A825=1,'Vehicle Specs'!$E$36,IF(A825=2,'Vehicle Specs'!$C$36,IF(A825=3,'Vehicle Specs'!$D$36,IF(A825=4,'Vehicle Specs'!$B$36,1))))</f>
        <v>556.55073000000004</v>
      </c>
      <c r="L825" s="26">
        <v>0</v>
      </c>
      <c r="M825" s="26">
        <f t="shared" si="233"/>
        <v>0</v>
      </c>
      <c r="N825" s="26">
        <f t="shared" si="225"/>
        <v>0</v>
      </c>
      <c r="O825" s="26">
        <f t="shared" si="226"/>
        <v>0</v>
      </c>
      <c r="P825" s="26">
        <f t="shared" si="227"/>
        <v>682.73938133721003</v>
      </c>
      <c r="Q825" s="26">
        <f>IF(H825=1,I825*'Vehicle Specs'!#REF!,IF(H825=2,'Vehicle Specs'!#REF!*I825,IF(H825=3,'Vehicle Specs'!$G$25*I825,0)))</f>
        <v>0</v>
      </c>
      <c r="R825" s="26">
        <f t="shared" si="223"/>
        <v>682.73938133721003</v>
      </c>
      <c r="S825" s="26">
        <f t="shared" si="228"/>
        <v>682.73938133721003</v>
      </c>
      <c r="T825" s="26">
        <f>ABS((+P825+Q825)*(+E825))/1000</f>
        <v>8.1314260317261713</v>
      </c>
      <c r="U825" s="61"/>
      <c r="V825" s="61"/>
      <c r="W825" s="22">
        <v>308.00785775999998</v>
      </c>
      <c r="X825" s="26">
        <f t="shared" si="234"/>
        <v>5.8413637292794938E-2</v>
      </c>
      <c r="Y825" s="26">
        <f t="shared" si="229"/>
        <v>5.8413637292794938E-2</v>
      </c>
      <c r="Z825" s="26">
        <f t="shared" si="230"/>
        <v>0.18049813923473634</v>
      </c>
      <c r="AA825" s="22">
        <f>(0.5*'Vehicle Specs'!$G$20*'Drive Cycle'!E825^2)</f>
        <v>44599.170361500008</v>
      </c>
      <c r="AB825" s="22">
        <f t="shared" si="231"/>
        <v>682.73938133721003</v>
      </c>
      <c r="AC825" s="22">
        <f>SUM(AB$2:AB825)</f>
        <v>314747.09305431426</v>
      </c>
      <c r="AD825" s="35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</row>
    <row r="826" spans="1:43" x14ac:dyDescent="0.3">
      <c r="A826" s="21">
        <v>3</v>
      </c>
      <c r="B826" s="26" t="s">
        <v>88</v>
      </c>
      <c r="C826" s="26">
        <f t="shared" si="239"/>
        <v>824</v>
      </c>
      <c r="D826" s="26">
        <f t="shared" si="224"/>
        <v>25.524170000000002</v>
      </c>
      <c r="E826" s="26">
        <f t="shared" si="240"/>
        <v>11.41</v>
      </c>
      <c r="F826" s="43">
        <f t="shared" si="232"/>
        <v>105.83222605883569</v>
      </c>
      <c r="G826" s="61"/>
      <c r="H826" s="61"/>
      <c r="I826" s="43">
        <f>E826-E825</f>
        <v>-0.5</v>
      </c>
      <c r="J826" s="26">
        <f>(0.5*'Vehicle Specs'!$G$25*'Vehicle Specs'!$C$28*'Vehicle Specs'!$C$27*'Drive Cycle'!E826^2)</f>
        <v>115.81586753120997</v>
      </c>
      <c r="K826" s="26">
        <f>IF(A826=1,'Vehicle Specs'!$E$36,IF(A826=2,'Vehicle Specs'!$C$36,IF(A826=3,'Vehicle Specs'!$D$36,IF(A826=4,'Vehicle Specs'!$B$36,1))))</f>
        <v>556.55073000000004</v>
      </c>
      <c r="L826" s="26">
        <v>0</v>
      </c>
      <c r="M826" s="26">
        <f t="shared" si="233"/>
        <v>0</v>
      </c>
      <c r="N826" s="26">
        <f t="shared" si="225"/>
        <v>0</v>
      </c>
      <c r="O826" s="26">
        <f t="shared" si="226"/>
        <v>0</v>
      </c>
      <c r="P826" s="26">
        <f t="shared" si="227"/>
        <v>672.36659753121</v>
      </c>
      <c r="Q826" s="26">
        <f>IF(H826=1,I826*'Vehicle Specs'!#REF!,IF(H826=2,'Vehicle Specs'!#REF!*I826,IF(H826=3,'Vehicle Specs'!$G$25*I826,0)))</f>
        <v>0</v>
      </c>
      <c r="R826" s="26">
        <f t="shared" si="223"/>
        <v>672.36659753121</v>
      </c>
      <c r="S826" s="26">
        <f t="shared" si="228"/>
        <v>672.36659753121</v>
      </c>
      <c r="T826" s="26">
        <f>ABS((+P826+Q826)*(+E826))/1000</f>
        <v>7.6717028778311063</v>
      </c>
      <c r="U826" s="61"/>
      <c r="V826" s="61"/>
      <c r="W826" s="22">
        <v>308.00785775999998</v>
      </c>
      <c r="X826" s="26">
        <f t="shared" si="234"/>
        <v>5.7526165370824466E-2</v>
      </c>
      <c r="Y826" s="26">
        <f t="shared" si="229"/>
        <v>5.7526165370824466E-2</v>
      </c>
      <c r="Z826" s="26">
        <f t="shared" si="230"/>
        <v>0.17775585099584759</v>
      </c>
      <c r="AA826" s="22">
        <f>(0.5*'Vehicle Specs'!$G$20*'Drive Cycle'!E826^2)</f>
        <v>40933.0914615</v>
      </c>
      <c r="AB826" s="22">
        <f t="shared" si="231"/>
        <v>672.36659753121</v>
      </c>
      <c r="AC826" s="22">
        <f>SUM(AB$2:AB826)</f>
        <v>315419.45965184545</v>
      </c>
      <c r="AD826" s="35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</row>
    <row r="827" spans="1:43" x14ac:dyDescent="0.3">
      <c r="A827" s="21">
        <v>3</v>
      </c>
      <c r="B827" s="26" t="s">
        <v>88</v>
      </c>
      <c r="C827" s="26">
        <f t="shared" si="239"/>
        <v>825</v>
      </c>
      <c r="D827" s="26">
        <f t="shared" si="224"/>
        <v>24.405670000000001</v>
      </c>
      <c r="E827" s="26">
        <f t="shared" si="240"/>
        <v>10.91</v>
      </c>
      <c r="F827" s="43">
        <f t="shared" si="232"/>
        <v>105.92388508724999</v>
      </c>
      <c r="G827" s="61"/>
      <c r="H827" s="61"/>
      <c r="I827" s="43">
        <f>E827-E826</f>
        <v>-0.5</v>
      </c>
      <c r="J827" s="26">
        <f>(0.5*'Vehicle Specs'!$G$25*'Vehicle Specs'!$C$28*'Vehicle Specs'!$C$27*'Drive Cycle'!E827^2)</f>
        <v>105.88788577520999</v>
      </c>
      <c r="K827" s="26">
        <f>IF(A827=1,'Vehicle Specs'!$E$36,IF(A827=2,'Vehicle Specs'!$C$36,IF(A827=3,'Vehicle Specs'!$D$36,IF(A827=4,'Vehicle Specs'!$B$36,1))))</f>
        <v>556.55073000000004</v>
      </c>
      <c r="L827" s="26">
        <v>0</v>
      </c>
      <c r="M827" s="26">
        <f t="shared" si="233"/>
        <v>0</v>
      </c>
      <c r="N827" s="26">
        <f t="shared" si="225"/>
        <v>0</v>
      </c>
      <c r="O827" s="26">
        <f t="shared" si="226"/>
        <v>0</v>
      </c>
      <c r="P827" s="26">
        <f t="shared" si="227"/>
        <v>662.43861577521</v>
      </c>
      <c r="Q827" s="26">
        <f>IF(H827=1,I827*'Vehicle Specs'!#REF!,IF(H827=2,'Vehicle Specs'!#REF!*I827,IF(H827=3,'Vehicle Specs'!$G$25*I827,0)))</f>
        <v>0</v>
      </c>
      <c r="R827" s="26">
        <f t="shared" si="223"/>
        <v>662.43861577521</v>
      </c>
      <c r="S827" s="26">
        <f t="shared" si="228"/>
        <v>662.43861577521</v>
      </c>
      <c r="T827" s="26">
        <f>ABS((+P827+Q827)*(+E827))/1000</f>
        <v>7.227205298107541</v>
      </c>
      <c r="U827" s="61"/>
      <c r="V827" s="61"/>
      <c r="W827" s="22">
        <v>308.00785775999998</v>
      </c>
      <c r="X827" s="26">
        <f t="shared" si="234"/>
        <v>5.6676749706228373E-2</v>
      </c>
      <c r="Y827" s="26">
        <f t="shared" si="229"/>
        <v>5.6676749706228373E-2</v>
      </c>
      <c r="Z827" s="26">
        <f t="shared" si="230"/>
        <v>0.17513115659224565</v>
      </c>
      <c r="AA827" s="22">
        <f>(0.5*'Vehicle Specs'!$G$20*'Drive Cycle'!E827^2)</f>
        <v>37424.220061500004</v>
      </c>
      <c r="AB827" s="22">
        <f t="shared" si="231"/>
        <v>662.43861577521</v>
      </c>
      <c r="AC827" s="22">
        <f>SUM(AB$2:AB827)</f>
        <v>316081.89826762065</v>
      </c>
      <c r="AD827" s="35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</row>
    <row r="828" spans="1:43" x14ac:dyDescent="0.3">
      <c r="A828" s="21">
        <v>3</v>
      </c>
      <c r="B828" s="26" t="s">
        <v>88</v>
      </c>
      <c r="C828" s="26">
        <f t="shared" si="239"/>
        <v>826</v>
      </c>
      <c r="D828" s="26">
        <f t="shared" si="224"/>
        <v>23.28717</v>
      </c>
      <c r="E828" s="26">
        <f t="shared" si="240"/>
        <v>10.41</v>
      </c>
      <c r="F828" s="43">
        <f t="shared" si="232"/>
        <v>106.01994656659677</v>
      </c>
      <c r="G828" s="61"/>
      <c r="H828" s="61"/>
      <c r="I828" s="43">
        <f>E828-E827</f>
        <v>-0.5</v>
      </c>
      <c r="J828" s="26">
        <f>(0.5*'Vehicle Specs'!$G$25*'Vehicle Specs'!$C$28*'Vehicle Specs'!$C$27*'Drive Cycle'!E828^2)</f>
        <v>96.404706069209993</v>
      </c>
      <c r="K828" s="26">
        <f>IF(A828=1,'Vehicle Specs'!$E$36,IF(A828=2,'Vehicle Specs'!$C$36,IF(A828=3,'Vehicle Specs'!$D$36,IF(A828=4,'Vehicle Specs'!$B$36,1))))</f>
        <v>556.55073000000004</v>
      </c>
      <c r="L828" s="26">
        <v>0</v>
      </c>
      <c r="M828" s="26">
        <f t="shared" si="233"/>
        <v>0</v>
      </c>
      <c r="N828" s="26">
        <f t="shared" si="225"/>
        <v>0</v>
      </c>
      <c r="O828" s="26">
        <f t="shared" si="226"/>
        <v>0</v>
      </c>
      <c r="P828" s="26">
        <f t="shared" si="227"/>
        <v>652.95543606921001</v>
      </c>
      <c r="Q828" s="26">
        <f>IF(H828=1,I828*'Vehicle Specs'!#REF!,IF(H828=2,'Vehicle Specs'!#REF!*I828,IF(H828=3,'Vehicle Specs'!$G$25*I828,0)))</f>
        <v>0</v>
      </c>
      <c r="R828" s="26">
        <f t="shared" si="223"/>
        <v>652.95543606921001</v>
      </c>
      <c r="S828" s="26">
        <f t="shared" si="228"/>
        <v>652.95543606921001</v>
      </c>
      <c r="T828" s="26">
        <f>ABS((+P828+Q828)*(+E828))/1000</f>
        <v>6.7972660894804768</v>
      </c>
      <c r="U828" s="61"/>
      <c r="V828" s="61"/>
      <c r="W828" s="22">
        <v>308.00785775999998</v>
      </c>
      <c r="X828" s="26">
        <f t="shared" si="234"/>
        <v>5.5865390299006668E-2</v>
      </c>
      <c r="Y828" s="26">
        <f t="shared" si="229"/>
        <v>5.5865390299006668E-2</v>
      </c>
      <c r="Z828" s="26">
        <f t="shared" si="230"/>
        <v>0.17262405602393061</v>
      </c>
      <c r="AA828" s="22">
        <f>(0.5*'Vehicle Specs'!$G$20*'Drive Cycle'!E828^2)</f>
        <v>34072.556161500004</v>
      </c>
      <c r="AB828" s="22">
        <f t="shared" si="231"/>
        <v>652.95543606921001</v>
      </c>
      <c r="AC828" s="22">
        <f>SUM(AB$2:AB828)</f>
        <v>316734.85370368988</v>
      </c>
      <c r="AD828" s="35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</row>
    <row r="829" spans="1:43" x14ac:dyDescent="0.3">
      <c r="A829" s="21">
        <v>3</v>
      </c>
      <c r="B829" s="26" t="s">
        <v>88</v>
      </c>
      <c r="C829" s="26">
        <f t="shared" si="239"/>
        <v>827</v>
      </c>
      <c r="D829" s="26">
        <f t="shared" si="224"/>
        <v>22.168670000000002</v>
      </c>
      <c r="E829" s="26">
        <f t="shared" si="240"/>
        <v>9.91</v>
      </c>
      <c r="F829" s="43">
        <f t="shared" si="232"/>
        <v>106.12085474015883</v>
      </c>
      <c r="G829" s="61"/>
      <c r="H829" s="61"/>
      <c r="I829" s="43">
        <f>E829-E828</f>
        <v>-0.5</v>
      </c>
      <c r="J829" s="26">
        <f>(0.5*'Vehicle Specs'!$G$25*'Vehicle Specs'!$C$28*'Vehicle Specs'!$C$27*'Drive Cycle'!E829^2)</f>
        <v>87.366328413209985</v>
      </c>
      <c r="K829" s="26">
        <f>IF(A829=1,'Vehicle Specs'!$E$36,IF(A829=2,'Vehicle Specs'!$C$36,IF(A829=3,'Vehicle Specs'!$D$36,IF(A829=4,'Vehicle Specs'!$B$36,1))))</f>
        <v>556.55073000000004</v>
      </c>
      <c r="L829" s="26">
        <v>0</v>
      </c>
      <c r="M829" s="26">
        <f t="shared" si="233"/>
        <v>0</v>
      </c>
      <c r="N829" s="26">
        <f t="shared" si="225"/>
        <v>0</v>
      </c>
      <c r="O829" s="26">
        <f t="shared" si="226"/>
        <v>0</v>
      </c>
      <c r="P829" s="26">
        <f t="shared" si="227"/>
        <v>643.91705841321004</v>
      </c>
      <c r="Q829" s="26">
        <f>IF(H829=1,I829*'Vehicle Specs'!#REF!,IF(H829=2,'Vehicle Specs'!#REF!*I829,IF(H829=3,'Vehicle Specs'!$G$25*I829,0)))</f>
        <v>0</v>
      </c>
      <c r="R829" s="26">
        <f t="shared" si="223"/>
        <v>643.91705841321004</v>
      </c>
      <c r="S829" s="26">
        <f t="shared" si="228"/>
        <v>643.91705841321004</v>
      </c>
      <c r="T829" s="26">
        <f>ABS((+P829+Q829)*(+E829))/1000</f>
        <v>6.3812180488749117</v>
      </c>
      <c r="U829" s="61"/>
      <c r="V829" s="61"/>
      <c r="W829" s="22">
        <v>308.00785775999998</v>
      </c>
      <c r="X829" s="26">
        <f t="shared" si="234"/>
        <v>5.5092087149159336E-2</v>
      </c>
      <c r="Y829" s="26">
        <f t="shared" si="229"/>
        <v>5.5092087149159336E-2</v>
      </c>
      <c r="Z829" s="26">
        <f t="shared" si="230"/>
        <v>0.17023454929090234</v>
      </c>
      <c r="AA829" s="22">
        <f>(0.5*'Vehicle Specs'!$G$20*'Drive Cycle'!E829^2)</f>
        <v>30878.099761500001</v>
      </c>
      <c r="AB829" s="22">
        <f t="shared" si="231"/>
        <v>643.91705841321004</v>
      </c>
      <c r="AC829" s="22">
        <f>SUM(AB$2:AB829)</f>
        <v>317378.77076210309</v>
      </c>
      <c r="AD829" s="35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</row>
    <row r="830" spans="1:43" x14ac:dyDescent="0.3">
      <c r="A830" s="21">
        <v>3</v>
      </c>
      <c r="B830" s="26" t="s">
        <v>88</v>
      </c>
      <c r="C830" s="26">
        <f t="shared" si="239"/>
        <v>828</v>
      </c>
      <c r="D830" s="26">
        <f t="shared" si="224"/>
        <v>21.050170000000001</v>
      </c>
      <c r="E830" s="26">
        <f t="shared" si="240"/>
        <v>9.41</v>
      </c>
      <c r="F830" s="43">
        <f t="shared" si="232"/>
        <v>106.22712466576989</v>
      </c>
      <c r="G830" s="61"/>
      <c r="H830" s="61"/>
      <c r="I830" s="43">
        <f>E830-E829</f>
        <v>-0.5</v>
      </c>
      <c r="J830" s="26">
        <f>(0.5*'Vehicle Specs'!$G$25*'Vehicle Specs'!$C$28*'Vehicle Specs'!$C$27*'Drive Cycle'!E830^2)</f>
        <v>78.772752807209997</v>
      </c>
      <c r="K830" s="26">
        <f>IF(A830=1,'Vehicle Specs'!$E$36,IF(A830=2,'Vehicle Specs'!$C$36,IF(A830=3,'Vehicle Specs'!$D$36,IF(A830=4,'Vehicle Specs'!$B$36,1))))</f>
        <v>556.55073000000004</v>
      </c>
      <c r="L830" s="26">
        <v>0</v>
      </c>
      <c r="M830" s="26">
        <f t="shared" si="233"/>
        <v>0</v>
      </c>
      <c r="N830" s="26">
        <f t="shared" si="225"/>
        <v>0</v>
      </c>
      <c r="O830" s="26">
        <f t="shared" si="226"/>
        <v>0</v>
      </c>
      <c r="P830" s="26">
        <f t="shared" si="227"/>
        <v>635.32348280720998</v>
      </c>
      <c r="Q830" s="26">
        <f>IF(H830=1,I830*'Vehicle Specs'!#REF!,IF(H830=2,'Vehicle Specs'!#REF!*I830,IF(H830=3,'Vehicle Specs'!$G$25*I830,0)))</f>
        <v>0</v>
      </c>
      <c r="R830" s="26">
        <f t="shared" si="223"/>
        <v>635.32348280720998</v>
      </c>
      <c r="S830" s="26">
        <f t="shared" si="228"/>
        <v>635.32348280720998</v>
      </c>
      <c r="T830" s="26">
        <f>ABS((+P830+Q830)*(+E830))/1000</f>
        <v>5.9783939732158462</v>
      </c>
      <c r="U830" s="61"/>
      <c r="V830" s="61"/>
      <c r="W830" s="22">
        <v>308.00785775999998</v>
      </c>
      <c r="X830" s="26">
        <f t="shared" si="234"/>
        <v>5.435684025668637E-2</v>
      </c>
      <c r="Y830" s="26">
        <f t="shared" si="229"/>
        <v>5.435684025668637E-2</v>
      </c>
      <c r="Z830" s="26">
        <f t="shared" si="230"/>
        <v>0.16796263639316086</v>
      </c>
      <c r="AA830" s="22">
        <f>(0.5*'Vehicle Specs'!$G$20*'Drive Cycle'!E830^2)</f>
        <v>27840.850861500003</v>
      </c>
      <c r="AB830" s="22">
        <f t="shared" si="231"/>
        <v>635.32348280720998</v>
      </c>
      <c r="AC830" s="22">
        <f>SUM(AB$2:AB830)</f>
        <v>318014.09424491029</v>
      </c>
      <c r="AD830" s="35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</row>
    <row r="831" spans="1:43" x14ac:dyDescent="0.3">
      <c r="A831" s="21">
        <v>3</v>
      </c>
      <c r="B831" s="26" t="s">
        <v>88</v>
      </c>
      <c r="C831" s="26">
        <f t="shared" si="239"/>
        <v>829</v>
      </c>
      <c r="D831" s="26">
        <f t="shared" si="224"/>
        <v>19.93167</v>
      </c>
      <c r="E831" s="26">
        <f>E830-0.5</f>
        <v>8.91</v>
      </c>
      <c r="F831" s="43">
        <f t="shared" si="232"/>
        <v>106.33935811133667</v>
      </c>
      <c r="G831" s="61"/>
      <c r="H831" s="61"/>
      <c r="I831" s="43">
        <f>E831-E830</f>
        <v>-0.5</v>
      </c>
      <c r="J831" s="26">
        <f>(0.5*'Vehicle Specs'!$G$25*'Vehicle Specs'!$C$28*'Vehicle Specs'!$C$27*'Drive Cycle'!E831^2)</f>
        <v>70.623979251210002</v>
      </c>
      <c r="K831" s="26">
        <f>IF(A831=1,'Vehicle Specs'!$E$36,IF(A831=2,'Vehicle Specs'!$C$36,IF(A831=3,'Vehicle Specs'!$D$36,IF(A831=4,'Vehicle Specs'!$B$36,1))))</f>
        <v>556.55073000000004</v>
      </c>
      <c r="L831" s="26">
        <v>0</v>
      </c>
      <c r="M831" s="26">
        <f t="shared" si="233"/>
        <v>0</v>
      </c>
      <c r="N831" s="26">
        <f t="shared" si="225"/>
        <v>0</v>
      </c>
      <c r="O831" s="26">
        <f t="shared" si="226"/>
        <v>0</v>
      </c>
      <c r="P831" s="26">
        <f t="shared" si="227"/>
        <v>627.17470925121006</v>
      </c>
      <c r="Q831" s="26">
        <f>IF(H831=1,I831*'Vehicle Specs'!#REF!,IF(H831=2,'Vehicle Specs'!#REF!*I831,IF(H831=3,'Vehicle Specs'!$G$25*I831,0)))</f>
        <v>0</v>
      </c>
      <c r="R831" s="26">
        <f t="shared" si="223"/>
        <v>627.17470925121006</v>
      </c>
      <c r="S831" s="26">
        <f t="shared" si="228"/>
        <v>627.17470925121006</v>
      </c>
      <c r="T831" s="26">
        <f>ABS((+P831+Q831)*(+E831))/1000</f>
        <v>5.5881266594282817</v>
      </c>
      <c r="U831" s="61"/>
      <c r="V831" s="61"/>
      <c r="W831" s="22">
        <v>308.00785775999998</v>
      </c>
      <c r="X831" s="26">
        <f t="shared" si="234"/>
        <v>5.3659649621587792E-2</v>
      </c>
      <c r="Y831" s="26">
        <f t="shared" si="229"/>
        <v>5.3659649621587792E-2</v>
      </c>
      <c r="Z831" s="26">
        <f t="shared" si="230"/>
        <v>0.16580831733070628</v>
      </c>
      <c r="AA831" s="22">
        <f>(0.5*'Vehicle Specs'!$G$20*'Drive Cycle'!E831^2)</f>
        <v>24960.809461500005</v>
      </c>
      <c r="AB831" s="22">
        <f t="shared" si="231"/>
        <v>627.17470925121006</v>
      </c>
      <c r="AC831" s="22">
        <f>SUM(AB$2:AB831)</f>
        <v>318641.2689541615</v>
      </c>
      <c r="AD831" s="35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</row>
    <row r="832" spans="1:43" x14ac:dyDescent="0.3">
      <c r="A832" s="21">
        <v>3</v>
      </c>
      <c r="B832" s="26" t="s">
        <v>88</v>
      </c>
      <c r="C832" s="26">
        <f t="shared" si="239"/>
        <v>830</v>
      </c>
      <c r="D832" s="26">
        <f t="shared" si="224"/>
        <v>18.81317</v>
      </c>
      <c r="E832" s="26">
        <f t="shared" ref="E832:E838" si="241">E831-0.5</f>
        <v>8.41</v>
      </c>
      <c r="F832" s="43">
        <f t="shared" si="232"/>
        <v>106.45826417554593</v>
      </c>
      <c r="G832" s="61"/>
      <c r="H832" s="61"/>
      <c r="I832" s="43">
        <f>E832-E831</f>
        <v>-0.5</v>
      </c>
      <c r="J832" s="26">
        <f>(0.5*'Vehicle Specs'!$G$25*'Vehicle Specs'!$C$28*'Vehicle Specs'!$C$27*'Drive Cycle'!E832^2)</f>
        <v>62.920007745209993</v>
      </c>
      <c r="K832" s="26">
        <f>IF(A832=1,'Vehicle Specs'!$E$36,IF(A832=2,'Vehicle Specs'!$C$36,IF(A832=3,'Vehicle Specs'!$D$36,IF(A832=4,'Vehicle Specs'!$B$36,1))))</f>
        <v>556.55073000000004</v>
      </c>
      <c r="L832" s="26">
        <v>0</v>
      </c>
      <c r="M832" s="26">
        <f t="shared" si="233"/>
        <v>0</v>
      </c>
      <c r="N832" s="26">
        <f t="shared" si="225"/>
        <v>0</v>
      </c>
      <c r="O832" s="26">
        <f t="shared" si="226"/>
        <v>0</v>
      </c>
      <c r="P832" s="26">
        <f t="shared" si="227"/>
        <v>619.47073774521004</v>
      </c>
      <c r="Q832" s="26">
        <f>IF(H832=1,I832*'Vehicle Specs'!#REF!,IF(H832=2,'Vehicle Specs'!#REF!*I832,IF(H832=3,'Vehicle Specs'!$G$25*I832,0)))</f>
        <v>0</v>
      </c>
      <c r="R832" s="26">
        <f t="shared" si="223"/>
        <v>619.47073774521004</v>
      </c>
      <c r="S832" s="26">
        <f t="shared" si="228"/>
        <v>619.47073774521004</v>
      </c>
      <c r="T832" s="26">
        <f>ABS((+P832+Q832)*(+E832))/1000</f>
        <v>5.2097489044372169</v>
      </c>
      <c r="U832" s="61"/>
      <c r="V832" s="61"/>
      <c r="W832" s="22">
        <v>308.00785775999998</v>
      </c>
      <c r="X832" s="26">
        <f t="shared" si="234"/>
        <v>5.3000515243863587E-2</v>
      </c>
      <c r="Y832" s="26">
        <f t="shared" si="229"/>
        <v>5.3000515243863587E-2</v>
      </c>
      <c r="Z832" s="26">
        <f t="shared" si="230"/>
        <v>0.16377159210353848</v>
      </c>
      <c r="AA832" s="22">
        <f>(0.5*'Vehicle Specs'!$G$20*'Drive Cycle'!E832^2)</f>
        <v>22237.975561499999</v>
      </c>
      <c r="AB832" s="22">
        <f t="shared" si="231"/>
        <v>619.47073774521004</v>
      </c>
      <c r="AC832" s="22">
        <f>SUM(AB$2:AB832)</f>
        <v>319260.73969190673</v>
      </c>
      <c r="AD832" s="35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</row>
    <row r="833" spans="1:43" x14ac:dyDescent="0.3">
      <c r="A833" s="21">
        <v>3</v>
      </c>
      <c r="B833" s="26" t="s">
        <v>88</v>
      </c>
      <c r="C833" s="26">
        <f t="shared" si="239"/>
        <v>831</v>
      </c>
      <c r="D833" s="26">
        <f t="shared" si="224"/>
        <v>17.694670000000002</v>
      </c>
      <c r="E833" s="26">
        <f t="shared" si="241"/>
        <v>7.91</v>
      </c>
      <c r="F833" s="43">
        <f t="shared" si="232"/>
        <v>106.58468642586199</v>
      </c>
      <c r="G833" s="61"/>
      <c r="H833" s="61"/>
      <c r="I833" s="43">
        <f>E833-E832</f>
        <v>-0.5</v>
      </c>
      <c r="J833" s="26">
        <f>(0.5*'Vehicle Specs'!$G$25*'Vehicle Specs'!$C$28*'Vehicle Specs'!$C$27*'Drive Cycle'!E833^2)</f>
        <v>55.660838289209991</v>
      </c>
      <c r="K833" s="26">
        <f>IF(A833=1,'Vehicle Specs'!$E$36,IF(A833=2,'Vehicle Specs'!$C$36,IF(A833=3,'Vehicle Specs'!$D$36,IF(A833=4,'Vehicle Specs'!$B$36,1))))</f>
        <v>556.55073000000004</v>
      </c>
      <c r="L833" s="26">
        <v>0</v>
      </c>
      <c r="M833" s="26">
        <f t="shared" si="233"/>
        <v>0</v>
      </c>
      <c r="N833" s="26">
        <f t="shared" si="225"/>
        <v>0</v>
      </c>
      <c r="O833" s="26">
        <f t="shared" si="226"/>
        <v>0</v>
      </c>
      <c r="P833" s="26">
        <f t="shared" si="227"/>
        <v>612.21156828921005</v>
      </c>
      <c r="Q833" s="26">
        <f>IF(H833=1,I833*'Vehicle Specs'!#REF!,IF(H833=2,'Vehicle Specs'!#REF!*I833,IF(H833=3,'Vehicle Specs'!$G$25*I833,0)))</f>
        <v>0</v>
      </c>
      <c r="R833" s="26">
        <f t="shared" si="223"/>
        <v>612.21156828921005</v>
      </c>
      <c r="S833" s="26">
        <f t="shared" si="228"/>
        <v>612.21156828921005</v>
      </c>
      <c r="T833" s="26">
        <f>ABS((+P833+Q833)*(+E833))/1000</f>
        <v>4.8425935051676516</v>
      </c>
      <c r="U833" s="61"/>
      <c r="V833" s="61"/>
      <c r="W833" s="22">
        <v>308.00785775999998</v>
      </c>
      <c r="X833" s="26">
        <f t="shared" si="234"/>
        <v>5.2379437123513756E-2</v>
      </c>
      <c r="Y833" s="26">
        <f t="shared" si="229"/>
        <v>5.2379437123513756E-2</v>
      </c>
      <c r="Z833" s="26">
        <f t="shared" si="230"/>
        <v>0.16185246071165749</v>
      </c>
      <c r="AA833" s="22">
        <f>(0.5*'Vehicle Specs'!$G$20*'Drive Cycle'!E833^2)</f>
        <v>19672.349161500002</v>
      </c>
      <c r="AB833" s="22">
        <f t="shared" si="231"/>
        <v>612.21156828921005</v>
      </c>
      <c r="AC833" s="22">
        <f>SUM(AB$2:AB833)</f>
        <v>319872.95126019593</v>
      </c>
      <c r="AD833" s="35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</row>
    <row r="834" spans="1:43" x14ac:dyDescent="0.3">
      <c r="A834" s="21">
        <v>3</v>
      </c>
      <c r="B834" s="26" t="s">
        <v>88</v>
      </c>
      <c r="C834" s="26">
        <f t="shared" si="239"/>
        <v>832</v>
      </c>
      <c r="D834" s="26">
        <f t="shared" si="224"/>
        <v>16.576170000000001</v>
      </c>
      <c r="E834" s="26">
        <f t="shared" si="241"/>
        <v>7.41</v>
      </c>
      <c r="F834" s="43">
        <f t="shared" si="232"/>
        <v>106.7196391923937</v>
      </c>
      <c r="G834" s="61"/>
      <c r="H834" s="61"/>
      <c r="I834" s="43">
        <f>E834-E833</f>
        <v>-0.5</v>
      </c>
      <c r="J834" s="26">
        <f>(0.5*'Vehicle Specs'!$G$25*'Vehicle Specs'!$C$28*'Vehicle Specs'!$C$27*'Drive Cycle'!E834^2)</f>
        <v>48.846470883209996</v>
      </c>
      <c r="K834" s="26">
        <f>IF(A834=1,'Vehicle Specs'!$E$36,IF(A834=2,'Vehicle Specs'!$C$36,IF(A834=3,'Vehicle Specs'!$D$36,IF(A834=4,'Vehicle Specs'!$B$36,1))))</f>
        <v>556.55073000000004</v>
      </c>
      <c r="L834" s="26">
        <v>0</v>
      </c>
      <c r="M834" s="26">
        <f t="shared" si="233"/>
        <v>0</v>
      </c>
      <c r="N834" s="26">
        <f t="shared" si="225"/>
        <v>0</v>
      </c>
      <c r="O834" s="26">
        <f t="shared" si="226"/>
        <v>0</v>
      </c>
      <c r="P834" s="26">
        <f t="shared" si="227"/>
        <v>605.39720088321008</v>
      </c>
      <c r="Q834" s="26">
        <f>IF(H834=1,I834*'Vehicle Specs'!#REF!,IF(H834=2,'Vehicle Specs'!#REF!*I834,IF(H834=3,'Vehicle Specs'!$G$25*I834,0)))</f>
        <v>0</v>
      </c>
      <c r="R834" s="26">
        <f t="shared" ref="R834:R897" si="242">(J834+K834+O834+Q834)</f>
        <v>605.39720088321008</v>
      </c>
      <c r="S834" s="26">
        <f t="shared" si="228"/>
        <v>605.39720088321008</v>
      </c>
      <c r="T834" s="26">
        <f>ABS((+P834+Q834)*(+E834))/1000</f>
        <v>4.4859932585445872</v>
      </c>
      <c r="U834" s="61"/>
      <c r="V834" s="61"/>
      <c r="W834" s="22">
        <v>308.00785775999998</v>
      </c>
      <c r="X834" s="26">
        <f t="shared" si="234"/>
        <v>5.1796415260538312E-2</v>
      </c>
      <c r="Y834" s="26">
        <f t="shared" si="229"/>
        <v>5.1796415260538312E-2</v>
      </c>
      <c r="Z834" s="26">
        <f t="shared" si="230"/>
        <v>0.16005092315506336</v>
      </c>
      <c r="AA834" s="22">
        <f>(0.5*'Vehicle Specs'!$G$20*'Drive Cycle'!E834^2)</f>
        <v>17263.930261500002</v>
      </c>
      <c r="AB834" s="22">
        <f t="shared" si="231"/>
        <v>605.39720088321008</v>
      </c>
      <c r="AC834" s="22">
        <f>SUM(AB$2:AB834)</f>
        <v>320478.34846107912</v>
      </c>
      <c r="AD834" s="35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</row>
    <row r="835" spans="1:43" x14ac:dyDescent="0.3">
      <c r="A835" s="21">
        <v>3</v>
      </c>
      <c r="B835" s="26" t="s">
        <v>88</v>
      </c>
      <c r="C835" s="26">
        <f t="shared" si="239"/>
        <v>833</v>
      </c>
      <c r="D835" s="26">
        <f t="shared" ref="D835:D898" si="243">E835*2.237</f>
        <v>15.45767</v>
      </c>
      <c r="E835" s="26">
        <f t="shared" si="241"/>
        <v>6.91</v>
      </c>
      <c r="F835" s="43">
        <f t="shared" si="232"/>
        <v>106.86435699268314</v>
      </c>
      <c r="G835" s="61"/>
      <c r="H835" s="61"/>
      <c r="I835" s="43">
        <f>E835-E834</f>
        <v>-0.5</v>
      </c>
      <c r="J835" s="26">
        <f>(0.5*'Vehicle Specs'!$G$25*'Vehicle Specs'!$C$28*'Vehicle Specs'!$C$27*'Drive Cycle'!E835^2)</f>
        <v>42.476905527209993</v>
      </c>
      <c r="K835" s="26">
        <f>IF(A835=1,'Vehicle Specs'!$E$36,IF(A835=2,'Vehicle Specs'!$C$36,IF(A835=3,'Vehicle Specs'!$D$36,IF(A835=4,'Vehicle Specs'!$B$36,1))))</f>
        <v>556.55073000000004</v>
      </c>
      <c r="L835" s="26">
        <v>0</v>
      </c>
      <c r="M835" s="26">
        <f t="shared" si="233"/>
        <v>0</v>
      </c>
      <c r="N835" s="26">
        <f t="shared" ref="N835:N898" si="244">DEGREES(ATAN(M835/$C$3))</f>
        <v>0</v>
      </c>
      <c r="O835" s="26">
        <f t="shared" ref="O835:O898" si="245">9.81*SIN(RADIANS(N835))*($C$46)</f>
        <v>0</v>
      </c>
      <c r="P835" s="26">
        <f t="shared" ref="P835:P898" si="246">J835+K835+O835</f>
        <v>599.02763552721001</v>
      </c>
      <c r="Q835" s="26">
        <f>IF(H835=1,I835*'Vehicle Specs'!#REF!,IF(H835=2,'Vehicle Specs'!#REF!*I835,IF(H835=3,'Vehicle Specs'!$G$25*I835,0)))</f>
        <v>0</v>
      </c>
      <c r="R835" s="26">
        <f t="shared" si="242"/>
        <v>599.02763552721001</v>
      </c>
      <c r="S835" s="26">
        <f t="shared" ref="S835:S898" si="247">ABS(R835)</f>
        <v>599.02763552721001</v>
      </c>
      <c r="T835" s="26">
        <f>ABS((+P835+Q835)*(+E835))/1000</f>
        <v>4.1392809614930215</v>
      </c>
      <c r="U835" s="61"/>
      <c r="V835" s="61"/>
      <c r="W835" s="22">
        <v>308.00785775999998</v>
      </c>
      <c r="X835" s="26">
        <f t="shared" si="234"/>
        <v>5.1251449654937227E-2</v>
      </c>
      <c r="Y835" s="26">
        <f t="shared" ref="Y835:Y898" si="248">ABS(X835)</f>
        <v>5.1251449654937227E-2</v>
      </c>
      <c r="Z835" s="26">
        <f t="shared" ref="Z835:Z898" si="249">X835*3.09</f>
        <v>0.15836697943375602</v>
      </c>
      <c r="AA835" s="22">
        <f>(0.5*'Vehicle Specs'!$G$20*'Drive Cycle'!E835^2)</f>
        <v>15012.718861500001</v>
      </c>
      <c r="AB835" s="22">
        <f t="shared" ref="AB835:AB898" si="250">P835+Q835</f>
        <v>599.02763552721001</v>
      </c>
      <c r="AC835" s="22">
        <f>SUM(AB$2:AB835)</f>
        <v>321077.37609660631</v>
      </c>
      <c r="AD835" s="35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</row>
    <row r="836" spans="1:43" x14ac:dyDescent="0.3">
      <c r="A836" s="21">
        <v>3</v>
      </c>
      <c r="B836" s="26" t="s">
        <v>88</v>
      </c>
      <c r="C836" s="26">
        <f t="shared" si="239"/>
        <v>834</v>
      </c>
      <c r="D836" s="26">
        <f t="shared" si="243"/>
        <v>14.339170000000001</v>
      </c>
      <c r="E836" s="26">
        <f t="shared" si="241"/>
        <v>6.41</v>
      </c>
      <c r="F836" s="43">
        <f t="shared" ref="F836:F899" si="251">($C$3/E836)+F835</f>
        <v>107.02036323293275</v>
      </c>
      <c r="G836" s="61"/>
      <c r="H836" s="61"/>
      <c r="I836" s="43">
        <f>E836-E835</f>
        <v>-0.5</v>
      </c>
      <c r="J836" s="26">
        <f>(0.5*'Vehicle Specs'!$G$25*'Vehicle Specs'!$C$28*'Vehicle Specs'!$C$27*'Drive Cycle'!E836^2)</f>
        <v>36.552142221209998</v>
      </c>
      <c r="K836" s="26">
        <f>IF(A836=1,'Vehicle Specs'!$E$36,IF(A836=2,'Vehicle Specs'!$C$36,IF(A836=3,'Vehicle Specs'!$D$36,IF(A836=4,'Vehicle Specs'!$B$36,1))))</f>
        <v>556.55073000000004</v>
      </c>
      <c r="L836" s="26">
        <v>0</v>
      </c>
      <c r="M836" s="26">
        <f t="shared" ref="M836:M899" si="252">L836-L835</f>
        <v>0</v>
      </c>
      <c r="N836" s="26">
        <f t="shared" si="244"/>
        <v>0</v>
      </c>
      <c r="O836" s="26">
        <f t="shared" si="245"/>
        <v>0</v>
      </c>
      <c r="P836" s="26">
        <f t="shared" si="246"/>
        <v>593.10287222121008</v>
      </c>
      <c r="Q836" s="26">
        <f>IF(H836=1,I836*'Vehicle Specs'!#REF!,IF(H836=2,'Vehicle Specs'!#REF!*I836,IF(H836=3,'Vehicle Specs'!$G$25*I836,0)))</f>
        <v>0</v>
      </c>
      <c r="R836" s="26">
        <f t="shared" si="242"/>
        <v>593.10287222121008</v>
      </c>
      <c r="S836" s="26">
        <f t="shared" si="247"/>
        <v>593.10287222121008</v>
      </c>
      <c r="T836" s="26">
        <f>ABS((+P836+Q836)*(+E836))/1000</f>
        <v>3.8017894109379569</v>
      </c>
      <c r="U836" s="61"/>
      <c r="V836" s="61"/>
      <c r="W836" s="22">
        <v>308.00785775999998</v>
      </c>
      <c r="X836" s="26">
        <f t="shared" ref="X836:X899" si="253">(R836*W836/3600)/1000</f>
        <v>5.0744540306710537E-2</v>
      </c>
      <c r="Y836" s="26">
        <f t="shared" si="248"/>
        <v>5.0744540306710537E-2</v>
      </c>
      <c r="Z836" s="26">
        <f t="shared" si="249"/>
        <v>0.15680062954773555</v>
      </c>
      <c r="AA836" s="22">
        <f>(0.5*'Vehicle Specs'!$G$20*'Drive Cycle'!E836^2)</f>
        <v>12918.714961500002</v>
      </c>
      <c r="AB836" s="22">
        <f t="shared" si="250"/>
        <v>593.10287222121008</v>
      </c>
      <c r="AC836" s="22">
        <f>SUM(AB$2:AB836)</f>
        <v>321670.47896882752</v>
      </c>
      <c r="AD836" s="35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</row>
    <row r="837" spans="1:43" x14ac:dyDescent="0.3">
      <c r="A837" s="21">
        <v>3</v>
      </c>
      <c r="B837" s="26" t="s">
        <v>88</v>
      </c>
      <c r="C837" s="26">
        <f t="shared" si="239"/>
        <v>835</v>
      </c>
      <c r="D837" s="26">
        <f t="shared" si="243"/>
        <v>13.22067</v>
      </c>
      <c r="E837" s="26">
        <f t="shared" si="241"/>
        <v>5.91</v>
      </c>
      <c r="F837" s="43">
        <f t="shared" si="251"/>
        <v>107.18956797066541</v>
      </c>
      <c r="G837" s="61"/>
      <c r="H837" s="61"/>
      <c r="I837" s="43">
        <f>E837-E836</f>
        <v>-0.5</v>
      </c>
      <c r="J837" s="26">
        <f>(0.5*'Vehicle Specs'!$G$25*'Vehicle Specs'!$C$28*'Vehicle Specs'!$C$27*'Drive Cycle'!E837^2)</f>
        <v>31.072180965209999</v>
      </c>
      <c r="K837" s="26">
        <f>IF(A837=1,'Vehicle Specs'!$E$36,IF(A837=2,'Vehicle Specs'!$C$36,IF(A837=3,'Vehicle Specs'!$D$36,IF(A837=4,'Vehicle Specs'!$B$36,1))))</f>
        <v>556.55073000000004</v>
      </c>
      <c r="L837" s="26">
        <v>0</v>
      </c>
      <c r="M837" s="26">
        <f t="shared" si="252"/>
        <v>0</v>
      </c>
      <c r="N837" s="26">
        <f t="shared" si="244"/>
        <v>0</v>
      </c>
      <c r="O837" s="26">
        <f t="shared" si="245"/>
        <v>0</v>
      </c>
      <c r="P837" s="26">
        <f t="shared" si="246"/>
        <v>587.62291096521005</v>
      </c>
      <c r="Q837" s="26">
        <f>IF(H837=1,I837*'Vehicle Specs'!#REF!,IF(H837=2,'Vehicle Specs'!#REF!*I837,IF(H837=3,'Vehicle Specs'!$G$25*I837,0)))</f>
        <v>0</v>
      </c>
      <c r="R837" s="26">
        <f t="shared" si="242"/>
        <v>587.62291096521005</v>
      </c>
      <c r="S837" s="26">
        <f t="shared" si="247"/>
        <v>587.62291096521005</v>
      </c>
      <c r="T837" s="26">
        <f>ABS((+P837+Q837)*(+E837))/1000</f>
        <v>3.4728514038043912</v>
      </c>
      <c r="U837" s="61"/>
      <c r="V837" s="61"/>
      <c r="W837" s="22">
        <v>308.00785775999998</v>
      </c>
      <c r="X837" s="26">
        <f t="shared" si="253"/>
        <v>5.0275687215858206E-2</v>
      </c>
      <c r="Y837" s="26">
        <f t="shared" si="248"/>
        <v>5.0275687215858206E-2</v>
      </c>
      <c r="Z837" s="26">
        <f t="shared" si="249"/>
        <v>0.15535187349700186</v>
      </c>
      <c r="AA837" s="22">
        <f>(0.5*'Vehicle Specs'!$G$20*'Drive Cycle'!E837^2)</f>
        <v>10981.918561500001</v>
      </c>
      <c r="AB837" s="22">
        <f t="shared" si="250"/>
        <v>587.62291096521005</v>
      </c>
      <c r="AC837" s="22">
        <f>SUM(AB$2:AB837)</f>
        <v>322258.10187979275</v>
      </c>
      <c r="AD837" s="35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</row>
    <row r="838" spans="1:43" x14ac:dyDescent="0.3">
      <c r="A838" s="21">
        <v>3</v>
      </c>
      <c r="B838" s="26" t="s">
        <v>88</v>
      </c>
      <c r="C838" s="26">
        <f t="shared" si="239"/>
        <v>836</v>
      </c>
      <c r="D838" s="26">
        <f t="shared" si="243"/>
        <v>12.102170000000001</v>
      </c>
      <c r="E838" s="26">
        <f t="shared" si="241"/>
        <v>5.41</v>
      </c>
      <c r="F838" s="43">
        <f t="shared" si="251"/>
        <v>107.37441085421439</v>
      </c>
      <c r="G838" s="61"/>
      <c r="H838" s="61"/>
      <c r="I838" s="43">
        <f>E838-E837</f>
        <v>-0.5</v>
      </c>
      <c r="J838" s="26">
        <f>(0.5*'Vehicle Specs'!$G$25*'Vehicle Specs'!$C$28*'Vehicle Specs'!$C$27*'Drive Cycle'!E838^2)</f>
        <v>26.037021759209999</v>
      </c>
      <c r="K838" s="26">
        <f>IF(A838=1,'Vehicle Specs'!$E$36,IF(A838=2,'Vehicle Specs'!$C$36,IF(A838=3,'Vehicle Specs'!$D$36,IF(A838=4,'Vehicle Specs'!$B$36,1))))</f>
        <v>556.55073000000004</v>
      </c>
      <c r="L838" s="26">
        <v>0</v>
      </c>
      <c r="M838" s="26">
        <f t="shared" si="252"/>
        <v>0</v>
      </c>
      <c r="N838" s="26">
        <f t="shared" si="244"/>
        <v>0</v>
      </c>
      <c r="O838" s="26">
        <f t="shared" si="245"/>
        <v>0</v>
      </c>
      <c r="P838" s="26">
        <f t="shared" si="246"/>
        <v>582.58775175921005</v>
      </c>
      <c r="Q838" s="26">
        <f>IF(H838=1,I838*'Vehicle Specs'!#REF!,IF(H838=2,'Vehicle Specs'!#REF!*I838,IF(H838=3,'Vehicle Specs'!$G$25*I838,0)))</f>
        <v>0</v>
      </c>
      <c r="R838" s="26">
        <f t="shared" si="242"/>
        <v>582.58775175921005</v>
      </c>
      <c r="S838" s="26">
        <f t="shared" si="247"/>
        <v>582.58775175921005</v>
      </c>
      <c r="T838" s="26">
        <f>ABS((+P838+Q838)*(+E838))/1000</f>
        <v>3.1517997370173267</v>
      </c>
      <c r="U838" s="61"/>
      <c r="V838" s="61"/>
      <c r="W838" s="22">
        <v>308.00785775999998</v>
      </c>
      <c r="X838" s="26">
        <f t="shared" si="253"/>
        <v>4.9844890382380262E-2</v>
      </c>
      <c r="Y838" s="26">
        <f t="shared" si="248"/>
        <v>4.9844890382380262E-2</v>
      </c>
      <c r="Z838" s="26">
        <f t="shared" si="249"/>
        <v>0.15402071128155501</v>
      </c>
      <c r="AA838" s="22">
        <f>(0.5*'Vehicle Specs'!$G$20*'Drive Cycle'!E838^2)</f>
        <v>9202.3296614999999</v>
      </c>
      <c r="AB838" s="22">
        <f t="shared" si="250"/>
        <v>582.58775175921005</v>
      </c>
      <c r="AC838" s="22">
        <f>SUM(AB$2:AB838)</f>
        <v>322840.68963155197</v>
      </c>
      <c r="AD838" s="35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</row>
    <row r="839" spans="1:43" x14ac:dyDescent="0.3">
      <c r="A839" s="21">
        <v>4</v>
      </c>
      <c r="B839" s="27" t="s">
        <v>103</v>
      </c>
      <c r="C839" s="27">
        <f t="shared" si="239"/>
        <v>837</v>
      </c>
      <c r="D839" s="27">
        <f t="shared" si="243"/>
        <v>12.102170000000001</v>
      </c>
      <c r="E839" s="27">
        <f>E838</f>
        <v>5.41</v>
      </c>
      <c r="F839" s="42">
        <f t="shared" si="251"/>
        <v>107.55925373776337</v>
      </c>
      <c r="G839" s="61"/>
      <c r="H839" s="61"/>
      <c r="I839" s="42">
        <f>E839-E838</f>
        <v>0</v>
      </c>
      <c r="J839" s="27">
        <f>(0.5*'Vehicle Specs'!$G$25*'Vehicle Specs'!$C$28*'Vehicle Specs'!$C$27*'Drive Cycle'!E839^2)</f>
        <v>26.037021759209999</v>
      </c>
      <c r="K839" s="27">
        <f>IF(A839=1,'Vehicle Specs'!$E$36,IF(A839=2,'Vehicle Specs'!$C$36,IF(A839=3,'Vehicle Specs'!$D$36,IF(A839=4,'Vehicle Specs'!$B$36,1))))</f>
        <v>111.31014600000002</v>
      </c>
      <c r="L839" s="27">
        <v>0</v>
      </c>
      <c r="M839" s="27">
        <f t="shared" si="252"/>
        <v>0</v>
      </c>
      <c r="N839" s="27">
        <f t="shared" si="244"/>
        <v>0</v>
      </c>
      <c r="O839" s="27">
        <f t="shared" si="245"/>
        <v>0</v>
      </c>
      <c r="P839" s="27">
        <f t="shared" si="246"/>
        <v>137.34716775921001</v>
      </c>
      <c r="Q839" s="27">
        <f>IF(H839=1,I839*'Vehicle Specs'!#REF!,IF(H839=2,'Vehicle Specs'!#REF!*I839,IF(H839=3,'Vehicle Specs'!$G$25*I839,0)))</f>
        <v>0</v>
      </c>
      <c r="R839" s="27">
        <f t="shared" si="242"/>
        <v>137.34716775921001</v>
      </c>
      <c r="S839" s="27">
        <f t="shared" si="247"/>
        <v>137.34716775921001</v>
      </c>
      <c r="T839" s="27">
        <f>ABS((+P839+Q839)*(+E839))/1000</f>
        <v>0.74304817757732622</v>
      </c>
      <c r="U839" s="61"/>
      <c r="V839" s="61"/>
      <c r="W839" s="22">
        <v>308.00785775999998</v>
      </c>
      <c r="X839" s="27">
        <f t="shared" si="253"/>
        <v>1.1751113030810448E-2</v>
      </c>
      <c r="Y839" s="27">
        <f t="shared" si="248"/>
        <v>1.1751113030810448E-2</v>
      </c>
      <c r="Z839" s="27">
        <f t="shared" si="249"/>
        <v>3.6310939265204283E-2</v>
      </c>
      <c r="AA839" s="22">
        <f>(0.5*'Vehicle Specs'!$G$20*'Drive Cycle'!E839^2)</f>
        <v>9202.3296614999999</v>
      </c>
      <c r="AB839" s="22">
        <f t="shared" si="250"/>
        <v>137.34716775921001</v>
      </c>
      <c r="AC839" s="22">
        <f>SUM(AB$2:AB839)</f>
        <v>322978.03679931117</v>
      </c>
      <c r="AD839" s="35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</row>
    <row r="840" spans="1:43" x14ac:dyDescent="0.3">
      <c r="A840" s="21">
        <v>4</v>
      </c>
      <c r="B840" s="27" t="s">
        <v>103</v>
      </c>
      <c r="C840" s="27">
        <f t="shared" si="239"/>
        <v>838</v>
      </c>
      <c r="D840" s="27">
        <f t="shared" si="243"/>
        <v>12.102170000000001</v>
      </c>
      <c r="E840" s="27">
        <f t="shared" ref="E840:E859" si="254">E839</f>
        <v>5.41</v>
      </c>
      <c r="F840" s="42">
        <f t="shared" si="251"/>
        <v>107.74409662131235</v>
      </c>
      <c r="G840" s="61"/>
      <c r="H840" s="61"/>
      <c r="I840" s="42">
        <f>E840-E839</f>
        <v>0</v>
      </c>
      <c r="J840" s="27">
        <f>(0.5*'Vehicle Specs'!$G$25*'Vehicle Specs'!$C$28*'Vehicle Specs'!$C$27*'Drive Cycle'!E840^2)</f>
        <v>26.037021759209999</v>
      </c>
      <c r="K840" s="27">
        <f>IF(A840=1,'Vehicle Specs'!$E$36,IF(A840=2,'Vehicle Specs'!$C$36,IF(A840=3,'Vehicle Specs'!$D$36,IF(A840=4,'Vehicle Specs'!$B$36,1))))</f>
        <v>111.31014600000002</v>
      </c>
      <c r="L840" s="27">
        <v>0</v>
      </c>
      <c r="M840" s="27">
        <f t="shared" si="252"/>
        <v>0</v>
      </c>
      <c r="N840" s="27">
        <f t="shared" si="244"/>
        <v>0</v>
      </c>
      <c r="O840" s="27">
        <f t="shared" si="245"/>
        <v>0</v>
      </c>
      <c r="P840" s="27">
        <f t="shared" si="246"/>
        <v>137.34716775921001</v>
      </c>
      <c r="Q840" s="27">
        <f>IF(H840=1,I840*'Vehicle Specs'!#REF!,IF(H840=2,'Vehicle Specs'!#REF!*I840,IF(H840=3,'Vehicle Specs'!$G$25*I840,0)))</f>
        <v>0</v>
      </c>
      <c r="R840" s="27">
        <f t="shared" si="242"/>
        <v>137.34716775921001</v>
      </c>
      <c r="S840" s="27">
        <f t="shared" si="247"/>
        <v>137.34716775921001</v>
      </c>
      <c r="T840" s="27">
        <f>ABS((+P840+Q840)*(+E840))/1000</f>
        <v>0.74304817757732622</v>
      </c>
      <c r="U840" s="61"/>
      <c r="V840" s="61"/>
      <c r="W840" s="22">
        <v>308.00785775999998</v>
      </c>
      <c r="X840" s="27">
        <f t="shared" si="253"/>
        <v>1.1751113030810448E-2</v>
      </c>
      <c r="Y840" s="27">
        <f t="shared" si="248"/>
        <v>1.1751113030810448E-2</v>
      </c>
      <c r="Z840" s="27">
        <f t="shared" si="249"/>
        <v>3.6310939265204283E-2</v>
      </c>
      <c r="AA840" s="22">
        <f>(0.5*'Vehicle Specs'!$G$20*'Drive Cycle'!E840^2)</f>
        <v>9202.3296614999999</v>
      </c>
      <c r="AB840" s="22">
        <f t="shared" si="250"/>
        <v>137.34716775921001</v>
      </c>
      <c r="AC840" s="22">
        <f>SUM(AB$2:AB840)</f>
        <v>323115.38396707037</v>
      </c>
      <c r="AD840" s="35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</row>
    <row r="841" spans="1:43" x14ac:dyDescent="0.3">
      <c r="A841" s="21">
        <v>4</v>
      </c>
      <c r="B841" s="27" t="s">
        <v>103</v>
      </c>
      <c r="C841" s="27">
        <f t="shared" si="239"/>
        <v>839</v>
      </c>
      <c r="D841" s="27">
        <f t="shared" si="243"/>
        <v>12.102170000000001</v>
      </c>
      <c r="E841" s="27">
        <f t="shared" si="254"/>
        <v>5.41</v>
      </c>
      <c r="F841" s="42">
        <f t="shared" si="251"/>
        <v>107.92893950486133</v>
      </c>
      <c r="G841" s="61"/>
      <c r="H841" s="61"/>
      <c r="I841" s="42">
        <f>E841-E840</f>
        <v>0</v>
      </c>
      <c r="J841" s="27">
        <f>(0.5*'Vehicle Specs'!$G$25*'Vehicle Specs'!$C$28*'Vehicle Specs'!$C$27*'Drive Cycle'!E841^2)</f>
        <v>26.037021759209999</v>
      </c>
      <c r="K841" s="27">
        <f>IF(A841=1,'Vehicle Specs'!$E$36,IF(A841=2,'Vehicle Specs'!$C$36,IF(A841=3,'Vehicle Specs'!$D$36,IF(A841=4,'Vehicle Specs'!$B$36,1))))</f>
        <v>111.31014600000002</v>
      </c>
      <c r="L841" s="27">
        <v>0</v>
      </c>
      <c r="M841" s="27">
        <f t="shared" si="252"/>
        <v>0</v>
      </c>
      <c r="N841" s="27">
        <f t="shared" si="244"/>
        <v>0</v>
      </c>
      <c r="O841" s="27">
        <f t="shared" si="245"/>
        <v>0</v>
      </c>
      <c r="P841" s="27">
        <f t="shared" si="246"/>
        <v>137.34716775921001</v>
      </c>
      <c r="Q841" s="27">
        <f>IF(H841=1,I841*'Vehicle Specs'!#REF!,IF(H841=2,'Vehicle Specs'!#REF!*I841,IF(H841=3,'Vehicle Specs'!$G$25*I841,0)))</f>
        <v>0</v>
      </c>
      <c r="R841" s="27">
        <f t="shared" si="242"/>
        <v>137.34716775921001</v>
      </c>
      <c r="S841" s="27">
        <f t="shared" si="247"/>
        <v>137.34716775921001</v>
      </c>
      <c r="T841" s="27">
        <f>ABS((+P841+Q841)*(+E841))/1000</f>
        <v>0.74304817757732622</v>
      </c>
      <c r="U841" s="61"/>
      <c r="V841" s="61"/>
      <c r="W841" s="22">
        <v>308.00785775999998</v>
      </c>
      <c r="X841" s="27">
        <f t="shared" si="253"/>
        <v>1.1751113030810448E-2</v>
      </c>
      <c r="Y841" s="27">
        <f t="shared" si="248"/>
        <v>1.1751113030810448E-2</v>
      </c>
      <c r="Z841" s="27">
        <f t="shared" si="249"/>
        <v>3.6310939265204283E-2</v>
      </c>
      <c r="AA841" s="22">
        <f>(0.5*'Vehicle Specs'!$G$20*'Drive Cycle'!E841^2)</f>
        <v>9202.3296614999999</v>
      </c>
      <c r="AB841" s="22">
        <f t="shared" si="250"/>
        <v>137.34716775921001</v>
      </c>
      <c r="AC841" s="22">
        <f>SUM(AB$2:AB841)</f>
        <v>323252.73113482958</v>
      </c>
      <c r="AD841" s="35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</row>
    <row r="842" spans="1:43" x14ac:dyDescent="0.3">
      <c r="A842" s="21">
        <v>4</v>
      </c>
      <c r="B842" s="27" t="s">
        <v>103</v>
      </c>
      <c r="C842" s="27">
        <f t="shared" si="239"/>
        <v>840</v>
      </c>
      <c r="D842" s="27">
        <f t="shared" si="243"/>
        <v>12.102170000000001</v>
      </c>
      <c r="E842" s="27">
        <f t="shared" si="254"/>
        <v>5.41</v>
      </c>
      <c r="F842" s="42">
        <f t="shared" si="251"/>
        <v>108.11378238841031</v>
      </c>
      <c r="G842" s="61"/>
      <c r="H842" s="61"/>
      <c r="I842" s="42">
        <f>E842-E841</f>
        <v>0</v>
      </c>
      <c r="J842" s="27">
        <f>(0.5*'Vehicle Specs'!$G$25*'Vehicle Specs'!$C$28*'Vehicle Specs'!$C$27*'Drive Cycle'!E842^2)</f>
        <v>26.037021759209999</v>
      </c>
      <c r="K842" s="27">
        <f>IF(A842=1,'Vehicle Specs'!$E$36,IF(A842=2,'Vehicle Specs'!$C$36,IF(A842=3,'Vehicle Specs'!$D$36,IF(A842=4,'Vehicle Specs'!$B$36,1))))</f>
        <v>111.31014600000002</v>
      </c>
      <c r="L842" s="27">
        <v>0</v>
      </c>
      <c r="M842" s="27">
        <f t="shared" si="252"/>
        <v>0</v>
      </c>
      <c r="N842" s="27">
        <f t="shared" si="244"/>
        <v>0</v>
      </c>
      <c r="O842" s="27">
        <f t="shared" si="245"/>
        <v>0</v>
      </c>
      <c r="P842" s="27">
        <f t="shared" si="246"/>
        <v>137.34716775921001</v>
      </c>
      <c r="Q842" s="27">
        <f>IF(H842=1,I842*'Vehicle Specs'!#REF!,IF(H842=2,'Vehicle Specs'!#REF!*I842,IF(H842=3,'Vehicle Specs'!$G$25*I842,0)))</f>
        <v>0</v>
      </c>
      <c r="R842" s="27">
        <f t="shared" si="242"/>
        <v>137.34716775921001</v>
      </c>
      <c r="S842" s="27">
        <f t="shared" si="247"/>
        <v>137.34716775921001</v>
      </c>
      <c r="T842" s="27">
        <f>ABS((+P842+Q842)*(+E842))/1000</f>
        <v>0.74304817757732622</v>
      </c>
      <c r="U842" s="61"/>
      <c r="V842" s="61"/>
      <c r="W842" s="22">
        <v>308.00785775999998</v>
      </c>
      <c r="X842" s="27">
        <f t="shared" si="253"/>
        <v>1.1751113030810448E-2</v>
      </c>
      <c r="Y842" s="27">
        <f t="shared" si="248"/>
        <v>1.1751113030810448E-2</v>
      </c>
      <c r="Z842" s="27">
        <f t="shared" si="249"/>
        <v>3.6310939265204283E-2</v>
      </c>
      <c r="AA842" s="22">
        <f>(0.5*'Vehicle Specs'!$G$20*'Drive Cycle'!E842^2)</f>
        <v>9202.3296614999999</v>
      </c>
      <c r="AB842" s="22">
        <f t="shared" si="250"/>
        <v>137.34716775921001</v>
      </c>
      <c r="AC842" s="22">
        <f>SUM(AB$2:AB842)</f>
        <v>323390.07830258878</v>
      </c>
      <c r="AD842" s="35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</row>
    <row r="843" spans="1:43" x14ac:dyDescent="0.3">
      <c r="A843" s="21">
        <v>4</v>
      </c>
      <c r="B843" s="27" t="s">
        <v>103</v>
      </c>
      <c r="C843" s="27">
        <f t="shared" si="239"/>
        <v>841</v>
      </c>
      <c r="D843" s="27">
        <f t="shared" si="243"/>
        <v>12.102170000000001</v>
      </c>
      <c r="E843" s="27">
        <f t="shared" si="254"/>
        <v>5.41</v>
      </c>
      <c r="F843" s="42">
        <f t="shared" si="251"/>
        <v>108.2986252719593</v>
      </c>
      <c r="G843" s="61"/>
      <c r="H843" s="61"/>
      <c r="I843" s="42">
        <f>E843-E842</f>
        <v>0</v>
      </c>
      <c r="J843" s="27">
        <f>(0.5*'Vehicle Specs'!$G$25*'Vehicle Specs'!$C$28*'Vehicle Specs'!$C$27*'Drive Cycle'!E843^2)</f>
        <v>26.037021759209999</v>
      </c>
      <c r="K843" s="27">
        <f>IF(A843=1,'Vehicle Specs'!$E$36,IF(A843=2,'Vehicle Specs'!$C$36,IF(A843=3,'Vehicle Specs'!$D$36,IF(A843=4,'Vehicle Specs'!$B$36,1))))</f>
        <v>111.31014600000002</v>
      </c>
      <c r="L843" s="27">
        <v>0</v>
      </c>
      <c r="M843" s="27">
        <f t="shared" si="252"/>
        <v>0</v>
      </c>
      <c r="N843" s="27">
        <f t="shared" si="244"/>
        <v>0</v>
      </c>
      <c r="O843" s="27">
        <f t="shared" si="245"/>
        <v>0</v>
      </c>
      <c r="P843" s="27">
        <f t="shared" si="246"/>
        <v>137.34716775921001</v>
      </c>
      <c r="Q843" s="27">
        <f>IF(H843=1,I843*'Vehicle Specs'!#REF!,IF(H843=2,'Vehicle Specs'!#REF!*I843,IF(H843=3,'Vehicle Specs'!$G$25*I843,0)))</f>
        <v>0</v>
      </c>
      <c r="R843" s="27">
        <f t="shared" si="242"/>
        <v>137.34716775921001</v>
      </c>
      <c r="S843" s="27">
        <f t="shared" si="247"/>
        <v>137.34716775921001</v>
      </c>
      <c r="T843" s="27">
        <f>ABS((+P843+Q843)*(+E843))/1000</f>
        <v>0.74304817757732622</v>
      </c>
      <c r="U843" s="61"/>
      <c r="V843" s="61"/>
      <c r="W843" s="22">
        <v>308.00785775999998</v>
      </c>
      <c r="X843" s="27">
        <f t="shared" si="253"/>
        <v>1.1751113030810448E-2</v>
      </c>
      <c r="Y843" s="27">
        <f t="shared" si="248"/>
        <v>1.1751113030810448E-2</v>
      </c>
      <c r="Z843" s="27">
        <f t="shared" si="249"/>
        <v>3.6310939265204283E-2</v>
      </c>
      <c r="AA843" s="22">
        <f>(0.5*'Vehicle Specs'!$G$20*'Drive Cycle'!E843^2)</f>
        <v>9202.3296614999999</v>
      </c>
      <c r="AB843" s="22">
        <f t="shared" si="250"/>
        <v>137.34716775921001</v>
      </c>
      <c r="AC843" s="22">
        <f>SUM(AB$2:AB843)</f>
        <v>323527.42547034798</v>
      </c>
      <c r="AD843" s="35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</row>
    <row r="844" spans="1:43" x14ac:dyDescent="0.3">
      <c r="A844" s="21">
        <v>4</v>
      </c>
      <c r="B844" s="27" t="s">
        <v>103</v>
      </c>
      <c r="C844" s="27">
        <f t="shared" si="239"/>
        <v>842</v>
      </c>
      <c r="D844" s="27">
        <f t="shared" si="243"/>
        <v>12.102170000000001</v>
      </c>
      <c r="E844" s="27">
        <f t="shared" si="254"/>
        <v>5.41</v>
      </c>
      <c r="F844" s="42">
        <f t="shared" si="251"/>
        <v>108.48346815550828</v>
      </c>
      <c r="G844" s="61"/>
      <c r="H844" s="61"/>
      <c r="I844" s="42">
        <f>E844-E843</f>
        <v>0</v>
      </c>
      <c r="J844" s="27">
        <f>(0.5*'Vehicle Specs'!$G$25*'Vehicle Specs'!$C$28*'Vehicle Specs'!$C$27*'Drive Cycle'!E844^2)</f>
        <v>26.037021759209999</v>
      </c>
      <c r="K844" s="27">
        <f>IF(A844=1,'Vehicle Specs'!$E$36,IF(A844=2,'Vehicle Specs'!$C$36,IF(A844=3,'Vehicle Specs'!$D$36,IF(A844=4,'Vehicle Specs'!$B$36,1))))</f>
        <v>111.31014600000002</v>
      </c>
      <c r="L844" s="27">
        <v>0</v>
      </c>
      <c r="M844" s="27">
        <f t="shared" si="252"/>
        <v>0</v>
      </c>
      <c r="N844" s="27">
        <f t="shared" si="244"/>
        <v>0</v>
      </c>
      <c r="O844" s="27">
        <f t="shared" si="245"/>
        <v>0</v>
      </c>
      <c r="P844" s="27">
        <f t="shared" si="246"/>
        <v>137.34716775921001</v>
      </c>
      <c r="Q844" s="27">
        <f>IF(H844=1,I844*'Vehicle Specs'!#REF!,IF(H844=2,'Vehicle Specs'!#REF!*I844,IF(H844=3,'Vehicle Specs'!$G$25*I844,0)))</f>
        <v>0</v>
      </c>
      <c r="R844" s="27">
        <f t="shared" si="242"/>
        <v>137.34716775921001</v>
      </c>
      <c r="S844" s="27">
        <f t="shared" si="247"/>
        <v>137.34716775921001</v>
      </c>
      <c r="T844" s="27">
        <f>ABS((+P844+Q844)*(+E844))/1000</f>
        <v>0.74304817757732622</v>
      </c>
      <c r="U844" s="61"/>
      <c r="V844" s="61"/>
      <c r="W844" s="22">
        <v>308.00785775999998</v>
      </c>
      <c r="X844" s="27">
        <f t="shared" si="253"/>
        <v>1.1751113030810448E-2</v>
      </c>
      <c r="Y844" s="27">
        <f t="shared" si="248"/>
        <v>1.1751113030810448E-2</v>
      </c>
      <c r="Z844" s="27">
        <f t="shared" si="249"/>
        <v>3.6310939265204283E-2</v>
      </c>
      <c r="AA844" s="22">
        <f>(0.5*'Vehicle Specs'!$G$20*'Drive Cycle'!E844^2)</f>
        <v>9202.3296614999999</v>
      </c>
      <c r="AB844" s="22">
        <f t="shared" si="250"/>
        <v>137.34716775921001</v>
      </c>
      <c r="AC844" s="22">
        <f>SUM(AB$2:AB844)</f>
        <v>323664.77263810718</v>
      </c>
      <c r="AD844" s="35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</row>
    <row r="845" spans="1:43" x14ac:dyDescent="0.3">
      <c r="A845" s="21">
        <v>4</v>
      </c>
      <c r="B845" s="27" t="s">
        <v>103</v>
      </c>
      <c r="C845" s="27">
        <f t="shared" si="239"/>
        <v>843</v>
      </c>
      <c r="D845" s="27">
        <f t="shared" si="243"/>
        <v>12.102170000000001</v>
      </c>
      <c r="E845" s="27">
        <f t="shared" si="254"/>
        <v>5.41</v>
      </c>
      <c r="F845" s="42">
        <f t="shared" si="251"/>
        <v>108.66831103905726</v>
      </c>
      <c r="G845" s="61"/>
      <c r="H845" s="61"/>
      <c r="I845" s="42">
        <f>E845-E844</f>
        <v>0</v>
      </c>
      <c r="J845" s="27">
        <f>(0.5*'Vehicle Specs'!$G$25*'Vehicle Specs'!$C$28*'Vehicle Specs'!$C$27*'Drive Cycle'!E845^2)</f>
        <v>26.037021759209999</v>
      </c>
      <c r="K845" s="27">
        <f>IF(A845=1,'Vehicle Specs'!$E$36,IF(A845=2,'Vehicle Specs'!$C$36,IF(A845=3,'Vehicle Specs'!$D$36,IF(A845=4,'Vehicle Specs'!$B$36,1))))</f>
        <v>111.31014600000002</v>
      </c>
      <c r="L845" s="27">
        <v>0</v>
      </c>
      <c r="M845" s="27">
        <f t="shared" si="252"/>
        <v>0</v>
      </c>
      <c r="N845" s="27">
        <f t="shared" si="244"/>
        <v>0</v>
      </c>
      <c r="O845" s="27">
        <f t="shared" si="245"/>
        <v>0</v>
      </c>
      <c r="P845" s="27">
        <f t="shared" si="246"/>
        <v>137.34716775921001</v>
      </c>
      <c r="Q845" s="27">
        <f>IF(H845=1,I845*'Vehicle Specs'!#REF!,IF(H845=2,'Vehicle Specs'!#REF!*I845,IF(H845=3,'Vehicle Specs'!$G$25*I845,0)))</f>
        <v>0</v>
      </c>
      <c r="R845" s="27">
        <f t="shared" si="242"/>
        <v>137.34716775921001</v>
      </c>
      <c r="S845" s="27">
        <f t="shared" si="247"/>
        <v>137.34716775921001</v>
      </c>
      <c r="T845" s="27">
        <f>ABS((+P845+Q845)*(+E845))/1000</f>
        <v>0.74304817757732622</v>
      </c>
      <c r="U845" s="61"/>
      <c r="V845" s="61"/>
      <c r="W845" s="22">
        <v>308.00785775999998</v>
      </c>
      <c r="X845" s="27">
        <f t="shared" si="253"/>
        <v>1.1751113030810448E-2</v>
      </c>
      <c r="Y845" s="27">
        <f t="shared" si="248"/>
        <v>1.1751113030810448E-2</v>
      </c>
      <c r="Z845" s="27">
        <f t="shared" si="249"/>
        <v>3.6310939265204283E-2</v>
      </c>
      <c r="AA845" s="22">
        <f>(0.5*'Vehicle Specs'!$G$20*'Drive Cycle'!E845^2)</f>
        <v>9202.3296614999999</v>
      </c>
      <c r="AB845" s="22">
        <f t="shared" si="250"/>
        <v>137.34716775921001</v>
      </c>
      <c r="AC845" s="22">
        <f>SUM(AB$2:AB845)</f>
        <v>323802.11980586639</v>
      </c>
      <c r="AD845" s="35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</row>
    <row r="846" spans="1:43" x14ac:dyDescent="0.3">
      <c r="A846" s="21">
        <v>4</v>
      </c>
      <c r="B846" s="27" t="s">
        <v>103</v>
      </c>
      <c r="C846" s="27">
        <f t="shared" si="239"/>
        <v>844</v>
      </c>
      <c r="D846" s="27">
        <f t="shared" si="243"/>
        <v>12.102170000000001</v>
      </c>
      <c r="E846" s="27">
        <f t="shared" si="254"/>
        <v>5.41</v>
      </c>
      <c r="F846" s="42">
        <f t="shared" si="251"/>
        <v>108.85315392260624</v>
      </c>
      <c r="G846" s="61"/>
      <c r="H846" s="61"/>
      <c r="I846" s="42">
        <f>E846-E845</f>
        <v>0</v>
      </c>
      <c r="J846" s="27">
        <f>(0.5*'Vehicle Specs'!$G$25*'Vehicle Specs'!$C$28*'Vehicle Specs'!$C$27*'Drive Cycle'!E846^2)</f>
        <v>26.037021759209999</v>
      </c>
      <c r="K846" s="27">
        <f>IF(A846=1,'Vehicle Specs'!$E$36,IF(A846=2,'Vehicle Specs'!$C$36,IF(A846=3,'Vehicle Specs'!$D$36,IF(A846=4,'Vehicle Specs'!$B$36,1))))</f>
        <v>111.31014600000002</v>
      </c>
      <c r="L846" s="27">
        <v>0</v>
      </c>
      <c r="M846" s="27">
        <f t="shared" si="252"/>
        <v>0</v>
      </c>
      <c r="N846" s="27">
        <f t="shared" si="244"/>
        <v>0</v>
      </c>
      <c r="O846" s="27">
        <f t="shared" si="245"/>
        <v>0</v>
      </c>
      <c r="P846" s="27">
        <f t="shared" si="246"/>
        <v>137.34716775921001</v>
      </c>
      <c r="Q846" s="27">
        <f>IF(H846=1,I846*'Vehicle Specs'!#REF!,IF(H846=2,'Vehicle Specs'!#REF!*I846,IF(H846=3,'Vehicle Specs'!$G$25*I846,0)))</f>
        <v>0</v>
      </c>
      <c r="R846" s="27">
        <f t="shared" si="242"/>
        <v>137.34716775921001</v>
      </c>
      <c r="S846" s="27">
        <f t="shared" si="247"/>
        <v>137.34716775921001</v>
      </c>
      <c r="T846" s="27">
        <f>ABS((+P846+Q846)*(+E846))/1000</f>
        <v>0.74304817757732622</v>
      </c>
      <c r="U846" s="61"/>
      <c r="V846" s="61"/>
      <c r="W846" s="22">
        <v>308.00785775999998</v>
      </c>
      <c r="X846" s="27">
        <f t="shared" si="253"/>
        <v>1.1751113030810448E-2</v>
      </c>
      <c r="Y846" s="27">
        <f t="shared" si="248"/>
        <v>1.1751113030810448E-2</v>
      </c>
      <c r="Z846" s="27">
        <f t="shared" si="249"/>
        <v>3.6310939265204283E-2</v>
      </c>
      <c r="AA846" s="22">
        <f>(0.5*'Vehicle Specs'!$G$20*'Drive Cycle'!E846^2)</f>
        <v>9202.3296614999999</v>
      </c>
      <c r="AB846" s="22">
        <f t="shared" si="250"/>
        <v>137.34716775921001</v>
      </c>
      <c r="AC846" s="22">
        <f>SUM(AB$2:AB846)</f>
        <v>323939.46697362559</v>
      </c>
      <c r="AD846" s="35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</row>
    <row r="847" spans="1:43" x14ac:dyDescent="0.3">
      <c r="A847" s="21">
        <v>4</v>
      </c>
      <c r="B847" s="27" t="s">
        <v>103</v>
      </c>
      <c r="C847" s="27">
        <f t="shared" si="239"/>
        <v>845</v>
      </c>
      <c r="D847" s="27">
        <f t="shared" si="243"/>
        <v>12.102170000000001</v>
      </c>
      <c r="E847" s="27">
        <f t="shared" si="254"/>
        <v>5.41</v>
      </c>
      <c r="F847" s="42">
        <f t="shared" si="251"/>
        <v>109.03799680615522</v>
      </c>
      <c r="G847" s="61"/>
      <c r="H847" s="61"/>
      <c r="I847" s="42">
        <f>E847-E846</f>
        <v>0</v>
      </c>
      <c r="J847" s="27">
        <f>(0.5*'Vehicle Specs'!$G$25*'Vehicle Specs'!$C$28*'Vehicle Specs'!$C$27*'Drive Cycle'!E847^2)</f>
        <v>26.037021759209999</v>
      </c>
      <c r="K847" s="27">
        <f>IF(A847=1,'Vehicle Specs'!$E$36,IF(A847=2,'Vehicle Specs'!$C$36,IF(A847=3,'Vehicle Specs'!$D$36,IF(A847=4,'Vehicle Specs'!$B$36,1))))</f>
        <v>111.31014600000002</v>
      </c>
      <c r="L847" s="27">
        <v>0</v>
      </c>
      <c r="M847" s="27">
        <f t="shared" si="252"/>
        <v>0</v>
      </c>
      <c r="N847" s="27">
        <f t="shared" si="244"/>
        <v>0</v>
      </c>
      <c r="O847" s="27">
        <f t="shared" si="245"/>
        <v>0</v>
      </c>
      <c r="P847" s="27">
        <f t="shared" si="246"/>
        <v>137.34716775921001</v>
      </c>
      <c r="Q847" s="27">
        <f>IF(H847=1,I847*'Vehicle Specs'!#REF!,IF(H847=2,'Vehicle Specs'!#REF!*I847,IF(H847=3,'Vehicle Specs'!$G$25*I847,0)))</f>
        <v>0</v>
      </c>
      <c r="R847" s="27">
        <f t="shared" si="242"/>
        <v>137.34716775921001</v>
      </c>
      <c r="S847" s="27">
        <f t="shared" si="247"/>
        <v>137.34716775921001</v>
      </c>
      <c r="T847" s="27">
        <f>ABS((+P847+Q847)*(+E847))/1000</f>
        <v>0.74304817757732622</v>
      </c>
      <c r="U847" s="61"/>
      <c r="V847" s="61"/>
      <c r="W847" s="22">
        <v>308.00785775999998</v>
      </c>
      <c r="X847" s="27">
        <f t="shared" si="253"/>
        <v>1.1751113030810448E-2</v>
      </c>
      <c r="Y847" s="27">
        <f t="shared" si="248"/>
        <v>1.1751113030810448E-2</v>
      </c>
      <c r="Z847" s="27">
        <f t="shared" si="249"/>
        <v>3.6310939265204283E-2</v>
      </c>
      <c r="AA847" s="22">
        <f>(0.5*'Vehicle Specs'!$G$20*'Drive Cycle'!E847^2)</f>
        <v>9202.3296614999999</v>
      </c>
      <c r="AB847" s="22">
        <f t="shared" si="250"/>
        <v>137.34716775921001</v>
      </c>
      <c r="AC847" s="22">
        <f>SUM(AB$2:AB847)</f>
        <v>324076.81414138479</v>
      </c>
      <c r="AD847" s="35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</row>
    <row r="848" spans="1:43" x14ac:dyDescent="0.3">
      <c r="A848" s="21">
        <v>4</v>
      </c>
      <c r="B848" s="27" t="s">
        <v>103</v>
      </c>
      <c r="C848" s="27">
        <f t="shared" si="239"/>
        <v>846</v>
      </c>
      <c r="D848" s="27">
        <f t="shared" si="243"/>
        <v>12.102170000000001</v>
      </c>
      <c r="E848" s="27">
        <f t="shared" si="254"/>
        <v>5.41</v>
      </c>
      <c r="F848" s="42">
        <f t="shared" si="251"/>
        <v>109.2228396897042</v>
      </c>
      <c r="G848" s="61"/>
      <c r="H848" s="61"/>
      <c r="I848" s="42">
        <f>E848-E847</f>
        <v>0</v>
      </c>
      <c r="J848" s="27">
        <f>(0.5*'Vehicle Specs'!$G$25*'Vehicle Specs'!$C$28*'Vehicle Specs'!$C$27*'Drive Cycle'!E848^2)</f>
        <v>26.037021759209999</v>
      </c>
      <c r="K848" s="27">
        <f>IF(A848=1,'Vehicle Specs'!$E$36,IF(A848=2,'Vehicle Specs'!$C$36,IF(A848=3,'Vehicle Specs'!$D$36,IF(A848=4,'Vehicle Specs'!$B$36,1))))</f>
        <v>111.31014600000002</v>
      </c>
      <c r="L848" s="27">
        <v>0</v>
      </c>
      <c r="M848" s="27">
        <f t="shared" si="252"/>
        <v>0</v>
      </c>
      <c r="N848" s="27">
        <f t="shared" si="244"/>
        <v>0</v>
      </c>
      <c r="O848" s="27">
        <f t="shared" si="245"/>
        <v>0</v>
      </c>
      <c r="P848" s="27">
        <f t="shared" si="246"/>
        <v>137.34716775921001</v>
      </c>
      <c r="Q848" s="27">
        <f>IF(H848=1,I848*'Vehicle Specs'!#REF!,IF(H848=2,'Vehicle Specs'!#REF!*I848,IF(H848=3,'Vehicle Specs'!$G$25*I848,0)))</f>
        <v>0</v>
      </c>
      <c r="R848" s="27">
        <f t="shared" si="242"/>
        <v>137.34716775921001</v>
      </c>
      <c r="S848" s="27">
        <f t="shared" si="247"/>
        <v>137.34716775921001</v>
      </c>
      <c r="T848" s="27">
        <f>ABS((+P848+Q848)*(+E848))/1000</f>
        <v>0.74304817757732622</v>
      </c>
      <c r="U848" s="61"/>
      <c r="V848" s="61"/>
      <c r="W848" s="22">
        <v>308.00785775999998</v>
      </c>
      <c r="X848" s="27">
        <f t="shared" si="253"/>
        <v>1.1751113030810448E-2</v>
      </c>
      <c r="Y848" s="27">
        <f t="shared" si="248"/>
        <v>1.1751113030810448E-2</v>
      </c>
      <c r="Z848" s="27">
        <f t="shared" si="249"/>
        <v>3.6310939265204283E-2</v>
      </c>
      <c r="AA848" s="22">
        <f>(0.5*'Vehicle Specs'!$G$20*'Drive Cycle'!E848^2)</f>
        <v>9202.3296614999999</v>
      </c>
      <c r="AB848" s="22">
        <f t="shared" si="250"/>
        <v>137.34716775921001</v>
      </c>
      <c r="AC848" s="22">
        <f>SUM(AB$2:AB848)</f>
        <v>324214.16130914399</v>
      </c>
      <c r="AD848" s="35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</row>
    <row r="849" spans="1:43" x14ac:dyDescent="0.3">
      <c r="A849" s="21">
        <v>4</v>
      </c>
      <c r="B849" s="27" t="s">
        <v>103</v>
      </c>
      <c r="C849" s="27">
        <f t="shared" si="239"/>
        <v>847</v>
      </c>
      <c r="D849" s="27">
        <f t="shared" si="243"/>
        <v>12.102170000000001</v>
      </c>
      <c r="E849" s="27">
        <f t="shared" si="254"/>
        <v>5.41</v>
      </c>
      <c r="F849" s="42">
        <f t="shared" si="251"/>
        <v>109.40768257325318</v>
      </c>
      <c r="G849" s="61"/>
      <c r="H849" s="61"/>
      <c r="I849" s="42">
        <f>E849-E848</f>
        <v>0</v>
      </c>
      <c r="J849" s="27">
        <f>(0.5*'Vehicle Specs'!$G$25*'Vehicle Specs'!$C$28*'Vehicle Specs'!$C$27*'Drive Cycle'!E849^2)</f>
        <v>26.037021759209999</v>
      </c>
      <c r="K849" s="27">
        <f>IF(A849=1,'Vehicle Specs'!$E$36,IF(A849=2,'Vehicle Specs'!$C$36,IF(A849=3,'Vehicle Specs'!$D$36,IF(A849=4,'Vehicle Specs'!$B$36,1))))</f>
        <v>111.31014600000002</v>
      </c>
      <c r="L849" s="27">
        <v>0</v>
      </c>
      <c r="M849" s="27">
        <f t="shared" si="252"/>
        <v>0</v>
      </c>
      <c r="N849" s="27">
        <f t="shared" si="244"/>
        <v>0</v>
      </c>
      <c r="O849" s="27">
        <f t="shared" si="245"/>
        <v>0</v>
      </c>
      <c r="P849" s="27">
        <f t="shared" si="246"/>
        <v>137.34716775921001</v>
      </c>
      <c r="Q849" s="27">
        <f>IF(H849=1,I849*'Vehicle Specs'!#REF!,IF(H849=2,'Vehicle Specs'!#REF!*I849,IF(H849=3,'Vehicle Specs'!$G$25*I849,0)))</f>
        <v>0</v>
      </c>
      <c r="R849" s="27">
        <f t="shared" si="242"/>
        <v>137.34716775921001</v>
      </c>
      <c r="S849" s="27">
        <f t="shared" si="247"/>
        <v>137.34716775921001</v>
      </c>
      <c r="T849" s="27">
        <f>ABS((+P849+Q849)*(+E849))/1000</f>
        <v>0.74304817757732622</v>
      </c>
      <c r="U849" s="61"/>
      <c r="V849" s="61"/>
      <c r="W849" s="22">
        <v>308.00785775999998</v>
      </c>
      <c r="X849" s="27">
        <f t="shared" si="253"/>
        <v>1.1751113030810448E-2</v>
      </c>
      <c r="Y849" s="27">
        <f t="shared" si="248"/>
        <v>1.1751113030810448E-2</v>
      </c>
      <c r="Z849" s="27">
        <f t="shared" si="249"/>
        <v>3.6310939265204283E-2</v>
      </c>
      <c r="AA849" s="22">
        <f>(0.5*'Vehicle Specs'!$G$20*'Drive Cycle'!E849^2)</f>
        <v>9202.3296614999999</v>
      </c>
      <c r="AB849" s="22">
        <f t="shared" si="250"/>
        <v>137.34716775921001</v>
      </c>
      <c r="AC849" s="22">
        <f>SUM(AB$2:AB849)</f>
        <v>324351.5084769032</v>
      </c>
      <c r="AD849" s="35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</row>
    <row r="850" spans="1:43" x14ac:dyDescent="0.3">
      <c r="A850" s="21">
        <v>4</v>
      </c>
      <c r="B850" s="27" t="s">
        <v>103</v>
      </c>
      <c r="C850" s="27">
        <f t="shared" si="239"/>
        <v>848</v>
      </c>
      <c r="D850" s="27">
        <f t="shared" si="243"/>
        <v>12.102170000000001</v>
      </c>
      <c r="E850" s="27">
        <f t="shared" si="254"/>
        <v>5.41</v>
      </c>
      <c r="F850" s="42">
        <f t="shared" si="251"/>
        <v>109.59252545680216</v>
      </c>
      <c r="G850" s="61"/>
      <c r="H850" s="61"/>
      <c r="I850" s="42">
        <f>E850-E849</f>
        <v>0</v>
      </c>
      <c r="J850" s="27">
        <f>(0.5*'Vehicle Specs'!$G$25*'Vehicle Specs'!$C$28*'Vehicle Specs'!$C$27*'Drive Cycle'!E850^2)</f>
        <v>26.037021759209999</v>
      </c>
      <c r="K850" s="27">
        <f>IF(A850=1,'Vehicle Specs'!$E$36,IF(A850=2,'Vehicle Specs'!$C$36,IF(A850=3,'Vehicle Specs'!$D$36,IF(A850=4,'Vehicle Specs'!$B$36,1))))</f>
        <v>111.31014600000002</v>
      </c>
      <c r="L850" s="27">
        <v>0</v>
      </c>
      <c r="M850" s="27">
        <f t="shared" si="252"/>
        <v>0</v>
      </c>
      <c r="N850" s="27">
        <f t="shared" si="244"/>
        <v>0</v>
      </c>
      <c r="O850" s="27">
        <f t="shared" si="245"/>
        <v>0</v>
      </c>
      <c r="P850" s="27">
        <f t="shared" si="246"/>
        <v>137.34716775921001</v>
      </c>
      <c r="Q850" s="27">
        <f>IF(H850=1,I850*'Vehicle Specs'!#REF!,IF(H850=2,'Vehicle Specs'!#REF!*I850,IF(H850=3,'Vehicle Specs'!$G$25*I850,0)))</f>
        <v>0</v>
      </c>
      <c r="R850" s="27">
        <f t="shared" si="242"/>
        <v>137.34716775921001</v>
      </c>
      <c r="S850" s="27">
        <f t="shared" si="247"/>
        <v>137.34716775921001</v>
      </c>
      <c r="T850" s="27">
        <f>ABS((+P850+Q850)*(+E850))/1000</f>
        <v>0.74304817757732622</v>
      </c>
      <c r="U850" s="61"/>
      <c r="V850" s="61"/>
      <c r="W850" s="22">
        <v>308.00785775999998</v>
      </c>
      <c r="X850" s="27">
        <f t="shared" si="253"/>
        <v>1.1751113030810448E-2</v>
      </c>
      <c r="Y850" s="27">
        <f t="shared" si="248"/>
        <v>1.1751113030810448E-2</v>
      </c>
      <c r="Z850" s="27">
        <f t="shared" si="249"/>
        <v>3.6310939265204283E-2</v>
      </c>
      <c r="AA850" s="22">
        <f>(0.5*'Vehicle Specs'!$G$20*'Drive Cycle'!E850^2)</f>
        <v>9202.3296614999999</v>
      </c>
      <c r="AB850" s="22">
        <f t="shared" si="250"/>
        <v>137.34716775921001</v>
      </c>
      <c r="AC850" s="22">
        <f>SUM(AB$2:AB850)</f>
        <v>324488.8556446624</v>
      </c>
      <c r="AD850" s="35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</row>
    <row r="851" spans="1:43" x14ac:dyDescent="0.3">
      <c r="A851" s="21">
        <v>4</v>
      </c>
      <c r="B851" s="27" t="s">
        <v>103</v>
      </c>
      <c r="C851" s="27">
        <f t="shared" si="239"/>
        <v>849</v>
      </c>
      <c r="D851" s="27">
        <f t="shared" si="243"/>
        <v>12.102170000000001</v>
      </c>
      <c r="E851" s="27">
        <f t="shared" si="254"/>
        <v>5.41</v>
      </c>
      <c r="F851" s="42">
        <f t="shared" si="251"/>
        <v>109.77736834035115</v>
      </c>
      <c r="G851" s="61"/>
      <c r="H851" s="61"/>
      <c r="I851" s="42">
        <f>E851-E850</f>
        <v>0</v>
      </c>
      <c r="J851" s="27">
        <f>(0.5*'Vehicle Specs'!$G$25*'Vehicle Specs'!$C$28*'Vehicle Specs'!$C$27*'Drive Cycle'!E851^2)</f>
        <v>26.037021759209999</v>
      </c>
      <c r="K851" s="27">
        <f>IF(A851=1,'Vehicle Specs'!$E$36,IF(A851=2,'Vehicle Specs'!$C$36,IF(A851=3,'Vehicle Specs'!$D$36,IF(A851=4,'Vehicle Specs'!$B$36,1))))</f>
        <v>111.31014600000002</v>
      </c>
      <c r="L851" s="27">
        <v>0</v>
      </c>
      <c r="M851" s="27">
        <f t="shared" si="252"/>
        <v>0</v>
      </c>
      <c r="N851" s="27">
        <f t="shared" si="244"/>
        <v>0</v>
      </c>
      <c r="O851" s="27">
        <f t="shared" si="245"/>
        <v>0</v>
      </c>
      <c r="P851" s="27">
        <f t="shared" si="246"/>
        <v>137.34716775921001</v>
      </c>
      <c r="Q851" s="27">
        <f>IF(H851=1,I851*'Vehicle Specs'!#REF!,IF(H851=2,'Vehicle Specs'!#REF!*I851,IF(H851=3,'Vehicle Specs'!$G$25*I851,0)))</f>
        <v>0</v>
      </c>
      <c r="R851" s="27">
        <f t="shared" si="242"/>
        <v>137.34716775921001</v>
      </c>
      <c r="S851" s="27">
        <f t="shared" si="247"/>
        <v>137.34716775921001</v>
      </c>
      <c r="T851" s="27">
        <f>ABS((+P851+Q851)*(+E851))/1000</f>
        <v>0.74304817757732622</v>
      </c>
      <c r="U851" s="61"/>
      <c r="V851" s="61"/>
      <c r="W851" s="22">
        <v>308.00785775999998</v>
      </c>
      <c r="X851" s="27">
        <f t="shared" si="253"/>
        <v>1.1751113030810448E-2</v>
      </c>
      <c r="Y851" s="27">
        <f t="shared" si="248"/>
        <v>1.1751113030810448E-2</v>
      </c>
      <c r="Z851" s="27">
        <f t="shared" si="249"/>
        <v>3.6310939265204283E-2</v>
      </c>
      <c r="AA851" s="22">
        <f>(0.5*'Vehicle Specs'!$G$20*'Drive Cycle'!E851^2)</f>
        <v>9202.3296614999999</v>
      </c>
      <c r="AB851" s="22">
        <f t="shared" si="250"/>
        <v>137.34716775921001</v>
      </c>
      <c r="AC851" s="22">
        <f>SUM(AB$2:AB851)</f>
        <v>324626.2028124216</v>
      </c>
      <c r="AD851" s="35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</row>
    <row r="852" spans="1:43" x14ac:dyDescent="0.3">
      <c r="A852" s="21">
        <v>4</v>
      </c>
      <c r="B852" s="27" t="s">
        <v>103</v>
      </c>
      <c r="C852" s="27">
        <f t="shared" si="239"/>
        <v>850</v>
      </c>
      <c r="D852" s="27">
        <f t="shared" si="243"/>
        <v>12.102170000000001</v>
      </c>
      <c r="E852" s="27">
        <f t="shared" si="254"/>
        <v>5.41</v>
      </c>
      <c r="F852" s="42">
        <f t="shared" si="251"/>
        <v>109.96221122390013</v>
      </c>
      <c r="G852" s="61"/>
      <c r="H852" s="61"/>
      <c r="I852" s="42">
        <f>E852-E851</f>
        <v>0</v>
      </c>
      <c r="J852" s="27">
        <f>(0.5*'Vehicle Specs'!$G$25*'Vehicle Specs'!$C$28*'Vehicle Specs'!$C$27*'Drive Cycle'!E852^2)</f>
        <v>26.037021759209999</v>
      </c>
      <c r="K852" s="27">
        <f>IF(A852=1,'Vehicle Specs'!$E$36,IF(A852=2,'Vehicle Specs'!$C$36,IF(A852=3,'Vehicle Specs'!$D$36,IF(A852=4,'Vehicle Specs'!$B$36,1))))</f>
        <v>111.31014600000002</v>
      </c>
      <c r="L852" s="27">
        <v>0</v>
      </c>
      <c r="M852" s="27">
        <f t="shared" si="252"/>
        <v>0</v>
      </c>
      <c r="N852" s="27">
        <f t="shared" si="244"/>
        <v>0</v>
      </c>
      <c r="O852" s="27">
        <f t="shared" si="245"/>
        <v>0</v>
      </c>
      <c r="P852" s="27">
        <f t="shared" si="246"/>
        <v>137.34716775921001</v>
      </c>
      <c r="Q852" s="27">
        <f>IF(H852=1,I852*'Vehicle Specs'!#REF!,IF(H852=2,'Vehicle Specs'!#REF!*I852,IF(H852=3,'Vehicle Specs'!$G$25*I852,0)))</f>
        <v>0</v>
      </c>
      <c r="R852" s="27">
        <f t="shared" si="242"/>
        <v>137.34716775921001</v>
      </c>
      <c r="S852" s="27">
        <f t="shared" si="247"/>
        <v>137.34716775921001</v>
      </c>
      <c r="T852" s="27">
        <f>ABS((+P852+Q852)*(+E852))/1000</f>
        <v>0.74304817757732622</v>
      </c>
      <c r="U852" s="61"/>
      <c r="V852" s="61"/>
      <c r="W852" s="22">
        <v>308.00785775999998</v>
      </c>
      <c r="X852" s="27">
        <f t="shared" si="253"/>
        <v>1.1751113030810448E-2</v>
      </c>
      <c r="Y852" s="27">
        <f t="shared" si="248"/>
        <v>1.1751113030810448E-2</v>
      </c>
      <c r="Z852" s="27">
        <f t="shared" si="249"/>
        <v>3.6310939265204283E-2</v>
      </c>
      <c r="AA852" s="22">
        <f>(0.5*'Vehicle Specs'!$G$20*'Drive Cycle'!E852^2)</f>
        <v>9202.3296614999999</v>
      </c>
      <c r="AB852" s="22">
        <f t="shared" si="250"/>
        <v>137.34716775921001</v>
      </c>
      <c r="AC852" s="22">
        <f>SUM(AB$2:AB852)</f>
        <v>324763.5499801808</v>
      </c>
      <c r="AD852" s="35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</row>
    <row r="853" spans="1:43" x14ac:dyDescent="0.3">
      <c r="A853" s="21">
        <v>4</v>
      </c>
      <c r="B853" s="27" t="s">
        <v>103</v>
      </c>
      <c r="C853" s="27">
        <f t="shared" si="239"/>
        <v>851</v>
      </c>
      <c r="D853" s="27">
        <f t="shared" si="243"/>
        <v>12.102170000000001</v>
      </c>
      <c r="E853" s="27">
        <f t="shared" si="254"/>
        <v>5.41</v>
      </c>
      <c r="F853" s="42">
        <f t="shared" si="251"/>
        <v>110.14705410744911</v>
      </c>
      <c r="G853" s="61"/>
      <c r="H853" s="61"/>
      <c r="I853" s="42">
        <f>E853-E852</f>
        <v>0</v>
      </c>
      <c r="J853" s="27">
        <f>(0.5*'Vehicle Specs'!$G$25*'Vehicle Specs'!$C$28*'Vehicle Specs'!$C$27*'Drive Cycle'!E853^2)</f>
        <v>26.037021759209999</v>
      </c>
      <c r="K853" s="27">
        <f>IF(A853=1,'Vehicle Specs'!$E$36,IF(A853=2,'Vehicle Specs'!$C$36,IF(A853=3,'Vehicle Specs'!$D$36,IF(A853=4,'Vehicle Specs'!$B$36,1))))</f>
        <v>111.31014600000002</v>
      </c>
      <c r="L853" s="27">
        <v>0</v>
      </c>
      <c r="M853" s="27">
        <f t="shared" si="252"/>
        <v>0</v>
      </c>
      <c r="N853" s="27">
        <f t="shared" si="244"/>
        <v>0</v>
      </c>
      <c r="O853" s="27">
        <f t="shared" si="245"/>
        <v>0</v>
      </c>
      <c r="P853" s="27">
        <f t="shared" si="246"/>
        <v>137.34716775921001</v>
      </c>
      <c r="Q853" s="27">
        <f>IF(H853=1,I853*'Vehicle Specs'!#REF!,IF(H853=2,'Vehicle Specs'!#REF!*I853,IF(H853=3,'Vehicle Specs'!$G$25*I853,0)))</f>
        <v>0</v>
      </c>
      <c r="R853" s="27">
        <f t="shared" si="242"/>
        <v>137.34716775921001</v>
      </c>
      <c r="S853" s="27">
        <f t="shared" si="247"/>
        <v>137.34716775921001</v>
      </c>
      <c r="T853" s="27">
        <f>ABS((+P853+Q853)*(+E853))/1000</f>
        <v>0.74304817757732622</v>
      </c>
      <c r="U853" s="61"/>
      <c r="V853" s="61"/>
      <c r="W853" s="22">
        <v>308.00785775999998</v>
      </c>
      <c r="X853" s="27">
        <f t="shared" si="253"/>
        <v>1.1751113030810448E-2</v>
      </c>
      <c r="Y853" s="27">
        <f t="shared" si="248"/>
        <v>1.1751113030810448E-2</v>
      </c>
      <c r="Z853" s="27">
        <f t="shared" si="249"/>
        <v>3.6310939265204283E-2</v>
      </c>
      <c r="AA853" s="22">
        <f>(0.5*'Vehicle Specs'!$G$20*'Drive Cycle'!E853^2)</f>
        <v>9202.3296614999999</v>
      </c>
      <c r="AB853" s="22">
        <f t="shared" si="250"/>
        <v>137.34716775921001</v>
      </c>
      <c r="AC853" s="22">
        <f>SUM(AB$2:AB853)</f>
        <v>324900.89714794001</v>
      </c>
      <c r="AD853" s="35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</row>
    <row r="854" spans="1:43" x14ac:dyDescent="0.3">
      <c r="A854" s="21">
        <v>4</v>
      </c>
      <c r="B854" s="27" t="s">
        <v>103</v>
      </c>
      <c r="C854" s="27">
        <f t="shared" si="239"/>
        <v>852</v>
      </c>
      <c r="D854" s="27">
        <f t="shared" si="243"/>
        <v>12.102170000000001</v>
      </c>
      <c r="E854" s="27">
        <f>E853</f>
        <v>5.41</v>
      </c>
      <c r="F854" s="42">
        <f t="shared" si="251"/>
        <v>110.33189699099809</v>
      </c>
      <c r="G854" s="61"/>
      <c r="H854" s="61"/>
      <c r="I854" s="42">
        <f>E854-E853</f>
        <v>0</v>
      </c>
      <c r="J854" s="27">
        <f>(0.5*'Vehicle Specs'!$G$25*'Vehicle Specs'!$C$28*'Vehicle Specs'!$C$27*'Drive Cycle'!E854^2)</f>
        <v>26.037021759209999</v>
      </c>
      <c r="K854" s="27">
        <f>IF(A854=1,'Vehicle Specs'!$E$36,IF(A854=2,'Vehicle Specs'!$C$36,IF(A854=3,'Vehicle Specs'!$D$36,IF(A854=4,'Vehicle Specs'!$B$36,1))))</f>
        <v>111.31014600000002</v>
      </c>
      <c r="L854" s="27">
        <v>0</v>
      </c>
      <c r="M854" s="27">
        <f t="shared" si="252"/>
        <v>0</v>
      </c>
      <c r="N854" s="27">
        <f t="shared" si="244"/>
        <v>0</v>
      </c>
      <c r="O854" s="27">
        <f t="shared" si="245"/>
        <v>0</v>
      </c>
      <c r="P854" s="27">
        <f t="shared" si="246"/>
        <v>137.34716775921001</v>
      </c>
      <c r="Q854" s="27">
        <f>IF(H854=1,I854*'Vehicle Specs'!#REF!,IF(H854=2,'Vehicle Specs'!#REF!*I854,IF(H854=3,'Vehicle Specs'!$G$25*I854,0)))</f>
        <v>0</v>
      </c>
      <c r="R854" s="27">
        <f t="shared" si="242"/>
        <v>137.34716775921001</v>
      </c>
      <c r="S854" s="27">
        <f t="shared" si="247"/>
        <v>137.34716775921001</v>
      </c>
      <c r="T854" s="27">
        <f>ABS((+P854+Q854)*(+E854))/1000</f>
        <v>0.74304817757732622</v>
      </c>
      <c r="U854" s="61"/>
      <c r="V854" s="61"/>
      <c r="W854" s="22">
        <v>308.00785775999998</v>
      </c>
      <c r="X854" s="27">
        <f t="shared" si="253"/>
        <v>1.1751113030810448E-2</v>
      </c>
      <c r="Y854" s="27">
        <f t="shared" si="248"/>
        <v>1.1751113030810448E-2</v>
      </c>
      <c r="Z854" s="27">
        <f t="shared" si="249"/>
        <v>3.6310939265204283E-2</v>
      </c>
      <c r="AA854" s="22">
        <f>(0.5*'Vehicle Specs'!$G$20*'Drive Cycle'!E854^2)</f>
        <v>9202.3296614999999</v>
      </c>
      <c r="AB854" s="22">
        <f t="shared" si="250"/>
        <v>137.34716775921001</v>
      </c>
      <c r="AC854" s="22">
        <f>SUM(AB$2:AB854)</f>
        <v>325038.24431569921</v>
      </c>
      <c r="AD854" s="35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</row>
    <row r="855" spans="1:43" x14ac:dyDescent="0.3">
      <c r="A855" s="21">
        <v>4</v>
      </c>
      <c r="B855" s="27" t="s">
        <v>103</v>
      </c>
      <c r="C855" s="27">
        <f t="shared" si="239"/>
        <v>853</v>
      </c>
      <c r="D855" s="27">
        <f t="shared" si="243"/>
        <v>12.102170000000001</v>
      </c>
      <c r="E855" s="27">
        <f t="shared" si="254"/>
        <v>5.41</v>
      </c>
      <c r="F855" s="42">
        <f t="shared" si="251"/>
        <v>110.51673987454707</v>
      </c>
      <c r="G855" s="61"/>
      <c r="H855" s="61"/>
      <c r="I855" s="42">
        <f>E855-E854</f>
        <v>0</v>
      </c>
      <c r="J855" s="27">
        <f>(0.5*'Vehicle Specs'!$G$25*'Vehicle Specs'!$C$28*'Vehicle Specs'!$C$27*'Drive Cycle'!E855^2)</f>
        <v>26.037021759209999</v>
      </c>
      <c r="K855" s="27">
        <f>IF(A855=1,'Vehicle Specs'!$E$36,IF(A855=2,'Vehicle Specs'!$C$36,IF(A855=3,'Vehicle Specs'!$D$36,IF(A855=4,'Vehicle Specs'!$B$36,1))))</f>
        <v>111.31014600000002</v>
      </c>
      <c r="L855" s="27">
        <v>0</v>
      </c>
      <c r="M855" s="27">
        <f t="shared" si="252"/>
        <v>0</v>
      </c>
      <c r="N855" s="27">
        <f t="shared" si="244"/>
        <v>0</v>
      </c>
      <c r="O855" s="27">
        <f t="shared" si="245"/>
        <v>0</v>
      </c>
      <c r="P855" s="27">
        <f t="shared" si="246"/>
        <v>137.34716775921001</v>
      </c>
      <c r="Q855" s="27">
        <f>IF(H855=1,I855*'Vehicle Specs'!#REF!,IF(H855=2,'Vehicle Specs'!#REF!*I855,IF(H855=3,'Vehicle Specs'!$G$25*I855,0)))</f>
        <v>0</v>
      </c>
      <c r="R855" s="27">
        <f t="shared" si="242"/>
        <v>137.34716775921001</v>
      </c>
      <c r="S855" s="27">
        <f t="shared" si="247"/>
        <v>137.34716775921001</v>
      </c>
      <c r="T855" s="27">
        <f>ABS((+P855+Q855)*(+E855))/1000</f>
        <v>0.74304817757732622</v>
      </c>
      <c r="U855" s="61"/>
      <c r="V855" s="61"/>
      <c r="W855" s="22">
        <v>308.00785775999998</v>
      </c>
      <c r="X855" s="27">
        <f t="shared" si="253"/>
        <v>1.1751113030810448E-2</v>
      </c>
      <c r="Y855" s="27">
        <f t="shared" si="248"/>
        <v>1.1751113030810448E-2</v>
      </c>
      <c r="Z855" s="27">
        <f t="shared" si="249"/>
        <v>3.6310939265204283E-2</v>
      </c>
      <c r="AA855" s="22">
        <f>(0.5*'Vehicle Specs'!$G$20*'Drive Cycle'!E855^2)</f>
        <v>9202.3296614999999</v>
      </c>
      <c r="AB855" s="22">
        <f t="shared" si="250"/>
        <v>137.34716775921001</v>
      </c>
      <c r="AC855" s="22">
        <f>SUM(AB$2:AB855)</f>
        <v>325175.59148345841</v>
      </c>
      <c r="AD855" s="35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</row>
    <row r="856" spans="1:43" x14ac:dyDescent="0.3">
      <c r="A856" s="21">
        <v>4</v>
      </c>
      <c r="B856" s="27" t="s">
        <v>103</v>
      </c>
      <c r="C856" s="27">
        <f t="shared" si="239"/>
        <v>854</v>
      </c>
      <c r="D856" s="27">
        <f t="shared" si="243"/>
        <v>12.102170000000001</v>
      </c>
      <c r="E856" s="27">
        <f t="shared" si="254"/>
        <v>5.41</v>
      </c>
      <c r="F856" s="42">
        <f t="shared" si="251"/>
        <v>110.70158275809605</v>
      </c>
      <c r="G856" s="61"/>
      <c r="H856" s="61"/>
      <c r="I856" s="42">
        <f>E856-E855</f>
        <v>0</v>
      </c>
      <c r="J856" s="27">
        <f>(0.5*'Vehicle Specs'!$G$25*'Vehicle Specs'!$C$28*'Vehicle Specs'!$C$27*'Drive Cycle'!E856^2)</f>
        <v>26.037021759209999</v>
      </c>
      <c r="K856" s="27">
        <f>IF(A856=1,'Vehicle Specs'!$E$36,IF(A856=2,'Vehicle Specs'!$C$36,IF(A856=3,'Vehicle Specs'!$D$36,IF(A856=4,'Vehicle Specs'!$B$36,1))))</f>
        <v>111.31014600000002</v>
      </c>
      <c r="L856" s="27">
        <v>0</v>
      </c>
      <c r="M856" s="27">
        <f t="shared" si="252"/>
        <v>0</v>
      </c>
      <c r="N856" s="27">
        <f t="shared" si="244"/>
        <v>0</v>
      </c>
      <c r="O856" s="27">
        <f t="shared" si="245"/>
        <v>0</v>
      </c>
      <c r="P856" s="27">
        <f t="shared" si="246"/>
        <v>137.34716775921001</v>
      </c>
      <c r="Q856" s="27">
        <f>IF(H856=1,I856*'Vehicle Specs'!#REF!,IF(H856=2,'Vehicle Specs'!#REF!*I856,IF(H856=3,'Vehicle Specs'!$G$25*I856,0)))</f>
        <v>0</v>
      </c>
      <c r="R856" s="27">
        <f t="shared" si="242"/>
        <v>137.34716775921001</v>
      </c>
      <c r="S856" s="27">
        <f t="shared" si="247"/>
        <v>137.34716775921001</v>
      </c>
      <c r="T856" s="27">
        <f>ABS((+P856+Q856)*(+E856))/1000</f>
        <v>0.74304817757732622</v>
      </c>
      <c r="U856" s="61"/>
      <c r="V856" s="61"/>
      <c r="W856" s="22">
        <v>308.00785775999998</v>
      </c>
      <c r="X856" s="27">
        <f t="shared" si="253"/>
        <v>1.1751113030810448E-2</v>
      </c>
      <c r="Y856" s="27">
        <f t="shared" si="248"/>
        <v>1.1751113030810448E-2</v>
      </c>
      <c r="Z856" s="27">
        <f t="shared" si="249"/>
        <v>3.6310939265204283E-2</v>
      </c>
      <c r="AA856" s="22">
        <f>(0.5*'Vehicle Specs'!$G$20*'Drive Cycle'!E856^2)</f>
        <v>9202.3296614999999</v>
      </c>
      <c r="AB856" s="22">
        <f t="shared" si="250"/>
        <v>137.34716775921001</v>
      </c>
      <c r="AC856" s="22">
        <f>SUM(AB$2:AB856)</f>
        <v>325312.93865121761</v>
      </c>
      <c r="AD856" s="35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</row>
    <row r="857" spans="1:43" x14ac:dyDescent="0.3">
      <c r="A857" s="21">
        <v>4</v>
      </c>
      <c r="B857" s="27" t="s">
        <v>103</v>
      </c>
      <c r="C857" s="27">
        <f t="shared" si="239"/>
        <v>855</v>
      </c>
      <c r="D857" s="27">
        <f t="shared" si="243"/>
        <v>12.102170000000001</v>
      </c>
      <c r="E857" s="27">
        <f t="shared" si="254"/>
        <v>5.41</v>
      </c>
      <c r="F857" s="42">
        <f t="shared" si="251"/>
        <v>110.88642564164503</v>
      </c>
      <c r="G857" s="61"/>
      <c r="H857" s="61"/>
      <c r="I857" s="42">
        <f>E857-E856</f>
        <v>0</v>
      </c>
      <c r="J857" s="27">
        <f>(0.5*'Vehicle Specs'!$G$25*'Vehicle Specs'!$C$28*'Vehicle Specs'!$C$27*'Drive Cycle'!E857^2)</f>
        <v>26.037021759209999</v>
      </c>
      <c r="K857" s="27">
        <f>IF(A857=1,'Vehicle Specs'!$E$36,IF(A857=2,'Vehicle Specs'!$C$36,IF(A857=3,'Vehicle Specs'!$D$36,IF(A857=4,'Vehicle Specs'!$B$36,1))))</f>
        <v>111.31014600000002</v>
      </c>
      <c r="L857" s="27">
        <v>0</v>
      </c>
      <c r="M857" s="27">
        <f t="shared" si="252"/>
        <v>0</v>
      </c>
      <c r="N857" s="27">
        <f t="shared" si="244"/>
        <v>0</v>
      </c>
      <c r="O857" s="27">
        <f t="shared" si="245"/>
        <v>0</v>
      </c>
      <c r="P857" s="27">
        <f t="shared" si="246"/>
        <v>137.34716775921001</v>
      </c>
      <c r="Q857" s="27">
        <f>IF(H857=1,I857*'Vehicle Specs'!#REF!,IF(H857=2,'Vehicle Specs'!#REF!*I857,IF(H857=3,'Vehicle Specs'!$G$25*I857,0)))</f>
        <v>0</v>
      </c>
      <c r="R857" s="27">
        <f t="shared" si="242"/>
        <v>137.34716775921001</v>
      </c>
      <c r="S857" s="27">
        <f t="shared" si="247"/>
        <v>137.34716775921001</v>
      </c>
      <c r="T857" s="27">
        <f>ABS((+P857+Q857)*(+E857))/1000</f>
        <v>0.74304817757732622</v>
      </c>
      <c r="U857" s="61"/>
      <c r="V857" s="61"/>
      <c r="W857" s="22">
        <v>308.00785775999998</v>
      </c>
      <c r="X857" s="27">
        <f t="shared" si="253"/>
        <v>1.1751113030810448E-2</v>
      </c>
      <c r="Y857" s="27">
        <f t="shared" si="248"/>
        <v>1.1751113030810448E-2</v>
      </c>
      <c r="Z857" s="27">
        <f t="shared" si="249"/>
        <v>3.6310939265204283E-2</v>
      </c>
      <c r="AA857" s="22">
        <f>(0.5*'Vehicle Specs'!$G$20*'Drive Cycle'!E857^2)</f>
        <v>9202.3296614999999</v>
      </c>
      <c r="AB857" s="22">
        <f t="shared" si="250"/>
        <v>137.34716775921001</v>
      </c>
      <c r="AC857" s="22">
        <f>SUM(AB$2:AB857)</f>
        <v>325450.28581897682</v>
      </c>
      <c r="AD857" s="35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</row>
    <row r="858" spans="1:43" x14ac:dyDescent="0.3">
      <c r="A858" s="21">
        <v>4</v>
      </c>
      <c r="B858" s="27" t="s">
        <v>103</v>
      </c>
      <c r="C858" s="27">
        <f t="shared" si="239"/>
        <v>856</v>
      </c>
      <c r="D858" s="27">
        <f t="shared" si="243"/>
        <v>12.102170000000001</v>
      </c>
      <c r="E858" s="27">
        <f t="shared" si="254"/>
        <v>5.41</v>
      </c>
      <c r="F858" s="42">
        <f t="shared" si="251"/>
        <v>111.07126852519401</v>
      </c>
      <c r="G858" s="61"/>
      <c r="H858" s="61"/>
      <c r="I858" s="42">
        <f>E858-E857</f>
        <v>0</v>
      </c>
      <c r="J858" s="27">
        <f>(0.5*'Vehicle Specs'!$G$25*'Vehicle Specs'!$C$28*'Vehicle Specs'!$C$27*'Drive Cycle'!E858^2)</f>
        <v>26.037021759209999</v>
      </c>
      <c r="K858" s="27">
        <f>IF(A858=1,'Vehicle Specs'!$E$36,IF(A858=2,'Vehicle Specs'!$C$36,IF(A858=3,'Vehicle Specs'!$D$36,IF(A858=4,'Vehicle Specs'!$B$36,1))))</f>
        <v>111.31014600000002</v>
      </c>
      <c r="L858" s="27">
        <v>0</v>
      </c>
      <c r="M858" s="27">
        <f t="shared" si="252"/>
        <v>0</v>
      </c>
      <c r="N858" s="27">
        <f t="shared" si="244"/>
        <v>0</v>
      </c>
      <c r="O858" s="27">
        <f t="shared" si="245"/>
        <v>0</v>
      </c>
      <c r="P858" s="27">
        <f t="shared" si="246"/>
        <v>137.34716775921001</v>
      </c>
      <c r="Q858" s="27">
        <f>IF(H858=1,I858*'Vehicle Specs'!#REF!,IF(H858=2,'Vehicle Specs'!#REF!*I858,IF(H858=3,'Vehicle Specs'!$G$25*I858,0)))</f>
        <v>0</v>
      </c>
      <c r="R858" s="27">
        <f t="shared" si="242"/>
        <v>137.34716775921001</v>
      </c>
      <c r="S858" s="27">
        <f t="shared" si="247"/>
        <v>137.34716775921001</v>
      </c>
      <c r="T858" s="27">
        <f>ABS((+P858+Q858)*(+E858))/1000</f>
        <v>0.74304817757732622</v>
      </c>
      <c r="U858" s="61"/>
      <c r="V858" s="61"/>
      <c r="W858" s="22">
        <v>308.00785775999998</v>
      </c>
      <c r="X858" s="27">
        <f t="shared" si="253"/>
        <v>1.1751113030810448E-2</v>
      </c>
      <c r="Y858" s="27">
        <f t="shared" si="248"/>
        <v>1.1751113030810448E-2</v>
      </c>
      <c r="Z858" s="27">
        <f t="shared" si="249"/>
        <v>3.6310939265204283E-2</v>
      </c>
      <c r="AA858" s="22">
        <f>(0.5*'Vehicle Specs'!$G$20*'Drive Cycle'!E858^2)</f>
        <v>9202.3296614999999</v>
      </c>
      <c r="AB858" s="22">
        <f t="shared" si="250"/>
        <v>137.34716775921001</v>
      </c>
      <c r="AC858" s="22">
        <f>SUM(AB$2:AB858)</f>
        <v>325587.63298673602</v>
      </c>
      <c r="AD858" s="35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</row>
    <row r="859" spans="1:43" x14ac:dyDescent="0.3">
      <c r="A859" s="21">
        <v>4</v>
      </c>
      <c r="B859" s="27" t="s">
        <v>103</v>
      </c>
      <c r="C859" s="27">
        <f t="shared" si="239"/>
        <v>857</v>
      </c>
      <c r="D859" s="27">
        <f t="shared" si="243"/>
        <v>12.102170000000001</v>
      </c>
      <c r="E859" s="27">
        <f t="shared" si="254"/>
        <v>5.41</v>
      </c>
      <c r="F859" s="42">
        <f t="shared" si="251"/>
        <v>111.256111408743</v>
      </c>
      <c r="G859" s="61"/>
      <c r="H859" s="61"/>
      <c r="I859" s="42">
        <f>E859-E858</f>
        <v>0</v>
      </c>
      <c r="J859" s="27">
        <f>(0.5*'Vehicle Specs'!$G$25*'Vehicle Specs'!$C$28*'Vehicle Specs'!$C$27*'Drive Cycle'!E859^2)</f>
        <v>26.037021759209999</v>
      </c>
      <c r="K859" s="27">
        <f>IF(A859=1,'Vehicle Specs'!$E$36,IF(A859=2,'Vehicle Specs'!$C$36,IF(A859=3,'Vehicle Specs'!$D$36,IF(A859=4,'Vehicle Specs'!$B$36,1))))</f>
        <v>111.31014600000002</v>
      </c>
      <c r="L859" s="27">
        <v>0</v>
      </c>
      <c r="M859" s="27">
        <f t="shared" si="252"/>
        <v>0</v>
      </c>
      <c r="N859" s="27">
        <f t="shared" si="244"/>
        <v>0</v>
      </c>
      <c r="O859" s="27">
        <f t="shared" si="245"/>
        <v>0</v>
      </c>
      <c r="P859" s="27">
        <f t="shared" si="246"/>
        <v>137.34716775921001</v>
      </c>
      <c r="Q859" s="27">
        <f>IF(H859=1,I859*'Vehicle Specs'!#REF!,IF(H859=2,'Vehicle Specs'!#REF!*I859,IF(H859=3,'Vehicle Specs'!$G$25*I859,0)))</f>
        <v>0</v>
      </c>
      <c r="R859" s="27">
        <f t="shared" si="242"/>
        <v>137.34716775921001</v>
      </c>
      <c r="S859" s="27">
        <f t="shared" si="247"/>
        <v>137.34716775921001</v>
      </c>
      <c r="T859" s="27">
        <f>ABS((+P859+Q859)*(+E859))/1000</f>
        <v>0.74304817757732622</v>
      </c>
      <c r="U859" s="61"/>
      <c r="V859" s="61"/>
      <c r="W859" s="22">
        <v>308.00785775999998</v>
      </c>
      <c r="X859" s="27">
        <f t="shared" si="253"/>
        <v>1.1751113030810448E-2</v>
      </c>
      <c r="Y859" s="27">
        <f t="shared" si="248"/>
        <v>1.1751113030810448E-2</v>
      </c>
      <c r="Z859" s="27">
        <f t="shared" si="249"/>
        <v>3.6310939265204283E-2</v>
      </c>
      <c r="AA859" s="22">
        <f>(0.5*'Vehicle Specs'!$G$20*'Drive Cycle'!E859^2)</f>
        <v>9202.3296614999999</v>
      </c>
      <c r="AB859" s="22">
        <f t="shared" si="250"/>
        <v>137.34716775921001</v>
      </c>
      <c r="AC859" s="22">
        <f>SUM(AB$2:AB859)</f>
        <v>325724.98015449522</v>
      </c>
      <c r="AD859" s="35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</row>
    <row r="860" spans="1:43" x14ac:dyDescent="0.3">
      <c r="A860" s="21">
        <v>4</v>
      </c>
      <c r="B860" s="27" t="s">
        <v>103</v>
      </c>
      <c r="C860" s="27">
        <f t="shared" si="239"/>
        <v>858</v>
      </c>
      <c r="D860" s="27">
        <f t="shared" si="243"/>
        <v>12.77327</v>
      </c>
      <c r="E860" s="27">
        <f>E859+0.3</f>
        <v>5.71</v>
      </c>
      <c r="F860" s="42">
        <f t="shared" si="251"/>
        <v>111.43124275725438</v>
      </c>
      <c r="G860" s="61"/>
      <c r="H860" s="61"/>
      <c r="I860" s="42">
        <f>E860-E859</f>
        <v>0.29999999999999982</v>
      </c>
      <c r="J860" s="27">
        <f>(0.5*'Vehicle Specs'!$G$25*'Vehicle Specs'!$C$28*'Vehicle Specs'!$C$27*'Drive Cycle'!E860^2)</f>
        <v>29.00474103681</v>
      </c>
      <c r="K860" s="27">
        <f>IF(A860=1,'Vehicle Specs'!$E$36,IF(A860=2,'Vehicle Specs'!$C$36,IF(A860=3,'Vehicle Specs'!$D$36,IF(A860=4,'Vehicle Specs'!$B$36,1))))</f>
        <v>111.31014600000002</v>
      </c>
      <c r="L860" s="27">
        <v>0</v>
      </c>
      <c r="M860" s="27">
        <f t="shared" si="252"/>
        <v>0</v>
      </c>
      <c r="N860" s="27">
        <f t="shared" si="244"/>
        <v>0</v>
      </c>
      <c r="O860" s="27">
        <f t="shared" si="245"/>
        <v>0</v>
      </c>
      <c r="P860" s="27">
        <f t="shared" si="246"/>
        <v>140.31488703681001</v>
      </c>
      <c r="Q860" s="27">
        <f>IF(H860=1,I860*'Vehicle Specs'!#REF!,IF(H860=2,'Vehicle Specs'!#REF!*I860,IF(H860=3,'Vehicle Specs'!$G$25*I860,0)))</f>
        <v>0</v>
      </c>
      <c r="R860" s="27">
        <f t="shared" si="242"/>
        <v>140.31488703681001</v>
      </c>
      <c r="S860" s="27">
        <f t="shared" si="247"/>
        <v>140.31488703681001</v>
      </c>
      <c r="T860" s="27">
        <f>ABS((+P860+Q860)*(+E860))/1000</f>
        <v>0.80119800498018512</v>
      </c>
      <c r="U860" s="61"/>
      <c r="V860" s="61"/>
      <c r="W860" s="22">
        <v>308.00785775999998</v>
      </c>
      <c r="X860" s="27">
        <f t="shared" si="253"/>
        <v>1.2005024380012289E-2</v>
      </c>
      <c r="Y860" s="27">
        <f t="shared" si="248"/>
        <v>1.2005024380012289E-2</v>
      </c>
      <c r="Z860" s="27">
        <f t="shared" si="249"/>
        <v>3.7095525334237968E-2</v>
      </c>
      <c r="AA860" s="22">
        <f>(0.5*'Vehicle Specs'!$G$20*'Drive Cycle'!E860^2)</f>
        <v>10251.218101500001</v>
      </c>
      <c r="AB860" s="22">
        <f t="shared" si="250"/>
        <v>140.31488703681001</v>
      </c>
      <c r="AC860" s="22">
        <f>SUM(AB$2:AB860)</f>
        <v>325865.29504153202</v>
      </c>
      <c r="AD860" s="35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</row>
    <row r="861" spans="1:43" x14ac:dyDescent="0.3">
      <c r="A861" s="21">
        <v>4</v>
      </c>
      <c r="B861" s="27" t="s">
        <v>103</v>
      </c>
      <c r="C861" s="27">
        <f t="shared" si="239"/>
        <v>859</v>
      </c>
      <c r="D861" s="27">
        <f t="shared" si="243"/>
        <v>13.444369999999999</v>
      </c>
      <c r="E861" s="27">
        <f t="shared" ref="E861:E875" si="255">E860+0.3</f>
        <v>6.01</v>
      </c>
      <c r="F861" s="42">
        <f t="shared" si="251"/>
        <v>111.59763210833592</v>
      </c>
      <c r="G861" s="61"/>
      <c r="H861" s="61"/>
      <c r="I861" s="42">
        <f>E861-E860</f>
        <v>0.29999999999999982</v>
      </c>
      <c r="J861" s="27">
        <f>(0.5*'Vehicle Specs'!$G$25*'Vehicle Specs'!$C$28*'Vehicle Specs'!$C$27*'Drive Cycle'!E861^2)</f>
        <v>32.132589052409998</v>
      </c>
      <c r="K861" s="27">
        <f>IF(A861=1,'Vehicle Specs'!$E$36,IF(A861=2,'Vehicle Specs'!$C$36,IF(A861=3,'Vehicle Specs'!$D$36,IF(A861=4,'Vehicle Specs'!$B$36,1))))</f>
        <v>111.31014600000002</v>
      </c>
      <c r="L861" s="27">
        <v>0</v>
      </c>
      <c r="M861" s="27">
        <f t="shared" si="252"/>
        <v>0</v>
      </c>
      <c r="N861" s="27">
        <f t="shared" si="244"/>
        <v>0</v>
      </c>
      <c r="O861" s="27">
        <f t="shared" si="245"/>
        <v>0</v>
      </c>
      <c r="P861" s="27">
        <f t="shared" si="246"/>
        <v>143.44273505241</v>
      </c>
      <c r="Q861" s="27">
        <f>IF(H861=1,I861*'Vehicle Specs'!#REF!,IF(H861=2,'Vehicle Specs'!#REF!*I861,IF(H861=3,'Vehicle Specs'!$G$25*I861,0)))</f>
        <v>0</v>
      </c>
      <c r="R861" s="27">
        <f t="shared" si="242"/>
        <v>143.44273505241</v>
      </c>
      <c r="S861" s="27">
        <f t="shared" si="247"/>
        <v>143.44273505241</v>
      </c>
      <c r="T861" s="27">
        <f>ABS((+P861+Q861)*(+E861))/1000</f>
        <v>0.86209083766498407</v>
      </c>
      <c r="U861" s="61"/>
      <c r="V861" s="61"/>
      <c r="W861" s="22">
        <v>308.00785775999998</v>
      </c>
      <c r="X861" s="27">
        <f t="shared" si="253"/>
        <v>1.2272635981868906E-2</v>
      </c>
      <c r="Y861" s="27">
        <f t="shared" si="248"/>
        <v>1.2272635981868906E-2</v>
      </c>
      <c r="Z861" s="27">
        <f t="shared" si="249"/>
        <v>3.7922445183974918E-2</v>
      </c>
      <c r="AA861" s="22">
        <f>(0.5*'Vehicle Specs'!$G$20*'Drive Cycle'!E861^2)</f>
        <v>11356.701241500001</v>
      </c>
      <c r="AB861" s="22">
        <f t="shared" si="250"/>
        <v>143.44273505241</v>
      </c>
      <c r="AC861" s="22">
        <f>SUM(AB$2:AB861)</f>
        <v>326008.73777658446</v>
      </c>
      <c r="AD861" s="35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</row>
    <row r="862" spans="1:43" x14ac:dyDescent="0.3">
      <c r="A862" s="21">
        <v>4</v>
      </c>
      <c r="B862" s="27" t="s">
        <v>103</v>
      </c>
      <c r="C862" s="27">
        <f t="shared" si="239"/>
        <v>860</v>
      </c>
      <c r="D862" s="27">
        <f t="shared" si="243"/>
        <v>14.11547</v>
      </c>
      <c r="E862" s="27">
        <f t="shared" si="255"/>
        <v>6.31</v>
      </c>
      <c r="F862" s="42">
        <f t="shared" si="251"/>
        <v>111.75611071372418</v>
      </c>
      <c r="G862" s="61"/>
      <c r="H862" s="61"/>
      <c r="I862" s="42">
        <f>E862-E861</f>
        <v>0.29999999999999982</v>
      </c>
      <c r="J862" s="27">
        <f>(0.5*'Vehicle Specs'!$G$25*'Vehicle Specs'!$C$28*'Vehicle Specs'!$C$27*'Drive Cycle'!E862^2)</f>
        <v>35.420565806009989</v>
      </c>
      <c r="K862" s="27">
        <f>IF(A862=1,'Vehicle Specs'!$E$36,IF(A862=2,'Vehicle Specs'!$C$36,IF(A862=3,'Vehicle Specs'!$D$36,IF(A862=4,'Vehicle Specs'!$B$36,1))))</f>
        <v>111.31014600000002</v>
      </c>
      <c r="L862" s="27">
        <v>0</v>
      </c>
      <c r="M862" s="27">
        <f t="shared" si="252"/>
        <v>0</v>
      </c>
      <c r="N862" s="27">
        <f t="shared" si="244"/>
        <v>0</v>
      </c>
      <c r="O862" s="27">
        <f t="shared" si="245"/>
        <v>0</v>
      </c>
      <c r="P862" s="27">
        <f t="shared" si="246"/>
        <v>146.73071180600999</v>
      </c>
      <c r="Q862" s="27">
        <f>IF(H862=1,I862*'Vehicle Specs'!#REF!,IF(H862=2,'Vehicle Specs'!#REF!*I862,IF(H862=3,'Vehicle Specs'!$G$25*I862,0)))</f>
        <v>0</v>
      </c>
      <c r="R862" s="27">
        <f t="shared" si="242"/>
        <v>146.73071180600999</v>
      </c>
      <c r="S862" s="27">
        <f t="shared" si="247"/>
        <v>146.73071180600999</v>
      </c>
      <c r="T862" s="27">
        <f>ABS((+P862+Q862)*(+E862))/1000</f>
        <v>0.925870791495923</v>
      </c>
      <c r="U862" s="61"/>
      <c r="V862" s="61"/>
      <c r="W862" s="22">
        <v>308.00785775999998</v>
      </c>
      <c r="X862" s="27">
        <f t="shared" si="253"/>
        <v>1.2553947836380299E-2</v>
      </c>
      <c r="Y862" s="27">
        <f t="shared" si="248"/>
        <v>1.2553947836380299E-2</v>
      </c>
      <c r="Z862" s="27">
        <f t="shared" si="249"/>
        <v>3.8791698814415125E-2</v>
      </c>
      <c r="AA862" s="22">
        <f>(0.5*'Vehicle Specs'!$G$20*'Drive Cycle'!E862^2)</f>
        <v>12518.779081499999</v>
      </c>
      <c r="AB862" s="22">
        <f t="shared" si="250"/>
        <v>146.73071180600999</v>
      </c>
      <c r="AC862" s="22">
        <f>SUM(AB$2:AB862)</f>
        <v>326155.46848839044</v>
      </c>
      <c r="AD862" s="35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</row>
    <row r="863" spans="1:43" x14ac:dyDescent="0.3">
      <c r="A863" s="21">
        <v>4</v>
      </c>
      <c r="B863" s="27" t="s">
        <v>103</v>
      </c>
      <c r="C863" s="27">
        <f t="shared" si="239"/>
        <v>861</v>
      </c>
      <c r="D863" s="27">
        <f t="shared" si="243"/>
        <v>14.786569999999999</v>
      </c>
      <c r="E863" s="27">
        <f t="shared" si="255"/>
        <v>6.6099999999999994</v>
      </c>
      <c r="F863" s="42">
        <f t="shared" si="251"/>
        <v>111.90739664413266</v>
      </c>
      <c r="G863" s="61"/>
      <c r="H863" s="61"/>
      <c r="I863" s="42">
        <f>E863-E862</f>
        <v>0.29999999999999982</v>
      </c>
      <c r="J863" s="27">
        <f>(0.5*'Vehicle Specs'!$G$25*'Vehicle Specs'!$C$28*'Vehicle Specs'!$C$27*'Drive Cycle'!E863^2)</f>
        <v>38.868671297609986</v>
      </c>
      <c r="K863" s="27">
        <f>IF(A863=1,'Vehicle Specs'!$E$36,IF(A863=2,'Vehicle Specs'!$C$36,IF(A863=3,'Vehicle Specs'!$D$36,IF(A863=4,'Vehicle Specs'!$B$36,1))))</f>
        <v>111.31014600000002</v>
      </c>
      <c r="L863" s="27">
        <v>0</v>
      </c>
      <c r="M863" s="27">
        <f t="shared" si="252"/>
        <v>0</v>
      </c>
      <c r="N863" s="27">
        <f t="shared" si="244"/>
        <v>0</v>
      </c>
      <c r="O863" s="27">
        <f t="shared" si="245"/>
        <v>0</v>
      </c>
      <c r="P863" s="27">
        <f t="shared" si="246"/>
        <v>150.17881729761001</v>
      </c>
      <c r="Q863" s="27">
        <f>IF(H863=1,I863*'Vehicle Specs'!#REF!,IF(H863=2,'Vehicle Specs'!#REF!*I863,IF(H863=3,'Vehicle Specs'!$G$25*I863,0)))</f>
        <v>0</v>
      </c>
      <c r="R863" s="27">
        <f t="shared" si="242"/>
        <v>150.17881729761001</v>
      </c>
      <c r="S863" s="27">
        <f t="shared" si="247"/>
        <v>150.17881729761001</v>
      </c>
      <c r="T863" s="27">
        <f>ABS((+P863+Q863)*(+E863))/1000</f>
        <v>0.99268198233720206</v>
      </c>
      <c r="U863" s="61"/>
      <c r="V863" s="61"/>
      <c r="W863" s="22">
        <v>308.00785775999998</v>
      </c>
      <c r="X863" s="27">
        <f t="shared" si="253"/>
        <v>1.284895994354647E-2</v>
      </c>
      <c r="Y863" s="27">
        <f t="shared" si="248"/>
        <v>1.284895994354647E-2</v>
      </c>
      <c r="Z863" s="27">
        <f t="shared" si="249"/>
        <v>3.970328622555859E-2</v>
      </c>
      <c r="AA863" s="22">
        <f>(0.5*'Vehicle Specs'!$G$20*'Drive Cycle'!E863^2)</f>
        <v>13737.451621499997</v>
      </c>
      <c r="AB863" s="22">
        <f t="shared" si="250"/>
        <v>150.17881729761001</v>
      </c>
      <c r="AC863" s="22">
        <f>SUM(AB$2:AB863)</f>
        <v>326305.64730568806</v>
      </c>
      <c r="AD863" s="35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</row>
    <row r="864" spans="1:43" x14ac:dyDescent="0.3">
      <c r="A864" s="21">
        <v>4</v>
      </c>
      <c r="B864" s="27" t="s">
        <v>103</v>
      </c>
      <c r="C864" s="27">
        <f t="shared" si="239"/>
        <v>862</v>
      </c>
      <c r="D864" s="27">
        <f t="shared" si="243"/>
        <v>15.457669999999998</v>
      </c>
      <c r="E864" s="27">
        <f t="shared" si="255"/>
        <v>6.9099999999999993</v>
      </c>
      <c r="F864" s="42">
        <f t="shared" si="251"/>
        <v>112.0521144444221</v>
      </c>
      <c r="G864" s="61"/>
      <c r="H864" s="61"/>
      <c r="I864" s="42">
        <f>E864-E863</f>
        <v>0.29999999999999982</v>
      </c>
      <c r="J864" s="27">
        <f>(0.5*'Vehicle Specs'!$G$25*'Vehicle Specs'!$C$28*'Vehicle Specs'!$C$27*'Drive Cycle'!E864^2)</f>
        <v>42.476905527209986</v>
      </c>
      <c r="K864" s="27">
        <f>IF(A864=1,'Vehicle Specs'!$E$36,IF(A864=2,'Vehicle Specs'!$C$36,IF(A864=3,'Vehicle Specs'!$D$36,IF(A864=4,'Vehicle Specs'!$B$36,1))))</f>
        <v>111.31014600000002</v>
      </c>
      <c r="L864" s="27">
        <v>0</v>
      </c>
      <c r="M864" s="27">
        <f t="shared" si="252"/>
        <v>0</v>
      </c>
      <c r="N864" s="27">
        <f t="shared" si="244"/>
        <v>0</v>
      </c>
      <c r="O864" s="27">
        <f t="shared" si="245"/>
        <v>0</v>
      </c>
      <c r="P864" s="27">
        <f t="shared" si="246"/>
        <v>153.78705152721</v>
      </c>
      <c r="Q864" s="27">
        <f>IF(H864=1,I864*'Vehicle Specs'!#REF!,IF(H864=2,'Vehicle Specs'!#REF!*I864,IF(H864=3,'Vehicle Specs'!$G$25*I864,0)))</f>
        <v>0</v>
      </c>
      <c r="R864" s="27">
        <f t="shared" si="242"/>
        <v>153.78705152721</v>
      </c>
      <c r="S864" s="27">
        <f t="shared" si="247"/>
        <v>153.78705152721</v>
      </c>
      <c r="T864" s="27">
        <f>ABS((+P864+Q864)*(+E864))/1000</f>
        <v>1.0626685260530209</v>
      </c>
      <c r="U864" s="61"/>
      <c r="V864" s="61"/>
      <c r="W864" s="22">
        <v>308.00785775999998</v>
      </c>
      <c r="X864" s="27">
        <f t="shared" si="253"/>
        <v>1.3157672303367413E-2</v>
      </c>
      <c r="Y864" s="27">
        <f t="shared" si="248"/>
        <v>1.3157672303367413E-2</v>
      </c>
      <c r="Z864" s="27">
        <f t="shared" si="249"/>
        <v>4.0657207417405306E-2</v>
      </c>
      <c r="AA864" s="22">
        <f>(0.5*'Vehicle Specs'!$G$20*'Drive Cycle'!E864^2)</f>
        <v>15012.718861499996</v>
      </c>
      <c r="AB864" s="22">
        <f t="shared" si="250"/>
        <v>153.78705152721</v>
      </c>
      <c r="AC864" s="22">
        <f>SUM(AB$2:AB864)</f>
        <v>326459.4343572153</v>
      </c>
      <c r="AD864" s="35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</row>
    <row r="865" spans="1:43" x14ac:dyDescent="0.3">
      <c r="A865" s="21">
        <v>4</v>
      </c>
      <c r="B865" s="27" t="s">
        <v>103</v>
      </c>
      <c r="C865" s="27">
        <f t="shared" si="239"/>
        <v>863</v>
      </c>
      <c r="D865" s="27">
        <f t="shared" si="243"/>
        <v>16.128769999999999</v>
      </c>
      <c r="E865" s="27">
        <f t="shared" si="255"/>
        <v>7.2099999999999991</v>
      </c>
      <c r="F865" s="42">
        <f t="shared" si="251"/>
        <v>112.19081069962321</v>
      </c>
      <c r="G865" s="61"/>
      <c r="H865" s="61"/>
      <c r="I865" s="42">
        <f>E865-E864</f>
        <v>0.29999999999999982</v>
      </c>
      <c r="J865" s="27">
        <f>(0.5*'Vehicle Specs'!$G$25*'Vehicle Specs'!$C$28*'Vehicle Specs'!$C$27*'Drive Cycle'!E865^2)</f>
        <v>46.245268494809977</v>
      </c>
      <c r="K865" s="27">
        <f>IF(A865=1,'Vehicle Specs'!$E$36,IF(A865=2,'Vehicle Specs'!$C$36,IF(A865=3,'Vehicle Specs'!$D$36,IF(A865=4,'Vehicle Specs'!$B$36,1))))</f>
        <v>111.31014600000002</v>
      </c>
      <c r="L865" s="27">
        <v>0</v>
      </c>
      <c r="M865" s="27">
        <f t="shared" si="252"/>
        <v>0</v>
      </c>
      <c r="N865" s="27">
        <f t="shared" si="244"/>
        <v>0</v>
      </c>
      <c r="O865" s="27">
        <f t="shared" si="245"/>
        <v>0</v>
      </c>
      <c r="P865" s="27">
        <f t="shared" si="246"/>
        <v>157.55541449481001</v>
      </c>
      <c r="Q865" s="27">
        <f>IF(H865=1,I865*'Vehicle Specs'!#REF!,IF(H865=2,'Vehicle Specs'!#REF!*I865,IF(H865=3,'Vehicle Specs'!$G$25*I865,0)))</f>
        <v>0</v>
      </c>
      <c r="R865" s="27">
        <f t="shared" si="242"/>
        <v>157.55541449481001</v>
      </c>
      <c r="S865" s="27">
        <f t="shared" si="247"/>
        <v>157.55541449481001</v>
      </c>
      <c r="T865" s="27">
        <f>ABS((+P865+Q865)*(+E865))/1000</f>
        <v>1.1359745385075801</v>
      </c>
      <c r="U865" s="61"/>
      <c r="V865" s="61"/>
      <c r="W865" s="22">
        <v>308.00785775999998</v>
      </c>
      <c r="X865" s="27">
        <f t="shared" si="253"/>
        <v>1.3480084915843132E-2</v>
      </c>
      <c r="Y865" s="27">
        <f t="shared" si="248"/>
        <v>1.3480084915843132E-2</v>
      </c>
      <c r="Z865" s="27">
        <f t="shared" si="249"/>
        <v>4.1653462389955279E-2</v>
      </c>
      <c r="AA865" s="22">
        <f>(0.5*'Vehicle Specs'!$G$20*'Drive Cycle'!E865^2)</f>
        <v>16344.580801499997</v>
      </c>
      <c r="AB865" s="22">
        <f t="shared" si="250"/>
        <v>157.55541449481001</v>
      </c>
      <c r="AC865" s="22">
        <f>SUM(AB$2:AB865)</f>
        <v>326616.98977171013</v>
      </c>
      <c r="AD865" s="35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</row>
    <row r="866" spans="1:43" x14ac:dyDescent="0.3">
      <c r="A866" s="21">
        <v>4</v>
      </c>
      <c r="B866" s="27" t="s">
        <v>103</v>
      </c>
      <c r="C866" s="27">
        <f t="shared" si="239"/>
        <v>864</v>
      </c>
      <c r="D866" s="27">
        <f t="shared" si="243"/>
        <v>16.799869999999999</v>
      </c>
      <c r="E866" s="27">
        <f t="shared" si="255"/>
        <v>7.5099999999999989</v>
      </c>
      <c r="F866" s="42">
        <f t="shared" si="251"/>
        <v>112.32396649190018</v>
      </c>
      <c r="G866" s="61"/>
      <c r="H866" s="61"/>
      <c r="I866" s="42">
        <f>E866-E865</f>
        <v>0.29999999999999982</v>
      </c>
      <c r="J866" s="27">
        <f>(0.5*'Vehicle Specs'!$G$25*'Vehicle Specs'!$C$28*'Vehicle Specs'!$C$27*'Drive Cycle'!E866^2)</f>
        <v>50.17376020040998</v>
      </c>
      <c r="K866" s="27">
        <f>IF(A866=1,'Vehicle Specs'!$E$36,IF(A866=2,'Vehicle Specs'!$C$36,IF(A866=3,'Vehicle Specs'!$D$36,IF(A866=4,'Vehicle Specs'!$B$36,1))))</f>
        <v>111.31014600000002</v>
      </c>
      <c r="L866" s="27">
        <v>0</v>
      </c>
      <c r="M866" s="27">
        <f t="shared" si="252"/>
        <v>0</v>
      </c>
      <c r="N866" s="27">
        <f t="shared" si="244"/>
        <v>0</v>
      </c>
      <c r="O866" s="27">
        <f t="shared" si="245"/>
        <v>0</v>
      </c>
      <c r="P866" s="27">
        <f t="shared" si="246"/>
        <v>161.48390620040999</v>
      </c>
      <c r="Q866" s="27">
        <f>IF(H866=1,I866*'Vehicle Specs'!#REF!,IF(H866=2,'Vehicle Specs'!#REF!*I866,IF(H866=3,'Vehicle Specs'!$G$25*I866,0)))</f>
        <v>0</v>
      </c>
      <c r="R866" s="27">
        <f t="shared" si="242"/>
        <v>161.48390620040999</v>
      </c>
      <c r="S866" s="27">
        <f t="shared" si="247"/>
        <v>161.48390620040999</v>
      </c>
      <c r="T866" s="27">
        <f>ABS((+P866+Q866)*(+E866))/1000</f>
        <v>1.2127441355650788</v>
      </c>
      <c r="U866" s="61"/>
      <c r="V866" s="61"/>
      <c r="W866" s="22">
        <v>308.00785775999998</v>
      </c>
      <c r="X866" s="27">
        <f t="shared" si="253"/>
        <v>1.3816197780973628E-2</v>
      </c>
      <c r="Y866" s="27">
        <f t="shared" si="248"/>
        <v>1.3816197780973628E-2</v>
      </c>
      <c r="Z866" s="27">
        <f t="shared" si="249"/>
        <v>4.2692051143208509E-2</v>
      </c>
      <c r="AA866" s="22">
        <f>(0.5*'Vehicle Specs'!$G$20*'Drive Cycle'!E866^2)</f>
        <v>17733.037441499993</v>
      </c>
      <c r="AB866" s="22">
        <f t="shared" si="250"/>
        <v>161.48390620040999</v>
      </c>
      <c r="AC866" s="22">
        <f>SUM(AB$2:AB866)</f>
        <v>326778.47367791052</v>
      </c>
      <c r="AD866" s="35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</row>
    <row r="867" spans="1:43" x14ac:dyDescent="0.3">
      <c r="A867" s="21">
        <v>4</v>
      </c>
      <c r="B867" s="27" t="s">
        <v>103</v>
      </c>
      <c r="C867" s="27">
        <f t="shared" si="239"/>
        <v>865</v>
      </c>
      <c r="D867" s="27">
        <f t="shared" si="243"/>
        <v>17.470969999999998</v>
      </c>
      <c r="E867" s="27">
        <f t="shared" si="255"/>
        <v>7.8099999999999987</v>
      </c>
      <c r="F867" s="42">
        <f t="shared" si="251"/>
        <v>112.45200746501158</v>
      </c>
      <c r="G867" s="61"/>
      <c r="H867" s="61"/>
      <c r="I867" s="42">
        <f>E867-E866</f>
        <v>0.29999999999999982</v>
      </c>
      <c r="J867" s="27">
        <f>(0.5*'Vehicle Specs'!$G$25*'Vehicle Specs'!$C$28*'Vehicle Specs'!$C$27*'Drive Cycle'!E867^2)</f>
        <v>54.262380644009973</v>
      </c>
      <c r="K867" s="27">
        <f>IF(A867=1,'Vehicle Specs'!$E$36,IF(A867=2,'Vehicle Specs'!$C$36,IF(A867=3,'Vehicle Specs'!$D$36,IF(A867=4,'Vehicle Specs'!$B$36,1))))</f>
        <v>111.31014600000002</v>
      </c>
      <c r="L867" s="27">
        <v>0</v>
      </c>
      <c r="M867" s="27">
        <f t="shared" si="252"/>
        <v>0</v>
      </c>
      <c r="N867" s="27">
        <f t="shared" si="244"/>
        <v>0</v>
      </c>
      <c r="O867" s="27">
        <f t="shared" si="245"/>
        <v>0</v>
      </c>
      <c r="P867" s="27">
        <f t="shared" si="246"/>
        <v>165.57252664401</v>
      </c>
      <c r="Q867" s="27">
        <f>IF(H867=1,I867*'Vehicle Specs'!#REF!,IF(H867=2,'Vehicle Specs'!#REF!*I867,IF(H867=3,'Vehicle Specs'!$G$25*I867,0)))</f>
        <v>0</v>
      </c>
      <c r="R867" s="27">
        <f t="shared" si="242"/>
        <v>165.57252664401</v>
      </c>
      <c r="S867" s="27">
        <f t="shared" si="247"/>
        <v>165.57252664401</v>
      </c>
      <c r="T867" s="27">
        <f>ABS((+P867+Q867)*(+E867))/1000</f>
        <v>1.2931214330897178</v>
      </c>
      <c r="U867" s="61"/>
      <c r="V867" s="61"/>
      <c r="W867" s="22">
        <v>308.00785775999998</v>
      </c>
      <c r="X867" s="27">
        <f t="shared" si="253"/>
        <v>1.4166010898758899E-2</v>
      </c>
      <c r="Y867" s="27">
        <f t="shared" si="248"/>
        <v>1.4166010898758899E-2</v>
      </c>
      <c r="Z867" s="27">
        <f t="shared" si="249"/>
        <v>4.3772973677164997E-2</v>
      </c>
      <c r="AA867" s="22">
        <f>(0.5*'Vehicle Specs'!$G$20*'Drive Cycle'!E867^2)</f>
        <v>19178.088781499995</v>
      </c>
      <c r="AB867" s="22">
        <f t="shared" si="250"/>
        <v>165.57252664401</v>
      </c>
      <c r="AC867" s="22">
        <f>SUM(AB$2:AB867)</f>
        <v>326944.0462045545</v>
      </c>
      <c r="AD867" s="35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</row>
    <row r="868" spans="1:43" x14ac:dyDescent="0.3">
      <c r="A868" s="21">
        <v>4</v>
      </c>
      <c r="B868" s="27" t="s">
        <v>103</v>
      </c>
      <c r="C868" s="27">
        <f t="shared" si="239"/>
        <v>866</v>
      </c>
      <c r="D868" s="27">
        <f t="shared" si="243"/>
        <v>18.14207</v>
      </c>
      <c r="E868" s="27">
        <f t="shared" si="255"/>
        <v>8.11</v>
      </c>
      <c r="F868" s="42">
        <f t="shared" si="251"/>
        <v>112.57531202728038</v>
      </c>
      <c r="G868" s="61"/>
      <c r="H868" s="61"/>
      <c r="I868" s="42">
        <f>E868-E867</f>
        <v>0.30000000000000071</v>
      </c>
      <c r="J868" s="27">
        <f>(0.5*'Vehicle Specs'!$G$25*'Vehicle Specs'!$C$28*'Vehicle Specs'!$C$27*'Drive Cycle'!E868^2)</f>
        <v>58.511129825609991</v>
      </c>
      <c r="K868" s="27">
        <f>IF(A868=1,'Vehicle Specs'!$E$36,IF(A868=2,'Vehicle Specs'!$C$36,IF(A868=3,'Vehicle Specs'!$D$36,IF(A868=4,'Vehicle Specs'!$B$36,1))))</f>
        <v>111.31014600000002</v>
      </c>
      <c r="L868" s="27">
        <v>0</v>
      </c>
      <c r="M868" s="27">
        <f t="shared" si="252"/>
        <v>0</v>
      </c>
      <c r="N868" s="27">
        <f t="shared" si="244"/>
        <v>0</v>
      </c>
      <c r="O868" s="27">
        <f t="shared" si="245"/>
        <v>0</v>
      </c>
      <c r="P868" s="27">
        <f t="shared" si="246"/>
        <v>169.82127582561</v>
      </c>
      <c r="Q868" s="27">
        <f>IF(H868=1,I868*'Vehicle Specs'!#REF!,IF(H868=2,'Vehicle Specs'!#REF!*I868,IF(H868=3,'Vehicle Specs'!$G$25*I868,0)))</f>
        <v>0</v>
      </c>
      <c r="R868" s="27">
        <f t="shared" si="242"/>
        <v>169.82127582561</v>
      </c>
      <c r="S868" s="27">
        <f t="shared" si="247"/>
        <v>169.82127582561</v>
      </c>
      <c r="T868" s="27">
        <f>ABS((+P868+Q868)*(+E868))/1000</f>
        <v>1.377250546945697</v>
      </c>
      <c r="U868" s="61"/>
      <c r="V868" s="61"/>
      <c r="W868" s="22">
        <v>308.00785775999998</v>
      </c>
      <c r="X868" s="27">
        <f t="shared" si="253"/>
        <v>1.4529524269198948E-2</v>
      </c>
      <c r="Y868" s="27">
        <f t="shared" si="248"/>
        <v>1.4529524269198948E-2</v>
      </c>
      <c r="Z868" s="27">
        <f t="shared" si="249"/>
        <v>4.489622999182475E-2</v>
      </c>
      <c r="AA868" s="22">
        <f>(0.5*'Vehicle Specs'!$G$20*'Drive Cycle'!E868^2)</f>
        <v>20679.734821499998</v>
      </c>
      <c r="AB868" s="22">
        <f t="shared" si="250"/>
        <v>169.82127582561</v>
      </c>
      <c r="AC868" s="22">
        <f>SUM(AB$2:AB868)</f>
        <v>327113.86748038011</v>
      </c>
      <c r="AD868" s="35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</row>
    <row r="869" spans="1:43" x14ac:dyDescent="0.3">
      <c r="A869" s="21">
        <v>4</v>
      </c>
      <c r="B869" s="27" t="s">
        <v>103</v>
      </c>
      <c r="C869" s="27">
        <f t="shared" si="239"/>
        <v>867</v>
      </c>
      <c r="D869" s="27">
        <f t="shared" si="243"/>
        <v>18.81317</v>
      </c>
      <c r="E869" s="27">
        <f t="shared" si="255"/>
        <v>8.41</v>
      </c>
      <c r="F869" s="42">
        <f t="shared" si="251"/>
        <v>112.69421809148965</v>
      </c>
      <c r="G869" s="61"/>
      <c r="H869" s="61"/>
      <c r="I869" s="42">
        <f>E869-E868</f>
        <v>0.30000000000000071</v>
      </c>
      <c r="J869" s="27">
        <f>(0.5*'Vehicle Specs'!$G$25*'Vehicle Specs'!$C$28*'Vehicle Specs'!$C$27*'Drive Cycle'!E869^2)</f>
        <v>62.920007745209993</v>
      </c>
      <c r="K869" s="27">
        <f>IF(A869=1,'Vehicle Specs'!$E$36,IF(A869=2,'Vehicle Specs'!$C$36,IF(A869=3,'Vehicle Specs'!$D$36,IF(A869=4,'Vehicle Specs'!$B$36,1))))</f>
        <v>111.31014600000002</v>
      </c>
      <c r="L869" s="27">
        <v>0</v>
      </c>
      <c r="M869" s="27">
        <f t="shared" si="252"/>
        <v>0</v>
      </c>
      <c r="N869" s="27">
        <f t="shared" si="244"/>
        <v>0</v>
      </c>
      <c r="O869" s="27">
        <f t="shared" si="245"/>
        <v>0</v>
      </c>
      <c r="P869" s="27">
        <f t="shared" si="246"/>
        <v>174.23015374521</v>
      </c>
      <c r="Q869" s="27">
        <f>IF(H869=1,I869*'Vehicle Specs'!#REF!,IF(H869=2,'Vehicle Specs'!#REF!*I869,IF(H869=3,'Vehicle Specs'!$G$25*I869,0)))</f>
        <v>0</v>
      </c>
      <c r="R869" s="27">
        <f t="shared" si="242"/>
        <v>174.23015374521</v>
      </c>
      <c r="S869" s="27">
        <f t="shared" si="247"/>
        <v>174.23015374521</v>
      </c>
      <c r="T869" s="27">
        <f>ABS((+P869+Q869)*(+E869))/1000</f>
        <v>1.4652755929972161</v>
      </c>
      <c r="U869" s="61"/>
      <c r="V869" s="61"/>
      <c r="W869" s="22">
        <v>308.00785775999998</v>
      </c>
      <c r="X869" s="27">
        <f t="shared" si="253"/>
        <v>1.490673789229377E-2</v>
      </c>
      <c r="Y869" s="27">
        <f t="shared" si="248"/>
        <v>1.490673789229377E-2</v>
      </c>
      <c r="Z869" s="27">
        <f t="shared" si="249"/>
        <v>4.6061820087187746E-2</v>
      </c>
      <c r="AA869" s="22">
        <f>(0.5*'Vehicle Specs'!$G$20*'Drive Cycle'!E869^2)</f>
        <v>22237.975561499999</v>
      </c>
      <c r="AB869" s="22">
        <f t="shared" si="250"/>
        <v>174.23015374521</v>
      </c>
      <c r="AC869" s="22">
        <f>SUM(AB$2:AB869)</f>
        <v>327288.09763412533</v>
      </c>
      <c r="AD869" s="35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</row>
    <row r="870" spans="1:43" x14ac:dyDescent="0.3">
      <c r="A870" s="21">
        <v>4</v>
      </c>
      <c r="B870" s="27" t="s">
        <v>103</v>
      </c>
      <c r="C870" s="27">
        <f t="shared" si="239"/>
        <v>868</v>
      </c>
      <c r="D870" s="27">
        <f t="shared" si="243"/>
        <v>19.484270000000002</v>
      </c>
      <c r="E870" s="27">
        <f t="shared" si="255"/>
        <v>8.7100000000000009</v>
      </c>
      <c r="F870" s="42">
        <f t="shared" si="251"/>
        <v>112.80902865406141</v>
      </c>
      <c r="G870" s="61"/>
      <c r="H870" s="61"/>
      <c r="I870" s="42">
        <f>E870-E869</f>
        <v>0.30000000000000071</v>
      </c>
      <c r="J870" s="27">
        <f>(0.5*'Vehicle Specs'!$G$25*'Vehicle Specs'!$C$28*'Vehicle Specs'!$C$27*'Drive Cycle'!E870^2)</f>
        <v>67.489014402810014</v>
      </c>
      <c r="K870" s="27">
        <f>IF(A870=1,'Vehicle Specs'!$E$36,IF(A870=2,'Vehicle Specs'!$C$36,IF(A870=3,'Vehicle Specs'!$D$36,IF(A870=4,'Vehicle Specs'!$B$36,1))))</f>
        <v>111.31014600000002</v>
      </c>
      <c r="L870" s="27">
        <v>0</v>
      </c>
      <c r="M870" s="27">
        <f t="shared" si="252"/>
        <v>0</v>
      </c>
      <c r="N870" s="27">
        <f t="shared" si="244"/>
        <v>0</v>
      </c>
      <c r="O870" s="27">
        <f t="shared" si="245"/>
        <v>0</v>
      </c>
      <c r="P870" s="27">
        <f t="shared" si="246"/>
        <v>178.79916040281003</v>
      </c>
      <c r="Q870" s="27">
        <f>IF(H870=1,I870*'Vehicle Specs'!#REF!,IF(H870=2,'Vehicle Specs'!#REF!*I870,IF(H870=3,'Vehicle Specs'!$G$25*I870,0)))</f>
        <v>0</v>
      </c>
      <c r="R870" s="27">
        <f t="shared" si="242"/>
        <v>178.79916040281003</v>
      </c>
      <c r="S870" s="27">
        <f t="shared" si="247"/>
        <v>178.79916040281003</v>
      </c>
      <c r="T870" s="27">
        <f>ABS((+P870+Q870)*(+E870))/1000</f>
        <v>1.5573406871084756</v>
      </c>
      <c r="U870" s="61"/>
      <c r="V870" s="61"/>
      <c r="W870" s="22">
        <v>308.00785775999998</v>
      </c>
      <c r="X870" s="27">
        <f t="shared" si="253"/>
        <v>1.5297651768043371E-2</v>
      </c>
      <c r="Y870" s="27">
        <f t="shared" si="248"/>
        <v>1.5297651768043371E-2</v>
      </c>
      <c r="Z870" s="27">
        <f t="shared" si="249"/>
        <v>4.7269743963254014E-2</v>
      </c>
      <c r="AA870" s="22">
        <f>(0.5*'Vehicle Specs'!$G$20*'Drive Cycle'!E870^2)</f>
        <v>23852.811001500009</v>
      </c>
      <c r="AB870" s="22">
        <f t="shared" si="250"/>
        <v>178.79916040281003</v>
      </c>
      <c r="AC870" s="22">
        <f>SUM(AB$2:AB870)</f>
        <v>327466.89679452812</v>
      </c>
      <c r="AD870" s="35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</row>
    <row r="871" spans="1:43" x14ac:dyDescent="0.3">
      <c r="A871" s="21">
        <v>4</v>
      </c>
      <c r="B871" s="27" t="s">
        <v>103</v>
      </c>
      <c r="C871" s="27">
        <f t="shared" ref="C871:C934" si="256">C870+1</f>
        <v>869</v>
      </c>
      <c r="D871" s="27">
        <f t="shared" si="243"/>
        <v>20.155370000000005</v>
      </c>
      <c r="E871" s="27">
        <f t="shared" si="255"/>
        <v>9.0100000000000016</v>
      </c>
      <c r="F871" s="42">
        <f t="shared" si="251"/>
        <v>112.92001644540436</v>
      </c>
      <c r="G871" s="61"/>
      <c r="H871" s="61"/>
      <c r="I871" s="42">
        <f>E871-E870</f>
        <v>0.30000000000000071</v>
      </c>
      <c r="J871" s="27">
        <f>(0.5*'Vehicle Specs'!$G$25*'Vehicle Specs'!$C$28*'Vehicle Specs'!$C$27*'Drive Cycle'!E871^2)</f>
        <v>72.21814979841001</v>
      </c>
      <c r="K871" s="27">
        <f>IF(A871=1,'Vehicle Specs'!$E$36,IF(A871=2,'Vehicle Specs'!$C$36,IF(A871=3,'Vehicle Specs'!$D$36,IF(A871=4,'Vehicle Specs'!$B$36,1))))</f>
        <v>111.31014600000002</v>
      </c>
      <c r="L871" s="27">
        <v>0</v>
      </c>
      <c r="M871" s="27">
        <f t="shared" si="252"/>
        <v>0</v>
      </c>
      <c r="N871" s="27">
        <f t="shared" si="244"/>
        <v>0</v>
      </c>
      <c r="O871" s="27">
        <f t="shared" si="245"/>
        <v>0</v>
      </c>
      <c r="P871" s="27">
        <f t="shared" si="246"/>
        <v>183.52829579841003</v>
      </c>
      <c r="Q871" s="27">
        <f>IF(H871=1,I871*'Vehicle Specs'!#REF!,IF(H871=2,'Vehicle Specs'!#REF!*I871,IF(H871=3,'Vehicle Specs'!$G$25*I871,0)))</f>
        <v>0</v>
      </c>
      <c r="R871" s="27">
        <f t="shared" si="242"/>
        <v>183.52829579841003</v>
      </c>
      <c r="S871" s="27">
        <f t="shared" si="247"/>
        <v>183.52829579841003</v>
      </c>
      <c r="T871" s="27">
        <f>ABS((+P871+Q871)*(+E871))/1000</f>
        <v>1.6535899451436746</v>
      </c>
      <c r="U871" s="61"/>
      <c r="V871" s="61"/>
      <c r="W871" s="22">
        <v>308.00785775999998</v>
      </c>
      <c r="X871" s="27">
        <f t="shared" si="253"/>
        <v>1.5702265896447746E-2</v>
      </c>
      <c r="Y871" s="27">
        <f t="shared" si="248"/>
        <v>1.5702265896447746E-2</v>
      </c>
      <c r="Z871" s="27">
        <f t="shared" si="249"/>
        <v>4.8520001620023533E-2</v>
      </c>
      <c r="AA871" s="22">
        <f>(0.5*'Vehicle Specs'!$G$20*'Drive Cycle'!E871^2)</f>
        <v>25524.24114150001</v>
      </c>
      <c r="AB871" s="22">
        <f t="shared" si="250"/>
        <v>183.52829579841003</v>
      </c>
      <c r="AC871" s="22">
        <f>SUM(AB$2:AB871)</f>
        <v>327650.42509032652</v>
      </c>
      <c r="AD871" s="35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</row>
    <row r="872" spans="1:43" x14ac:dyDescent="0.3">
      <c r="A872" s="21">
        <v>4</v>
      </c>
      <c r="B872" s="27" t="s">
        <v>103</v>
      </c>
      <c r="C872" s="27">
        <f t="shared" si="256"/>
        <v>870</v>
      </c>
      <c r="D872" s="27">
        <f t="shared" si="243"/>
        <v>20.826470000000008</v>
      </c>
      <c r="E872" s="27">
        <f t="shared" si="255"/>
        <v>9.3100000000000023</v>
      </c>
      <c r="F872" s="42">
        <f t="shared" si="251"/>
        <v>113.02742783101124</v>
      </c>
      <c r="G872" s="61"/>
      <c r="H872" s="61"/>
      <c r="I872" s="42">
        <f>E872-E871</f>
        <v>0.30000000000000071</v>
      </c>
      <c r="J872" s="27">
        <f>(0.5*'Vehicle Specs'!$G$25*'Vehicle Specs'!$C$28*'Vehicle Specs'!$C$27*'Drive Cycle'!E872^2)</f>
        <v>77.107413932010033</v>
      </c>
      <c r="K872" s="27">
        <f>IF(A872=1,'Vehicle Specs'!$E$36,IF(A872=2,'Vehicle Specs'!$C$36,IF(A872=3,'Vehicle Specs'!$D$36,IF(A872=4,'Vehicle Specs'!$B$36,1))))</f>
        <v>111.31014600000002</v>
      </c>
      <c r="L872" s="27">
        <v>0</v>
      </c>
      <c r="M872" s="27">
        <f t="shared" si="252"/>
        <v>0</v>
      </c>
      <c r="N872" s="27">
        <f t="shared" si="244"/>
        <v>0</v>
      </c>
      <c r="O872" s="27">
        <f t="shared" si="245"/>
        <v>0</v>
      </c>
      <c r="P872" s="27">
        <f t="shared" si="246"/>
        <v>188.41755993201005</v>
      </c>
      <c r="Q872" s="27">
        <f>IF(H872=1,I872*'Vehicle Specs'!#REF!,IF(H872=2,'Vehicle Specs'!#REF!*I872,IF(H872=3,'Vehicle Specs'!$G$25*I872,0)))</f>
        <v>0</v>
      </c>
      <c r="R872" s="27">
        <f t="shared" si="242"/>
        <v>188.41755993201005</v>
      </c>
      <c r="S872" s="27">
        <f t="shared" si="247"/>
        <v>188.41755993201005</v>
      </c>
      <c r="T872" s="27">
        <f>ABS((+P872+Q872)*(+E872))/1000</f>
        <v>1.754167482967014</v>
      </c>
      <c r="U872" s="61"/>
      <c r="V872" s="61"/>
      <c r="W872" s="22">
        <v>308.00785775999998</v>
      </c>
      <c r="X872" s="27">
        <f t="shared" si="253"/>
        <v>1.6120580277506895E-2</v>
      </c>
      <c r="Y872" s="27">
        <f t="shared" si="248"/>
        <v>1.6120580277506895E-2</v>
      </c>
      <c r="Z872" s="27">
        <f t="shared" si="249"/>
        <v>4.9812593057496302E-2</v>
      </c>
      <c r="AA872" s="22">
        <f>(0.5*'Vehicle Specs'!$G$20*'Drive Cycle'!E872^2)</f>
        <v>27252.265981500015</v>
      </c>
      <c r="AB872" s="22">
        <f t="shared" si="250"/>
        <v>188.41755993201005</v>
      </c>
      <c r="AC872" s="22">
        <f>SUM(AB$2:AB872)</f>
        <v>327838.84265025851</v>
      </c>
      <c r="AD872" s="35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</row>
    <row r="873" spans="1:43" x14ac:dyDescent="0.3">
      <c r="A873" s="21">
        <v>4</v>
      </c>
      <c r="B873" s="27" t="s">
        <v>103</v>
      </c>
      <c r="C873" s="27">
        <f t="shared" si="256"/>
        <v>871</v>
      </c>
      <c r="D873" s="27">
        <f t="shared" si="243"/>
        <v>21.497570000000007</v>
      </c>
      <c r="E873" s="27">
        <f t="shared" si="255"/>
        <v>9.610000000000003</v>
      </c>
      <c r="F873" s="42">
        <f t="shared" si="251"/>
        <v>113.13148610364391</v>
      </c>
      <c r="G873" s="61"/>
      <c r="H873" s="61"/>
      <c r="I873" s="42">
        <f>E873-E872</f>
        <v>0.30000000000000071</v>
      </c>
      <c r="J873" s="27">
        <f>(0.5*'Vehicle Specs'!$G$25*'Vehicle Specs'!$C$28*'Vehicle Specs'!$C$27*'Drive Cycle'!E873^2)</f>
        <v>82.156806803610053</v>
      </c>
      <c r="K873" s="27">
        <f>IF(A873=1,'Vehicle Specs'!$E$36,IF(A873=2,'Vehicle Specs'!$C$36,IF(A873=3,'Vehicle Specs'!$D$36,IF(A873=4,'Vehicle Specs'!$B$36,1))))</f>
        <v>111.31014600000002</v>
      </c>
      <c r="L873" s="27">
        <v>0</v>
      </c>
      <c r="M873" s="27">
        <f t="shared" si="252"/>
        <v>0</v>
      </c>
      <c r="N873" s="27">
        <f t="shared" si="244"/>
        <v>0</v>
      </c>
      <c r="O873" s="27">
        <f t="shared" si="245"/>
        <v>0</v>
      </c>
      <c r="P873" s="27">
        <f t="shared" si="246"/>
        <v>193.46695280361007</v>
      </c>
      <c r="Q873" s="27">
        <f>IF(H873=1,I873*'Vehicle Specs'!#REF!,IF(H873=2,'Vehicle Specs'!#REF!*I873,IF(H873=3,'Vehicle Specs'!$G$25*I873,0)))</f>
        <v>0</v>
      </c>
      <c r="R873" s="27">
        <f t="shared" si="242"/>
        <v>193.46695280361007</v>
      </c>
      <c r="S873" s="27">
        <f t="shared" si="247"/>
        <v>193.46695280361007</v>
      </c>
      <c r="T873" s="27">
        <f>ABS((+P873+Q873)*(+E873))/1000</f>
        <v>1.8592174164426933</v>
      </c>
      <c r="U873" s="61"/>
      <c r="V873" s="61"/>
      <c r="W873" s="22">
        <v>308.00785775999998</v>
      </c>
      <c r="X873" s="27">
        <f t="shared" si="253"/>
        <v>1.6552594911220821E-2</v>
      </c>
      <c r="Y873" s="27">
        <f t="shared" si="248"/>
        <v>1.6552594911220821E-2</v>
      </c>
      <c r="Z873" s="27">
        <f t="shared" si="249"/>
        <v>5.1147518275672335E-2</v>
      </c>
      <c r="AA873" s="22">
        <f>(0.5*'Vehicle Specs'!$G$20*'Drive Cycle'!E873^2)</f>
        <v>29036.885521500022</v>
      </c>
      <c r="AB873" s="22">
        <f t="shared" si="250"/>
        <v>193.46695280361007</v>
      </c>
      <c r="AC873" s="22">
        <f>SUM(AB$2:AB873)</f>
        <v>328032.30960306211</v>
      </c>
      <c r="AD873" s="35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</row>
    <row r="874" spans="1:43" x14ac:dyDescent="0.3">
      <c r="A874" s="21">
        <v>4</v>
      </c>
      <c r="B874" s="27" t="s">
        <v>103</v>
      </c>
      <c r="C874" s="27">
        <f t="shared" si="256"/>
        <v>872</v>
      </c>
      <c r="D874" s="27">
        <f t="shared" si="243"/>
        <v>22.168670000000009</v>
      </c>
      <c r="E874" s="27">
        <f t="shared" si="255"/>
        <v>9.9100000000000037</v>
      </c>
      <c r="F874" s="42">
        <f t="shared" si="251"/>
        <v>113.23239427720597</v>
      </c>
      <c r="G874" s="61"/>
      <c r="H874" s="61"/>
      <c r="I874" s="42">
        <f>E874-E873</f>
        <v>0.30000000000000071</v>
      </c>
      <c r="J874" s="27">
        <f>(0.5*'Vehicle Specs'!$G$25*'Vehicle Specs'!$C$28*'Vehicle Specs'!$C$27*'Drive Cycle'!E874^2)</f>
        <v>87.366328413210056</v>
      </c>
      <c r="K874" s="27">
        <f>IF(A874=1,'Vehicle Specs'!$E$36,IF(A874=2,'Vehicle Specs'!$C$36,IF(A874=3,'Vehicle Specs'!$D$36,IF(A874=4,'Vehicle Specs'!$B$36,1))))</f>
        <v>111.31014600000002</v>
      </c>
      <c r="L874" s="27">
        <v>0</v>
      </c>
      <c r="M874" s="27">
        <f t="shared" si="252"/>
        <v>0</v>
      </c>
      <c r="N874" s="27">
        <f t="shared" si="244"/>
        <v>0</v>
      </c>
      <c r="O874" s="27">
        <f t="shared" si="245"/>
        <v>0</v>
      </c>
      <c r="P874" s="27">
        <f t="shared" si="246"/>
        <v>198.67647441321009</v>
      </c>
      <c r="Q874" s="27">
        <f>IF(H874=1,I874*'Vehicle Specs'!#REF!,IF(H874=2,'Vehicle Specs'!#REF!*I874,IF(H874=3,'Vehicle Specs'!$G$25*I874,0)))</f>
        <v>0</v>
      </c>
      <c r="R874" s="27">
        <f t="shared" si="242"/>
        <v>198.67647441321009</v>
      </c>
      <c r="S874" s="27">
        <f t="shared" si="247"/>
        <v>198.67647441321009</v>
      </c>
      <c r="T874" s="27">
        <f>ABS((+P874+Q874)*(+E874))/1000</f>
        <v>1.9688838614349127</v>
      </c>
      <c r="U874" s="61"/>
      <c r="V874" s="61"/>
      <c r="W874" s="22">
        <v>308.00785775999998</v>
      </c>
      <c r="X874" s="27">
        <f t="shared" si="253"/>
        <v>1.6998309797589525E-2</v>
      </c>
      <c r="Y874" s="27">
        <f t="shared" si="248"/>
        <v>1.6998309797589525E-2</v>
      </c>
      <c r="Z874" s="27">
        <f t="shared" si="249"/>
        <v>5.2524777274551633E-2</v>
      </c>
      <c r="AA874" s="22">
        <f>(0.5*'Vehicle Specs'!$G$20*'Drive Cycle'!E874^2)</f>
        <v>30878.099761500023</v>
      </c>
      <c r="AB874" s="22">
        <f t="shared" si="250"/>
        <v>198.67647441321009</v>
      </c>
      <c r="AC874" s="22">
        <f>SUM(AB$2:AB874)</f>
        <v>328230.9860774753</v>
      </c>
      <c r="AD874" s="35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</row>
    <row r="875" spans="1:43" x14ac:dyDescent="0.3">
      <c r="A875" s="21">
        <v>4</v>
      </c>
      <c r="B875" s="27" t="s">
        <v>103</v>
      </c>
      <c r="C875" s="27">
        <f t="shared" si="256"/>
        <v>873</v>
      </c>
      <c r="D875" s="27">
        <f t="shared" si="243"/>
        <v>22.839770000000012</v>
      </c>
      <c r="E875" s="27">
        <f t="shared" si="255"/>
        <v>10.210000000000004</v>
      </c>
      <c r="F875" s="42">
        <f t="shared" si="251"/>
        <v>113.33033747015406</v>
      </c>
      <c r="G875" s="61"/>
      <c r="H875" s="61"/>
      <c r="I875" s="42">
        <f>E875-E874</f>
        <v>0.30000000000000071</v>
      </c>
      <c r="J875" s="27">
        <f>(0.5*'Vehicle Specs'!$G$25*'Vehicle Specs'!$C$28*'Vehicle Specs'!$C$27*'Drive Cycle'!E875^2)</f>
        <v>92.73597876081007</v>
      </c>
      <c r="K875" s="27">
        <f>IF(A875=1,'Vehicle Specs'!$E$36,IF(A875=2,'Vehicle Specs'!$C$36,IF(A875=3,'Vehicle Specs'!$D$36,IF(A875=4,'Vehicle Specs'!$B$36,1))))</f>
        <v>111.31014600000002</v>
      </c>
      <c r="L875" s="27">
        <v>0</v>
      </c>
      <c r="M875" s="27">
        <f t="shared" si="252"/>
        <v>0</v>
      </c>
      <c r="N875" s="27">
        <f t="shared" si="244"/>
        <v>0</v>
      </c>
      <c r="O875" s="27">
        <f t="shared" si="245"/>
        <v>0</v>
      </c>
      <c r="P875" s="27">
        <f t="shared" si="246"/>
        <v>204.04612476081007</v>
      </c>
      <c r="Q875" s="27">
        <f>IF(H875=1,I875*'Vehicle Specs'!#REF!,IF(H875=2,'Vehicle Specs'!#REF!*I875,IF(H875=3,'Vehicle Specs'!$G$25*I875,0)))</f>
        <v>0</v>
      </c>
      <c r="R875" s="27">
        <f t="shared" si="242"/>
        <v>204.04612476081007</v>
      </c>
      <c r="S875" s="27">
        <f t="shared" si="247"/>
        <v>204.04612476081007</v>
      </c>
      <c r="T875" s="27">
        <f>ABS((+P875+Q875)*(+E875))/1000</f>
        <v>2.0833109338078715</v>
      </c>
      <c r="U875" s="61"/>
      <c r="V875" s="61"/>
      <c r="W875" s="22">
        <v>308.00785775999998</v>
      </c>
      <c r="X875" s="27">
        <f t="shared" si="253"/>
        <v>1.7457724936613E-2</v>
      </c>
      <c r="Y875" s="27">
        <f t="shared" si="248"/>
        <v>1.7457724936613E-2</v>
      </c>
      <c r="Z875" s="27">
        <f t="shared" si="249"/>
        <v>5.3944370054134168E-2</v>
      </c>
      <c r="AA875" s="22">
        <f>(0.5*'Vehicle Specs'!$G$20*'Drive Cycle'!E875^2)</f>
        <v>32775.908701500033</v>
      </c>
      <c r="AB875" s="22">
        <f t="shared" si="250"/>
        <v>204.04612476081007</v>
      </c>
      <c r="AC875" s="22">
        <f>SUM(AB$2:AB875)</f>
        <v>328435.03220223612</v>
      </c>
      <c r="AD875" s="35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</row>
    <row r="876" spans="1:43" x14ac:dyDescent="0.3">
      <c r="A876" s="21">
        <v>4</v>
      </c>
      <c r="B876" s="27" t="s">
        <v>103</v>
      </c>
      <c r="C876" s="27">
        <f t="shared" si="256"/>
        <v>874</v>
      </c>
      <c r="D876" s="27">
        <f t="shared" si="243"/>
        <v>22.839770000000001</v>
      </c>
      <c r="E876" s="27">
        <v>10.210000000000001</v>
      </c>
      <c r="F876" s="42">
        <f t="shared" si="251"/>
        <v>113.42828066310216</v>
      </c>
      <c r="G876" s="61"/>
      <c r="H876" s="61"/>
      <c r="I876" s="42">
        <f>E876-E875</f>
        <v>0</v>
      </c>
      <c r="J876" s="27">
        <f>(0.5*'Vehicle Specs'!$G$25*'Vehicle Specs'!$C$28*'Vehicle Specs'!$C$27*'Drive Cycle'!E876^2)</f>
        <v>92.735978760809999</v>
      </c>
      <c r="K876" s="27">
        <f>IF(A876=1,'Vehicle Specs'!$E$36,IF(A876=2,'Vehicle Specs'!$C$36,IF(A876=3,'Vehicle Specs'!$D$36,IF(A876=4,'Vehicle Specs'!$B$36,1))))</f>
        <v>111.31014600000002</v>
      </c>
      <c r="L876" s="27">
        <v>0</v>
      </c>
      <c r="M876" s="27">
        <f t="shared" si="252"/>
        <v>0</v>
      </c>
      <c r="N876" s="27">
        <f t="shared" si="244"/>
        <v>0</v>
      </c>
      <c r="O876" s="27">
        <f t="shared" si="245"/>
        <v>0</v>
      </c>
      <c r="P876" s="27">
        <f t="shared" si="246"/>
        <v>204.04612476081002</v>
      </c>
      <c r="Q876" s="27">
        <f>IF(H876=1,I876*'Vehicle Specs'!#REF!,IF(H876=2,'Vehicle Specs'!#REF!*I876,IF(H876=3,'Vehicle Specs'!$G$25*I876,0)))</f>
        <v>0</v>
      </c>
      <c r="R876" s="27">
        <f t="shared" si="242"/>
        <v>204.04612476081002</v>
      </c>
      <c r="S876" s="27">
        <f t="shared" si="247"/>
        <v>204.04612476081002</v>
      </c>
      <c r="T876" s="27">
        <f>ABS((+P876+Q876)*(+E876))/1000</f>
        <v>2.0833109338078701</v>
      </c>
      <c r="U876" s="61"/>
      <c r="V876" s="61"/>
      <c r="W876" s="22">
        <v>308.00785775999998</v>
      </c>
      <c r="X876" s="27">
        <f t="shared" si="253"/>
        <v>1.7457724936612993E-2</v>
      </c>
      <c r="Y876" s="27">
        <f t="shared" si="248"/>
        <v>1.7457724936612993E-2</v>
      </c>
      <c r="Z876" s="27">
        <f t="shared" si="249"/>
        <v>5.3944370054134147E-2</v>
      </c>
      <c r="AA876" s="22">
        <f>(0.5*'Vehicle Specs'!$G$20*'Drive Cycle'!E876^2)</f>
        <v>32775.908701500004</v>
      </c>
      <c r="AB876" s="22">
        <f t="shared" si="250"/>
        <v>204.04612476081002</v>
      </c>
      <c r="AC876" s="22">
        <f>SUM(AB$2:AB876)</f>
        <v>328639.07832699694</v>
      </c>
      <c r="AD876" s="35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</row>
    <row r="877" spans="1:43" x14ac:dyDescent="0.3">
      <c r="A877" s="21">
        <v>4</v>
      </c>
      <c r="B877" s="27" t="s">
        <v>103</v>
      </c>
      <c r="C877" s="27">
        <f t="shared" si="256"/>
        <v>875</v>
      </c>
      <c r="D877" s="27">
        <f t="shared" si="243"/>
        <v>22.839770000000001</v>
      </c>
      <c r="E877" s="27">
        <v>10.210000000000001</v>
      </c>
      <c r="F877" s="42">
        <f t="shared" si="251"/>
        <v>113.52622385605025</v>
      </c>
      <c r="G877" s="61"/>
      <c r="H877" s="61"/>
      <c r="I877" s="42">
        <f>E877-E876</f>
        <v>0</v>
      </c>
      <c r="J877" s="27">
        <f>(0.5*'Vehicle Specs'!$G$25*'Vehicle Specs'!$C$28*'Vehicle Specs'!$C$27*'Drive Cycle'!E877^2)</f>
        <v>92.735978760809999</v>
      </c>
      <c r="K877" s="27">
        <f>IF(A877=1,'Vehicle Specs'!$E$36,IF(A877=2,'Vehicle Specs'!$C$36,IF(A877=3,'Vehicle Specs'!$D$36,IF(A877=4,'Vehicle Specs'!$B$36,1))))</f>
        <v>111.31014600000002</v>
      </c>
      <c r="L877" s="27">
        <v>0</v>
      </c>
      <c r="M877" s="27">
        <f t="shared" si="252"/>
        <v>0</v>
      </c>
      <c r="N877" s="27">
        <f t="shared" si="244"/>
        <v>0</v>
      </c>
      <c r="O877" s="27">
        <f t="shared" si="245"/>
        <v>0</v>
      </c>
      <c r="P877" s="27">
        <f t="shared" si="246"/>
        <v>204.04612476081002</v>
      </c>
      <c r="Q877" s="27">
        <f>IF(H877=1,I877*'Vehicle Specs'!#REF!,IF(H877=2,'Vehicle Specs'!#REF!*I877,IF(H877=3,'Vehicle Specs'!$G$25*I877,0)))</f>
        <v>0</v>
      </c>
      <c r="R877" s="27">
        <f t="shared" si="242"/>
        <v>204.04612476081002</v>
      </c>
      <c r="S877" s="27">
        <f t="shared" si="247"/>
        <v>204.04612476081002</v>
      </c>
      <c r="T877" s="27">
        <f>ABS((+P877+Q877)*(+E877))/1000</f>
        <v>2.0833109338078701</v>
      </c>
      <c r="U877" s="61"/>
      <c r="V877" s="61"/>
      <c r="W877" s="22">
        <v>308.00785775999998</v>
      </c>
      <c r="X877" s="27">
        <f t="shared" si="253"/>
        <v>1.7457724936612993E-2</v>
      </c>
      <c r="Y877" s="27">
        <f t="shared" si="248"/>
        <v>1.7457724936612993E-2</v>
      </c>
      <c r="Z877" s="27">
        <f t="shared" si="249"/>
        <v>5.3944370054134147E-2</v>
      </c>
      <c r="AA877" s="22">
        <f>(0.5*'Vehicle Specs'!$G$20*'Drive Cycle'!E877^2)</f>
        <v>32775.908701500004</v>
      </c>
      <c r="AB877" s="22">
        <f t="shared" si="250"/>
        <v>204.04612476081002</v>
      </c>
      <c r="AC877" s="22">
        <f>SUM(AB$2:AB877)</f>
        <v>328843.12445175776</v>
      </c>
      <c r="AD877" s="35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</row>
    <row r="878" spans="1:43" x14ac:dyDescent="0.3">
      <c r="A878" s="21">
        <v>4</v>
      </c>
      <c r="B878" s="27" t="s">
        <v>103</v>
      </c>
      <c r="C878" s="27">
        <f t="shared" si="256"/>
        <v>876</v>
      </c>
      <c r="D878" s="27">
        <f t="shared" si="243"/>
        <v>22.839770000000001</v>
      </c>
      <c r="E878" s="27">
        <v>10.210000000000001</v>
      </c>
      <c r="F878" s="42">
        <f t="shared" si="251"/>
        <v>113.62416704899834</v>
      </c>
      <c r="G878" s="61"/>
      <c r="H878" s="61"/>
      <c r="I878" s="42">
        <f>E878-E877</f>
        <v>0</v>
      </c>
      <c r="J878" s="27">
        <f>(0.5*'Vehicle Specs'!$G$25*'Vehicle Specs'!$C$28*'Vehicle Specs'!$C$27*'Drive Cycle'!E878^2)</f>
        <v>92.735978760809999</v>
      </c>
      <c r="K878" s="27">
        <f>IF(A878=1,'Vehicle Specs'!$E$36,IF(A878=2,'Vehicle Specs'!$C$36,IF(A878=3,'Vehicle Specs'!$D$36,IF(A878=4,'Vehicle Specs'!$B$36,1))))</f>
        <v>111.31014600000002</v>
      </c>
      <c r="L878" s="27">
        <v>0</v>
      </c>
      <c r="M878" s="27">
        <f t="shared" si="252"/>
        <v>0</v>
      </c>
      <c r="N878" s="27">
        <f t="shared" si="244"/>
        <v>0</v>
      </c>
      <c r="O878" s="27">
        <f t="shared" si="245"/>
        <v>0</v>
      </c>
      <c r="P878" s="27">
        <f t="shared" si="246"/>
        <v>204.04612476081002</v>
      </c>
      <c r="Q878" s="27">
        <f>IF(H878=1,I878*'Vehicle Specs'!#REF!,IF(H878=2,'Vehicle Specs'!#REF!*I878,IF(H878=3,'Vehicle Specs'!$G$25*I878,0)))</f>
        <v>0</v>
      </c>
      <c r="R878" s="27">
        <f t="shared" si="242"/>
        <v>204.04612476081002</v>
      </c>
      <c r="S878" s="27">
        <f t="shared" si="247"/>
        <v>204.04612476081002</v>
      </c>
      <c r="T878" s="27">
        <f>ABS((+P878+Q878)*(+E878))/1000</f>
        <v>2.0833109338078701</v>
      </c>
      <c r="U878" s="61"/>
      <c r="V878" s="61"/>
      <c r="W878" s="22">
        <v>308.00785775999998</v>
      </c>
      <c r="X878" s="27">
        <f t="shared" si="253"/>
        <v>1.7457724936612993E-2</v>
      </c>
      <c r="Y878" s="27">
        <f t="shared" si="248"/>
        <v>1.7457724936612993E-2</v>
      </c>
      <c r="Z878" s="27">
        <f t="shared" si="249"/>
        <v>5.3944370054134147E-2</v>
      </c>
      <c r="AA878" s="22">
        <f>(0.5*'Vehicle Specs'!$G$20*'Drive Cycle'!E878^2)</f>
        <v>32775.908701500004</v>
      </c>
      <c r="AB878" s="22">
        <f t="shared" si="250"/>
        <v>204.04612476081002</v>
      </c>
      <c r="AC878" s="22">
        <f>SUM(AB$2:AB878)</f>
        <v>329047.17057651858</v>
      </c>
      <c r="AD878" s="35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</row>
    <row r="879" spans="1:43" x14ac:dyDescent="0.3">
      <c r="A879" s="21">
        <v>4</v>
      </c>
      <c r="B879" s="27" t="s">
        <v>103</v>
      </c>
      <c r="C879" s="27">
        <f t="shared" si="256"/>
        <v>877</v>
      </c>
      <c r="D879" s="27">
        <f t="shared" si="243"/>
        <v>22.839770000000001</v>
      </c>
      <c r="E879" s="27">
        <v>10.210000000000001</v>
      </c>
      <c r="F879" s="42">
        <f t="shared" si="251"/>
        <v>113.72211024194644</v>
      </c>
      <c r="G879" s="61"/>
      <c r="H879" s="61"/>
      <c r="I879" s="42">
        <f>E879-E878</f>
        <v>0</v>
      </c>
      <c r="J879" s="27">
        <f>(0.5*'Vehicle Specs'!$G$25*'Vehicle Specs'!$C$28*'Vehicle Specs'!$C$27*'Drive Cycle'!E879^2)</f>
        <v>92.735978760809999</v>
      </c>
      <c r="K879" s="27">
        <f>IF(A879=1,'Vehicle Specs'!$E$36,IF(A879=2,'Vehicle Specs'!$C$36,IF(A879=3,'Vehicle Specs'!$D$36,IF(A879=4,'Vehicle Specs'!$B$36,1))))</f>
        <v>111.31014600000002</v>
      </c>
      <c r="L879" s="27">
        <v>0</v>
      </c>
      <c r="M879" s="27">
        <f t="shared" si="252"/>
        <v>0</v>
      </c>
      <c r="N879" s="27">
        <f t="shared" si="244"/>
        <v>0</v>
      </c>
      <c r="O879" s="27">
        <f t="shared" si="245"/>
        <v>0</v>
      </c>
      <c r="P879" s="27">
        <f t="shared" si="246"/>
        <v>204.04612476081002</v>
      </c>
      <c r="Q879" s="27">
        <f>IF(H879=1,I879*'Vehicle Specs'!#REF!,IF(H879=2,'Vehicle Specs'!#REF!*I879,IF(H879=3,'Vehicle Specs'!$G$25*I879,0)))</f>
        <v>0</v>
      </c>
      <c r="R879" s="27">
        <f t="shared" si="242"/>
        <v>204.04612476081002</v>
      </c>
      <c r="S879" s="27">
        <f t="shared" si="247"/>
        <v>204.04612476081002</v>
      </c>
      <c r="T879" s="27">
        <f>ABS((+P879+Q879)*(+E879))/1000</f>
        <v>2.0833109338078701</v>
      </c>
      <c r="U879" s="61"/>
      <c r="V879" s="61"/>
      <c r="W879" s="22">
        <v>308.00785775999998</v>
      </c>
      <c r="X879" s="27">
        <f t="shared" si="253"/>
        <v>1.7457724936612993E-2</v>
      </c>
      <c r="Y879" s="27">
        <f t="shared" si="248"/>
        <v>1.7457724936612993E-2</v>
      </c>
      <c r="Z879" s="27">
        <f t="shared" si="249"/>
        <v>5.3944370054134147E-2</v>
      </c>
      <c r="AA879" s="22">
        <f>(0.5*'Vehicle Specs'!$G$20*'Drive Cycle'!E879^2)</f>
        <v>32775.908701500004</v>
      </c>
      <c r="AB879" s="22">
        <f t="shared" si="250"/>
        <v>204.04612476081002</v>
      </c>
      <c r="AC879" s="22">
        <f>SUM(AB$2:AB879)</f>
        <v>329251.21670127939</v>
      </c>
      <c r="AD879" s="35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</row>
    <row r="880" spans="1:43" x14ac:dyDescent="0.3">
      <c r="A880" s="21">
        <v>4</v>
      </c>
      <c r="B880" s="27" t="s">
        <v>103</v>
      </c>
      <c r="C880" s="27">
        <f t="shared" si="256"/>
        <v>878</v>
      </c>
      <c r="D880" s="27">
        <f t="shared" si="243"/>
        <v>22.839770000000001</v>
      </c>
      <c r="E880" s="27">
        <v>10.210000000000001</v>
      </c>
      <c r="F880" s="42">
        <f t="shared" si="251"/>
        <v>113.82005343489453</v>
      </c>
      <c r="G880" s="61"/>
      <c r="H880" s="61"/>
      <c r="I880" s="42">
        <f>E880-E879</f>
        <v>0</v>
      </c>
      <c r="J880" s="27">
        <f>(0.5*'Vehicle Specs'!$G$25*'Vehicle Specs'!$C$28*'Vehicle Specs'!$C$27*'Drive Cycle'!E880^2)</f>
        <v>92.735978760809999</v>
      </c>
      <c r="K880" s="27">
        <f>IF(A880=1,'Vehicle Specs'!$E$36,IF(A880=2,'Vehicle Specs'!$C$36,IF(A880=3,'Vehicle Specs'!$D$36,IF(A880=4,'Vehicle Specs'!$B$36,1))))</f>
        <v>111.31014600000002</v>
      </c>
      <c r="L880" s="27">
        <v>0</v>
      </c>
      <c r="M880" s="27">
        <f t="shared" si="252"/>
        <v>0</v>
      </c>
      <c r="N880" s="27">
        <f t="shared" si="244"/>
        <v>0</v>
      </c>
      <c r="O880" s="27">
        <f t="shared" si="245"/>
        <v>0</v>
      </c>
      <c r="P880" s="27">
        <f t="shared" si="246"/>
        <v>204.04612476081002</v>
      </c>
      <c r="Q880" s="27">
        <f>IF(H880=1,I880*'Vehicle Specs'!#REF!,IF(H880=2,'Vehicle Specs'!#REF!*I880,IF(H880=3,'Vehicle Specs'!$G$25*I880,0)))</f>
        <v>0</v>
      </c>
      <c r="R880" s="27">
        <f t="shared" si="242"/>
        <v>204.04612476081002</v>
      </c>
      <c r="S880" s="27">
        <f t="shared" si="247"/>
        <v>204.04612476081002</v>
      </c>
      <c r="T880" s="27">
        <f>ABS((+P880+Q880)*(+E880))/1000</f>
        <v>2.0833109338078701</v>
      </c>
      <c r="U880" s="61"/>
      <c r="V880" s="61"/>
      <c r="W880" s="22">
        <v>308.00785775999998</v>
      </c>
      <c r="X880" s="27">
        <f t="shared" si="253"/>
        <v>1.7457724936612993E-2</v>
      </c>
      <c r="Y880" s="27">
        <f t="shared" si="248"/>
        <v>1.7457724936612993E-2</v>
      </c>
      <c r="Z880" s="27">
        <f t="shared" si="249"/>
        <v>5.3944370054134147E-2</v>
      </c>
      <c r="AA880" s="22">
        <f>(0.5*'Vehicle Specs'!$G$20*'Drive Cycle'!E880^2)</f>
        <v>32775.908701500004</v>
      </c>
      <c r="AB880" s="22">
        <f t="shared" si="250"/>
        <v>204.04612476081002</v>
      </c>
      <c r="AC880" s="22">
        <f>SUM(AB$2:AB880)</f>
        <v>329455.26282604021</v>
      </c>
      <c r="AD880" s="35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</row>
    <row r="881" spans="1:43" x14ac:dyDescent="0.3">
      <c r="A881" s="21">
        <v>4</v>
      </c>
      <c r="B881" s="27" t="s">
        <v>103</v>
      </c>
      <c r="C881" s="27">
        <f t="shared" si="256"/>
        <v>879</v>
      </c>
      <c r="D881" s="27">
        <f t="shared" si="243"/>
        <v>22.839770000000001</v>
      </c>
      <c r="E881" s="27">
        <v>10.210000000000001</v>
      </c>
      <c r="F881" s="42">
        <f t="shared" si="251"/>
        <v>113.91799662784263</v>
      </c>
      <c r="G881" s="61"/>
      <c r="H881" s="61"/>
      <c r="I881" s="42">
        <f>E881-E880</f>
        <v>0</v>
      </c>
      <c r="J881" s="27">
        <f>(0.5*'Vehicle Specs'!$G$25*'Vehicle Specs'!$C$28*'Vehicle Specs'!$C$27*'Drive Cycle'!E881^2)</f>
        <v>92.735978760809999</v>
      </c>
      <c r="K881" s="27">
        <f>IF(A881=1,'Vehicle Specs'!$E$36,IF(A881=2,'Vehicle Specs'!$C$36,IF(A881=3,'Vehicle Specs'!$D$36,IF(A881=4,'Vehicle Specs'!$B$36,1))))</f>
        <v>111.31014600000002</v>
      </c>
      <c r="L881" s="27">
        <v>0</v>
      </c>
      <c r="M881" s="27">
        <f t="shared" si="252"/>
        <v>0</v>
      </c>
      <c r="N881" s="27">
        <f t="shared" si="244"/>
        <v>0</v>
      </c>
      <c r="O881" s="27">
        <f t="shared" si="245"/>
        <v>0</v>
      </c>
      <c r="P881" s="27">
        <f t="shared" si="246"/>
        <v>204.04612476081002</v>
      </c>
      <c r="Q881" s="27">
        <f>IF(H881=1,I881*'Vehicle Specs'!#REF!,IF(H881=2,'Vehicle Specs'!#REF!*I881,IF(H881=3,'Vehicle Specs'!$G$25*I881,0)))</f>
        <v>0</v>
      </c>
      <c r="R881" s="27">
        <f t="shared" si="242"/>
        <v>204.04612476081002</v>
      </c>
      <c r="S881" s="27">
        <f t="shared" si="247"/>
        <v>204.04612476081002</v>
      </c>
      <c r="T881" s="27">
        <f>ABS((+P881+Q881)*(+E881))/1000</f>
        <v>2.0833109338078701</v>
      </c>
      <c r="U881" s="61"/>
      <c r="V881" s="61"/>
      <c r="W881" s="22">
        <v>308.00785775999998</v>
      </c>
      <c r="X881" s="27">
        <f t="shared" si="253"/>
        <v>1.7457724936612993E-2</v>
      </c>
      <c r="Y881" s="27">
        <f t="shared" si="248"/>
        <v>1.7457724936612993E-2</v>
      </c>
      <c r="Z881" s="27">
        <f t="shared" si="249"/>
        <v>5.3944370054134147E-2</v>
      </c>
      <c r="AA881" s="22">
        <f>(0.5*'Vehicle Specs'!$G$20*'Drive Cycle'!E881^2)</f>
        <v>32775.908701500004</v>
      </c>
      <c r="AB881" s="22">
        <f t="shared" si="250"/>
        <v>204.04612476081002</v>
      </c>
      <c r="AC881" s="22">
        <f>SUM(AB$2:AB881)</f>
        <v>329659.30895080103</v>
      </c>
      <c r="AD881" s="35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</row>
    <row r="882" spans="1:43" x14ac:dyDescent="0.3">
      <c r="A882" s="21">
        <v>4</v>
      </c>
      <c r="B882" s="27" t="s">
        <v>103</v>
      </c>
      <c r="C882" s="27">
        <f t="shared" si="256"/>
        <v>880</v>
      </c>
      <c r="D882" s="27">
        <f t="shared" si="243"/>
        <v>22.839770000000001</v>
      </c>
      <c r="E882" s="27">
        <v>10.210000000000001</v>
      </c>
      <c r="F882" s="42">
        <f t="shared" si="251"/>
        <v>114.01593982079072</v>
      </c>
      <c r="G882" s="61"/>
      <c r="H882" s="61"/>
      <c r="I882" s="42">
        <f>E882-E881</f>
        <v>0</v>
      </c>
      <c r="J882" s="27">
        <f>(0.5*'Vehicle Specs'!$G$25*'Vehicle Specs'!$C$28*'Vehicle Specs'!$C$27*'Drive Cycle'!E882^2)</f>
        <v>92.735978760809999</v>
      </c>
      <c r="K882" s="27">
        <f>IF(A882=1,'Vehicle Specs'!$E$36,IF(A882=2,'Vehicle Specs'!$C$36,IF(A882=3,'Vehicle Specs'!$D$36,IF(A882=4,'Vehicle Specs'!$B$36,1))))</f>
        <v>111.31014600000002</v>
      </c>
      <c r="L882" s="27">
        <v>0</v>
      </c>
      <c r="M882" s="27">
        <f t="shared" si="252"/>
        <v>0</v>
      </c>
      <c r="N882" s="27">
        <f t="shared" si="244"/>
        <v>0</v>
      </c>
      <c r="O882" s="27">
        <f t="shared" si="245"/>
        <v>0</v>
      </c>
      <c r="P882" s="27">
        <f t="shared" si="246"/>
        <v>204.04612476081002</v>
      </c>
      <c r="Q882" s="27">
        <f>IF(H882=1,I882*'Vehicle Specs'!#REF!,IF(H882=2,'Vehicle Specs'!#REF!*I882,IF(H882=3,'Vehicle Specs'!$G$25*I882,0)))</f>
        <v>0</v>
      </c>
      <c r="R882" s="27">
        <f t="shared" si="242"/>
        <v>204.04612476081002</v>
      </c>
      <c r="S882" s="27">
        <f t="shared" si="247"/>
        <v>204.04612476081002</v>
      </c>
      <c r="T882" s="27">
        <f>ABS((+P882+Q882)*(+E882))/1000</f>
        <v>2.0833109338078701</v>
      </c>
      <c r="U882" s="61"/>
      <c r="V882" s="61"/>
      <c r="W882" s="22">
        <v>308.00785775999998</v>
      </c>
      <c r="X882" s="27">
        <f t="shared" si="253"/>
        <v>1.7457724936612993E-2</v>
      </c>
      <c r="Y882" s="27">
        <f t="shared" si="248"/>
        <v>1.7457724936612993E-2</v>
      </c>
      <c r="Z882" s="27">
        <f t="shared" si="249"/>
        <v>5.3944370054134147E-2</v>
      </c>
      <c r="AA882" s="22">
        <f>(0.5*'Vehicle Specs'!$G$20*'Drive Cycle'!E882^2)</f>
        <v>32775.908701500004</v>
      </c>
      <c r="AB882" s="22">
        <f t="shared" si="250"/>
        <v>204.04612476081002</v>
      </c>
      <c r="AC882" s="22">
        <f>SUM(AB$2:AB882)</f>
        <v>329863.35507556185</v>
      </c>
      <c r="AD882" s="35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</row>
    <row r="883" spans="1:43" x14ac:dyDescent="0.3">
      <c r="A883" s="21">
        <v>4</v>
      </c>
      <c r="B883" s="27" t="s">
        <v>103</v>
      </c>
      <c r="C883" s="27">
        <f t="shared" si="256"/>
        <v>881</v>
      </c>
      <c r="D883" s="27">
        <f t="shared" si="243"/>
        <v>22.839770000000001</v>
      </c>
      <c r="E883" s="27">
        <v>10.210000000000001</v>
      </c>
      <c r="F883" s="42">
        <f t="shared" si="251"/>
        <v>114.11388301373881</v>
      </c>
      <c r="G883" s="61"/>
      <c r="H883" s="61"/>
      <c r="I883" s="42">
        <f>E883-E882</f>
        <v>0</v>
      </c>
      <c r="J883" s="27">
        <f>(0.5*'Vehicle Specs'!$G$25*'Vehicle Specs'!$C$28*'Vehicle Specs'!$C$27*'Drive Cycle'!E883^2)</f>
        <v>92.735978760809999</v>
      </c>
      <c r="K883" s="27">
        <f>IF(A883=1,'Vehicle Specs'!$E$36,IF(A883=2,'Vehicle Specs'!$C$36,IF(A883=3,'Vehicle Specs'!$D$36,IF(A883=4,'Vehicle Specs'!$B$36,1))))</f>
        <v>111.31014600000002</v>
      </c>
      <c r="L883" s="27">
        <v>0</v>
      </c>
      <c r="M883" s="27">
        <f t="shared" si="252"/>
        <v>0</v>
      </c>
      <c r="N883" s="27">
        <f t="shared" si="244"/>
        <v>0</v>
      </c>
      <c r="O883" s="27">
        <f t="shared" si="245"/>
        <v>0</v>
      </c>
      <c r="P883" s="27">
        <f t="shared" si="246"/>
        <v>204.04612476081002</v>
      </c>
      <c r="Q883" s="27">
        <f>IF(H883=1,I883*'Vehicle Specs'!#REF!,IF(H883=2,'Vehicle Specs'!#REF!*I883,IF(H883=3,'Vehicle Specs'!$G$25*I883,0)))</f>
        <v>0</v>
      </c>
      <c r="R883" s="27">
        <f t="shared" si="242"/>
        <v>204.04612476081002</v>
      </c>
      <c r="S883" s="27">
        <f t="shared" si="247"/>
        <v>204.04612476081002</v>
      </c>
      <c r="T883" s="27">
        <f>ABS((+P883+Q883)*(+E883))/1000</f>
        <v>2.0833109338078701</v>
      </c>
      <c r="U883" s="61"/>
      <c r="V883" s="61"/>
      <c r="W883" s="22">
        <v>308.00785775999998</v>
      </c>
      <c r="X883" s="27">
        <f t="shared" si="253"/>
        <v>1.7457724936612993E-2</v>
      </c>
      <c r="Y883" s="27">
        <f t="shared" si="248"/>
        <v>1.7457724936612993E-2</v>
      </c>
      <c r="Z883" s="27">
        <f t="shared" si="249"/>
        <v>5.3944370054134147E-2</v>
      </c>
      <c r="AA883" s="22">
        <f>(0.5*'Vehicle Specs'!$G$20*'Drive Cycle'!E883^2)</f>
        <v>32775.908701500004</v>
      </c>
      <c r="AB883" s="22">
        <f t="shared" si="250"/>
        <v>204.04612476081002</v>
      </c>
      <c r="AC883" s="22">
        <f>SUM(AB$2:AB883)</f>
        <v>330067.40120032267</v>
      </c>
      <c r="AD883" s="35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</row>
    <row r="884" spans="1:43" x14ac:dyDescent="0.3">
      <c r="A884" s="21">
        <v>4</v>
      </c>
      <c r="B884" s="27" t="s">
        <v>103</v>
      </c>
      <c r="C884" s="27">
        <f t="shared" si="256"/>
        <v>882</v>
      </c>
      <c r="D884" s="27">
        <f t="shared" si="243"/>
        <v>22.839770000000001</v>
      </c>
      <c r="E884" s="27">
        <v>10.210000000000001</v>
      </c>
      <c r="F884" s="42">
        <f t="shared" si="251"/>
        <v>114.21182620668691</v>
      </c>
      <c r="G884" s="61"/>
      <c r="H884" s="61"/>
      <c r="I884" s="42">
        <f>E884-E883</f>
        <v>0</v>
      </c>
      <c r="J884" s="27">
        <f>(0.5*'Vehicle Specs'!$G$25*'Vehicle Specs'!$C$28*'Vehicle Specs'!$C$27*'Drive Cycle'!E884^2)</f>
        <v>92.735978760809999</v>
      </c>
      <c r="K884" s="27">
        <f>IF(A884=1,'Vehicle Specs'!$E$36,IF(A884=2,'Vehicle Specs'!$C$36,IF(A884=3,'Vehicle Specs'!$D$36,IF(A884=4,'Vehicle Specs'!$B$36,1))))</f>
        <v>111.31014600000002</v>
      </c>
      <c r="L884" s="27">
        <v>0</v>
      </c>
      <c r="M884" s="27">
        <f t="shared" si="252"/>
        <v>0</v>
      </c>
      <c r="N884" s="27">
        <f t="shared" si="244"/>
        <v>0</v>
      </c>
      <c r="O884" s="27">
        <f t="shared" si="245"/>
        <v>0</v>
      </c>
      <c r="P884" s="27">
        <f t="shared" si="246"/>
        <v>204.04612476081002</v>
      </c>
      <c r="Q884" s="27">
        <f>IF(H884=1,I884*'Vehicle Specs'!#REF!,IF(H884=2,'Vehicle Specs'!#REF!*I884,IF(H884=3,'Vehicle Specs'!$G$25*I884,0)))</f>
        <v>0</v>
      </c>
      <c r="R884" s="27">
        <f t="shared" si="242"/>
        <v>204.04612476081002</v>
      </c>
      <c r="S884" s="27">
        <f t="shared" si="247"/>
        <v>204.04612476081002</v>
      </c>
      <c r="T884" s="27">
        <f>ABS((+P884+Q884)*(+E884))/1000</f>
        <v>2.0833109338078701</v>
      </c>
      <c r="U884" s="61"/>
      <c r="V884" s="61"/>
      <c r="W884" s="22">
        <v>308.00785775999998</v>
      </c>
      <c r="X884" s="27">
        <f t="shared" si="253"/>
        <v>1.7457724936612993E-2</v>
      </c>
      <c r="Y884" s="27">
        <f t="shared" si="248"/>
        <v>1.7457724936612993E-2</v>
      </c>
      <c r="Z884" s="27">
        <f t="shared" si="249"/>
        <v>5.3944370054134147E-2</v>
      </c>
      <c r="AA884" s="22">
        <f>(0.5*'Vehicle Specs'!$G$20*'Drive Cycle'!E884^2)</f>
        <v>32775.908701500004</v>
      </c>
      <c r="AB884" s="22">
        <f t="shared" si="250"/>
        <v>204.04612476081002</v>
      </c>
      <c r="AC884" s="22">
        <f>SUM(AB$2:AB884)</f>
        <v>330271.44732508349</v>
      </c>
      <c r="AD884" s="35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</row>
    <row r="885" spans="1:43" x14ac:dyDescent="0.3">
      <c r="A885" s="21">
        <v>4</v>
      </c>
      <c r="B885" s="27" t="s">
        <v>104</v>
      </c>
      <c r="C885" s="27">
        <f t="shared" si="256"/>
        <v>883</v>
      </c>
      <c r="D885" s="27">
        <f t="shared" si="243"/>
        <v>22.839770000000001</v>
      </c>
      <c r="E885" s="27">
        <v>10.210000000000001</v>
      </c>
      <c r="F885" s="42">
        <f t="shared" si="251"/>
        <v>114.309769399635</v>
      </c>
      <c r="G885" s="61"/>
      <c r="H885" s="61"/>
      <c r="I885" s="42">
        <f>E885-E884</f>
        <v>0</v>
      </c>
      <c r="J885" s="27">
        <f>(0.5*'Vehicle Specs'!$G$25*'Vehicle Specs'!$C$28*'Vehicle Specs'!$C$27*'Drive Cycle'!E885^2)</f>
        <v>92.735978760809999</v>
      </c>
      <c r="K885" s="27">
        <f>IF(A885=1,'Vehicle Specs'!$E$36,IF(A885=2,'Vehicle Specs'!$C$36,IF(A885=3,'Vehicle Specs'!$D$36,IF(A885=4,'Vehicle Specs'!$B$36,1))))</f>
        <v>111.31014600000002</v>
      </c>
      <c r="L885" s="27">
        <v>0</v>
      </c>
      <c r="M885" s="27">
        <f t="shared" si="252"/>
        <v>0</v>
      </c>
      <c r="N885" s="27">
        <f t="shared" si="244"/>
        <v>0</v>
      </c>
      <c r="O885" s="27">
        <f t="shared" si="245"/>
        <v>0</v>
      </c>
      <c r="P885" s="27">
        <f t="shared" si="246"/>
        <v>204.04612476081002</v>
      </c>
      <c r="Q885" s="27">
        <f>IF(H885=1,I885*'Vehicle Specs'!#REF!,IF(H885=2,'Vehicle Specs'!#REF!*I885,IF(H885=3,'Vehicle Specs'!$G$25*I885,0)))</f>
        <v>0</v>
      </c>
      <c r="R885" s="27">
        <f t="shared" si="242"/>
        <v>204.04612476081002</v>
      </c>
      <c r="S885" s="27">
        <f t="shared" si="247"/>
        <v>204.04612476081002</v>
      </c>
      <c r="T885" s="27">
        <f>ABS((+P885+Q885)*(+E885))/1000</f>
        <v>2.0833109338078701</v>
      </c>
      <c r="U885" s="61"/>
      <c r="V885" s="61"/>
      <c r="W885" s="22">
        <v>308.00785775999998</v>
      </c>
      <c r="X885" s="27">
        <f t="shared" si="253"/>
        <v>1.7457724936612993E-2</v>
      </c>
      <c r="Y885" s="27">
        <f t="shared" si="248"/>
        <v>1.7457724936612993E-2</v>
      </c>
      <c r="Z885" s="27">
        <f t="shared" si="249"/>
        <v>5.3944370054134147E-2</v>
      </c>
      <c r="AA885" s="22">
        <f>(0.5*'Vehicle Specs'!$G$20*'Drive Cycle'!E885^2)</f>
        <v>32775.908701500004</v>
      </c>
      <c r="AB885" s="22">
        <f t="shared" si="250"/>
        <v>204.04612476081002</v>
      </c>
      <c r="AC885" s="22">
        <f>SUM(AB$2:AB885)</f>
        <v>330475.4934498443</v>
      </c>
      <c r="AD885" s="35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</row>
    <row r="886" spans="1:43" x14ac:dyDescent="0.3">
      <c r="A886" s="21">
        <v>4</v>
      </c>
      <c r="B886" s="27" t="s">
        <v>104</v>
      </c>
      <c r="C886" s="27">
        <f t="shared" si="256"/>
        <v>884</v>
      </c>
      <c r="D886" s="27">
        <f t="shared" si="243"/>
        <v>22.839770000000001</v>
      </c>
      <c r="E886" s="27">
        <v>10.210000000000001</v>
      </c>
      <c r="F886" s="42">
        <f t="shared" si="251"/>
        <v>114.4077125925831</v>
      </c>
      <c r="G886" s="61"/>
      <c r="H886" s="61"/>
      <c r="I886" s="42">
        <f>E886-E885</f>
        <v>0</v>
      </c>
      <c r="J886" s="27">
        <f>(0.5*'Vehicle Specs'!$G$25*'Vehicle Specs'!$C$28*'Vehicle Specs'!$C$27*'Drive Cycle'!E886^2)</f>
        <v>92.735978760809999</v>
      </c>
      <c r="K886" s="27">
        <f>IF(A886=1,'Vehicle Specs'!$E$36,IF(A886=2,'Vehicle Specs'!$C$36,IF(A886=3,'Vehicle Specs'!$D$36,IF(A886=4,'Vehicle Specs'!$B$36,1))))</f>
        <v>111.31014600000002</v>
      </c>
      <c r="L886" s="27">
        <v>0</v>
      </c>
      <c r="M886" s="27">
        <f t="shared" si="252"/>
        <v>0</v>
      </c>
      <c r="N886" s="27">
        <f t="shared" si="244"/>
        <v>0</v>
      </c>
      <c r="O886" s="27">
        <f t="shared" si="245"/>
        <v>0</v>
      </c>
      <c r="P886" s="27">
        <f t="shared" si="246"/>
        <v>204.04612476081002</v>
      </c>
      <c r="Q886" s="27">
        <f>IF(H886=1,I886*'Vehicle Specs'!#REF!,IF(H886=2,'Vehicle Specs'!#REF!*I886,IF(H886=3,'Vehicle Specs'!$G$25*I886,0)))</f>
        <v>0</v>
      </c>
      <c r="R886" s="27">
        <f t="shared" si="242"/>
        <v>204.04612476081002</v>
      </c>
      <c r="S886" s="27">
        <f t="shared" si="247"/>
        <v>204.04612476081002</v>
      </c>
      <c r="T886" s="27">
        <f>ABS((+P886+Q886)*(+E886))/1000</f>
        <v>2.0833109338078701</v>
      </c>
      <c r="U886" s="61"/>
      <c r="V886" s="61"/>
      <c r="W886" s="22">
        <v>308.00785775999998</v>
      </c>
      <c r="X886" s="27">
        <f t="shared" si="253"/>
        <v>1.7457724936612993E-2</v>
      </c>
      <c r="Y886" s="27">
        <f t="shared" si="248"/>
        <v>1.7457724936612993E-2</v>
      </c>
      <c r="Z886" s="27">
        <f t="shared" si="249"/>
        <v>5.3944370054134147E-2</v>
      </c>
      <c r="AA886" s="22">
        <f>(0.5*'Vehicle Specs'!$G$20*'Drive Cycle'!E886^2)</f>
        <v>32775.908701500004</v>
      </c>
      <c r="AB886" s="22">
        <f t="shared" si="250"/>
        <v>204.04612476081002</v>
      </c>
      <c r="AC886" s="22">
        <f>SUM(AB$2:AB886)</f>
        <v>330679.53957460512</v>
      </c>
      <c r="AD886" s="35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</row>
    <row r="887" spans="1:43" x14ac:dyDescent="0.3">
      <c r="A887" s="21">
        <v>4</v>
      </c>
      <c r="B887" s="27" t="s">
        <v>104</v>
      </c>
      <c r="C887" s="27">
        <f t="shared" si="256"/>
        <v>885</v>
      </c>
      <c r="D887" s="27">
        <f t="shared" si="243"/>
        <v>22.839770000000001</v>
      </c>
      <c r="E887" s="27">
        <v>10.210000000000001</v>
      </c>
      <c r="F887" s="42">
        <f t="shared" si="251"/>
        <v>114.50565578553119</v>
      </c>
      <c r="G887" s="61"/>
      <c r="H887" s="61"/>
      <c r="I887" s="42">
        <f>E887-E886</f>
        <v>0</v>
      </c>
      <c r="J887" s="27">
        <f>(0.5*'Vehicle Specs'!$G$25*'Vehicle Specs'!$C$28*'Vehicle Specs'!$C$27*'Drive Cycle'!E887^2)</f>
        <v>92.735978760809999</v>
      </c>
      <c r="K887" s="27">
        <f>IF(A887=1,'Vehicle Specs'!$E$36,IF(A887=2,'Vehicle Specs'!$C$36,IF(A887=3,'Vehicle Specs'!$D$36,IF(A887=4,'Vehicle Specs'!$B$36,1))))</f>
        <v>111.31014600000002</v>
      </c>
      <c r="L887" s="27">
        <v>0</v>
      </c>
      <c r="M887" s="27">
        <f t="shared" si="252"/>
        <v>0</v>
      </c>
      <c r="N887" s="27">
        <f t="shared" si="244"/>
        <v>0</v>
      </c>
      <c r="O887" s="27">
        <f t="shared" si="245"/>
        <v>0</v>
      </c>
      <c r="P887" s="27">
        <f t="shared" si="246"/>
        <v>204.04612476081002</v>
      </c>
      <c r="Q887" s="27">
        <f>IF(H887=1,I887*'Vehicle Specs'!#REF!,IF(H887=2,'Vehicle Specs'!#REF!*I887,IF(H887=3,'Vehicle Specs'!$G$25*I887,0)))</f>
        <v>0</v>
      </c>
      <c r="R887" s="27">
        <f t="shared" si="242"/>
        <v>204.04612476081002</v>
      </c>
      <c r="S887" s="27">
        <f t="shared" si="247"/>
        <v>204.04612476081002</v>
      </c>
      <c r="T887" s="27">
        <f>ABS((+P887+Q887)*(+E887))/1000</f>
        <v>2.0833109338078701</v>
      </c>
      <c r="U887" s="61"/>
      <c r="V887" s="61"/>
      <c r="W887" s="22">
        <v>308.00785775999998</v>
      </c>
      <c r="X887" s="27">
        <f t="shared" si="253"/>
        <v>1.7457724936612993E-2</v>
      </c>
      <c r="Y887" s="27">
        <f t="shared" si="248"/>
        <v>1.7457724936612993E-2</v>
      </c>
      <c r="Z887" s="27">
        <f t="shared" si="249"/>
        <v>5.3944370054134147E-2</v>
      </c>
      <c r="AA887" s="22">
        <f>(0.5*'Vehicle Specs'!$G$20*'Drive Cycle'!E887^2)</f>
        <v>32775.908701500004</v>
      </c>
      <c r="AB887" s="22">
        <f t="shared" si="250"/>
        <v>204.04612476081002</v>
      </c>
      <c r="AC887" s="22">
        <f>SUM(AB$2:AB887)</f>
        <v>330883.58569936594</v>
      </c>
      <c r="AD887" s="35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</row>
    <row r="888" spans="1:43" x14ac:dyDescent="0.3">
      <c r="A888" s="21">
        <v>4</v>
      </c>
      <c r="B888" s="27" t="s">
        <v>104</v>
      </c>
      <c r="C888" s="27">
        <f t="shared" si="256"/>
        <v>886</v>
      </c>
      <c r="D888" s="27">
        <f t="shared" si="243"/>
        <v>22.839770000000001</v>
      </c>
      <c r="E888" s="27">
        <v>10.210000000000001</v>
      </c>
      <c r="F888" s="42">
        <f t="shared" si="251"/>
        <v>114.60359897847928</v>
      </c>
      <c r="G888" s="61"/>
      <c r="H888" s="61"/>
      <c r="I888" s="42">
        <f>E888-E887</f>
        <v>0</v>
      </c>
      <c r="J888" s="27">
        <f>(0.5*'Vehicle Specs'!$G$25*'Vehicle Specs'!$C$28*'Vehicle Specs'!$C$27*'Drive Cycle'!E888^2)</f>
        <v>92.735978760809999</v>
      </c>
      <c r="K888" s="27">
        <f>IF(A888=1,'Vehicle Specs'!$E$36,IF(A888=2,'Vehicle Specs'!$C$36,IF(A888=3,'Vehicle Specs'!$D$36,IF(A888=4,'Vehicle Specs'!$B$36,1))))</f>
        <v>111.31014600000002</v>
      </c>
      <c r="L888" s="27">
        <v>0</v>
      </c>
      <c r="M888" s="27">
        <f t="shared" si="252"/>
        <v>0</v>
      </c>
      <c r="N888" s="27">
        <f t="shared" si="244"/>
        <v>0</v>
      </c>
      <c r="O888" s="27">
        <f t="shared" si="245"/>
        <v>0</v>
      </c>
      <c r="P888" s="27">
        <f t="shared" si="246"/>
        <v>204.04612476081002</v>
      </c>
      <c r="Q888" s="27">
        <f>IF(H888=1,I888*'Vehicle Specs'!#REF!,IF(H888=2,'Vehicle Specs'!#REF!*I888,IF(H888=3,'Vehicle Specs'!$G$25*I888,0)))</f>
        <v>0</v>
      </c>
      <c r="R888" s="27">
        <f t="shared" si="242"/>
        <v>204.04612476081002</v>
      </c>
      <c r="S888" s="27">
        <f t="shared" si="247"/>
        <v>204.04612476081002</v>
      </c>
      <c r="T888" s="27">
        <f>ABS((+P888+Q888)*(+E888))/1000</f>
        <v>2.0833109338078701</v>
      </c>
      <c r="U888" s="61"/>
      <c r="V888" s="61"/>
      <c r="W888" s="22">
        <v>308.00785775999998</v>
      </c>
      <c r="X888" s="27">
        <f t="shared" si="253"/>
        <v>1.7457724936612993E-2</v>
      </c>
      <c r="Y888" s="27">
        <f t="shared" si="248"/>
        <v>1.7457724936612993E-2</v>
      </c>
      <c r="Z888" s="27">
        <f t="shared" si="249"/>
        <v>5.3944370054134147E-2</v>
      </c>
      <c r="AA888" s="22">
        <f>(0.5*'Vehicle Specs'!$G$20*'Drive Cycle'!E888^2)</f>
        <v>32775.908701500004</v>
      </c>
      <c r="AB888" s="22">
        <f t="shared" si="250"/>
        <v>204.04612476081002</v>
      </c>
      <c r="AC888" s="22">
        <f>SUM(AB$2:AB888)</f>
        <v>331087.63182412676</v>
      </c>
      <c r="AD888" s="35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</row>
    <row r="889" spans="1:43" x14ac:dyDescent="0.3">
      <c r="A889" s="21">
        <v>4</v>
      </c>
      <c r="B889" s="27" t="s">
        <v>104</v>
      </c>
      <c r="C889" s="27">
        <f t="shared" si="256"/>
        <v>887</v>
      </c>
      <c r="D889" s="27">
        <f t="shared" si="243"/>
        <v>22.839770000000001</v>
      </c>
      <c r="E889" s="27">
        <v>10.210000000000001</v>
      </c>
      <c r="F889" s="42">
        <f t="shared" si="251"/>
        <v>114.70154217142738</v>
      </c>
      <c r="G889" s="61"/>
      <c r="H889" s="61"/>
      <c r="I889" s="42">
        <f>E889-E888</f>
        <v>0</v>
      </c>
      <c r="J889" s="27">
        <f>(0.5*'Vehicle Specs'!$G$25*'Vehicle Specs'!$C$28*'Vehicle Specs'!$C$27*'Drive Cycle'!E889^2)</f>
        <v>92.735978760809999</v>
      </c>
      <c r="K889" s="27">
        <f>IF(A889=1,'Vehicle Specs'!$E$36,IF(A889=2,'Vehicle Specs'!$C$36,IF(A889=3,'Vehicle Specs'!$D$36,IF(A889=4,'Vehicle Specs'!$B$36,1))))</f>
        <v>111.31014600000002</v>
      </c>
      <c r="L889" s="27">
        <v>0</v>
      </c>
      <c r="M889" s="27">
        <f t="shared" si="252"/>
        <v>0</v>
      </c>
      <c r="N889" s="27">
        <f t="shared" si="244"/>
        <v>0</v>
      </c>
      <c r="O889" s="27">
        <f t="shared" si="245"/>
        <v>0</v>
      </c>
      <c r="P889" s="27">
        <f t="shared" si="246"/>
        <v>204.04612476081002</v>
      </c>
      <c r="Q889" s="27">
        <f>IF(H889=1,I889*'Vehicle Specs'!#REF!,IF(H889=2,'Vehicle Specs'!#REF!*I889,IF(H889=3,'Vehicle Specs'!$G$25*I889,0)))</f>
        <v>0</v>
      </c>
      <c r="R889" s="27">
        <f t="shared" si="242"/>
        <v>204.04612476081002</v>
      </c>
      <c r="S889" s="27">
        <f t="shared" si="247"/>
        <v>204.04612476081002</v>
      </c>
      <c r="T889" s="27">
        <f>ABS((+P889+Q889)*(+E889))/1000</f>
        <v>2.0833109338078701</v>
      </c>
      <c r="U889" s="61"/>
      <c r="V889" s="61"/>
      <c r="W889" s="22">
        <v>308.00785775999998</v>
      </c>
      <c r="X889" s="27">
        <f t="shared" si="253"/>
        <v>1.7457724936612993E-2</v>
      </c>
      <c r="Y889" s="27">
        <f t="shared" si="248"/>
        <v>1.7457724936612993E-2</v>
      </c>
      <c r="Z889" s="27">
        <f t="shared" si="249"/>
        <v>5.3944370054134147E-2</v>
      </c>
      <c r="AA889" s="22">
        <f>(0.5*'Vehicle Specs'!$G$20*'Drive Cycle'!E889^2)</f>
        <v>32775.908701500004</v>
      </c>
      <c r="AB889" s="22">
        <f t="shared" si="250"/>
        <v>204.04612476081002</v>
      </c>
      <c r="AC889" s="22">
        <f>SUM(AB$2:AB889)</f>
        <v>331291.67794888758</v>
      </c>
      <c r="AD889" s="35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</row>
    <row r="890" spans="1:43" x14ac:dyDescent="0.3">
      <c r="A890" s="21">
        <v>4</v>
      </c>
      <c r="B890" s="27" t="s">
        <v>104</v>
      </c>
      <c r="C890" s="27">
        <f t="shared" si="256"/>
        <v>888</v>
      </c>
      <c r="D890" s="27">
        <f t="shared" si="243"/>
        <v>22.839770000000001</v>
      </c>
      <c r="E890" s="27">
        <v>10.210000000000001</v>
      </c>
      <c r="F890" s="42">
        <f t="shared" si="251"/>
        <v>114.79948536437547</v>
      </c>
      <c r="G890" s="61"/>
      <c r="H890" s="61"/>
      <c r="I890" s="42">
        <f>E890-E889</f>
        <v>0</v>
      </c>
      <c r="J890" s="27">
        <f>(0.5*'Vehicle Specs'!$G$25*'Vehicle Specs'!$C$28*'Vehicle Specs'!$C$27*'Drive Cycle'!E890^2)</f>
        <v>92.735978760809999</v>
      </c>
      <c r="K890" s="27">
        <f>IF(A890=1,'Vehicle Specs'!$E$36,IF(A890=2,'Vehicle Specs'!$C$36,IF(A890=3,'Vehicle Specs'!$D$36,IF(A890=4,'Vehicle Specs'!$B$36,1))))</f>
        <v>111.31014600000002</v>
      </c>
      <c r="L890" s="27">
        <v>0</v>
      </c>
      <c r="M890" s="27">
        <f t="shared" si="252"/>
        <v>0</v>
      </c>
      <c r="N890" s="27">
        <f t="shared" si="244"/>
        <v>0</v>
      </c>
      <c r="O890" s="27">
        <f t="shared" si="245"/>
        <v>0</v>
      </c>
      <c r="P890" s="27">
        <f t="shared" si="246"/>
        <v>204.04612476081002</v>
      </c>
      <c r="Q890" s="27">
        <f>IF(H890=1,I890*'Vehicle Specs'!#REF!,IF(H890=2,'Vehicle Specs'!#REF!*I890,IF(H890=3,'Vehicle Specs'!$G$25*I890,0)))</f>
        <v>0</v>
      </c>
      <c r="R890" s="27">
        <f t="shared" si="242"/>
        <v>204.04612476081002</v>
      </c>
      <c r="S890" s="27">
        <f t="shared" si="247"/>
        <v>204.04612476081002</v>
      </c>
      <c r="T890" s="27">
        <f>ABS((+P890+Q890)*(+E890))/1000</f>
        <v>2.0833109338078701</v>
      </c>
      <c r="U890" s="61"/>
      <c r="V890" s="61"/>
      <c r="W890" s="22">
        <v>308.00785775999998</v>
      </c>
      <c r="X890" s="27">
        <f t="shared" si="253"/>
        <v>1.7457724936612993E-2</v>
      </c>
      <c r="Y890" s="27">
        <f t="shared" si="248"/>
        <v>1.7457724936612993E-2</v>
      </c>
      <c r="Z890" s="27">
        <f t="shared" si="249"/>
        <v>5.3944370054134147E-2</v>
      </c>
      <c r="AA890" s="22">
        <f>(0.5*'Vehicle Specs'!$G$20*'Drive Cycle'!E890^2)</f>
        <v>32775.908701500004</v>
      </c>
      <c r="AB890" s="22">
        <f t="shared" si="250"/>
        <v>204.04612476081002</v>
      </c>
      <c r="AC890" s="22">
        <f>SUM(AB$2:AB890)</f>
        <v>331495.72407364839</v>
      </c>
      <c r="AD890" s="35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</row>
    <row r="891" spans="1:43" x14ac:dyDescent="0.3">
      <c r="A891" s="21">
        <v>4</v>
      </c>
      <c r="B891" s="27" t="s">
        <v>104</v>
      </c>
      <c r="C891" s="27">
        <f t="shared" si="256"/>
        <v>889</v>
      </c>
      <c r="D891" s="27">
        <f t="shared" si="243"/>
        <v>22.839770000000001</v>
      </c>
      <c r="E891" s="27">
        <v>10.210000000000001</v>
      </c>
      <c r="F891" s="42">
        <f t="shared" si="251"/>
        <v>114.89742855732356</v>
      </c>
      <c r="G891" s="61"/>
      <c r="H891" s="61"/>
      <c r="I891" s="42">
        <f>E891-E890</f>
        <v>0</v>
      </c>
      <c r="J891" s="27">
        <f>(0.5*'Vehicle Specs'!$G$25*'Vehicle Specs'!$C$28*'Vehicle Specs'!$C$27*'Drive Cycle'!E891^2)</f>
        <v>92.735978760809999</v>
      </c>
      <c r="K891" s="27">
        <f>IF(A891=1,'Vehicle Specs'!$E$36,IF(A891=2,'Vehicle Specs'!$C$36,IF(A891=3,'Vehicle Specs'!$D$36,IF(A891=4,'Vehicle Specs'!$B$36,1))))</f>
        <v>111.31014600000002</v>
      </c>
      <c r="L891" s="27">
        <v>0</v>
      </c>
      <c r="M891" s="27">
        <f t="shared" si="252"/>
        <v>0</v>
      </c>
      <c r="N891" s="27">
        <f t="shared" si="244"/>
        <v>0</v>
      </c>
      <c r="O891" s="27">
        <f t="shared" si="245"/>
        <v>0</v>
      </c>
      <c r="P891" s="27">
        <f t="shared" si="246"/>
        <v>204.04612476081002</v>
      </c>
      <c r="Q891" s="27">
        <f>IF(H891=1,I891*'Vehicle Specs'!#REF!,IF(H891=2,'Vehicle Specs'!#REF!*I891,IF(H891=3,'Vehicle Specs'!$G$25*I891,0)))</f>
        <v>0</v>
      </c>
      <c r="R891" s="27">
        <f t="shared" si="242"/>
        <v>204.04612476081002</v>
      </c>
      <c r="S891" s="27">
        <f t="shared" si="247"/>
        <v>204.04612476081002</v>
      </c>
      <c r="T891" s="27">
        <f>ABS((+P891+Q891)*(+E891))/1000</f>
        <v>2.0833109338078701</v>
      </c>
      <c r="U891" s="61"/>
      <c r="V891" s="61"/>
      <c r="W891" s="22">
        <v>308.00785775999998</v>
      </c>
      <c r="X891" s="27">
        <f t="shared" si="253"/>
        <v>1.7457724936612993E-2</v>
      </c>
      <c r="Y891" s="27">
        <f t="shared" si="248"/>
        <v>1.7457724936612993E-2</v>
      </c>
      <c r="Z891" s="27">
        <f t="shared" si="249"/>
        <v>5.3944370054134147E-2</v>
      </c>
      <c r="AA891" s="22">
        <f>(0.5*'Vehicle Specs'!$G$20*'Drive Cycle'!E891^2)</f>
        <v>32775.908701500004</v>
      </c>
      <c r="AB891" s="22">
        <f t="shared" si="250"/>
        <v>204.04612476081002</v>
      </c>
      <c r="AC891" s="22">
        <f>SUM(AB$2:AB891)</f>
        <v>331699.77019840921</v>
      </c>
      <c r="AD891" s="35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</row>
    <row r="892" spans="1:43" x14ac:dyDescent="0.3">
      <c r="A892" s="21">
        <v>4</v>
      </c>
      <c r="B892" s="27" t="s">
        <v>104</v>
      </c>
      <c r="C892" s="27">
        <f t="shared" si="256"/>
        <v>890</v>
      </c>
      <c r="D892" s="27">
        <f t="shared" si="243"/>
        <v>22.839770000000001</v>
      </c>
      <c r="E892" s="27">
        <v>10.210000000000001</v>
      </c>
      <c r="F892" s="42">
        <f t="shared" si="251"/>
        <v>114.99537175027166</v>
      </c>
      <c r="G892" s="61"/>
      <c r="H892" s="61"/>
      <c r="I892" s="42">
        <f>E892-E891</f>
        <v>0</v>
      </c>
      <c r="J892" s="27">
        <f>(0.5*'Vehicle Specs'!$G$25*'Vehicle Specs'!$C$28*'Vehicle Specs'!$C$27*'Drive Cycle'!E892^2)</f>
        <v>92.735978760809999</v>
      </c>
      <c r="K892" s="27">
        <f>IF(A892=1,'Vehicle Specs'!$E$36,IF(A892=2,'Vehicle Specs'!$C$36,IF(A892=3,'Vehicle Specs'!$D$36,IF(A892=4,'Vehicle Specs'!$B$36,1))))</f>
        <v>111.31014600000002</v>
      </c>
      <c r="L892" s="27">
        <v>0</v>
      </c>
      <c r="M892" s="27">
        <f t="shared" si="252"/>
        <v>0</v>
      </c>
      <c r="N892" s="27">
        <f t="shared" si="244"/>
        <v>0</v>
      </c>
      <c r="O892" s="27">
        <f t="shared" si="245"/>
        <v>0</v>
      </c>
      <c r="P892" s="27">
        <f t="shared" si="246"/>
        <v>204.04612476081002</v>
      </c>
      <c r="Q892" s="27">
        <f>IF(H892=1,I892*'Vehicle Specs'!#REF!,IF(H892=2,'Vehicle Specs'!#REF!*I892,IF(H892=3,'Vehicle Specs'!$G$25*I892,0)))</f>
        <v>0</v>
      </c>
      <c r="R892" s="27">
        <f t="shared" si="242"/>
        <v>204.04612476081002</v>
      </c>
      <c r="S892" s="27">
        <f t="shared" si="247"/>
        <v>204.04612476081002</v>
      </c>
      <c r="T892" s="27">
        <f>ABS((+P892+Q892)*(+E892))/1000</f>
        <v>2.0833109338078701</v>
      </c>
      <c r="U892" s="61"/>
      <c r="V892" s="61"/>
      <c r="W892" s="22">
        <v>308.00785775999998</v>
      </c>
      <c r="X892" s="27">
        <f t="shared" si="253"/>
        <v>1.7457724936612993E-2</v>
      </c>
      <c r="Y892" s="27">
        <f t="shared" si="248"/>
        <v>1.7457724936612993E-2</v>
      </c>
      <c r="Z892" s="27">
        <f t="shared" si="249"/>
        <v>5.3944370054134147E-2</v>
      </c>
      <c r="AA892" s="22">
        <f>(0.5*'Vehicle Specs'!$G$20*'Drive Cycle'!E892^2)</f>
        <v>32775.908701500004</v>
      </c>
      <c r="AB892" s="22">
        <f t="shared" si="250"/>
        <v>204.04612476081002</v>
      </c>
      <c r="AC892" s="22">
        <f>SUM(AB$2:AB892)</f>
        <v>331903.81632317003</v>
      </c>
      <c r="AD892" s="35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</row>
    <row r="893" spans="1:43" x14ac:dyDescent="0.3">
      <c r="A893" s="21">
        <v>4</v>
      </c>
      <c r="B893" s="27" t="s">
        <v>104</v>
      </c>
      <c r="C893" s="27">
        <f t="shared" si="256"/>
        <v>891</v>
      </c>
      <c r="D893" s="27">
        <f t="shared" si="243"/>
        <v>22.839770000000001</v>
      </c>
      <c r="E893" s="27">
        <v>10.210000000000001</v>
      </c>
      <c r="F893" s="42">
        <f t="shared" si="251"/>
        <v>115.09331494321975</v>
      </c>
      <c r="G893" s="61"/>
      <c r="H893" s="61"/>
      <c r="I893" s="42">
        <f>E893-E892</f>
        <v>0</v>
      </c>
      <c r="J893" s="27">
        <f>(0.5*'Vehicle Specs'!$G$25*'Vehicle Specs'!$C$28*'Vehicle Specs'!$C$27*'Drive Cycle'!E893^2)</f>
        <v>92.735978760809999</v>
      </c>
      <c r="K893" s="27">
        <f>IF(A893=1,'Vehicle Specs'!$E$36,IF(A893=2,'Vehicle Specs'!$C$36,IF(A893=3,'Vehicle Specs'!$D$36,IF(A893=4,'Vehicle Specs'!$B$36,1))))</f>
        <v>111.31014600000002</v>
      </c>
      <c r="L893" s="27">
        <v>0</v>
      </c>
      <c r="M893" s="27">
        <f t="shared" si="252"/>
        <v>0</v>
      </c>
      <c r="N893" s="27">
        <f t="shared" si="244"/>
        <v>0</v>
      </c>
      <c r="O893" s="27">
        <f t="shared" si="245"/>
        <v>0</v>
      </c>
      <c r="P893" s="27">
        <f t="shared" si="246"/>
        <v>204.04612476081002</v>
      </c>
      <c r="Q893" s="27">
        <f>IF(H893=1,I893*'Vehicle Specs'!#REF!,IF(H893=2,'Vehicle Specs'!#REF!*I893,IF(H893=3,'Vehicle Specs'!$G$25*I893,0)))</f>
        <v>0</v>
      </c>
      <c r="R893" s="27">
        <f t="shared" si="242"/>
        <v>204.04612476081002</v>
      </c>
      <c r="S893" s="27">
        <f t="shared" si="247"/>
        <v>204.04612476081002</v>
      </c>
      <c r="T893" s="27">
        <f>ABS((+P893+Q893)*(+E893))/1000</f>
        <v>2.0833109338078701</v>
      </c>
      <c r="U893" s="61"/>
      <c r="V893" s="61"/>
      <c r="W893" s="22">
        <v>308.00785775999998</v>
      </c>
      <c r="X893" s="27">
        <f t="shared" si="253"/>
        <v>1.7457724936612993E-2</v>
      </c>
      <c r="Y893" s="27">
        <f t="shared" si="248"/>
        <v>1.7457724936612993E-2</v>
      </c>
      <c r="Z893" s="27">
        <f t="shared" si="249"/>
        <v>5.3944370054134147E-2</v>
      </c>
      <c r="AA893" s="22">
        <f>(0.5*'Vehicle Specs'!$G$20*'Drive Cycle'!E893^2)</f>
        <v>32775.908701500004</v>
      </c>
      <c r="AB893" s="22">
        <f t="shared" si="250"/>
        <v>204.04612476081002</v>
      </c>
      <c r="AC893" s="22">
        <f>SUM(AB$2:AB893)</f>
        <v>332107.86244793085</v>
      </c>
      <c r="AD893" s="35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</row>
    <row r="894" spans="1:43" x14ac:dyDescent="0.3">
      <c r="A894" s="21">
        <v>4</v>
      </c>
      <c r="B894" s="27" t="s">
        <v>104</v>
      </c>
      <c r="C894" s="27">
        <f t="shared" si="256"/>
        <v>892</v>
      </c>
      <c r="D894" s="27">
        <f t="shared" si="243"/>
        <v>22.839770000000001</v>
      </c>
      <c r="E894" s="27">
        <v>10.210000000000001</v>
      </c>
      <c r="F894" s="42">
        <f t="shared" si="251"/>
        <v>115.19125813616785</v>
      </c>
      <c r="G894" s="61"/>
      <c r="H894" s="61"/>
      <c r="I894" s="42">
        <f>E894-E893</f>
        <v>0</v>
      </c>
      <c r="J894" s="27">
        <f>(0.5*'Vehicle Specs'!$G$25*'Vehicle Specs'!$C$28*'Vehicle Specs'!$C$27*'Drive Cycle'!E894^2)</f>
        <v>92.735978760809999</v>
      </c>
      <c r="K894" s="27">
        <f>IF(A894=1,'Vehicle Specs'!$E$36,IF(A894=2,'Vehicle Specs'!$C$36,IF(A894=3,'Vehicle Specs'!$D$36,IF(A894=4,'Vehicle Specs'!$B$36,1))))</f>
        <v>111.31014600000002</v>
      </c>
      <c r="L894" s="27">
        <v>0</v>
      </c>
      <c r="M894" s="27">
        <f t="shared" si="252"/>
        <v>0</v>
      </c>
      <c r="N894" s="27">
        <f t="shared" si="244"/>
        <v>0</v>
      </c>
      <c r="O894" s="27">
        <f t="shared" si="245"/>
        <v>0</v>
      </c>
      <c r="P894" s="27">
        <f t="shared" si="246"/>
        <v>204.04612476081002</v>
      </c>
      <c r="Q894" s="27">
        <f>IF(H894=1,I894*'Vehicle Specs'!#REF!,IF(H894=2,'Vehicle Specs'!#REF!*I894,IF(H894=3,'Vehicle Specs'!$G$25*I894,0)))</f>
        <v>0</v>
      </c>
      <c r="R894" s="27">
        <f t="shared" si="242"/>
        <v>204.04612476081002</v>
      </c>
      <c r="S894" s="27">
        <f t="shared" si="247"/>
        <v>204.04612476081002</v>
      </c>
      <c r="T894" s="27">
        <f>ABS((+P894+Q894)*(+E894))/1000</f>
        <v>2.0833109338078701</v>
      </c>
      <c r="U894" s="61"/>
      <c r="V894" s="61"/>
      <c r="W894" s="22">
        <v>308.00785775999998</v>
      </c>
      <c r="X894" s="27">
        <f t="shared" si="253"/>
        <v>1.7457724936612993E-2</v>
      </c>
      <c r="Y894" s="27">
        <f t="shared" si="248"/>
        <v>1.7457724936612993E-2</v>
      </c>
      <c r="Z894" s="27">
        <f t="shared" si="249"/>
        <v>5.3944370054134147E-2</v>
      </c>
      <c r="AA894" s="22">
        <f>(0.5*'Vehicle Specs'!$G$20*'Drive Cycle'!E894^2)</f>
        <v>32775.908701500004</v>
      </c>
      <c r="AB894" s="22">
        <f t="shared" si="250"/>
        <v>204.04612476081002</v>
      </c>
      <c r="AC894" s="22">
        <f>SUM(AB$2:AB894)</f>
        <v>332311.90857269167</v>
      </c>
      <c r="AD894" s="35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</row>
    <row r="895" spans="1:43" x14ac:dyDescent="0.3">
      <c r="A895" s="21">
        <v>4</v>
      </c>
      <c r="B895" s="27" t="s">
        <v>104</v>
      </c>
      <c r="C895" s="27">
        <f t="shared" si="256"/>
        <v>893</v>
      </c>
      <c r="D895" s="27">
        <f t="shared" si="243"/>
        <v>22.839770000000001</v>
      </c>
      <c r="E895" s="27">
        <v>10.210000000000001</v>
      </c>
      <c r="F895" s="42">
        <f t="shared" si="251"/>
        <v>115.28920132911594</v>
      </c>
      <c r="G895" s="61"/>
      <c r="H895" s="61"/>
      <c r="I895" s="42">
        <f>E895-E894</f>
        <v>0</v>
      </c>
      <c r="J895" s="27">
        <f>(0.5*'Vehicle Specs'!$G$25*'Vehicle Specs'!$C$28*'Vehicle Specs'!$C$27*'Drive Cycle'!E895^2)</f>
        <v>92.735978760809999</v>
      </c>
      <c r="K895" s="27">
        <f>IF(A895=1,'Vehicle Specs'!$E$36,IF(A895=2,'Vehicle Specs'!$C$36,IF(A895=3,'Vehicle Specs'!$D$36,IF(A895=4,'Vehicle Specs'!$B$36,1))))</f>
        <v>111.31014600000002</v>
      </c>
      <c r="L895" s="27">
        <v>0</v>
      </c>
      <c r="M895" s="27">
        <f t="shared" si="252"/>
        <v>0</v>
      </c>
      <c r="N895" s="27">
        <f t="shared" si="244"/>
        <v>0</v>
      </c>
      <c r="O895" s="27">
        <f t="shared" si="245"/>
        <v>0</v>
      </c>
      <c r="P895" s="27">
        <f t="shared" si="246"/>
        <v>204.04612476081002</v>
      </c>
      <c r="Q895" s="27">
        <f>IF(H895=1,I895*'Vehicle Specs'!#REF!,IF(H895=2,'Vehicle Specs'!#REF!*I895,IF(H895=3,'Vehicle Specs'!$G$25*I895,0)))</f>
        <v>0</v>
      </c>
      <c r="R895" s="27">
        <f t="shared" si="242"/>
        <v>204.04612476081002</v>
      </c>
      <c r="S895" s="27">
        <f t="shared" si="247"/>
        <v>204.04612476081002</v>
      </c>
      <c r="T895" s="27">
        <f>ABS((+P895+Q895)*(+E895))/1000</f>
        <v>2.0833109338078701</v>
      </c>
      <c r="U895" s="61"/>
      <c r="V895" s="61"/>
      <c r="W895" s="22">
        <v>308.00785775999998</v>
      </c>
      <c r="X895" s="27">
        <f t="shared" si="253"/>
        <v>1.7457724936612993E-2</v>
      </c>
      <c r="Y895" s="27">
        <f t="shared" si="248"/>
        <v>1.7457724936612993E-2</v>
      </c>
      <c r="Z895" s="27">
        <f t="shared" si="249"/>
        <v>5.3944370054134147E-2</v>
      </c>
      <c r="AA895" s="22">
        <f>(0.5*'Vehicle Specs'!$G$20*'Drive Cycle'!E895^2)</f>
        <v>32775.908701500004</v>
      </c>
      <c r="AB895" s="22">
        <f t="shared" si="250"/>
        <v>204.04612476081002</v>
      </c>
      <c r="AC895" s="22">
        <f>SUM(AB$2:AB895)</f>
        <v>332515.95469745249</v>
      </c>
      <c r="AD895" s="35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</row>
    <row r="896" spans="1:43" x14ac:dyDescent="0.3">
      <c r="A896" s="21">
        <v>4</v>
      </c>
      <c r="B896" s="27" t="s">
        <v>104</v>
      </c>
      <c r="C896" s="27">
        <f t="shared" si="256"/>
        <v>894</v>
      </c>
      <c r="D896" s="27">
        <f t="shared" si="243"/>
        <v>22.839770000000001</v>
      </c>
      <c r="E896" s="27">
        <v>10.210000000000001</v>
      </c>
      <c r="F896" s="42">
        <f t="shared" si="251"/>
        <v>115.38714452206403</v>
      </c>
      <c r="G896" s="61"/>
      <c r="H896" s="61"/>
      <c r="I896" s="42">
        <f>E896-E895</f>
        <v>0</v>
      </c>
      <c r="J896" s="27">
        <f>(0.5*'Vehicle Specs'!$G$25*'Vehicle Specs'!$C$28*'Vehicle Specs'!$C$27*'Drive Cycle'!E896^2)</f>
        <v>92.735978760809999</v>
      </c>
      <c r="K896" s="27">
        <f>IF(A896=1,'Vehicle Specs'!$E$36,IF(A896=2,'Vehicle Specs'!$C$36,IF(A896=3,'Vehicle Specs'!$D$36,IF(A896=4,'Vehicle Specs'!$B$36,1))))</f>
        <v>111.31014600000002</v>
      </c>
      <c r="L896" s="27">
        <v>0</v>
      </c>
      <c r="M896" s="27">
        <f t="shared" si="252"/>
        <v>0</v>
      </c>
      <c r="N896" s="27">
        <f t="shared" si="244"/>
        <v>0</v>
      </c>
      <c r="O896" s="27">
        <f t="shared" si="245"/>
        <v>0</v>
      </c>
      <c r="P896" s="27">
        <f t="shared" si="246"/>
        <v>204.04612476081002</v>
      </c>
      <c r="Q896" s="27">
        <f>IF(H896=1,I896*'Vehicle Specs'!#REF!,IF(H896=2,'Vehicle Specs'!#REF!*I896,IF(H896=3,'Vehicle Specs'!$G$25*I896,0)))</f>
        <v>0</v>
      </c>
      <c r="R896" s="27">
        <f t="shared" si="242"/>
        <v>204.04612476081002</v>
      </c>
      <c r="S896" s="27">
        <f t="shared" si="247"/>
        <v>204.04612476081002</v>
      </c>
      <c r="T896" s="27">
        <f>ABS((+P896+Q896)*(+E896))/1000</f>
        <v>2.0833109338078701</v>
      </c>
      <c r="U896" s="61"/>
      <c r="V896" s="61"/>
      <c r="W896" s="22">
        <v>308.00785775999998</v>
      </c>
      <c r="X896" s="27">
        <f t="shared" si="253"/>
        <v>1.7457724936612993E-2</v>
      </c>
      <c r="Y896" s="27">
        <f t="shared" si="248"/>
        <v>1.7457724936612993E-2</v>
      </c>
      <c r="Z896" s="27">
        <f t="shared" si="249"/>
        <v>5.3944370054134147E-2</v>
      </c>
      <c r="AA896" s="22">
        <f>(0.5*'Vehicle Specs'!$G$20*'Drive Cycle'!E896^2)</f>
        <v>32775.908701500004</v>
      </c>
      <c r="AB896" s="22">
        <f t="shared" si="250"/>
        <v>204.04612476081002</v>
      </c>
      <c r="AC896" s="22">
        <f>SUM(AB$2:AB896)</f>
        <v>332720.0008222133</v>
      </c>
      <c r="AD896" s="35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</row>
    <row r="897" spans="1:43" x14ac:dyDescent="0.3">
      <c r="A897" s="21">
        <v>4</v>
      </c>
      <c r="B897" s="27" t="s">
        <v>104</v>
      </c>
      <c r="C897" s="27">
        <f t="shared" si="256"/>
        <v>895</v>
      </c>
      <c r="D897" s="27">
        <f t="shared" si="243"/>
        <v>22.839770000000001</v>
      </c>
      <c r="E897" s="27">
        <v>10.210000000000001</v>
      </c>
      <c r="F897" s="42">
        <f t="shared" si="251"/>
        <v>115.48508771501213</v>
      </c>
      <c r="G897" s="61"/>
      <c r="H897" s="61"/>
      <c r="I897" s="42">
        <f>E897-E896</f>
        <v>0</v>
      </c>
      <c r="J897" s="27">
        <f>(0.5*'Vehicle Specs'!$G$25*'Vehicle Specs'!$C$28*'Vehicle Specs'!$C$27*'Drive Cycle'!E897^2)</f>
        <v>92.735978760809999</v>
      </c>
      <c r="K897" s="27">
        <f>IF(A897=1,'Vehicle Specs'!$E$36,IF(A897=2,'Vehicle Specs'!$C$36,IF(A897=3,'Vehicle Specs'!$D$36,IF(A897=4,'Vehicle Specs'!$B$36,1))))</f>
        <v>111.31014600000002</v>
      </c>
      <c r="L897" s="27">
        <v>0</v>
      </c>
      <c r="M897" s="27">
        <f t="shared" si="252"/>
        <v>0</v>
      </c>
      <c r="N897" s="27">
        <f t="shared" si="244"/>
        <v>0</v>
      </c>
      <c r="O897" s="27">
        <f t="shared" si="245"/>
        <v>0</v>
      </c>
      <c r="P897" s="27">
        <f t="shared" si="246"/>
        <v>204.04612476081002</v>
      </c>
      <c r="Q897" s="27">
        <f>IF(H897=1,I897*'Vehicle Specs'!#REF!,IF(H897=2,'Vehicle Specs'!#REF!*I897,IF(H897=3,'Vehicle Specs'!$G$25*I897,0)))</f>
        <v>0</v>
      </c>
      <c r="R897" s="27">
        <f t="shared" si="242"/>
        <v>204.04612476081002</v>
      </c>
      <c r="S897" s="27">
        <f t="shared" si="247"/>
        <v>204.04612476081002</v>
      </c>
      <c r="T897" s="27">
        <f>ABS((+P897+Q897)*(+E897))/1000</f>
        <v>2.0833109338078701</v>
      </c>
      <c r="U897" s="61"/>
      <c r="V897" s="61"/>
      <c r="W897" s="22">
        <v>308.00785775999998</v>
      </c>
      <c r="X897" s="27">
        <f t="shared" si="253"/>
        <v>1.7457724936612993E-2</v>
      </c>
      <c r="Y897" s="27">
        <f t="shared" si="248"/>
        <v>1.7457724936612993E-2</v>
      </c>
      <c r="Z897" s="27">
        <f t="shared" si="249"/>
        <v>5.3944370054134147E-2</v>
      </c>
      <c r="AA897" s="22">
        <f>(0.5*'Vehicle Specs'!$G$20*'Drive Cycle'!E897^2)</f>
        <v>32775.908701500004</v>
      </c>
      <c r="AB897" s="22">
        <f t="shared" si="250"/>
        <v>204.04612476081002</v>
      </c>
      <c r="AC897" s="22">
        <f>SUM(AB$2:AB897)</f>
        <v>332924.04694697412</v>
      </c>
      <c r="AD897" s="35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</row>
    <row r="898" spans="1:43" x14ac:dyDescent="0.3">
      <c r="A898" s="21">
        <v>4</v>
      </c>
      <c r="B898" s="27" t="s">
        <v>104</v>
      </c>
      <c r="C898" s="27">
        <f t="shared" si="256"/>
        <v>896</v>
      </c>
      <c r="D898" s="27">
        <f t="shared" si="243"/>
        <v>22.839770000000001</v>
      </c>
      <c r="E898" s="27">
        <v>10.210000000000001</v>
      </c>
      <c r="F898" s="42">
        <f t="shared" si="251"/>
        <v>115.58303090796022</v>
      </c>
      <c r="G898" s="61"/>
      <c r="H898" s="61"/>
      <c r="I898" s="42">
        <f>E898-E897</f>
        <v>0</v>
      </c>
      <c r="J898" s="27">
        <f>(0.5*'Vehicle Specs'!$G$25*'Vehicle Specs'!$C$28*'Vehicle Specs'!$C$27*'Drive Cycle'!E898^2)</f>
        <v>92.735978760809999</v>
      </c>
      <c r="K898" s="27">
        <f>IF(A898=1,'Vehicle Specs'!$E$36,IF(A898=2,'Vehicle Specs'!$C$36,IF(A898=3,'Vehicle Specs'!$D$36,IF(A898=4,'Vehicle Specs'!$B$36,1))))</f>
        <v>111.31014600000002</v>
      </c>
      <c r="L898" s="27">
        <v>0</v>
      </c>
      <c r="M898" s="27">
        <f t="shared" si="252"/>
        <v>0</v>
      </c>
      <c r="N898" s="27">
        <f t="shared" si="244"/>
        <v>0</v>
      </c>
      <c r="O898" s="27">
        <f t="shared" si="245"/>
        <v>0</v>
      </c>
      <c r="P898" s="27">
        <f t="shared" si="246"/>
        <v>204.04612476081002</v>
      </c>
      <c r="Q898" s="27">
        <f>IF(H898=1,I898*'Vehicle Specs'!#REF!,IF(H898=2,'Vehicle Specs'!#REF!*I898,IF(H898=3,'Vehicle Specs'!$G$25*I898,0)))</f>
        <v>0</v>
      </c>
      <c r="R898" s="27">
        <f t="shared" ref="R898:R961" si="257">(J898+K898+O898+Q898)</f>
        <v>204.04612476081002</v>
      </c>
      <c r="S898" s="27">
        <f t="shared" si="247"/>
        <v>204.04612476081002</v>
      </c>
      <c r="T898" s="27">
        <f>ABS((+P898+Q898)*(+E898))/1000</f>
        <v>2.0833109338078701</v>
      </c>
      <c r="U898" s="61"/>
      <c r="V898" s="61"/>
      <c r="W898" s="22">
        <v>308.00785775999998</v>
      </c>
      <c r="X898" s="27">
        <f t="shared" si="253"/>
        <v>1.7457724936612993E-2</v>
      </c>
      <c r="Y898" s="27">
        <f t="shared" si="248"/>
        <v>1.7457724936612993E-2</v>
      </c>
      <c r="Z898" s="27">
        <f t="shared" si="249"/>
        <v>5.3944370054134147E-2</v>
      </c>
      <c r="AA898" s="22">
        <f>(0.5*'Vehicle Specs'!$G$20*'Drive Cycle'!E898^2)</f>
        <v>32775.908701500004</v>
      </c>
      <c r="AB898" s="22">
        <f t="shared" si="250"/>
        <v>204.04612476081002</v>
      </c>
      <c r="AC898" s="22">
        <f>SUM(AB$2:AB898)</f>
        <v>333128.09307173494</v>
      </c>
      <c r="AD898" s="35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</row>
    <row r="899" spans="1:43" x14ac:dyDescent="0.3">
      <c r="A899" s="21">
        <v>4</v>
      </c>
      <c r="B899" s="27" t="s">
        <v>104</v>
      </c>
      <c r="C899" s="27">
        <f t="shared" si="256"/>
        <v>897</v>
      </c>
      <c r="D899" s="27">
        <f t="shared" ref="D899:D962" si="258">E899*2.237</f>
        <v>22.839770000000001</v>
      </c>
      <c r="E899" s="27">
        <v>10.210000000000001</v>
      </c>
      <c r="F899" s="42">
        <f t="shared" si="251"/>
        <v>115.68097410090832</v>
      </c>
      <c r="G899" s="61"/>
      <c r="H899" s="61"/>
      <c r="I899" s="42">
        <f>E899-E898</f>
        <v>0</v>
      </c>
      <c r="J899" s="27">
        <f>(0.5*'Vehicle Specs'!$G$25*'Vehicle Specs'!$C$28*'Vehicle Specs'!$C$27*'Drive Cycle'!E899^2)</f>
        <v>92.735978760809999</v>
      </c>
      <c r="K899" s="27">
        <f>IF(A899=1,'Vehicle Specs'!$E$36,IF(A899=2,'Vehicle Specs'!$C$36,IF(A899=3,'Vehicle Specs'!$D$36,IF(A899=4,'Vehicle Specs'!$B$36,1))))</f>
        <v>111.31014600000002</v>
      </c>
      <c r="L899" s="27">
        <v>0</v>
      </c>
      <c r="M899" s="27">
        <f t="shared" si="252"/>
        <v>0</v>
      </c>
      <c r="N899" s="27">
        <f t="shared" ref="N899:N962" si="259">DEGREES(ATAN(M899/$C$3))</f>
        <v>0</v>
      </c>
      <c r="O899" s="27">
        <f t="shared" ref="O899:O962" si="260">9.81*SIN(RADIANS(N899))*($C$46)</f>
        <v>0</v>
      </c>
      <c r="P899" s="27">
        <f t="shared" ref="P899:P962" si="261">J899+K899+O899</f>
        <v>204.04612476081002</v>
      </c>
      <c r="Q899" s="27">
        <f>IF(H899=1,I899*'Vehicle Specs'!#REF!,IF(H899=2,'Vehicle Specs'!#REF!*I899,IF(H899=3,'Vehicle Specs'!$G$25*I899,0)))</f>
        <v>0</v>
      </c>
      <c r="R899" s="27">
        <f t="shared" si="257"/>
        <v>204.04612476081002</v>
      </c>
      <c r="S899" s="27">
        <f t="shared" ref="S899:S962" si="262">ABS(R899)</f>
        <v>204.04612476081002</v>
      </c>
      <c r="T899" s="27">
        <f>ABS((+P899+Q899)*(+E899))/1000</f>
        <v>2.0833109338078701</v>
      </c>
      <c r="U899" s="61"/>
      <c r="V899" s="61"/>
      <c r="W899" s="22">
        <v>308.00785775999998</v>
      </c>
      <c r="X899" s="27">
        <f t="shared" si="253"/>
        <v>1.7457724936612993E-2</v>
      </c>
      <c r="Y899" s="27">
        <f t="shared" ref="Y899:Y962" si="263">ABS(X899)</f>
        <v>1.7457724936612993E-2</v>
      </c>
      <c r="Z899" s="27">
        <f t="shared" ref="Z899:Z962" si="264">X899*3.09</f>
        <v>5.3944370054134147E-2</v>
      </c>
      <c r="AA899" s="22">
        <f>(0.5*'Vehicle Specs'!$G$20*'Drive Cycle'!E899^2)</f>
        <v>32775.908701500004</v>
      </c>
      <c r="AB899" s="22">
        <f t="shared" ref="AB899:AB962" si="265">P899+Q899</f>
        <v>204.04612476081002</v>
      </c>
      <c r="AC899" s="22">
        <f>SUM(AB$2:AB899)</f>
        <v>333332.13919649576</v>
      </c>
      <c r="AD899" s="35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</row>
    <row r="900" spans="1:43" x14ac:dyDescent="0.3">
      <c r="A900" s="21">
        <v>4</v>
      </c>
      <c r="B900" s="27" t="s">
        <v>104</v>
      </c>
      <c r="C900" s="27">
        <f t="shared" si="256"/>
        <v>898</v>
      </c>
      <c r="D900" s="27">
        <f t="shared" si="258"/>
        <v>22.839770000000001</v>
      </c>
      <c r="E900" s="27">
        <v>10.210000000000001</v>
      </c>
      <c r="F900" s="42">
        <f t="shared" ref="F900:F963" si="266">($C$3/E900)+F899</f>
        <v>115.77891729385641</v>
      </c>
      <c r="G900" s="61"/>
      <c r="H900" s="61"/>
      <c r="I900" s="42">
        <f>E900-E899</f>
        <v>0</v>
      </c>
      <c r="J900" s="27">
        <f>(0.5*'Vehicle Specs'!$G$25*'Vehicle Specs'!$C$28*'Vehicle Specs'!$C$27*'Drive Cycle'!E900^2)</f>
        <v>92.735978760809999</v>
      </c>
      <c r="K900" s="27">
        <f>IF(A900=1,'Vehicle Specs'!$E$36,IF(A900=2,'Vehicle Specs'!$C$36,IF(A900=3,'Vehicle Specs'!$D$36,IF(A900=4,'Vehicle Specs'!$B$36,1))))</f>
        <v>111.31014600000002</v>
      </c>
      <c r="L900" s="27">
        <v>0</v>
      </c>
      <c r="M900" s="27">
        <f t="shared" ref="M900:M963" si="267">L900-L899</f>
        <v>0</v>
      </c>
      <c r="N900" s="27">
        <f t="shared" si="259"/>
        <v>0</v>
      </c>
      <c r="O900" s="27">
        <f t="shared" si="260"/>
        <v>0</v>
      </c>
      <c r="P900" s="27">
        <f t="shared" si="261"/>
        <v>204.04612476081002</v>
      </c>
      <c r="Q900" s="27">
        <f>IF(H900=1,I900*'Vehicle Specs'!#REF!,IF(H900=2,'Vehicle Specs'!#REF!*I900,IF(H900=3,'Vehicle Specs'!$G$25*I900,0)))</f>
        <v>0</v>
      </c>
      <c r="R900" s="27">
        <f t="shared" si="257"/>
        <v>204.04612476081002</v>
      </c>
      <c r="S900" s="27">
        <f t="shared" si="262"/>
        <v>204.04612476081002</v>
      </c>
      <c r="T900" s="27">
        <f>ABS((+P900+Q900)*(+E900))/1000</f>
        <v>2.0833109338078701</v>
      </c>
      <c r="U900" s="61"/>
      <c r="V900" s="61"/>
      <c r="W900" s="22">
        <v>308.00785775999998</v>
      </c>
      <c r="X900" s="27">
        <f t="shared" ref="X900:X963" si="268">(R900*W900/3600)/1000</f>
        <v>1.7457724936612993E-2</v>
      </c>
      <c r="Y900" s="27">
        <f t="shared" si="263"/>
        <v>1.7457724936612993E-2</v>
      </c>
      <c r="Z900" s="27">
        <f t="shared" si="264"/>
        <v>5.3944370054134147E-2</v>
      </c>
      <c r="AA900" s="22">
        <f>(0.5*'Vehicle Specs'!$G$20*'Drive Cycle'!E900^2)</f>
        <v>32775.908701500004</v>
      </c>
      <c r="AB900" s="22">
        <f t="shared" si="265"/>
        <v>204.04612476081002</v>
      </c>
      <c r="AC900" s="22">
        <f>SUM(AB$2:AB900)</f>
        <v>333536.18532125658</v>
      </c>
      <c r="AD900" s="35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</row>
    <row r="901" spans="1:43" x14ac:dyDescent="0.3">
      <c r="A901" s="21">
        <v>4</v>
      </c>
      <c r="B901" s="27" t="s">
        <v>104</v>
      </c>
      <c r="C901" s="27">
        <f t="shared" si="256"/>
        <v>899</v>
      </c>
      <c r="D901" s="27">
        <f t="shared" si="258"/>
        <v>22.839770000000001</v>
      </c>
      <c r="E901" s="27">
        <v>10.210000000000001</v>
      </c>
      <c r="F901" s="42">
        <f t="shared" si="266"/>
        <v>115.8768604868045</v>
      </c>
      <c r="G901" s="61"/>
      <c r="H901" s="61"/>
      <c r="I901" s="42">
        <f>E901-E900</f>
        <v>0</v>
      </c>
      <c r="J901" s="27">
        <f>(0.5*'Vehicle Specs'!$G$25*'Vehicle Specs'!$C$28*'Vehicle Specs'!$C$27*'Drive Cycle'!E901^2)</f>
        <v>92.735978760809999</v>
      </c>
      <c r="K901" s="27">
        <f>IF(A901=1,'Vehicle Specs'!$E$36,IF(A901=2,'Vehicle Specs'!$C$36,IF(A901=3,'Vehicle Specs'!$D$36,IF(A901=4,'Vehicle Specs'!$B$36,1))))</f>
        <v>111.31014600000002</v>
      </c>
      <c r="L901" s="27">
        <v>0</v>
      </c>
      <c r="M901" s="27">
        <f t="shared" si="267"/>
        <v>0</v>
      </c>
      <c r="N901" s="27">
        <f t="shared" si="259"/>
        <v>0</v>
      </c>
      <c r="O901" s="27">
        <f t="shared" si="260"/>
        <v>0</v>
      </c>
      <c r="P901" s="27">
        <f t="shared" si="261"/>
        <v>204.04612476081002</v>
      </c>
      <c r="Q901" s="27">
        <f>IF(H901=1,I901*'Vehicle Specs'!#REF!,IF(H901=2,'Vehicle Specs'!#REF!*I901,IF(H901=3,'Vehicle Specs'!$G$25*I901,0)))</f>
        <v>0</v>
      </c>
      <c r="R901" s="27">
        <f t="shared" si="257"/>
        <v>204.04612476081002</v>
      </c>
      <c r="S901" s="27">
        <f t="shared" si="262"/>
        <v>204.04612476081002</v>
      </c>
      <c r="T901" s="27">
        <f>ABS((+P901+Q901)*(+E901))/1000</f>
        <v>2.0833109338078701</v>
      </c>
      <c r="U901" s="61"/>
      <c r="V901" s="61"/>
      <c r="W901" s="22">
        <v>308.00785775999998</v>
      </c>
      <c r="X901" s="27">
        <f t="shared" si="268"/>
        <v>1.7457724936612993E-2</v>
      </c>
      <c r="Y901" s="27">
        <f t="shared" si="263"/>
        <v>1.7457724936612993E-2</v>
      </c>
      <c r="Z901" s="27">
        <f t="shared" si="264"/>
        <v>5.3944370054134147E-2</v>
      </c>
      <c r="AA901" s="22">
        <f>(0.5*'Vehicle Specs'!$G$20*'Drive Cycle'!E901^2)</f>
        <v>32775.908701500004</v>
      </c>
      <c r="AB901" s="22">
        <f t="shared" si="265"/>
        <v>204.04612476081002</v>
      </c>
      <c r="AC901" s="22">
        <f>SUM(AB$2:AB901)</f>
        <v>333740.23144601739</v>
      </c>
      <c r="AD901" s="35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</row>
    <row r="902" spans="1:43" x14ac:dyDescent="0.3">
      <c r="A902" s="21">
        <v>4</v>
      </c>
      <c r="B902" s="27" t="s">
        <v>104</v>
      </c>
      <c r="C902" s="27">
        <f t="shared" si="256"/>
        <v>900</v>
      </c>
      <c r="D902" s="27">
        <f t="shared" si="258"/>
        <v>22.839770000000001</v>
      </c>
      <c r="E902" s="27">
        <v>10.210000000000001</v>
      </c>
      <c r="F902" s="42">
        <f t="shared" si="266"/>
        <v>115.9748036797526</v>
      </c>
      <c r="G902" s="61"/>
      <c r="H902" s="61"/>
      <c r="I902" s="42">
        <f>E902-E901</f>
        <v>0</v>
      </c>
      <c r="J902" s="27">
        <f>(0.5*'Vehicle Specs'!$G$25*'Vehicle Specs'!$C$28*'Vehicle Specs'!$C$27*'Drive Cycle'!E902^2)</f>
        <v>92.735978760809999</v>
      </c>
      <c r="K902" s="27">
        <f>IF(A902=1,'Vehicle Specs'!$E$36,IF(A902=2,'Vehicle Specs'!$C$36,IF(A902=3,'Vehicle Specs'!$D$36,IF(A902=4,'Vehicle Specs'!$B$36,1))))</f>
        <v>111.31014600000002</v>
      </c>
      <c r="L902" s="27">
        <v>0</v>
      </c>
      <c r="M902" s="27">
        <f t="shared" si="267"/>
        <v>0</v>
      </c>
      <c r="N902" s="27">
        <f t="shared" si="259"/>
        <v>0</v>
      </c>
      <c r="O902" s="27">
        <f t="shared" si="260"/>
        <v>0</v>
      </c>
      <c r="P902" s="27">
        <f t="shared" si="261"/>
        <v>204.04612476081002</v>
      </c>
      <c r="Q902" s="27">
        <f>IF(H902=1,I902*'Vehicle Specs'!#REF!,IF(H902=2,'Vehicle Specs'!#REF!*I902,IF(H902=3,'Vehicle Specs'!$G$25*I902,0)))</f>
        <v>0</v>
      </c>
      <c r="R902" s="27">
        <f t="shared" si="257"/>
        <v>204.04612476081002</v>
      </c>
      <c r="S902" s="27">
        <f t="shared" si="262"/>
        <v>204.04612476081002</v>
      </c>
      <c r="T902" s="27">
        <f>ABS((+P902+Q902)*(+E902))/1000</f>
        <v>2.0833109338078701</v>
      </c>
      <c r="U902" s="61"/>
      <c r="V902" s="61"/>
      <c r="W902" s="22">
        <v>308.00785775999998</v>
      </c>
      <c r="X902" s="27">
        <f t="shared" si="268"/>
        <v>1.7457724936612993E-2</v>
      </c>
      <c r="Y902" s="27">
        <f t="shared" si="263"/>
        <v>1.7457724936612993E-2</v>
      </c>
      <c r="Z902" s="27">
        <f t="shared" si="264"/>
        <v>5.3944370054134147E-2</v>
      </c>
      <c r="AA902" s="22">
        <f>(0.5*'Vehicle Specs'!$G$20*'Drive Cycle'!E902^2)</f>
        <v>32775.908701500004</v>
      </c>
      <c r="AB902" s="22">
        <f t="shared" si="265"/>
        <v>204.04612476081002</v>
      </c>
      <c r="AC902" s="22">
        <f>SUM(AB$2:AB902)</f>
        <v>333944.27757077821</v>
      </c>
      <c r="AD902" s="35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</row>
    <row r="903" spans="1:43" x14ac:dyDescent="0.3">
      <c r="A903" s="21">
        <v>4</v>
      </c>
      <c r="B903" s="27" t="s">
        <v>104</v>
      </c>
      <c r="C903" s="27">
        <f t="shared" si="256"/>
        <v>901</v>
      </c>
      <c r="D903" s="27">
        <f t="shared" si="258"/>
        <v>22.839770000000001</v>
      </c>
      <c r="E903" s="27">
        <v>10.210000000000001</v>
      </c>
      <c r="F903" s="42">
        <f t="shared" si="266"/>
        <v>116.07274687270069</v>
      </c>
      <c r="G903" s="61"/>
      <c r="H903" s="61"/>
      <c r="I903" s="42">
        <f>E903-E902</f>
        <v>0</v>
      </c>
      <c r="J903" s="27">
        <f>(0.5*'Vehicle Specs'!$G$25*'Vehicle Specs'!$C$28*'Vehicle Specs'!$C$27*'Drive Cycle'!E903^2)</f>
        <v>92.735978760809999</v>
      </c>
      <c r="K903" s="27">
        <f>IF(A903=1,'Vehicle Specs'!$E$36,IF(A903=2,'Vehicle Specs'!$C$36,IF(A903=3,'Vehicle Specs'!$D$36,IF(A903=4,'Vehicle Specs'!$B$36,1))))</f>
        <v>111.31014600000002</v>
      </c>
      <c r="L903" s="27">
        <v>0</v>
      </c>
      <c r="M903" s="27">
        <f t="shared" si="267"/>
        <v>0</v>
      </c>
      <c r="N903" s="27">
        <f t="shared" si="259"/>
        <v>0</v>
      </c>
      <c r="O903" s="27">
        <f t="shared" si="260"/>
        <v>0</v>
      </c>
      <c r="P903" s="27">
        <f t="shared" si="261"/>
        <v>204.04612476081002</v>
      </c>
      <c r="Q903" s="27">
        <f>IF(H903=1,I903*'Vehicle Specs'!#REF!,IF(H903=2,'Vehicle Specs'!#REF!*I903,IF(H903=3,'Vehicle Specs'!$G$25*I903,0)))</f>
        <v>0</v>
      </c>
      <c r="R903" s="27">
        <f t="shared" si="257"/>
        <v>204.04612476081002</v>
      </c>
      <c r="S903" s="27">
        <f t="shared" si="262"/>
        <v>204.04612476081002</v>
      </c>
      <c r="T903" s="27">
        <f>ABS((+P903+Q903)*(+E903))/1000</f>
        <v>2.0833109338078701</v>
      </c>
      <c r="U903" s="61"/>
      <c r="V903" s="61"/>
      <c r="W903" s="22">
        <v>308.00785775999998</v>
      </c>
      <c r="X903" s="27">
        <f t="shared" si="268"/>
        <v>1.7457724936612993E-2</v>
      </c>
      <c r="Y903" s="27">
        <f t="shared" si="263"/>
        <v>1.7457724936612993E-2</v>
      </c>
      <c r="Z903" s="27">
        <f t="shared" si="264"/>
        <v>5.3944370054134147E-2</v>
      </c>
      <c r="AA903" s="22">
        <f>(0.5*'Vehicle Specs'!$G$20*'Drive Cycle'!E903^2)</f>
        <v>32775.908701500004</v>
      </c>
      <c r="AB903" s="22">
        <f t="shared" si="265"/>
        <v>204.04612476081002</v>
      </c>
      <c r="AC903" s="22">
        <f>SUM(AB$2:AB903)</f>
        <v>334148.32369553903</v>
      </c>
      <c r="AD903" s="35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</row>
    <row r="904" spans="1:43" x14ac:dyDescent="0.3">
      <c r="A904" s="21">
        <v>4</v>
      </c>
      <c r="B904" s="27" t="s">
        <v>104</v>
      </c>
      <c r="C904" s="27">
        <f t="shared" si="256"/>
        <v>902</v>
      </c>
      <c r="D904" s="27">
        <f t="shared" si="258"/>
        <v>22.839770000000001</v>
      </c>
      <c r="E904" s="27">
        <v>10.210000000000001</v>
      </c>
      <c r="F904" s="42">
        <f t="shared" si="266"/>
        <v>116.17069006564878</v>
      </c>
      <c r="G904" s="61"/>
      <c r="H904" s="61"/>
      <c r="I904" s="42">
        <f>E904-E903</f>
        <v>0</v>
      </c>
      <c r="J904" s="27">
        <f>(0.5*'Vehicle Specs'!$G$25*'Vehicle Specs'!$C$28*'Vehicle Specs'!$C$27*'Drive Cycle'!E904^2)</f>
        <v>92.735978760809999</v>
      </c>
      <c r="K904" s="27">
        <f>IF(A904=1,'Vehicle Specs'!$E$36,IF(A904=2,'Vehicle Specs'!$C$36,IF(A904=3,'Vehicle Specs'!$D$36,IF(A904=4,'Vehicle Specs'!$B$36,1))))</f>
        <v>111.31014600000002</v>
      </c>
      <c r="L904" s="27">
        <v>0</v>
      </c>
      <c r="M904" s="27">
        <f t="shared" si="267"/>
        <v>0</v>
      </c>
      <c r="N904" s="27">
        <f t="shared" si="259"/>
        <v>0</v>
      </c>
      <c r="O904" s="27">
        <f t="shared" si="260"/>
        <v>0</v>
      </c>
      <c r="P904" s="27">
        <f t="shared" si="261"/>
        <v>204.04612476081002</v>
      </c>
      <c r="Q904" s="27">
        <f>IF(H904=1,I904*'Vehicle Specs'!#REF!,IF(H904=2,'Vehicle Specs'!#REF!*I904,IF(H904=3,'Vehicle Specs'!$G$25*I904,0)))</f>
        <v>0</v>
      </c>
      <c r="R904" s="27">
        <f t="shared" si="257"/>
        <v>204.04612476081002</v>
      </c>
      <c r="S904" s="27">
        <f t="shared" si="262"/>
        <v>204.04612476081002</v>
      </c>
      <c r="T904" s="27">
        <f>ABS((+P904+Q904)*(+E904))/1000</f>
        <v>2.0833109338078701</v>
      </c>
      <c r="U904" s="61"/>
      <c r="V904" s="61"/>
      <c r="W904" s="22">
        <v>308.00785775999998</v>
      </c>
      <c r="X904" s="27">
        <f t="shared" si="268"/>
        <v>1.7457724936612993E-2</v>
      </c>
      <c r="Y904" s="27">
        <f t="shared" si="263"/>
        <v>1.7457724936612993E-2</v>
      </c>
      <c r="Z904" s="27">
        <f t="shared" si="264"/>
        <v>5.3944370054134147E-2</v>
      </c>
      <c r="AA904" s="22">
        <f>(0.5*'Vehicle Specs'!$G$20*'Drive Cycle'!E904^2)</f>
        <v>32775.908701500004</v>
      </c>
      <c r="AB904" s="22">
        <f t="shared" si="265"/>
        <v>204.04612476081002</v>
      </c>
      <c r="AC904" s="22">
        <f>SUM(AB$2:AB904)</f>
        <v>334352.36982029985</v>
      </c>
      <c r="AD904" s="35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</row>
    <row r="905" spans="1:43" x14ac:dyDescent="0.3">
      <c r="A905" s="21">
        <v>4</v>
      </c>
      <c r="B905" s="27" t="s">
        <v>104</v>
      </c>
      <c r="C905" s="27">
        <f t="shared" si="256"/>
        <v>903</v>
      </c>
      <c r="D905" s="27">
        <f t="shared" si="258"/>
        <v>22.839770000000001</v>
      </c>
      <c r="E905" s="27">
        <v>10.210000000000001</v>
      </c>
      <c r="F905" s="42">
        <f t="shared" si="266"/>
        <v>116.26863325859688</v>
      </c>
      <c r="G905" s="61"/>
      <c r="H905" s="61"/>
      <c r="I905" s="42">
        <f>E905-E904</f>
        <v>0</v>
      </c>
      <c r="J905" s="27">
        <f>(0.5*'Vehicle Specs'!$G$25*'Vehicle Specs'!$C$28*'Vehicle Specs'!$C$27*'Drive Cycle'!E905^2)</f>
        <v>92.735978760809999</v>
      </c>
      <c r="K905" s="27">
        <f>IF(A905=1,'Vehicle Specs'!$E$36,IF(A905=2,'Vehicle Specs'!$C$36,IF(A905=3,'Vehicle Specs'!$D$36,IF(A905=4,'Vehicle Specs'!$B$36,1))))</f>
        <v>111.31014600000002</v>
      </c>
      <c r="L905" s="27">
        <v>0</v>
      </c>
      <c r="M905" s="27">
        <f t="shared" si="267"/>
        <v>0</v>
      </c>
      <c r="N905" s="27">
        <f t="shared" si="259"/>
        <v>0</v>
      </c>
      <c r="O905" s="27">
        <f t="shared" si="260"/>
        <v>0</v>
      </c>
      <c r="P905" s="27">
        <f t="shared" si="261"/>
        <v>204.04612476081002</v>
      </c>
      <c r="Q905" s="27">
        <f>IF(H905=1,I905*'Vehicle Specs'!#REF!,IF(H905=2,'Vehicle Specs'!#REF!*I905,IF(H905=3,'Vehicle Specs'!$G$25*I905,0)))</f>
        <v>0</v>
      </c>
      <c r="R905" s="27">
        <f t="shared" si="257"/>
        <v>204.04612476081002</v>
      </c>
      <c r="S905" s="27">
        <f t="shared" si="262"/>
        <v>204.04612476081002</v>
      </c>
      <c r="T905" s="27">
        <f>ABS((+P905+Q905)*(+E905))/1000</f>
        <v>2.0833109338078701</v>
      </c>
      <c r="U905" s="61"/>
      <c r="V905" s="61"/>
      <c r="W905" s="22">
        <v>308.00785775999998</v>
      </c>
      <c r="X905" s="27">
        <f t="shared" si="268"/>
        <v>1.7457724936612993E-2</v>
      </c>
      <c r="Y905" s="27">
        <f t="shared" si="263"/>
        <v>1.7457724936612993E-2</v>
      </c>
      <c r="Z905" s="27">
        <f t="shared" si="264"/>
        <v>5.3944370054134147E-2</v>
      </c>
      <c r="AA905" s="22">
        <f>(0.5*'Vehicle Specs'!$G$20*'Drive Cycle'!E905^2)</f>
        <v>32775.908701500004</v>
      </c>
      <c r="AB905" s="22">
        <f t="shared" si="265"/>
        <v>204.04612476081002</v>
      </c>
      <c r="AC905" s="22">
        <f>SUM(AB$2:AB905)</f>
        <v>334556.41594506067</v>
      </c>
      <c r="AD905" s="35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</row>
    <row r="906" spans="1:43" x14ac:dyDescent="0.3">
      <c r="A906" s="21">
        <v>4</v>
      </c>
      <c r="B906" s="27" t="s">
        <v>104</v>
      </c>
      <c r="C906" s="27">
        <f t="shared" si="256"/>
        <v>904</v>
      </c>
      <c r="D906" s="27">
        <f t="shared" si="258"/>
        <v>22.839770000000001</v>
      </c>
      <c r="E906" s="27">
        <v>10.210000000000001</v>
      </c>
      <c r="F906" s="42">
        <f t="shared" si="266"/>
        <v>116.36657645154497</v>
      </c>
      <c r="G906" s="61"/>
      <c r="H906" s="61"/>
      <c r="I906" s="42">
        <f>E906-E905</f>
        <v>0</v>
      </c>
      <c r="J906" s="27">
        <f>(0.5*'Vehicle Specs'!$G$25*'Vehicle Specs'!$C$28*'Vehicle Specs'!$C$27*'Drive Cycle'!E906^2)</f>
        <v>92.735978760809999</v>
      </c>
      <c r="K906" s="27">
        <f>IF(A906=1,'Vehicle Specs'!$E$36,IF(A906=2,'Vehicle Specs'!$C$36,IF(A906=3,'Vehicle Specs'!$D$36,IF(A906=4,'Vehicle Specs'!$B$36,1))))</f>
        <v>111.31014600000002</v>
      </c>
      <c r="L906" s="27">
        <v>0</v>
      </c>
      <c r="M906" s="27">
        <f t="shared" si="267"/>
        <v>0</v>
      </c>
      <c r="N906" s="27">
        <f t="shared" si="259"/>
        <v>0</v>
      </c>
      <c r="O906" s="27">
        <f t="shared" si="260"/>
        <v>0</v>
      </c>
      <c r="P906" s="27">
        <f t="shared" si="261"/>
        <v>204.04612476081002</v>
      </c>
      <c r="Q906" s="27">
        <f>IF(H906=1,I906*'Vehicle Specs'!#REF!,IF(H906=2,'Vehicle Specs'!#REF!*I906,IF(H906=3,'Vehicle Specs'!$G$25*I906,0)))</f>
        <v>0</v>
      </c>
      <c r="R906" s="27">
        <f t="shared" si="257"/>
        <v>204.04612476081002</v>
      </c>
      <c r="S906" s="27">
        <f t="shared" si="262"/>
        <v>204.04612476081002</v>
      </c>
      <c r="T906" s="27">
        <f>ABS((+P906+Q906)*(+E906))/1000</f>
        <v>2.0833109338078701</v>
      </c>
      <c r="U906" s="61"/>
      <c r="V906" s="61"/>
      <c r="W906" s="22">
        <v>308.00785775999998</v>
      </c>
      <c r="X906" s="27">
        <f t="shared" si="268"/>
        <v>1.7457724936612993E-2</v>
      </c>
      <c r="Y906" s="27">
        <f t="shared" si="263"/>
        <v>1.7457724936612993E-2</v>
      </c>
      <c r="Z906" s="27">
        <f t="shared" si="264"/>
        <v>5.3944370054134147E-2</v>
      </c>
      <c r="AA906" s="22">
        <f>(0.5*'Vehicle Specs'!$G$20*'Drive Cycle'!E906^2)</f>
        <v>32775.908701500004</v>
      </c>
      <c r="AB906" s="22">
        <f t="shared" si="265"/>
        <v>204.04612476081002</v>
      </c>
      <c r="AC906" s="22">
        <f>SUM(AB$2:AB906)</f>
        <v>334760.46206982149</v>
      </c>
      <c r="AD906" s="35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</row>
    <row r="907" spans="1:43" x14ac:dyDescent="0.3">
      <c r="A907" s="21">
        <v>4</v>
      </c>
      <c r="B907" s="27" t="s">
        <v>104</v>
      </c>
      <c r="C907" s="27">
        <f t="shared" si="256"/>
        <v>905</v>
      </c>
      <c r="D907" s="27">
        <f t="shared" si="258"/>
        <v>22.839770000000001</v>
      </c>
      <c r="E907" s="27">
        <v>10.210000000000001</v>
      </c>
      <c r="F907" s="42">
        <f t="shared" si="266"/>
        <v>116.46451964449307</v>
      </c>
      <c r="G907" s="61"/>
      <c r="H907" s="61"/>
      <c r="I907" s="42">
        <f>E907-E906</f>
        <v>0</v>
      </c>
      <c r="J907" s="27">
        <f>(0.5*'Vehicle Specs'!$G$25*'Vehicle Specs'!$C$28*'Vehicle Specs'!$C$27*'Drive Cycle'!E907^2)</f>
        <v>92.735978760809999</v>
      </c>
      <c r="K907" s="27">
        <f>IF(A907=1,'Vehicle Specs'!$E$36,IF(A907=2,'Vehicle Specs'!$C$36,IF(A907=3,'Vehicle Specs'!$D$36,IF(A907=4,'Vehicle Specs'!$B$36,1))))</f>
        <v>111.31014600000002</v>
      </c>
      <c r="L907" s="27">
        <v>0</v>
      </c>
      <c r="M907" s="27">
        <f t="shared" si="267"/>
        <v>0</v>
      </c>
      <c r="N907" s="27">
        <f t="shared" si="259"/>
        <v>0</v>
      </c>
      <c r="O907" s="27">
        <f t="shared" si="260"/>
        <v>0</v>
      </c>
      <c r="P907" s="27">
        <f t="shared" si="261"/>
        <v>204.04612476081002</v>
      </c>
      <c r="Q907" s="27">
        <f>IF(H907=1,I907*'Vehicle Specs'!#REF!,IF(H907=2,'Vehicle Specs'!#REF!*I907,IF(H907=3,'Vehicle Specs'!$G$25*I907,0)))</f>
        <v>0</v>
      </c>
      <c r="R907" s="27">
        <f t="shared" si="257"/>
        <v>204.04612476081002</v>
      </c>
      <c r="S907" s="27">
        <f t="shared" si="262"/>
        <v>204.04612476081002</v>
      </c>
      <c r="T907" s="27">
        <f>ABS((+P907+Q907)*(+E907))/1000</f>
        <v>2.0833109338078701</v>
      </c>
      <c r="U907" s="61"/>
      <c r="V907" s="61"/>
      <c r="W907" s="22">
        <v>308.00785775999998</v>
      </c>
      <c r="X907" s="27">
        <f t="shared" si="268"/>
        <v>1.7457724936612993E-2</v>
      </c>
      <c r="Y907" s="27">
        <f t="shared" si="263"/>
        <v>1.7457724936612993E-2</v>
      </c>
      <c r="Z907" s="27">
        <f t="shared" si="264"/>
        <v>5.3944370054134147E-2</v>
      </c>
      <c r="AA907" s="22">
        <f>(0.5*'Vehicle Specs'!$G$20*'Drive Cycle'!E907^2)</f>
        <v>32775.908701500004</v>
      </c>
      <c r="AB907" s="22">
        <f t="shared" si="265"/>
        <v>204.04612476081002</v>
      </c>
      <c r="AC907" s="22">
        <f>SUM(AB$2:AB907)</f>
        <v>334964.5081945823</v>
      </c>
      <c r="AD907" s="35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</row>
    <row r="908" spans="1:43" x14ac:dyDescent="0.3">
      <c r="A908" s="21">
        <v>4</v>
      </c>
      <c r="B908" s="27" t="s">
        <v>104</v>
      </c>
      <c r="C908" s="27">
        <f t="shared" si="256"/>
        <v>906</v>
      </c>
      <c r="D908" s="27">
        <f t="shared" si="258"/>
        <v>22.839770000000001</v>
      </c>
      <c r="E908" s="27">
        <v>10.210000000000001</v>
      </c>
      <c r="F908" s="42">
        <f t="shared" si="266"/>
        <v>116.56246283744116</v>
      </c>
      <c r="G908" s="61"/>
      <c r="H908" s="61"/>
      <c r="I908" s="42">
        <f>E908-E907</f>
        <v>0</v>
      </c>
      <c r="J908" s="27">
        <f>(0.5*'Vehicle Specs'!$G$25*'Vehicle Specs'!$C$28*'Vehicle Specs'!$C$27*'Drive Cycle'!E908^2)</f>
        <v>92.735978760809999</v>
      </c>
      <c r="K908" s="27">
        <f>IF(A908=1,'Vehicle Specs'!$E$36,IF(A908=2,'Vehicle Specs'!$C$36,IF(A908=3,'Vehicle Specs'!$D$36,IF(A908=4,'Vehicle Specs'!$B$36,1))))</f>
        <v>111.31014600000002</v>
      </c>
      <c r="L908" s="27">
        <v>0</v>
      </c>
      <c r="M908" s="27">
        <f t="shared" si="267"/>
        <v>0</v>
      </c>
      <c r="N908" s="27">
        <f t="shared" si="259"/>
        <v>0</v>
      </c>
      <c r="O908" s="27">
        <f t="shared" si="260"/>
        <v>0</v>
      </c>
      <c r="P908" s="27">
        <f t="shared" si="261"/>
        <v>204.04612476081002</v>
      </c>
      <c r="Q908" s="27">
        <f>IF(H908=1,I908*'Vehicle Specs'!#REF!,IF(H908=2,'Vehicle Specs'!#REF!*I908,IF(H908=3,'Vehicle Specs'!$G$25*I908,0)))</f>
        <v>0</v>
      </c>
      <c r="R908" s="27">
        <f t="shared" si="257"/>
        <v>204.04612476081002</v>
      </c>
      <c r="S908" s="27">
        <f t="shared" si="262"/>
        <v>204.04612476081002</v>
      </c>
      <c r="T908" s="27">
        <f>ABS((+P908+Q908)*(+E908))/1000</f>
        <v>2.0833109338078701</v>
      </c>
      <c r="U908" s="61"/>
      <c r="V908" s="61"/>
      <c r="W908" s="22">
        <v>308.00785775999998</v>
      </c>
      <c r="X908" s="27">
        <f t="shared" si="268"/>
        <v>1.7457724936612993E-2</v>
      </c>
      <c r="Y908" s="27">
        <f t="shared" si="263"/>
        <v>1.7457724936612993E-2</v>
      </c>
      <c r="Z908" s="27">
        <f t="shared" si="264"/>
        <v>5.3944370054134147E-2</v>
      </c>
      <c r="AA908" s="22">
        <f>(0.5*'Vehicle Specs'!$G$20*'Drive Cycle'!E908^2)</f>
        <v>32775.908701500004</v>
      </c>
      <c r="AB908" s="22">
        <f t="shared" si="265"/>
        <v>204.04612476081002</v>
      </c>
      <c r="AC908" s="22">
        <f>SUM(AB$2:AB908)</f>
        <v>335168.55431934312</v>
      </c>
      <c r="AD908" s="35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</row>
    <row r="909" spans="1:43" x14ac:dyDescent="0.3">
      <c r="A909" s="21">
        <v>4</v>
      </c>
      <c r="B909" s="27" t="s">
        <v>104</v>
      </c>
      <c r="C909" s="27">
        <f t="shared" si="256"/>
        <v>907</v>
      </c>
      <c r="D909" s="27">
        <f t="shared" si="258"/>
        <v>22.839770000000001</v>
      </c>
      <c r="E909" s="27">
        <v>10.210000000000001</v>
      </c>
      <c r="F909" s="42">
        <f t="shared" si="266"/>
        <v>116.66040603038925</v>
      </c>
      <c r="G909" s="61"/>
      <c r="H909" s="61"/>
      <c r="I909" s="42">
        <f>E909-E908</f>
        <v>0</v>
      </c>
      <c r="J909" s="27">
        <f>(0.5*'Vehicle Specs'!$G$25*'Vehicle Specs'!$C$28*'Vehicle Specs'!$C$27*'Drive Cycle'!E909^2)</f>
        <v>92.735978760809999</v>
      </c>
      <c r="K909" s="27">
        <f>IF(A909=1,'Vehicle Specs'!$E$36,IF(A909=2,'Vehicle Specs'!$C$36,IF(A909=3,'Vehicle Specs'!$D$36,IF(A909=4,'Vehicle Specs'!$B$36,1))))</f>
        <v>111.31014600000002</v>
      </c>
      <c r="L909" s="27">
        <v>0</v>
      </c>
      <c r="M909" s="27">
        <f t="shared" si="267"/>
        <v>0</v>
      </c>
      <c r="N909" s="27">
        <f t="shared" si="259"/>
        <v>0</v>
      </c>
      <c r="O909" s="27">
        <f t="shared" si="260"/>
        <v>0</v>
      </c>
      <c r="P909" s="27">
        <f t="shared" si="261"/>
        <v>204.04612476081002</v>
      </c>
      <c r="Q909" s="27">
        <f>IF(H909=1,I909*'Vehicle Specs'!#REF!,IF(H909=2,'Vehicle Specs'!#REF!*I909,IF(H909=3,'Vehicle Specs'!$G$25*I909,0)))</f>
        <v>0</v>
      </c>
      <c r="R909" s="27">
        <f t="shared" si="257"/>
        <v>204.04612476081002</v>
      </c>
      <c r="S909" s="27">
        <f t="shared" si="262"/>
        <v>204.04612476081002</v>
      </c>
      <c r="T909" s="27">
        <f>ABS((+P909+Q909)*(+E909))/1000</f>
        <v>2.0833109338078701</v>
      </c>
      <c r="U909" s="61"/>
      <c r="V909" s="61"/>
      <c r="W909" s="22">
        <v>308.00785775999998</v>
      </c>
      <c r="X909" s="27">
        <f t="shared" si="268"/>
        <v>1.7457724936612993E-2</v>
      </c>
      <c r="Y909" s="27">
        <f t="shared" si="263"/>
        <v>1.7457724936612993E-2</v>
      </c>
      <c r="Z909" s="27">
        <f t="shared" si="264"/>
        <v>5.3944370054134147E-2</v>
      </c>
      <c r="AA909" s="22">
        <f>(0.5*'Vehicle Specs'!$G$20*'Drive Cycle'!E909^2)</f>
        <v>32775.908701500004</v>
      </c>
      <c r="AB909" s="22">
        <f t="shared" si="265"/>
        <v>204.04612476081002</v>
      </c>
      <c r="AC909" s="22">
        <f>SUM(AB$2:AB909)</f>
        <v>335372.60044410394</v>
      </c>
      <c r="AD909" s="35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</row>
    <row r="910" spans="1:43" x14ac:dyDescent="0.3">
      <c r="A910" s="21">
        <v>4</v>
      </c>
      <c r="B910" s="27" t="s">
        <v>104</v>
      </c>
      <c r="C910" s="27">
        <f t="shared" si="256"/>
        <v>908</v>
      </c>
      <c r="D910" s="27">
        <f t="shared" si="258"/>
        <v>22.839770000000001</v>
      </c>
      <c r="E910" s="27">
        <v>10.210000000000001</v>
      </c>
      <c r="F910" s="42">
        <f t="shared" si="266"/>
        <v>116.75834922333735</v>
      </c>
      <c r="G910" s="61"/>
      <c r="H910" s="61"/>
      <c r="I910" s="42">
        <f>E910-E909</f>
        <v>0</v>
      </c>
      <c r="J910" s="27">
        <f>(0.5*'Vehicle Specs'!$G$25*'Vehicle Specs'!$C$28*'Vehicle Specs'!$C$27*'Drive Cycle'!E910^2)</f>
        <v>92.735978760809999</v>
      </c>
      <c r="K910" s="27">
        <f>IF(A910=1,'Vehicle Specs'!$E$36,IF(A910=2,'Vehicle Specs'!$C$36,IF(A910=3,'Vehicle Specs'!$D$36,IF(A910=4,'Vehicle Specs'!$B$36,1))))</f>
        <v>111.31014600000002</v>
      </c>
      <c r="L910" s="27">
        <v>0</v>
      </c>
      <c r="M910" s="27">
        <f t="shared" si="267"/>
        <v>0</v>
      </c>
      <c r="N910" s="27">
        <f t="shared" si="259"/>
        <v>0</v>
      </c>
      <c r="O910" s="27">
        <f t="shared" si="260"/>
        <v>0</v>
      </c>
      <c r="P910" s="27">
        <f t="shared" si="261"/>
        <v>204.04612476081002</v>
      </c>
      <c r="Q910" s="27">
        <f>IF(H910=1,I910*'Vehicle Specs'!#REF!,IF(H910=2,'Vehicle Specs'!#REF!*I910,IF(H910=3,'Vehicle Specs'!$G$25*I910,0)))</f>
        <v>0</v>
      </c>
      <c r="R910" s="27">
        <f t="shared" si="257"/>
        <v>204.04612476081002</v>
      </c>
      <c r="S910" s="27">
        <f t="shared" si="262"/>
        <v>204.04612476081002</v>
      </c>
      <c r="T910" s="27">
        <f>ABS((+P910+Q910)*(+E910))/1000</f>
        <v>2.0833109338078701</v>
      </c>
      <c r="U910" s="61"/>
      <c r="V910" s="61"/>
      <c r="W910" s="22">
        <v>308.00785775999998</v>
      </c>
      <c r="X910" s="27">
        <f t="shared" si="268"/>
        <v>1.7457724936612993E-2</v>
      </c>
      <c r="Y910" s="27">
        <f t="shared" si="263"/>
        <v>1.7457724936612993E-2</v>
      </c>
      <c r="Z910" s="27">
        <f t="shared" si="264"/>
        <v>5.3944370054134147E-2</v>
      </c>
      <c r="AA910" s="22">
        <f>(0.5*'Vehicle Specs'!$G$20*'Drive Cycle'!E910^2)</f>
        <v>32775.908701500004</v>
      </c>
      <c r="AB910" s="22">
        <f t="shared" si="265"/>
        <v>204.04612476081002</v>
      </c>
      <c r="AC910" s="22">
        <f>SUM(AB$2:AB910)</f>
        <v>335576.64656886476</v>
      </c>
      <c r="AD910" s="35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</row>
    <row r="911" spans="1:43" x14ac:dyDescent="0.3">
      <c r="A911" s="21">
        <v>4</v>
      </c>
      <c r="B911" s="27" t="s">
        <v>104</v>
      </c>
      <c r="C911" s="27">
        <f t="shared" si="256"/>
        <v>909</v>
      </c>
      <c r="D911" s="27">
        <f t="shared" si="258"/>
        <v>22.839770000000001</v>
      </c>
      <c r="E911" s="27">
        <v>10.210000000000001</v>
      </c>
      <c r="F911" s="42">
        <f t="shared" si="266"/>
        <v>116.85629241628544</v>
      </c>
      <c r="G911" s="61"/>
      <c r="H911" s="61"/>
      <c r="I911" s="42">
        <f>E911-E910</f>
        <v>0</v>
      </c>
      <c r="J911" s="27">
        <f>(0.5*'Vehicle Specs'!$G$25*'Vehicle Specs'!$C$28*'Vehicle Specs'!$C$27*'Drive Cycle'!E911^2)</f>
        <v>92.735978760809999</v>
      </c>
      <c r="K911" s="27">
        <f>IF(A911=1,'Vehicle Specs'!$E$36,IF(A911=2,'Vehicle Specs'!$C$36,IF(A911=3,'Vehicle Specs'!$D$36,IF(A911=4,'Vehicle Specs'!$B$36,1))))</f>
        <v>111.31014600000002</v>
      </c>
      <c r="L911" s="27">
        <v>0</v>
      </c>
      <c r="M911" s="27">
        <f t="shared" si="267"/>
        <v>0</v>
      </c>
      <c r="N911" s="27">
        <f t="shared" si="259"/>
        <v>0</v>
      </c>
      <c r="O911" s="27">
        <f t="shared" si="260"/>
        <v>0</v>
      </c>
      <c r="P911" s="27">
        <f t="shared" si="261"/>
        <v>204.04612476081002</v>
      </c>
      <c r="Q911" s="27">
        <f>IF(H911=1,I911*'Vehicle Specs'!#REF!,IF(H911=2,'Vehicle Specs'!#REF!*I911,IF(H911=3,'Vehicle Specs'!$G$25*I911,0)))</f>
        <v>0</v>
      </c>
      <c r="R911" s="27">
        <f t="shared" si="257"/>
        <v>204.04612476081002</v>
      </c>
      <c r="S911" s="27">
        <f t="shared" si="262"/>
        <v>204.04612476081002</v>
      </c>
      <c r="T911" s="27">
        <f>ABS((+P911+Q911)*(+E911))/1000</f>
        <v>2.0833109338078701</v>
      </c>
      <c r="U911" s="61"/>
      <c r="V911" s="61"/>
      <c r="W911" s="22">
        <v>308.00785775999998</v>
      </c>
      <c r="X911" s="27">
        <f t="shared" si="268"/>
        <v>1.7457724936612993E-2</v>
      </c>
      <c r="Y911" s="27">
        <f t="shared" si="263"/>
        <v>1.7457724936612993E-2</v>
      </c>
      <c r="Z911" s="27">
        <f t="shared" si="264"/>
        <v>5.3944370054134147E-2</v>
      </c>
      <c r="AA911" s="22">
        <f>(0.5*'Vehicle Specs'!$G$20*'Drive Cycle'!E911^2)</f>
        <v>32775.908701500004</v>
      </c>
      <c r="AB911" s="22">
        <f t="shared" si="265"/>
        <v>204.04612476081002</v>
      </c>
      <c r="AC911" s="22">
        <f>SUM(AB$2:AB911)</f>
        <v>335780.69269362558</v>
      </c>
      <c r="AD911" s="35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</row>
    <row r="912" spans="1:43" x14ac:dyDescent="0.3">
      <c r="A912" s="21">
        <v>4</v>
      </c>
      <c r="B912" s="27" t="s">
        <v>104</v>
      </c>
      <c r="C912" s="27">
        <f t="shared" si="256"/>
        <v>910</v>
      </c>
      <c r="D912" s="27">
        <f t="shared" si="258"/>
        <v>22.839770000000001</v>
      </c>
      <c r="E912" s="27">
        <v>10.210000000000001</v>
      </c>
      <c r="F912" s="42">
        <f t="shared" si="266"/>
        <v>116.95423560923354</v>
      </c>
      <c r="G912" s="61"/>
      <c r="H912" s="61"/>
      <c r="I912" s="42">
        <f>E912-E911</f>
        <v>0</v>
      </c>
      <c r="J912" s="27">
        <f>(0.5*'Vehicle Specs'!$G$25*'Vehicle Specs'!$C$28*'Vehicle Specs'!$C$27*'Drive Cycle'!E912^2)</f>
        <v>92.735978760809999</v>
      </c>
      <c r="K912" s="27">
        <f>IF(A912=1,'Vehicle Specs'!$E$36,IF(A912=2,'Vehicle Specs'!$C$36,IF(A912=3,'Vehicle Specs'!$D$36,IF(A912=4,'Vehicle Specs'!$B$36,1))))</f>
        <v>111.31014600000002</v>
      </c>
      <c r="L912" s="27">
        <v>0</v>
      </c>
      <c r="M912" s="27">
        <f t="shared" si="267"/>
        <v>0</v>
      </c>
      <c r="N912" s="27">
        <f t="shared" si="259"/>
        <v>0</v>
      </c>
      <c r="O912" s="27">
        <f t="shared" si="260"/>
        <v>0</v>
      </c>
      <c r="P912" s="27">
        <f t="shared" si="261"/>
        <v>204.04612476081002</v>
      </c>
      <c r="Q912" s="27">
        <f>IF(H912=1,I912*'Vehicle Specs'!#REF!,IF(H912=2,'Vehicle Specs'!#REF!*I912,IF(H912=3,'Vehicle Specs'!$G$25*I912,0)))</f>
        <v>0</v>
      </c>
      <c r="R912" s="27">
        <f t="shared" si="257"/>
        <v>204.04612476081002</v>
      </c>
      <c r="S912" s="27">
        <f t="shared" si="262"/>
        <v>204.04612476081002</v>
      </c>
      <c r="T912" s="27">
        <f>ABS((+P912+Q912)*(+E912))/1000</f>
        <v>2.0833109338078701</v>
      </c>
      <c r="U912" s="61"/>
      <c r="V912" s="61"/>
      <c r="W912" s="22">
        <v>308.00785775999998</v>
      </c>
      <c r="X912" s="27">
        <f t="shared" si="268"/>
        <v>1.7457724936612993E-2</v>
      </c>
      <c r="Y912" s="27">
        <f t="shared" si="263"/>
        <v>1.7457724936612993E-2</v>
      </c>
      <c r="Z912" s="27">
        <f t="shared" si="264"/>
        <v>5.3944370054134147E-2</v>
      </c>
      <c r="AA912" s="22">
        <f>(0.5*'Vehicle Specs'!$G$20*'Drive Cycle'!E912^2)</f>
        <v>32775.908701500004</v>
      </c>
      <c r="AB912" s="22">
        <f t="shared" si="265"/>
        <v>204.04612476081002</v>
      </c>
      <c r="AC912" s="22">
        <f>SUM(AB$2:AB912)</f>
        <v>335984.73881838639</v>
      </c>
      <c r="AD912" s="35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</row>
    <row r="913" spans="1:43" x14ac:dyDescent="0.3">
      <c r="A913" s="21">
        <v>4</v>
      </c>
      <c r="B913" s="27" t="s">
        <v>104</v>
      </c>
      <c r="C913" s="27">
        <f t="shared" si="256"/>
        <v>911</v>
      </c>
      <c r="D913" s="27">
        <f t="shared" si="258"/>
        <v>22.839770000000001</v>
      </c>
      <c r="E913" s="27">
        <v>10.210000000000001</v>
      </c>
      <c r="F913" s="42">
        <f t="shared" si="266"/>
        <v>117.05217880218163</v>
      </c>
      <c r="G913" s="61"/>
      <c r="H913" s="61"/>
      <c r="I913" s="42">
        <f>E913-E912</f>
        <v>0</v>
      </c>
      <c r="J913" s="27">
        <f>(0.5*'Vehicle Specs'!$G$25*'Vehicle Specs'!$C$28*'Vehicle Specs'!$C$27*'Drive Cycle'!E913^2)</f>
        <v>92.735978760809999</v>
      </c>
      <c r="K913" s="27">
        <f>IF(A913=1,'Vehicle Specs'!$E$36,IF(A913=2,'Vehicle Specs'!$C$36,IF(A913=3,'Vehicle Specs'!$D$36,IF(A913=4,'Vehicle Specs'!$B$36,1))))</f>
        <v>111.31014600000002</v>
      </c>
      <c r="L913" s="27">
        <v>0</v>
      </c>
      <c r="M913" s="27">
        <f t="shared" si="267"/>
        <v>0</v>
      </c>
      <c r="N913" s="27">
        <f t="shared" si="259"/>
        <v>0</v>
      </c>
      <c r="O913" s="27">
        <f t="shared" si="260"/>
        <v>0</v>
      </c>
      <c r="P913" s="27">
        <f t="shared" si="261"/>
        <v>204.04612476081002</v>
      </c>
      <c r="Q913" s="27">
        <f>IF(H913=1,I913*'Vehicle Specs'!#REF!,IF(H913=2,'Vehicle Specs'!#REF!*I913,IF(H913=3,'Vehicle Specs'!$G$25*I913,0)))</f>
        <v>0</v>
      </c>
      <c r="R913" s="27">
        <f t="shared" si="257"/>
        <v>204.04612476081002</v>
      </c>
      <c r="S913" s="27">
        <f t="shared" si="262"/>
        <v>204.04612476081002</v>
      </c>
      <c r="T913" s="27">
        <f>ABS((+P913+Q913)*(+E913))/1000</f>
        <v>2.0833109338078701</v>
      </c>
      <c r="U913" s="61"/>
      <c r="V913" s="61"/>
      <c r="W913" s="22">
        <v>308.00785775999998</v>
      </c>
      <c r="X913" s="27">
        <f t="shared" si="268"/>
        <v>1.7457724936612993E-2</v>
      </c>
      <c r="Y913" s="27">
        <f t="shared" si="263"/>
        <v>1.7457724936612993E-2</v>
      </c>
      <c r="Z913" s="27">
        <f t="shared" si="264"/>
        <v>5.3944370054134147E-2</v>
      </c>
      <c r="AA913" s="22">
        <f>(0.5*'Vehicle Specs'!$G$20*'Drive Cycle'!E913^2)</f>
        <v>32775.908701500004</v>
      </c>
      <c r="AB913" s="22">
        <f t="shared" si="265"/>
        <v>204.04612476081002</v>
      </c>
      <c r="AC913" s="22">
        <f>SUM(AB$2:AB913)</f>
        <v>336188.78494314721</v>
      </c>
      <c r="AD913" s="35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</row>
    <row r="914" spans="1:43" x14ac:dyDescent="0.3">
      <c r="A914" s="21">
        <v>4</v>
      </c>
      <c r="B914" s="27" t="s">
        <v>104</v>
      </c>
      <c r="C914" s="27">
        <f t="shared" si="256"/>
        <v>912</v>
      </c>
      <c r="D914" s="27">
        <f t="shared" si="258"/>
        <v>22.839770000000001</v>
      </c>
      <c r="E914" s="27">
        <v>10.210000000000001</v>
      </c>
      <c r="F914" s="42">
        <f t="shared" si="266"/>
        <v>117.15012199512972</v>
      </c>
      <c r="G914" s="61"/>
      <c r="H914" s="61"/>
      <c r="I914" s="42">
        <f>E914-E913</f>
        <v>0</v>
      </c>
      <c r="J914" s="27">
        <f>(0.5*'Vehicle Specs'!$G$25*'Vehicle Specs'!$C$28*'Vehicle Specs'!$C$27*'Drive Cycle'!E914^2)</f>
        <v>92.735978760809999</v>
      </c>
      <c r="K914" s="27">
        <f>IF(A914=1,'Vehicle Specs'!$E$36,IF(A914=2,'Vehicle Specs'!$C$36,IF(A914=3,'Vehicle Specs'!$D$36,IF(A914=4,'Vehicle Specs'!$B$36,1))))</f>
        <v>111.31014600000002</v>
      </c>
      <c r="L914" s="27">
        <v>0</v>
      </c>
      <c r="M914" s="27">
        <f t="shared" si="267"/>
        <v>0</v>
      </c>
      <c r="N914" s="27">
        <f t="shared" si="259"/>
        <v>0</v>
      </c>
      <c r="O914" s="27">
        <f t="shared" si="260"/>
        <v>0</v>
      </c>
      <c r="P914" s="27">
        <f t="shared" si="261"/>
        <v>204.04612476081002</v>
      </c>
      <c r="Q914" s="27">
        <f>IF(H914=1,I914*'Vehicle Specs'!#REF!,IF(H914=2,'Vehicle Specs'!#REF!*I914,IF(H914=3,'Vehicle Specs'!$G$25*I914,0)))</f>
        <v>0</v>
      </c>
      <c r="R914" s="27">
        <f t="shared" si="257"/>
        <v>204.04612476081002</v>
      </c>
      <c r="S914" s="27">
        <f t="shared" si="262"/>
        <v>204.04612476081002</v>
      </c>
      <c r="T914" s="27">
        <f>ABS((+P914+Q914)*(+E914))/1000</f>
        <v>2.0833109338078701</v>
      </c>
      <c r="U914" s="61"/>
      <c r="V914" s="61"/>
      <c r="W914" s="22">
        <v>308.00785775999998</v>
      </c>
      <c r="X914" s="27">
        <f t="shared" si="268"/>
        <v>1.7457724936612993E-2</v>
      </c>
      <c r="Y914" s="27">
        <f t="shared" si="263"/>
        <v>1.7457724936612993E-2</v>
      </c>
      <c r="Z914" s="27">
        <f t="shared" si="264"/>
        <v>5.3944370054134147E-2</v>
      </c>
      <c r="AA914" s="22">
        <f>(0.5*'Vehicle Specs'!$G$20*'Drive Cycle'!E914^2)</f>
        <v>32775.908701500004</v>
      </c>
      <c r="AB914" s="22">
        <f t="shared" si="265"/>
        <v>204.04612476081002</v>
      </c>
      <c r="AC914" s="22">
        <f>SUM(AB$2:AB914)</f>
        <v>336392.83106790803</v>
      </c>
      <c r="AD914" s="35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</row>
    <row r="915" spans="1:43" x14ac:dyDescent="0.3">
      <c r="A915" s="21">
        <v>4</v>
      </c>
      <c r="B915" s="27" t="s">
        <v>104</v>
      </c>
      <c r="C915" s="27">
        <f t="shared" si="256"/>
        <v>913</v>
      </c>
      <c r="D915" s="27">
        <f t="shared" si="258"/>
        <v>22.839770000000001</v>
      </c>
      <c r="E915" s="27">
        <v>10.210000000000001</v>
      </c>
      <c r="F915" s="42">
        <f t="shared" si="266"/>
        <v>117.24806518807782</v>
      </c>
      <c r="G915" s="61"/>
      <c r="H915" s="61"/>
      <c r="I915" s="42">
        <f>E915-E914</f>
        <v>0</v>
      </c>
      <c r="J915" s="27">
        <f>(0.5*'Vehicle Specs'!$G$25*'Vehicle Specs'!$C$28*'Vehicle Specs'!$C$27*'Drive Cycle'!E915^2)</f>
        <v>92.735978760809999</v>
      </c>
      <c r="K915" s="27">
        <f>IF(A915=1,'Vehicle Specs'!$E$36,IF(A915=2,'Vehicle Specs'!$C$36,IF(A915=3,'Vehicle Specs'!$D$36,IF(A915=4,'Vehicle Specs'!$B$36,1))))</f>
        <v>111.31014600000002</v>
      </c>
      <c r="L915" s="27">
        <v>0</v>
      </c>
      <c r="M915" s="27">
        <f t="shared" si="267"/>
        <v>0</v>
      </c>
      <c r="N915" s="27">
        <f t="shared" si="259"/>
        <v>0</v>
      </c>
      <c r="O915" s="27">
        <f t="shared" si="260"/>
        <v>0</v>
      </c>
      <c r="P915" s="27">
        <f t="shared" si="261"/>
        <v>204.04612476081002</v>
      </c>
      <c r="Q915" s="27">
        <f>IF(H915=1,I915*'Vehicle Specs'!#REF!,IF(H915=2,'Vehicle Specs'!#REF!*I915,IF(H915=3,'Vehicle Specs'!$G$25*I915,0)))</f>
        <v>0</v>
      </c>
      <c r="R915" s="27">
        <f t="shared" si="257"/>
        <v>204.04612476081002</v>
      </c>
      <c r="S915" s="27">
        <f t="shared" si="262"/>
        <v>204.04612476081002</v>
      </c>
      <c r="T915" s="27">
        <f>ABS((+P915+Q915)*(+E915))/1000</f>
        <v>2.0833109338078701</v>
      </c>
      <c r="U915" s="61"/>
      <c r="V915" s="61"/>
      <c r="W915" s="22">
        <v>308.00785775999998</v>
      </c>
      <c r="X915" s="27">
        <f t="shared" si="268"/>
        <v>1.7457724936612993E-2</v>
      </c>
      <c r="Y915" s="27">
        <f t="shared" si="263"/>
        <v>1.7457724936612993E-2</v>
      </c>
      <c r="Z915" s="27">
        <f t="shared" si="264"/>
        <v>5.3944370054134147E-2</v>
      </c>
      <c r="AA915" s="22">
        <f>(0.5*'Vehicle Specs'!$G$20*'Drive Cycle'!E915^2)</f>
        <v>32775.908701500004</v>
      </c>
      <c r="AB915" s="22">
        <f t="shared" si="265"/>
        <v>204.04612476081002</v>
      </c>
      <c r="AC915" s="22">
        <f>SUM(AB$2:AB915)</f>
        <v>336596.87719266885</v>
      </c>
      <c r="AD915" s="35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</row>
    <row r="916" spans="1:43" x14ac:dyDescent="0.3">
      <c r="A916" s="21">
        <v>4</v>
      </c>
      <c r="B916" s="27" t="s">
        <v>104</v>
      </c>
      <c r="C916" s="27">
        <f t="shared" si="256"/>
        <v>914</v>
      </c>
      <c r="D916" s="27">
        <f t="shared" si="258"/>
        <v>22.839770000000001</v>
      </c>
      <c r="E916" s="27">
        <v>10.210000000000001</v>
      </c>
      <c r="F916" s="42">
        <f t="shared" si="266"/>
        <v>117.34600838102591</v>
      </c>
      <c r="G916" s="61"/>
      <c r="H916" s="61"/>
      <c r="I916" s="42">
        <f>E916-E915</f>
        <v>0</v>
      </c>
      <c r="J916" s="27">
        <f>(0.5*'Vehicle Specs'!$G$25*'Vehicle Specs'!$C$28*'Vehicle Specs'!$C$27*'Drive Cycle'!E916^2)</f>
        <v>92.735978760809999</v>
      </c>
      <c r="K916" s="27">
        <f>IF(A916=1,'Vehicle Specs'!$E$36,IF(A916=2,'Vehicle Specs'!$C$36,IF(A916=3,'Vehicle Specs'!$D$36,IF(A916=4,'Vehicle Specs'!$B$36,1))))</f>
        <v>111.31014600000002</v>
      </c>
      <c r="L916" s="27">
        <v>0</v>
      </c>
      <c r="M916" s="27">
        <f t="shared" si="267"/>
        <v>0</v>
      </c>
      <c r="N916" s="27">
        <f t="shared" si="259"/>
        <v>0</v>
      </c>
      <c r="O916" s="27">
        <f t="shared" si="260"/>
        <v>0</v>
      </c>
      <c r="P916" s="27">
        <f t="shared" si="261"/>
        <v>204.04612476081002</v>
      </c>
      <c r="Q916" s="27">
        <f>IF(H916=1,I916*'Vehicle Specs'!#REF!,IF(H916=2,'Vehicle Specs'!#REF!*I916,IF(H916=3,'Vehicle Specs'!$G$25*I916,0)))</f>
        <v>0</v>
      </c>
      <c r="R916" s="27">
        <f t="shared" si="257"/>
        <v>204.04612476081002</v>
      </c>
      <c r="S916" s="27">
        <f t="shared" si="262"/>
        <v>204.04612476081002</v>
      </c>
      <c r="T916" s="27">
        <f>ABS((+P916+Q916)*(+E916))/1000</f>
        <v>2.0833109338078701</v>
      </c>
      <c r="U916" s="61"/>
      <c r="V916" s="61"/>
      <c r="W916" s="22">
        <v>308.00785775999998</v>
      </c>
      <c r="X916" s="27">
        <f t="shared" si="268"/>
        <v>1.7457724936612993E-2</v>
      </c>
      <c r="Y916" s="27">
        <f t="shared" si="263"/>
        <v>1.7457724936612993E-2</v>
      </c>
      <c r="Z916" s="27">
        <f t="shared" si="264"/>
        <v>5.3944370054134147E-2</v>
      </c>
      <c r="AA916" s="22">
        <f>(0.5*'Vehicle Specs'!$G$20*'Drive Cycle'!E916^2)</f>
        <v>32775.908701500004</v>
      </c>
      <c r="AB916" s="22">
        <f t="shared" si="265"/>
        <v>204.04612476081002</v>
      </c>
      <c r="AC916" s="22">
        <f>SUM(AB$2:AB916)</f>
        <v>336800.92331742967</v>
      </c>
      <c r="AD916" s="35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</row>
    <row r="917" spans="1:43" x14ac:dyDescent="0.3">
      <c r="A917" s="21">
        <v>4</v>
      </c>
      <c r="B917" s="27" t="s">
        <v>104</v>
      </c>
      <c r="C917" s="27">
        <f t="shared" si="256"/>
        <v>915</v>
      </c>
      <c r="D917" s="27">
        <f t="shared" si="258"/>
        <v>22.839770000000001</v>
      </c>
      <c r="E917" s="27">
        <v>10.210000000000001</v>
      </c>
      <c r="F917" s="42">
        <f t="shared" si="266"/>
        <v>117.443951573974</v>
      </c>
      <c r="G917" s="61"/>
      <c r="H917" s="61"/>
      <c r="I917" s="42">
        <f>E917-E916</f>
        <v>0</v>
      </c>
      <c r="J917" s="27">
        <f>(0.5*'Vehicle Specs'!$G$25*'Vehicle Specs'!$C$28*'Vehicle Specs'!$C$27*'Drive Cycle'!E917^2)</f>
        <v>92.735978760809999</v>
      </c>
      <c r="K917" s="27">
        <f>IF(A917=1,'Vehicle Specs'!$E$36,IF(A917=2,'Vehicle Specs'!$C$36,IF(A917=3,'Vehicle Specs'!$D$36,IF(A917=4,'Vehicle Specs'!$B$36,1))))</f>
        <v>111.31014600000002</v>
      </c>
      <c r="L917" s="27">
        <v>0</v>
      </c>
      <c r="M917" s="27">
        <f t="shared" si="267"/>
        <v>0</v>
      </c>
      <c r="N917" s="27">
        <f t="shared" si="259"/>
        <v>0</v>
      </c>
      <c r="O917" s="27">
        <f t="shared" si="260"/>
        <v>0</v>
      </c>
      <c r="P917" s="27">
        <f t="shared" si="261"/>
        <v>204.04612476081002</v>
      </c>
      <c r="Q917" s="27">
        <f>IF(H917=1,I917*'Vehicle Specs'!#REF!,IF(H917=2,'Vehicle Specs'!#REF!*I917,IF(H917=3,'Vehicle Specs'!$G$25*I917,0)))</f>
        <v>0</v>
      </c>
      <c r="R917" s="27">
        <f t="shared" si="257"/>
        <v>204.04612476081002</v>
      </c>
      <c r="S917" s="27">
        <f t="shared" si="262"/>
        <v>204.04612476081002</v>
      </c>
      <c r="T917" s="27">
        <f>ABS((+P917+Q917)*(+E917))/1000</f>
        <v>2.0833109338078701</v>
      </c>
      <c r="U917" s="61"/>
      <c r="V917" s="61"/>
      <c r="W917" s="22">
        <v>308.00785775999998</v>
      </c>
      <c r="X917" s="27">
        <f t="shared" si="268"/>
        <v>1.7457724936612993E-2</v>
      </c>
      <c r="Y917" s="27">
        <f t="shared" si="263"/>
        <v>1.7457724936612993E-2</v>
      </c>
      <c r="Z917" s="27">
        <f t="shared" si="264"/>
        <v>5.3944370054134147E-2</v>
      </c>
      <c r="AA917" s="22">
        <f>(0.5*'Vehicle Specs'!$G$20*'Drive Cycle'!E917^2)</f>
        <v>32775.908701500004</v>
      </c>
      <c r="AB917" s="22">
        <f t="shared" si="265"/>
        <v>204.04612476081002</v>
      </c>
      <c r="AC917" s="22">
        <f>SUM(AB$2:AB917)</f>
        <v>337004.96944219049</v>
      </c>
      <c r="AD917" s="35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</row>
    <row r="918" spans="1:43" x14ac:dyDescent="0.3">
      <c r="A918" s="21">
        <v>4</v>
      </c>
      <c r="B918" s="27" t="s">
        <v>104</v>
      </c>
      <c r="C918" s="27">
        <f t="shared" si="256"/>
        <v>916</v>
      </c>
      <c r="D918" s="27">
        <f t="shared" si="258"/>
        <v>22.839770000000001</v>
      </c>
      <c r="E918" s="27">
        <v>10.210000000000001</v>
      </c>
      <c r="F918" s="42">
        <f t="shared" si="266"/>
        <v>117.5418947669221</v>
      </c>
      <c r="G918" s="61"/>
      <c r="H918" s="61"/>
      <c r="I918" s="42">
        <f>E918-E917</f>
        <v>0</v>
      </c>
      <c r="J918" s="27">
        <f>(0.5*'Vehicle Specs'!$G$25*'Vehicle Specs'!$C$28*'Vehicle Specs'!$C$27*'Drive Cycle'!E918^2)</f>
        <v>92.735978760809999</v>
      </c>
      <c r="K918" s="27">
        <f>IF(A918=1,'Vehicle Specs'!$E$36,IF(A918=2,'Vehicle Specs'!$C$36,IF(A918=3,'Vehicle Specs'!$D$36,IF(A918=4,'Vehicle Specs'!$B$36,1))))</f>
        <v>111.31014600000002</v>
      </c>
      <c r="L918" s="27">
        <v>0</v>
      </c>
      <c r="M918" s="27">
        <f t="shared" si="267"/>
        <v>0</v>
      </c>
      <c r="N918" s="27">
        <f t="shared" si="259"/>
        <v>0</v>
      </c>
      <c r="O918" s="27">
        <f t="shared" si="260"/>
        <v>0</v>
      </c>
      <c r="P918" s="27">
        <f t="shared" si="261"/>
        <v>204.04612476081002</v>
      </c>
      <c r="Q918" s="27">
        <f>IF(H918=1,I918*'Vehicle Specs'!#REF!,IF(H918=2,'Vehicle Specs'!#REF!*I918,IF(H918=3,'Vehicle Specs'!$G$25*I918,0)))</f>
        <v>0</v>
      </c>
      <c r="R918" s="27">
        <f t="shared" si="257"/>
        <v>204.04612476081002</v>
      </c>
      <c r="S918" s="27">
        <f t="shared" si="262"/>
        <v>204.04612476081002</v>
      </c>
      <c r="T918" s="27">
        <f>ABS((+P918+Q918)*(+E918))/1000</f>
        <v>2.0833109338078701</v>
      </c>
      <c r="U918" s="61"/>
      <c r="V918" s="61"/>
      <c r="W918" s="22">
        <v>308.00785775999998</v>
      </c>
      <c r="X918" s="27">
        <f t="shared" si="268"/>
        <v>1.7457724936612993E-2</v>
      </c>
      <c r="Y918" s="27">
        <f t="shared" si="263"/>
        <v>1.7457724936612993E-2</v>
      </c>
      <c r="Z918" s="27">
        <f t="shared" si="264"/>
        <v>5.3944370054134147E-2</v>
      </c>
      <c r="AA918" s="22">
        <f>(0.5*'Vehicle Specs'!$G$20*'Drive Cycle'!E918^2)</f>
        <v>32775.908701500004</v>
      </c>
      <c r="AB918" s="22">
        <f t="shared" si="265"/>
        <v>204.04612476081002</v>
      </c>
      <c r="AC918" s="22">
        <f>SUM(AB$2:AB918)</f>
        <v>337209.0155669513</v>
      </c>
      <c r="AD918" s="35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</row>
    <row r="919" spans="1:43" x14ac:dyDescent="0.3">
      <c r="A919" s="21">
        <v>4</v>
      </c>
      <c r="B919" s="27" t="s">
        <v>104</v>
      </c>
      <c r="C919" s="27">
        <f t="shared" si="256"/>
        <v>917</v>
      </c>
      <c r="D919" s="27">
        <f t="shared" si="258"/>
        <v>22.839770000000001</v>
      </c>
      <c r="E919" s="27">
        <v>10.210000000000001</v>
      </c>
      <c r="F919" s="42">
        <f t="shared" si="266"/>
        <v>117.63983795987019</v>
      </c>
      <c r="G919" s="61"/>
      <c r="H919" s="61"/>
      <c r="I919" s="42">
        <f>E919-E918</f>
        <v>0</v>
      </c>
      <c r="J919" s="27">
        <f>(0.5*'Vehicle Specs'!$G$25*'Vehicle Specs'!$C$28*'Vehicle Specs'!$C$27*'Drive Cycle'!E919^2)</f>
        <v>92.735978760809999</v>
      </c>
      <c r="K919" s="27">
        <f>IF(A919=1,'Vehicle Specs'!$E$36,IF(A919=2,'Vehicle Specs'!$C$36,IF(A919=3,'Vehicle Specs'!$D$36,IF(A919=4,'Vehicle Specs'!$B$36,1))))</f>
        <v>111.31014600000002</v>
      </c>
      <c r="L919" s="27">
        <v>0</v>
      </c>
      <c r="M919" s="27">
        <f t="shared" si="267"/>
        <v>0</v>
      </c>
      <c r="N919" s="27">
        <f t="shared" si="259"/>
        <v>0</v>
      </c>
      <c r="O919" s="27">
        <f t="shared" si="260"/>
        <v>0</v>
      </c>
      <c r="P919" s="27">
        <f t="shared" si="261"/>
        <v>204.04612476081002</v>
      </c>
      <c r="Q919" s="27">
        <f>IF(H919=1,I919*'Vehicle Specs'!#REF!,IF(H919=2,'Vehicle Specs'!#REF!*I919,IF(H919=3,'Vehicle Specs'!$G$25*I919,0)))</f>
        <v>0</v>
      </c>
      <c r="R919" s="27">
        <f t="shared" si="257"/>
        <v>204.04612476081002</v>
      </c>
      <c r="S919" s="27">
        <f t="shared" si="262"/>
        <v>204.04612476081002</v>
      </c>
      <c r="T919" s="27">
        <f>ABS((+P919+Q919)*(+E919))/1000</f>
        <v>2.0833109338078701</v>
      </c>
      <c r="U919" s="61"/>
      <c r="V919" s="61"/>
      <c r="W919" s="22">
        <v>308.00785775999998</v>
      </c>
      <c r="X919" s="27">
        <f t="shared" si="268"/>
        <v>1.7457724936612993E-2</v>
      </c>
      <c r="Y919" s="27">
        <f t="shared" si="263"/>
        <v>1.7457724936612993E-2</v>
      </c>
      <c r="Z919" s="27">
        <f t="shared" si="264"/>
        <v>5.3944370054134147E-2</v>
      </c>
      <c r="AA919" s="22">
        <f>(0.5*'Vehicle Specs'!$G$20*'Drive Cycle'!E919^2)</f>
        <v>32775.908701500004</v>
      </c>
      <c r="AB919" s="22">
        <f t="shared" si="265"/>
        <v>204.04612476081002</v>
      </c>
      <c r="AC919" s="22">
        <f>SUM(AB$2:AB919)</f>
        <v>337413.06169171212</v>
      </c>
      <c r="AD919" s="35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</row>
    <row r="920" spans="1:43" x14ac:dyDescent="0.3">
      <c r="A920" s="21">
        <v>4</v>
      </c>
      <c r="B920" s="27" t="s">
        <v>104</v>
      </c>
      <c r="C920" s="27">
        <f t="shared" si="256"/>
        <v>918</v>
      </c>
      <c r="D920" s="27">
        <f t="shared" si="258"/>
        <v>22.839770000000001</v>
      </c>
      <c r="E920" s="27">
        <v>10.210000000000001</v>
      </c>
      <c r="F920" s="42">
        <f t="shared" si="266"/>
        <v>117.73778115281829</v>
      </c>
      <c r="G920" s="61"/>
      <c r="H920" s="61"/>
      <c r="I920" s="42">
        <f>E920-E919</f>
        <v>0</v>
      </c>
      <c r="J920" s="27">
        <f>(0.5*'Vehicle Specs'!$G$25*'Vehicle Specs'!$C$28*'Vehicle Specs'!$C$27*'Drive Cycle'!E920^2)</f>
        <v>92.735978760809999</v>
      </c>
      <c r="K920" s="27">
        <f>IF(A920=1,'Vehicle Specs'!$E$36,IF(A920=2,'Vehicle Specs'!$C$36,IF(A920=3,'Vehicle Specs'!$D$36,IF(A920=4,'Vehicle Specs'!$B$36,1))))</f>
        <v>111.31014600000002</v>
      </c>
      <c r="L920" s="27">
        <v>0</v>
      </c>
      <c r="M920" s="27">
        <f t="shared" si="267"/>
        <v>0</v>
      </c>
      <c r="N920" s="27">
        <f t="shared" si="259"/>
        <v>0</v>
      </c>
      <c r="O920" s="27">
        <f t="shared" si="260"/>
        <v>0</v>
      </c>
      <c r="P920" s="27">
        <f t="shared" si="261"/>
        <v>204.04612476081002</v>
      </c>
      <c r="Q920" s="27">
        <f>IF(H920=1,I920*'Vehicle Specs'!#REF!,IF(H920=2,'Vehicle Specs'!#REF!*I920,IF(H920=3,'Vehicle Specs'!$G$25*I920,0)))</f>
        <v>0</v>
      </c>
      <c r="R920" s="27">
        <f t="shared" si="257"/>
        <v>204.04612476081002</v>
      </c>
      <c r="S920" s="27">
        <f t="shared" si="262"/>
        <v>204.04612476081002</v>
      </c>
      <c r="T920" s="27">
        <f>ABS((+P920+Q920)*(+E920))/1000</f>
        <v>2.0833109338078701</v>
      </c>
      <c r="U920" s="61"/>
      <c r="V920" s="61"/>
      <c r="W920" s="22">
        <v>308.00785775999998</v>
      </c>
      <c r="X920" s="27">
        <f t="shared" si="268"/>
        <v>1.7457724936612993E-2</v>
      </c>
      <c r="Y920" s="27">
        <f t="shared" si="263"/>
        <v>1.7457724936612993E-2</v>
      </c>
      <c r="Z920" s="27">
        <f t="shared" si="264"/>
        <v>5.3944370054134147E-2</v>
      </c>
      <c r="AA920" s="22">
        <f>(0.5*'Vehicle Specs'!$G$20*'Drive Cycle'!E920^2)</f>
        <v>32775.908701500004</v>
      </c>
      <c r="AB920" s="22">
        <f t="shared" si="265"/>
        <v>204.04612476081002</v>
      </c>
      <c r="AC920" s="22">
        <f>SUM(AB$2:AB920)</f>
        <v>337617.10781647294</v>
      </c>
      <c r="AD920" s="35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</row>
    <row r="921" spans="1:43" x14ac:dyDescent="0.3">
      <c r="A921" s="21">
        <v>4</v>
      </c>
      <c r="B921" s="27" t="s">
        <v>104</v>
      </c>
      <c r="C921" s="27">
        <f t="shared" si="256"/>
        <v>919</v>
      </c>
      <c r="D921" s="27">
        <f t="shared" si="258"/>
        <v>22.839770000000001</v>
      </c>
      <c r="E921" s="27">
        <v>10.210000000000001</v>
      </c>
      <c r="F921" s="42">
        <f t="shared" si="266"/>
        <v>117.83572434576638</v>
      </c>
      <c r="G921" s="61"/>
      <c r="H921" s="61"/>
      <c r="I921" s="42">
        <f>E921-E920</f>
        <v>0</v>
      </c>
      <c r="J921" s="27">
        <f>(0.5*'Vehicle Specs'!$G$25*'Vehicle Specs'!$C$28*'Vehicle Specs'!$C$27*'Drive Cycle'!E921^2)</f>
        <v>92.735978760809999</v>
      </c>
      <c r="K921" s="27">
        <f>IF(A921=1,'Vehicle Specs'!$E$36,IF(A921=2,'Vehicle Specs'!$C$36,IF(A921=3,'Vehicle Specs'!$D$36,IF(A921=4,'Vehicle Specs'!$B$36,1))))</f>
        <v>111.31014600000002</v>
      </c>
      <c r="L921" s="27">
        <v>0</v>
      </c>
      <c r="M921" s="27">
        <f t="shared" si="267"/>
        <v>0</v>
      </c>
      <c r="N921" s="27">
        <f t="shared" si="259"/>
        <v>0</v>
      </c>
      <c r="O921" s="27">
        <f t="shared" si="260"/>
        <v>0</v>
      </c>
      <c r="P921" s="27">
        <f t="shared" si="261"/>
        <v>204.04612476081002</v>
      </c>
      <c r="Q921" s="27">
        <f>IF(H921=1,I921*'Vehicle Specs'!#REF!,IF(H921=2,'Vehicle Specs'!#REF!*I921,IF(H921=3,'Vehicle Specs'!$G$25*I921,0)))</f>
        <v>0</v>
      </c>
      <c r="R921" s="27">
        <f t="shared" si="257"/>
        <v>204.04612476081002</v>
      </c>
      <c r="S921" s="27">
        <f t="shared" si="262"/>
        <v>204.04612476081002</v>
      </c>
      <c r="T921" s="27">
        <f>ABS((+P921+Q921)*(+E921))/1000</f>
        <v>2.0833109338078701</v>
      </c>
      <c r="U921" s="61"/>
      <c r="V921" s="61"/>
      <c r="W921" s="22">
        <v>308.00785775999998</v>
      </c>
      <c r="X921" s="27">
        <f t="shared" si="268"/>
        <v>1.7457724936612993E-2</v>
      </c>
      <c r="Y921" s="27">
        <f t="shared" si="263"/>
        <v>1.7457724936612993E-2</v>
      </c>
      <c r="Z921" s="27">
        <f t="shared" si="264"/>
        <v>5.3944370054134147E-2</v>
      </c>
      <c r="AA921" s="22">
        <f>(0.5*'Vehicle Specs'!$G$20*'Drive Cycle'!E921^2)</f>
        <v>32775.908701500004</v>
      </c>
      <c r="AB921" s="22">
        <f t="shared" si="265"/>
        <v>204.04612476081002</v>
      </c>
      <c r="AC921" s="22">
        <f>SUM(AB$2:AB921)</f>
        <v>337821.15394123376</v>
      </c>
      <c r="AD921" s="35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</row>
    <row r="922" spans="1:43" x14ac:dyDescent="0.3">
      <c r="A922" s="21">
        <v>4</v>
      </c>
      <c r="B922" s="27" t="s">
        <v>104</v>
      </c>
      <c r="C922" s="27">
        <f t="shared" si="256"/>
        <v>920</v>
      </c>
      <c r="D922" s="27">
        <f t="shared" si="258"/>
        <v>22.839770000000001</v>
      </c>
      <c r="E922" s="27">
        <v>10.210000000000001</v>
      </c>
      <c r="F922" s="42">
        <f t="shared" si="266"/>
        <v>117.93366753871447</v>
      </c>
      <c r="G922" s="61"/>
      <c r="H922" s="61"/>
      <c r="I922" s="42">
        <f>E922-E921</f>
        <v>0</v>
      </c>
      <c r="J922" s="27">
        <f>(0.5*'Vehicle Specs'!$G$25*'Vehicle Specs'!$C$28*'Vehicle Specs'!$C$27*'Drive Cycle'!E922^2)</f>
        <v>92.735978760809999</v>
      </c>
      <c r="K922" s="27">
        <f>IF(A922=1,'Vehicle Specs'!$E$36,IF(A922=2,'Vehicle Specs'!$C$36,IF(A922=3,'Vehicle Specs'!$D$36,IF(A922=4,'Vehicle Specs'!$B$36,1))))</f>
        <v>111.31014600000002</v>
      </c>
      <c r="L922" s="27">
        <v>0</v>
      </c>
      <c r="M922" s="27">
        <f t="shared" si="267"/>
        <v>0</v>
      </c>
      <c r="N922" s="27">
        <f t="shared" si="259"/>
        <v>0</v>
      </c>
      <c r="O922" s="27">
        <f t="shared" si="260"/>
        <v>0</v>
      </c>
      <c r="P922" s="27">
        <f t="shared" si="261"/>
        <v>204.04612476081002</v>
      </c>
      <c r="Q922" s="27">
        <f>IF(H922=1,I922*'Vehicle Specs'!#REF!,IF(H922=2,'Vehicle Specs'!#REF!*I922,IF(H922=3,'Vehicle Specs'!$G$25*I922,0)))</f>
        <v>0</v>
      </c>
      <c r="R922" s="27">
        <f t="shared" si="257"/>
        <v>204.04612476081002</v>
      </c>
      <c r="S922" s="27">
        <f t="shared" si="262"/>
        <v>204.04612476081002</v>
      </c>
      <c r="T922" s="27">
        <f>ABS((+P922+Q922)*(+E922))/1000</f>
        <v>2.0833109338078701</v>
      </c>
      <c r="U922" s="61"/>
      <c r="V922" s="61"/>
      <c r="W922" s="22">
        <v>308.00785775999998</v>
      </c>
      <c r="X922" s="27">
        <f t="shared" si="268"/>
        <v>1.7457724936612993E-2</v>
      </c>
      <c r="Y922" s="27">
        <f t="shared" si="263"/>
        <v>1.7457724936612993E-2</v>
      </c>
      <c r="Z922" s="27">
        <f t="shared" si="264"/>
        <v>5.3944370054134147E-2</v>
      </c>
      <c r="AA922" s="22">
        <f>(0.5*'Vehicle Specs'!$G$20*'Drive Cycle'!E922^2)</f>
        <v>32775.908701500004</v>
      </c>
      <c r="AB922" s="22">
        <f t="shared" si="265"/>
        <v>204.04612476081002</v>
      </c>
      <c r="AC922" s="22">
        <f>SUM(AB$2:AB922)</f>
        <v>338025.20006599458</v>
      </c>
      <c r="AD922" s="35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</row>
    <row r="923" spans="1:43" x14ac:dyDescent="0.3">
      <c r="A923" s="21">
        <v>4</v>
      </c>
      <c r="B923" s="27" t="s">
        <v>104</v>
      </c>
      <c r="C923" s="27">
        <f t="shared" si="256"/>
        <v>921</v>
      </c>
      <c r="D923" s="27">
        <f t="shared" si="258"/>
        <v>22.839770000000001</v>
      </c>
      <c r="E923" s="27">
        <v>10.210000000000001</v>
      </c>
      <c r="F923" s="42">
        <f t="shared" si="266"/>
        <v>118.03161073166257</v>
      </c>
      <c r="G923" s="61"/>
      <c r="H923" s="61"/>
      <c r="I923" s="42">
        <f>E923-E922</f>
        <v>0</v>
      </c>
      <c r="J923" s="27">
        <f>(0.5*'Vehicle Specs'!$G$25*'Vehicle Specs'!$C$28*'Vehicle Specs'!$C$27*'Drive Cycle'!E923^2)</f>
        <v>92.735978760809999</v>
      </c>
      <c r="K923" s="27">
        <f>IF(A923=1,'Vehicle Specs'!$E$36,IF(A923=2,'Vehicle Specs'!$C$36,IF(A923=3,'Vehicle Specs'!$D$36,IF(A923=4,'Vehicle Specs'!$B$36,1))))</f>
        <v>111.31014600000002</v>
      </c>
      <c r="L923" s="27">
        <v>0</v>
      </c>
      <c r="M923" s="27">
        <f t="shared" si="267"/>
        <v>0</v>
      </c>
      <c r="N923" s="27">
        <f t="shared" si="259"/>
        <v>0</v>
      </c>
      <c r="O923" s="27">
        <f t="shared" si="260"/>
        <v>0</v>
      </c>
      <c r="P923" s="27">
        <f t="shared" si="261"/>
        <v>204.04612476081002</v>
      </c>
      <c r="Q923" s="27">
        <f>IF(H923=1,I923*'Vehicle Specs'!#REF!,IF(H923=2,'Vehicle Specs'!#REF!*I923,IF(H923=3,'Vehicle Specs'!$G$25*I923,0)))</f>
        <v>0</v>
      </c>
      <c r="R923" s="27">
        <f t="shared" si="257"/>
        <v>204.04612476081002</v>
      </c>
      <c r="S923" s="27">
        <f t="shared" si="262"/>
        <v>204.04612476081002</v>
      </c>
      <c r="T923" s="27">
        <f>ABS((+P923+Q923)*(+E923))/1000</f>
        <v>2.0833109338078701</v>
      </c>
      <c r="U923" s="61"/>
      <c r="V923" s="61"/>
      <c r="W923" s="22">
        <v>308.00785775999998</v>
      </c>
      <c r="X923" s="27">
        <f t="shared" si="268"/>
        <v>1.7457724936612993E-2</v>
      </c>
      <c r="Y923" s="27">
        <f t="shared" si="263"/>
        <v>1.7457724936612993E-2</v>
      </c>
      <c r="Z923" s="27">
        <f t="shared" si="264"/>
        <v>5.3944370054134147E-2</v>
      </c>
      <c r="AA923" s="22">
        <f>(0.5*'Vehicle Specs'!$G$20*'Drive Cycle'!E923^2)</f>
        <v>32775.908701500004</v>
      </c>
      <c r="AB923" s="22">
        <f t="shared" si="265"/>
        <v>204.04612476081002</v>
      </c>
      <c r="AC923" s="22">
        <f>SUM(AB$2:AB923)</f>
        <v>338229.2461907554</v>
      </c>
      <c r="AD923" s="35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</row>
    <row r="924" spans="1:43" x14ac:dyDescent="0.3">
      <c r="A924" s="21">
        <v>4</v>
      </c>
      <c r="B924" s="27" t="s">
        <v>104</v>
      </c>
      <c r="C924" s="27">
        <f t="shared" si="256"/>
        <v>922</v>
      </c>
      <c r="D924" s="27">
        <f t="shared" si="258"/>
        <v>22.839770000000001</v>
      </c>
      <c r="E924" s="27">
        <v>10.210000000000001</v>
      </c>
      <c r="F924" s="42">
        <f t="shared" si="266"/>
        <v>118.12955392461066</v>
      </c>
      <c r="G924" s="61"/>
      <c r="H924" s="61"/>
      <c r="I924" s="42">
        <f>E924-E923</f>
        <v>0</v>
      </c>
      <c r="J924" s="27">
        <f>(0.5*'Vehicle Specs'!$G$25*'Vehicle Specs'!$C$28*'Vehicle Specs'!$C$27*'Drive Cycle'!E924^2)</f>
        <v>92.735978760809999</v>
      </c>
      <c r="K924" s="27">
        <f>IF(A924=1,'Vehicle Specs'!$E$36,IF(A924=2,'Vehicle Specs'!$C$36,IF(A924=3,'Vehicle Specs'!$D$36,IF(A924=4,'Vehicle Specs'!$B$36,1))))</f>
        <v>111.31014600000002</v>
      </c>
      <c r="L924" s="27">
        <v>0</v>
      </c>
      <c r="M924" s="27">
        <f t="shared" si="267"/>
        <v>0</v>
      </c>
      <c r="N924" s="27">
        <f t="shared" si="259"/>
        <v>0</v>
      </c>
      <c r="O924" s="27">
        <f t="shared" si="260"/>
        <v>0</v>
      </c>
      <c r="P924" s="27">
        <f t="shared" si="261"/>
        <v>204.04612476081002</v>
      </c>
      <c r="Q924" s="27">
        <f>IF(H924=1,I924*'Vehicle Specs'!#REF!,IF(H924=2,'Vehicle Specs'!#REF!*I924,IF(H924=3,'Vehicle Specs'!$G$25*I924,0)))</f>
        <v>0</v>
      </c>
      <c r="R924" s="27">
        <f t="shared" si="257"/>
        <v>204.04612476081002</v>
      </c>
      <c r="S924" s="27">
        <f t="shared" si="262"/>
        <v>204.04612476081002</v>
      </c>
      <c r="T924" s="27">
        <f>ABS((+P924+Q924)*(+E924))/1000</f>
        <v>2.0833109338078701</v>
      </c>
      <c r="U924" s="61"/>
      <c r="V924" s="61"/>
      <c r="W924" s="22">
        <v>308.00785775999998</v>
      </c>
      <c r="X924" s="27">
        <f t="shared" si="268"/>
        <v>1.7457724936612993E-2</v>
      </c>
      <c r="Y924" s="27">
        <f t="shared" si="263"/>
        <v>1.7457724936612993E-2</v>
      </c>
      <c r="Z924" s="27">
        <f t="shared" si="264"/>
        <v>5.3944370054134147E-2</v>
      </c>
      <c r="AA924" s="22">
        <f>(0.5*'Vehicle Specs'!$G$20*'Drive Cycle'!E924^2)</f>
        <v>32775.908701500004</v>
      </c>
      <c r="AB924" s="22">
        <f t="shared" si="265"/>
        <v>204.04612476081002</v>
      </c>
      <c r="AC924" s="22">
        <f>SUM(AB$2:AB924)</f>
        <v>338433.29231551621</v>
      </c>
      <c r="AD924" s="35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</row>
    <row r="925" spans="1:43" x14ac:dyDescent="0.3">
      <c r="A925" s="21">
        <v>4</v>
      </c>
      <c r="B925" s="27" t="s">
        <v>104</v>
      </c>
      <c r="C925" s="27">
        <f t="shared" si="256"/>
        <v>923</v>
      </c>
      <c r="D925" s="27">
        <f t="shared" si="258"/>
        <v>22.839770000000001</v>
      </c>
      <c r="E925" s="27">
        <v>10.210000000000001</v>
      </c>
      <c r="F925" s="42">
        <f t="shared" si="266"/>
        <v>118.22749711755876</v>
      </c>
      <c r="G925" s="61"/>
      <c r="H925" s="61"/>
      <c r="I925" s="42">
        <f>E925-E924</f>
        <v>0</v>
      </c>
      <c r="J925" s="27">
        <f>(0.5*'Vehicle Specs'!$G$25*'Vehicle Specs'!$C$28*'Vehicle Specs'!$C$27*'Drive Cycle'!E925^2)</f>
        <v>92.735978760809999</v>
      </c>
      <c r="K925" s="27">
        <f>IF(A925=1,'Vehicle Specs'!$E$36,IF(A925=2,'Vehicle Specs'!$C$36,IF(A925=3,'Vehicle Specs'!$D$36,IF(A925=4,'Vehicle Specs'!$B$36,1))))</f>
        <v>111.31014600000002</v>
      </c>
      <c r="L925" s="27">
        <v>0</v>
      </c>
      <c r="M925" s="27">
        <f t="shared" si="267"/>
        <v>0</v>
      </c>
      <c r="N925" s="27">
        <f t="shared" si="259"/>
        <v>0</v>
      </c>
      <c r="O925" s="27">
        <f t="shared" si="260"/>
        <v>0</v>
      </c>
      <c r="P925" s="27">
        <f t="shared" si="261"/>
        <v>204.04612476081002</v>
      </c>
      <c r="Q925" s="27">
        <f>IF(H925=1,I925*'Vehicle Specs'!#REF!,IF(H925=2,'Vehicle Specs'!#REF!*I925,IF(H925=3,'Vehicle Specs'!$G$25*I925,0)))</f>
        <v>0</v>
      </c>
      <c r="R925" s="27">
        <f t="shared" si="257"/>
        <v>204.04612476081002</v>
      </c>
      <c r="S925" s="27">
        <f t="shared" si="262"/>
        <v>204.04612476081002</v>
      </c>
      <c r="T925" s="27">
        <f>ABS((+P925+Q925)*(+E925))/1000</f>
        <v>2.0833109338078701</v>
      </c>
      <c r="U925" s="61"/>
      <c r="V925" s="61"/>
      <c r="W925" s="22">
        <v>308.00785775999998</v>
      </c>
      <c r="X925" s="27">
        <f t="shared" si="268"/>
        <v>1.7457724936612993E-2</v>
      </c>
      <c r="Y925" s="27">
        <f t="shared" si="263"/>
        <v>1.7457724936612993E-2</v>
      </c>
      <c r="Z925" s="27">
        <f t="shared" si="264"/>
        <v>5.3944370054134147E-2</v>
      </c>
      <c r="AA925" s="22">
        <f>(0.5*'Vehicle Specs'!$G$20*'Drive Cycle'!E925^2)</f>
        <v>32775.908701500004</v>
      </c>
      <c r="AB925" s="22">
        <f t="shared" si="265"/>
        <v>204.04612476081002</v>
      </c>
      <c r="AC925" s="22">
        <f>SUM(AB$2:AB925)</f>
        <v>338637.33844027703</v>
      </c>
      <c r="AD925" s="35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</row>
    <row r="926" spans="1:43" x14ac:dyDescent="0.3">
      <c r="A926" s="21">
        <v>4</v>
      </c>
      <c r="B926" s="27" t="s">
        <v>104</v>
      </c>
      <c r="C926" s="27">
        <f t="shared" si="256"/>
        <v>924</v>
      </c>
      <c r="D926" s="27">
        <f t="shared" si="258"/>
        <v>22.839770000000001</v>
      </c>
      <c r="E926" s="27">
        <v>10.210000000000001</v>
      </c>
      <c r="F926" s="42">
        <f t="shared" si="266"/>
        <v>118.32544031050685</v>
      </c>
      <c r="G926" s="61"/>
      <c r="H926" s="61"/>
      <c r="I926" s="42">
        <f>E926-E925</f>
        <v>0</v>
      </c>
      <c r="J926" s="27">
        <f>(0.5*'Vehicle Specs'!$G$25*'Vehicle Specs'!$C$28*'Vehicle Specs'!$C$27*'Drive Cycle'!E926^2)</f>
        <v>92.735978760809999</v>
      </c>
      <c r="K926" s="27">
        <f>IF(A926=1,'Vehicle Specs'!$E$36,IF(A926=2,'Vehicle Specs'!$C$36,IF(A926=3,'Vehicle Specs'!$D$36,IF(A926=4,'Vehicle Specs'!$B$36,1))))</f>
        <v>111.31014600000002</v>
      </c>
      <c r="L926" s="27">
        <v>0</v>
      </c>
      <c r="M926" s="27">
        <f t="shared" si="267"/>
        <v>0</v>
      </c>
      <c r="N926" s="27">
        <f t="shared" si="259"/>
        <v>0</v>
      </c>
      <c r="O926" s="27">
        <f t="shared" si="260"/>
        <v>0</v>
      </c>
      <c r="P926" s="27">
        <f t="shared" si="261"/>
        <v>204.04612476081002</v>
      </c>
      <c r="Q926" s="27">
        <f>IF(H926=1,I926*'Vehicle Specs'!#REF!,IF(H926=2,'Vehicle Specs'!#REF!*I926,IF(H926=3,'Vehicle Specs'!$G$25*I926,0)))</f>
        <v>0</v>
      </c>
      <c r="R926" s="27">
        <f t="shared" si="257"/>
        <v>204.04612476081002</v>
      </c>
      <c r="S926" s="27">
        <f t="shared" si="262"/>
        <v>204.04612476081002</v>
      </c>
      <c r="T926" s="27">
        <f>ABS((+P926+Q926)*(+E926))/1000</f>
        <v>2.0833109338078701</v>
      </c>
      <c r="U926" s="61"/>
      <c r="V926" s="61"/>
      <c r="W926" s="22">
        <v>308.00785775999998</v>
      </c>
      <c r="X926" s="27">
        <f t="shared" si="268"/>
        <v>1.7457724936612993E-2</v>
      </c>
      <c r="Y926" s="27">
        <f t="shared" si="263"/>
        <v>1.7457724936612993E-2</v>
      </c>
      <c r="Z926" s="27">
        <f t="shared" si="264"/>
        <v>5.3944370054134147E-2</v>
      </c>
      <c r="AA926" s="22">
        <f>(0.5*'Vehicle Specs'!$G$20*'Drive Cycle'!E926^2)</f>
        <v>32775.908701500004</v>
      </c>
      <c r="AB926" s="22">
        <f t="shared" si="265"/>
        <v>204.04612476081002</v>
      </c>
      <c r="AC926" s="22">
        <f>SUM(AB$2:AB926)</f>
        <v>338841.38456503785</v>
      </c>
      <c r="AD926" s="35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</row>
    <row r="927" spans="1:43" x14ac:dyDescent="0.3">
      <c r="A927" s="21">
        <v>4</v>
      </c>
      <c r="B927" s="27" t="s">
        <v>104</v>
      </c>
      <c r="C927" s="27">
        <f t="shared" si="256"/>
        <v>925</v>
      </c>
      <c r="D927" s="27">
        <f t="shared" si="258"/>
        <v>22.839770000000001</v>
      </c>
      <c r="E927" s="27">
        <v>10.210000000000001</v>
      </c>
      <c r="F927" s="42">
        <f t="shared" si="266"/>
        <v>118.42338350345494</v>
      </c>
      <c r="G927" s="61"/>
      <c r="H927" s="61"/>
      <c r="I927" s="42">
        <f>E927-E926</f>
        <v>0</v>
      </c>
      <c r="J927" s="27">
        <f>(0.5*'Vehicle Specs'!$G$25*'Vehicle Specs'!$C$28*'Vehicle Specs'!$C$27*'Drive Cycle'!E927^2)</f>
        <v>92.735978760809999</v>
      </c>
      <c r="K927" s="27">
        <f>IF(A927=1,'Vehicle Specs'!$E$36,IF(A927=2,'Vehicle Specs'!$C$36,IF(A927=3,'Vehicle Specs'!$D$36,IF(A927=4,'Vehicle Specs'!$B$36,1))))</f>
        <v>111.31014600000002</v>
      </c>
      <c r="L927" s="27">
        <v>0</v>
      </c>
      <c r="M927" s="27">
        <f t="shared" si="267"/>
        <v>0</v>
      </c>
      <c r="N927" s="27">
        <f t="shared" si="259"/>
        <v>0</v>
      </c>
      <c r="O927" s="27">
        <f t="shared" si="260"/>
        <v>0</v>
      </c>
      <c r="P927" s="27">
        <f t="shared" si="261"/>
        <v>204.04612476081002</v>
      </c>
      <c r="Q927" s="27">
        <f>IF(H927=1,I927*'Vehicle Specs'!#REF!,IF(H927=2,'Vehicle Specs'!#REF!*I927,IF(H927=3,'Vehicle Specs'!$G$25*I927,0)))</f>
        <v>0</v>
      </c>
      <c r="R927" s="27">
        <f t="shared" si="257"/>
        <v>204.04612476081002</v>
      </c>
      <c r="S927" s="27">
        <f t="shared" si="262"/>
        <v>204.04612476081002</v>
      </c>
      <c r="T927" s="27">
        <f>ABS((+P927+Q927)*(+E927))/1000</f>
        <v>2.0833109338078701</v>
      </c>
      <c r="U927" s="61"/>
      <c r="V927" s="61"/>
      <c r="W927" s="22">
        <v>308.00785775999998</v>
      </c>
      <c r="X927" s="27">
        <f t="shared" si="268"/>
        <v>1.7457724936612993E-2</v>
      </c>
      <c r="Y927" s="27">
        <f t="shared" si="263"/>
        <v>1.7457724936612993E-2</v>
      </c>
      <c r="Z927" s="27">
        <f t="shared" si="264"/>
        <v>5.3944370054134147E-2</v>
      </c>
      <c r="AA927" s="22">
        <f>(0.5*'Vehicle Specs'!$G$20*'Drive Cycle'!E927^2)</f>
        <v>32775.908701500004</v>
      </c>
      <c r="AB927" s="22">
        <f t="shared" si="265"/>
        <v>204.04612476081002</v>
      </c>
      <c r="AC927" s="22">
        <f>SUM(AB$2:AB927)</f>
        <v>339045.43068979867</v>
      </c>
      <c r="AD927" s="35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</row>
    <row r="928" spans="1:43" x14ac:dyDescent="0.3">
      <c r="A928" s="21">
        <v>4</v>
      </c>
      <c r="B928" s="27" t="s">
        <v>104</v>
      </c>
      <c r="C928" s="27">
        <f t="shared" si="256"/>
        <v>926</v>
      </c>
      <c r="D928" s="27">
        <f t="shared" si="258"/>
        <v>22.839770000000001</v>
      </c>
      <c r="E928" s="27">
        <v>10.210000000000001</v>
      </c>
      <c r="F928" s="42">
        <f t="shared" si="266"/>
        <v>118.52132669640304</v>
      </c>
      <c r="G928" s="61"/>
      <c r="H928" s="61"/>
      <c r="I928" s="42">
        <f>E928-E927</f>
        <v>0</v>
      </c>
      <c r="J928" s="27">
        <f>(0.5*'Vehicle Specs'!$G$25*'Vehicle Specs'!$C$28*'Vehicle Specs'!$C$27*'Drive Cycle'!E928^2)</f>
        <v>92.735978760809999</v>
      </c>
      <c r="K928" s="27">
        <f>IF(A928=1,'Vehicle Specs'!$E$36,IF(A928=2,'Vehicle Specs'!$C$36,IF(A928=3,'Vehicle Specs'!$D$36,IF(A928=4,'Vehicle Specs'!$B$36,1))))</f>
        <v>111.31014600000002</v>
      </c>
      <c r="L928" s="27">
        <v>0</v>
      </c>
      <c r="M928" s="27">
        <f t="shared" si="267"/>
        <v>0</v>
      </c>
      <c r="N928" s="27">
        <f t="shared" si="259"/>
        <v>0</v>
      </c>
      <c r="O928" s="27">
        <f t="shared" si="260"/>
        <v>0</v>
      </c>
      <c r="P928" s="27">
        <f t="shared" si="261"/>
        <v>204.04612476081002</v>
      </c>
      <c r="Q928" s="27">
        <f>IF(H928=1,I928*'Vehicle Specs'!#REF!,IF(H928=2,'Vehicle Specs'!#REF!*I928,IF(H928=3,'Vehicle Specs'!$G$25*I928,0)))</f>
        <v>0</v>
      </c>
      <c r="R928" s="27">
        <f t="shared" si="257"/>
        <v>204.04612476081002</v>
      </c>
      <c r="S928" s="27">
        <f t="shared" si="262"/>
        <v>204.04612476081002</v>
      </c>
      <c r="T928" s="27">
        <f>ABS((+P928+Q928)*(+E928))/1000</f>
        <v>2.0833109338078701</v>
      </c>
      <c r="U928" s="61"/>
      <c r="V928" s="61"/>
      <c r="W928" s="22">
        <v>308.00785775999998</v>
      </c>
      <c r="X928" s="27">
        <f t="shared" si="268"/>
        <v>1.7457724936612993E-2</v>
      </c>
      <c r="Y928" s="27">
        <f t="shared" si="263"/>
        <v>1.7457724936612993E-2</v>
      </c>
      <c r="Z928" s="27">
        <f t="shared" si="264"/>
        <v>5.3944370054134147E-2</v>
      </c>
      <c r="AA928" s="22">
        <f>(0.5*'Vehicle Specs'!$G$20*'Drive Cycle'!E928^2)</f>
        <v>32775.908701500004</v>
      </c>
      <c r="AB928" s="22">
        <f t="shared" si="265"/>
        <v>204.04612476081002</v>
      </c>
      <c r="AC928" s="22">
        <f>SUM(AB$2:AB928)</f>
        <v>339249.47681455949</v>
      </c>
      <c r="AD928" s="35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</row>
    <row r="929" spans="1:43" x14ac:dyDescent="0.3">
      <c r="A929" s="21">
        <v>4</v>
      </c>
      <c r="B929" s="27" t="s">
        <v>104</v>
      </c>
      <c r="C929" s="27">
        <f t="shared" si="256"/>
        <v>927</v>
      </c>
      <c r="D929" s="27">
        <f t="shared" si="258"/>
        <v>22.839770000000001</v>
      </c>
      <c r="E929" s="27">
        <v>10.210000000000001</v>
      </c>
      <c r="F929" s="42">
        <f t="shared" si="266"/>
        <v>118.61926988935113</v>
      </c>
      <c r="G929" s="61"/>
      <c r="H929" s="61"/>
      <c r="I929" s="42">
        <f>E929-E928</f>
        <v>0</v>
      </c>
      <c r="J929" s="27">
        <f>(0.5*'Vehicle Specs'!$G$25*'Vehicle Specs'!$C$28*'Vehicle Specs'!$C$27*'Drive Cycle'!E929^2)</f>
        <v>92.735978760809999</v>
      </c>
      <c r="K929" s="27">
        <f>IF(A929=1,'Vehicle Specs'!$E$36,IF(A929=2,'Vehicle Specs'!$C$36,IF(A929=3,'Vehicle Specs'!$D$36,IF(A929=4,'Vehicle Specs'!$B$36,1))))</f>
        <v>111.31014600000002</v>
      </c>
      <c r="L929" s="27">
        <v>0</v>
      </c>
      <c r="M929" s="27">
        <f t="shared" si="267"/>
        <v>0</v>
      </c>
      <c r="N929" s="27">
        <f t="shared" si="259"/>
        <v>0</v>
      </c>
      <c r="O929" s="27">
        <f t="shared" si="260"/>
        <v>0</v>
      </c>
      <c r="P929" s="27">
        <f t="shared" si="261"/>
        <v>204.04612476081002</v>
      </c>
      <c r="Q929" s="27">
        <f>IF(H929=1,I929*'Vehicle Specs'!#REF!,IF(H929=2,'Vehicle Specs'!#REF!*I929,IF(H929=3,'Vehicle Specs'!$G$25*I929,0)))</f>
        <v>0</v>
      </c>
      <c r="R929" s="27">
        <f t="shared" si="257"/>
        <v>204.04612476081002</v>
      </c>
      <c r="S929" s="27">
        <f t="shared" si="262"/>
        <v>204.04612476081002</v>
      </c>
      <c r="T929" s="27">
        <f>ABS((+P929+Q929)*(+E929))/1000</f>
        <v>2.0833109338078701</v>
      </c>
      <c r="U929" s="61"/>
      <c r="V929" s="61"/>
      <c r="W929" s="22">
        <v>308.00785775999998</v>
      </c>
      <c r="X929" s="27">
        <f t="shared" si="268"/>
        <v>1.7457724936612993E-2</v>
      </c>
      <c r="Y929" s="27">
        <f t="shared" si="263"/>
        <v>1.7457724936612993E-2</v>
      </c>
      <c r="Z929" s="27">
        <f t="shared" si="264"/>
        <v>5.3944370054134147E-2</v>
      </c>
      <c r="AA929" s="22">
        <f>(0.5*'Vehicle Specs'!$G$20*'Drive Cycle'!E929^2)</f>
        <v>32775.908701500004</v>
      </c>
      <c r="AB929" s="22">
        <f t="shared" si="265"/>
        <v>204.04612476081002</v>
      </c>
      <c r="AC929" s="22">
        <f>SUM(AB$2:AB929)</f>
        <v>339453.5229393203</v>
      </c>
      <c r="AD929" s="35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</row>
    <row r="930" spans="1:43" x14ac:dyDescent="0.3">
      <c r="A930" s="21">
        <v>4</v>
      </c>
      <c r="B930" s="27" t="s">
        <v>104</v>
      </c>
      <c r="C930" s="27">
        <f t="shared" si="256"/>
        <v>928</v>
      </c>
      <c r="D930" s="27">
        <f t="shared" si="258"/>
        <v>22.839770000000001</v>
      </c>
      <c r="E930" s="27">
        <v>10.210000000000001</v>
      </c>
      <c r="F930" s="42">
        <f t="shared" si="266"/>
        <v>118.71721308229922</v>
      </c>
      <c r="G930" s="61"/>
      <c r="H930" s="61"/>
      <c r="I930" s="42">
        <f>E930-E929</f>
        <v>0</v>
      </c>
      <c r="J930" s="27">
        <f>(0.5*'Vehicle Specs'!$G$25*'Vehicle Specs'!$C$28*'Vehicle Specs'!$C$27*'Drive Cycle'!E930^2)</f>
        <v>92.735978760809999</v>
      </c>
      <c r="K930" s="27">
        <f>IF(A930=1,'Vehicle Specs'!$E$36,IF(A930=2,'Vehicle Specs'!$C$36,IF(A930=3,'Vehicle Specs'!$D$36,IF(A930=4,'Vehicle Specs'!$B$36,1))))</f>
        <v>111.31014600000002</v>
      </c>
      <c r="L930" s="27">
        <v>0</v>
      </c>
      <c r="M930" s="27">
        <f t="shared" si="267"/>
        <v>0</v>
      </c>
      <c r="N930" s="27">
        <f t="shared" si="259"/>
        <v>0</v>
      </c>
      <c r="O930" s="27">
        <f t="shared" si="260"/>
        <v>0</v>
      </c>
      <c r="P930" s="27">
        <f t="shared" si="261"/>
        <v>204.04612476081002</v>
      </c>
      <c r="Q930" s="27">
        <f>IF(H930=1,I930*'Vehicle Specs'!#REF!,IF(H930=2,'Vehicle Specs'!#REF!*I930,IF(H930=3,'Vehicle Specs'!$G$25*I930,0)))</f>
        <v>0</v>
      </c>
      <c r="R930" s="27">
        <f t="shared" si="257"/>
        <v>204.04612476081002</v>
      </c>
      <c r="S930" s="27">
        <f t="shared" si="262"/>
        <v>204.04612476081002</v>
      </c>
      <c r="T930" s="27">
        <f>ABS((+P930+Q930)*(+E930))/1000</f>
        <v>2.0833109338078701</v>
      </c>
      <c r="U930" s="61"/>
      <c r="V930" s="61"/>
      <c r="W930" s="22">
        <v>308.00785775999998</v>
      </c>
      <c r="X930" s="27">
        <f t="shared" si="268"/>
        <v>1.7457724936612993E-2</v>
      </c>
      <c r="Y930" s="27">
        <f t="shared" si="263"/>
        <v>1.7457724936612993E-2</v>
      </c>
      <c r="Z930" s="27">
        <f t="shared" si="264"/>
        <v>5.3944370054134147E-2</v>
      </c>
      <c r="AA930" s="22">
        <f>(0.5*'Vehicle Specs'!$G$20*'Drive Cycle'!E930^2)</f>
        <v>32775.908701500004</v>
      </c>
      <c r="AB930" s="22">
        <f t="shared" si="265"/>
        <v>204.04612476081002</v>
      </c>
      <c r="AC930" s="22">
        <f>SUM(AB$2:AB930)</f>
        <v>339657.56906408112</v>
      </c>
      <c r="AD930" s="35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</row>
    <row r="931" spans="1:43" x14ac:dyDescent="0.3">
      <c r="A931" s="21">
        <v>4</v>
      </c>
      <c r="B931" s="27" t="s">
        <v>104</v>
      </c>
      <c r="C931" s="27">
        <f t="shared" si="256"/>
        <v>929</v>
      </c>
      <c r="D931" s="27">
        <f t="shared" si="258"/>
        <v>22.839770000000001</v>
      </c>
      <c r="E931" s="27">
        <v>10.210000000000001</v>
      </c>
      <c r="F931" s="42">
        <f t="shared" si="266"/>
        <v>118.81515627524732</v>
      </c>
      <c r="G931" s="61"/>
      <c r="H931" s="61"/>
      <c r="I931" s="42">
        <f>E931-E930</f>
        <v>0</v>
      </c>
      <c r="J931" s="27">
        <f>(0.5*'Vehicle Specs'!$G$25*'Vehicle Specs'!$C$28*'Vehicle Specs'!$C$27*'Drive Cycle'!E931^2)</f>
        <v>92.735978760809999</v>
      </c>
      <c r="K931" s="27">
        <f>IF(A931=1,'Vehicle Specs'!$E$36,IF(A931=2,'Vehicle Specs'!$C$36,IF(A931=3,'Vehicle Specs'!$D$36,IF(A931=4,'Vehicle Specs'!$B$36,1))))</f>
        <v>111.31014600000002</v>
      </c>
      <c r="L931" s="27">
        <v>0</v>
      </c>
      <c r="M931" s="27">
        <f t="shared" si="267"/>
        <v>0</v>
      </c>
      <c r="N931" s="27">
        <f t="shared" si="259"/>
        <v>0</v>
      </c>
      <c r="O931" s="27">
        <f t="shared" si="260"/>
        <v>0</v>
      </c>
      <c r="P931" s="27">
        <f t="shared" si="261"/>
        <v>204.04612476081002</v>
      </c>
      <c r="Q931" s="27">
        <f>IF(H931=1,I931*'Vehicle Specs'!#REF!,IF(H931=2,'Vehicle Specs'!#REF!*I931,IF(H931=3,'Vehicle Specs'!$G$25*I931,0)))</f>
        <v>0</v>
      </c>
      <c r="R931" s="27">
        <f t="shared" si="257"/>
        <v>204.04612476081002</v>
      </c>
      <c r="S931" s="27">
        <f t="shared" si="262"/>
        <v>204.04612476081002</v>
      </c>
      <c r="T931" s="27">
        <f>ABS((+P931+Q931)*(+E931))/1000</f>
        <v>2.0833109338078701</v>
      </c>
      <c r="U931" s="61"/>
      <c r="V931" s="61"/>
      <c r="W931" s="22">
        <v>308.00785775999998</v>
      </c>
      <c r="X931" s="27">
        <f t="shared" si="268"/>
        <v>1.7457724936612993E-2</v>
      </c>
      <c r="Y931" s="27">
        <f t="shared" si="263"/>
        <v>1.7457724936612993E-2</v>
      </c>
      <c r="Z931" s="27">
        <f t="shared" si="264"/>
        <v>5.3944370054134147E-2</v>
      </c>
      <c r="AA931" s="22">
        <f>(0.5*'Vehicle Specs'!$G$20*'Drive Cycle'!E931^2)</f>
        <v>32775.908701500004</v>
      </c>
      <c r="AB931" s="22">
        <f t="shared" si="265"/>
        <v>204.04612476081002</v>
      </c>
      <c r="AC931" s="22">
        <f>SUM(AB$2:AB931)</f>
        <v>339861.61518884194</v>
      </c>
      <c r="AD931" s="35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</row>
    <row r="932" spans="1:43" x14ac:dyDescent="0.3">
      <c r="A932" s="21">
        <v>4</v>
      </c>
      <c r="B932" s="27" t="s">
        <v>104</v>
      </c>
      <c r="C932" s="27">
        <f t="shared" si="256"/>
        <v>930</v>
      </c>
      <c r="D932" s="27">
        <f t="shared" si="258"/>
        <v>22.839770000000001</v>
      </c>
      <c r="E932" s="27">
        <v>10.210000000000001</v>
      </c>
      <c r="F932" s="42">
        <f t="shared" si="266"/>
        <v>118.91309946819541</v>
      </c>
      <c r="G932" s="61"/>
      <c r="H932" s="61"/>
      <c r="I932" s="42">
        <f>E932-E931</f>
        <v>0</v>
      </c>
      <c r="J932" s="27">
        <f>(0.5*'Vehicle Specs'!$G$25*'Vehicle Specs'!$C$28*'Vehicle Specs'!$C$27*'Drive Cycle'!E932^2)</f>
        <v>92.735978760809999</v>
      </c>
      <c r="K932" s="27">
        <f>IF(A932=1,'Vehicle Specs'!$E$36,IF(A932=2,'Vehicle Specs'!$C$36,IF(A932=3,'Vehicle Specs'!$D$36,IF(A932=4,'Vehicle Specs'!$B$36,1))))</f>
        <v>111.31014600000002</v>
      </c>
      <c r="L932" s="27">
        <v>0</v>
      </c>
      <c r="M932" s="27">
        <f t="shared" si="267"/>
        <v>0</v>
      </c>
      <c r="N932" s="27">
        <f t="shared" si="259"/>
        <v>0</v>
      </c>
      <c r="O932" s="27">
        <f t="shared" si="260"/>
        <v>0</v>
      </c>
      <c r="P932" s="27">
        <f t="shared" si="261"/>
        <v>204.04612476081002</v>
      </c>
      <c r="Q932" s="27">
        <f>IF(H932=1,I932*'Vehicle Specs'!#REF!,IF(H932=2,'Vehicle Specs'!#REF!*I932,IF(H932=3,'Vehicle Specs'!$G$25*I932,0)))</f>
        <v>0</v>
      </c>
      <c r="R932" s="27">
        <f t="shared" si="257"/>
        <v>204.04612476081002</v>
      </c>
      <c r="S932" s="27">
        <f t="shared" si="262"/>
        <v>204.04612476081002</v>
      </c>
      <c r="T932" s="27">
        <f>ABS((+P932+Q932)*(+E932))/1000</f>
        <v>2.0833109338078701</v>
      </c>
      <c r="U932" s="61"/>
      <c r="V932" s="61"/>
      <c r="W932" s="22">
        <v>308.00785775999998</v>
      </c>
      <c r="X932" s="27">
        <f t="shared" si="268"/>
        <v>1.7457724936612993E-2</v>
      </c>
      <c r="Y932" s="27">
        <f t="shared" si="263"/>
        <v>1.7457724936612993E-2</v>
      </c>
      <c r="Z932" s="27">
        <f t="shared" si="264"/>
        <v>5.3944370054134147E-2</v>
      </c>
      <c r="AA932" s="22">
        <f>(0.5*'Vehicle Specs'!$G$20*'Drive Cycle'!E932^2)</f>
        <v>32775.908701500004</v>
      </c>
      <c r="AB932" s="22">
        <f t="shared" si="265"/>
        <v>204.04612476081002</v>
      </c>
      <c r="AC932" s="22">
        <f>SUM(AB$2:AB932)</f>
        <v>340065.66131360276</v>
      </c>
      <c r="AD932" s="35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</row>
    <row r="933" spans="1:43" x14ac:dyDescent="0.3">
      <c r="A933" s="21">
        <v>4</v>
      </c>
      <c r="B933" s="27" t="s">
        <v>104</v>
      </c>
      <c r="C933" s="27">
        <f t="shared" si="256"/>
        <v>931</v>
      </c>
      <c r="D933" s="27">
        <f t="shared" si="258"/>
        <v>22.839770000000001</v>
      </c>
      <c r="E933" s="27">
        <v>10.210000000000001</v>
      </c>
      <c r="F933" s="42">
        <f t="shared" si="266"/>
        <v>119.01104266114351</v>
      </c>
      <c r="G933" s="61"/>
      <c r="H933" s="61"/>
      <c r="I933" s="42">
        <f>E933-E932</f>
        <v>0</v>
      </c>
      <c r="J933" s="27">
        <f>(0.5*'Vehicle Specs'!$G$25*'Vehicle Specs'!$C$28*'Vehicle Specs'!$C$27*'Drive Cycle'!E933^2)</f>
        <v>92.735978760809999</v>
      </c>
      <c r="K933" s="27">
        <f>IF(A933=1,'Vehicle Specs'!$E$36,IF(A933=2,'Vehicle Specs'!$C$36,IF(A933=3,'Vehicle Specs'!$D$36,IF(A933=4,'Vehicle Specs'!$B$36,1))))</f>
        <v>111.31014600000002</v>
      </c>
      <c r="L933" s="27">
        <v>0</v>
      </c>
      <c r="M933" s="27">
        <f t="shared" si="267"/>
        <v>0</v>
      </c>
      <c r="N933" s="27">
        <f t="shared" si="259"/>
        <v>0</v>
      </c>
      <c r="O933" s="27">
        <f t="shared" si="260"/>
        <v>0</v>
      </c>
      <c r="P933" s="27">
        <f t="shared" si="261"/>
        <v>204.04612476081002</v>
      </c>
      <c r="Q933" s="27">
        <f>IF(H933=1,I933*'Vehicle Specs'!#REF!,IF(H933=2,'Vehicle Specs'!#REF!*I933,IF(H933=3,'Vehicle Specs'!$G$25*I933,0)))</f>
        <v>0</v>
      </c>
      <c r="R933" s="27">
        <f t="shared" si="257"/>
        <v>204.04612476081002</v>
      </c>
      <c r="S933" s="27">
        <f t="shared" si="262"/>
        <v>204.04612476081002</v>
      </c>
      <c r="T933" s="27">
        <f>ABS((+P933+Q933)*(+E933))/1000</f>
        <v>2.0833109338078701</v>
      </c>
      <c r="U933" s="61"/>
      <c r="V933" s="61"/>
      <c r="W933" s="22">
        <v>308.00785775999998</v>
      </c>
      <c r="X933" s="27">
        <f t="shared" si="268"/>
        <v>1.7457724936612993E-2</v>
      </c>
      <c r="Y933" s="27">
        <f t="shared" si="263"/>
        <v>1.7457724936612993E-2</v>
      </c>
      <c r="Z933" s="27">
        <f t="shared" si="264"/>
        <v>5.3944370054134147E-2</v>
      </c>
      <c r="AA933" s="22">
        <f>(0.5*'Vehicle Specs'!$G$20*'Drive Cycle'!E933^2)</f>
        <v>32775.908701500004</v>
      </c>
      <c r="AB933" s="22">
        <f t="shared" si="265"/>
        <v>204.04612476081002</v>
      </c>
      <c r="AC933" s="22">
        <f>SUM(AB$2:AB933)</f>
        <v>340269.70743836358</v>
      </c>
      <c r="AD933" s="35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</row>
    <row r="934" spans="1:43" x14ac:dyDescent="0.3">
      <c r="A934" s="21">
        <v>4</v>
      </c>
      <c r="B934" s="27" t="s">
        <v>104</v>
      </c>
      <c r="C934" s="27">
        <f t="shared" si="256"/>
        <v>932</v>
      </c>
      <c r="D934" s="27">
        <f t="shared" si="258"/>
        <v>22.839770000000001</v>
      </c>
      <c r="E934" s="27">
        <v>10.210000000000001</v>
      </c>
      <c r="F934" s="42">
        <f t="shared" si="266"/>
        <v>119.1089858540916</v>
      </c>
      <c r="G934" s="61"/>
      <c r="H934" s="61"/>
      <c r="I934" s="42">
        <f>E934-E933</f>
        <v>0</v>
      </c>
      <c r="J934" s="27">
        <f>(0.5*'Vehicle Specs'!$G$25*'Vehicle Specs'!$C$28*'Vehicle Specs'!$C$27*'Drive Cycle'!E934^2)</f>
        <v>92.735978760809999</v>
      </c>
      <c r="K934" s="27">
        <f>IF(A934=1,'Vehicle Specs'!$E$36,IF(A934=2,'Vehicle Specs'!$C$36,IF(A934=3,'Vehicle Specs'!$D$36,IF(A934=4,'Vehicle Specs'!$B$36,1))))</f>
        <v>111.31014600000002</v>
      </c>
      <c r="L934" s="27">
        <v>0</v>
      </c>
      <c r="M934" s="27">
        <f t="shared" si="267"/>
        <v>0</v>
      </c>
      <c r="N934" s="27">
        <f t="shared" si="259"/>
        <v>0</v>
      </c>
      <c r="O934" s="27">
        <f t="shared" si="260"/>
        <v>0</v>
      </c>
      <c r="P934" s="27">
        <f t="shared" si="261"/>
        <v>204.04612476081002</v>
      </c>
      <c r="Q934" s="27">
        <f>IF(H934=1,I934*'Vehicle Specs'!#REF!,IF(H934=2,'Vehicle Specs'!#REF!*I934,IF(H934=3,'Vehicle Specs'!$G$25*I934,0)))</f>
        <v>0</v>
      </c>
      <c r="R934" s="27">
        <f t="shared" si="257"/>
        <v>204.04612476081002</v>
      </c>
      <c r="S934" s="27">
        <f t="shared" si="262"/>
        <v>204.04612476081002</v>
      </c>
      <c r="T934" s="27">
        <f>ABS((+P934+Q934)*(+E934))/1000</f>
        <v>2.0833109338078701</v>
      </c>
      <c r="U934" s="61"/>
      <c r="V934" s="61"/>
      <c r="W934" s="22">
        <v>308.00785775999998</v>
      </c>
      <c r="X934" s="27">
        <f t="shared" si="268"/>
        <v>1.7457724936612993E-2</v>
      </c>
      <c r="Y934" s="27">
        <f t="shared" si="263"/>
        <v>1.7457724936612993E-2</v>
      </c>
      <c r="Z934" s="27">
        <f t="shared" si="264"/>
        <v>5.3944370054134147E-2</v>
      </c>
      <c r="AA934" s="22">
        <f>(0.5*'Vehicle Specs'!$G$20*'Drive Cycle'!E934^2)</f>
        <v>32775.908701500004</v>
      </c>
      <c r="AB934" s="22">
        <f t="shared" si="265"/>
        <v>204.04612476081002</v>
      </c>
      <c r="AC934" s="22">
        <f>SUM(AB$2:AB934)</f>
        <v>340473.7535631244</v>
      </c>
      <c r="AD934" s="35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</row>
    <row r="935" spans="1:43" x14ac:dyDescent="0.3">
      <c r="A935" s="21">
        <v>4</v>
      </c>
      <c r="B935" s="27" t="s">
        <v>104</v>
      </c>
      <c r="C935" s="27">
        <f t="shared" ref="C935:C998" si="269">C934+1</f>
        <v>933</v>
      </c>
      <c r="D935" s="27">
        <f t="shared" si="258"/>
        <v>22.839770000000001</v>
      </c>
      <c r="E935" s="27">
        <v>10.210000000000001</v>
      </c>
      <c r="F935" s="42">
        <f t="shared" si="266"/>
        <v>119.20692904703969</v>
      </c>
      <c r="G935" s="61"/>
      <c r="H935" s="61"/>
      <c r="I935" s="42">
        <f>E935-E934</f>
        <v>0</v>
      </c>
      <c r="J935" s="27">
        <f>(0.5*'Vehicle Specs'!$G$25*'Vehicle Specs'!$C$28*'Vehicle Specs'!$C$27*'Drive Cycle'!E935^2)</f>
        <v>92.735978760809999</v>
      </c>
      <c r="K935" s="27">
        <f>IF(A935=1,'Vehicle Specs'!$E$36,IF(A935=2,'Vehicle Specs'!$C$36,IF(A935=3,'Vehicle Specs'!$D$36,IF(A935=4,'Vehicle Specs'!$B$36,1))))</f>
        <v>111.31014600000002</v>
      </c>
      <c r="L935" s="27">
        <v>0</v>
      </c>
      <c r="M935" s="27">
        <f t="shared" si="267"/>
        <v>0</v>
      </c>
      <c r="N935" s="27">
        <f t="shared" si="259"/>
        <v>0</v>
      </c>
      <c r="O935" s="27">
        <f t="shared" si="260"/>
        <v>0</v>
      </c>
      <c r="P935" s="27">
        <f t="shared" si="261"/>
        <v>204.04612476081002</v>
      </c>
      <c r="Q935" s="27">
        <f>IF(H935=1,I935*'Vehicle Specs'!#REF!,IF(H935=2,'Vehicle Specs'!#REF!*I935,IF(H935=3,'Vehicle Specs'!$G$25*I935,0)))</f>
        <v>0</v>
      </c>
      <c r="R935" s="27">
        <f t="shared" si="257"/>
        <v>204.04612476081002</v>
      </c>
      <c r="S935" s="27">
        <f t="shared" si="262"/>
        <v>204.04612476081002</v>
      </c>
      <c r="T935" s="27">
        <f>ABS((+P935+Q935)*(+E935))/1000</f>
        <v>2.0833109338078701</v>
      </c>
      <c r="U935" s="61"/>
      <c r="V935" s="61"/>
      <c r="W935" s="22">
        <v>308.00785775999998</v>
      </c>
      <c r="X935" s="27">
        <f t="shared" si="268"/>
        <v>1.7457724936612993E-2</v>
      </c>
      <c r="Y935" s="27">
        <f t="shared" si="263"/>
        <v>1.7457724936612993E-2</v>
      </c>
      <c r="Z935" s="27">
        <f t="shared" si="264"/>
        <v>5.3944370054134147E-2</v>
      </c>
      <c r="AA935" s="22">
        <f>(0.5*'Vehicle Specs'!$G$20*'Drive Cycle'!E935^2)</f>
        <v>32775.908701500004</v>
      </c>
      <c r="AB935" s="22">
        <f t="shared" si="265"/>
        <v>204.04612476081002</v>
      </c>
      <c r="AC935" s="22">
        <f>SUM(AB$2:AB935)</f>
        <v>340677.79968788521</v>
      </c>
      <c r="AD935" s="35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</row>
    <row r="936" spans="1:43" x14ac:dyDescent="0.3">
      <c r="A936" s="21">
        <v>4</v>
      </c>
      <c r="B936" s="27" t="s">
        <v>104</v>
      </c>
      <c r="C936" s="27">
        <f t="shared" si="269"/>
        <v>934</v>
      </c>
      <c r="D936" s="27">
        <f t="shared" si="258"/>
        <v>22.839770000000001</v>
      </c>
      <c r="E936" s="27">
        <v>10.210000000000001</v>
      </c>
      <c r="F936" s="42">
        <f t="shared" si="266"/>
        <v>119.30487223998779</v>
      </c>
      <c r="G936" s="61"/>
      <c r="H936" s="61"/>
      <c r="I936" s="42">
        <f>E936-E935</f>
        <v>0</v>
      </c>
      <c r="J936" s="27">
        <f>(0.5*'Vehicle Specs'!$G$25*'Vehicle Specs'!$C$28*'Vehicle Specs'!$C$27*'Drive Cycle'!E936^2)</f>
        <v>92.735978760809999</v>
      </c>
      <c r="K936" s="27">
        <f>IF(A936=1,'Vehicle Specs'!$E$36,IF(A936=2,'Vehicle Specs'!$C$36,IF(A936=3,'Vehicle Specs'!$D$36,IF(A936=4,'Vehicle Specs'!$B$36,1))))</f>
        <v>111.31014600000002</v>
      </c>
      <c r="L936" s="27">
        <v>0</v>
      </c>
      <c r="M936" s="27">
        <f t="shared" si="267"/>
        <v>0</v>
      </c>
      <c r="N936" s="27">
        <f t="shared" si="259"/>
        <v>0</v>
      </c>
      <c r="O936" s="27">
        <f t="shared" si="260"/>
        <v>0</v>
      </c>
      <c r="P936" s="27">
        <f t="shared" si="261"/>
        <v>204.04612476081002</v>
      </c>
      <c r="Q936" s="27">
        <f>IF(H936=1,I936*'Vehicle Specs'!#REF!,IF(H936=2,'Vehicle Specs'!#REF!*I936,IF(H936=3,'Vehicle Specs'!$G$25*I936,0)))</f>
        <v>0</v>
      </c>
      <c r="R936" s="27">
        <f t="shared" si="257"/>
        <v>204.04612476081002</v>
      </c>
      <c r="S936" s="27">
        <f t="shared" si="262"/>
        <v>204.04612476081002</v>
      </c>
      <c r="T936" s="27">
        <f>ABS((+P936+Q936)*(+E936))/1000</f>
        <v>2.0833109338078701</v>
      </c>
      <c r="U936" s="61"/>
      <c r="V936" s="61"/>
      <c r="W936" s="22">
        <v>308.00785775999998</v>
      </c>
      <c r="X936" s="27">
        <f t="shared" si="268"/>
        <v>1.7457724936612993E-2</v>
      </c>
      <c r="Y936" s="27">
        <f t="shared" si="263"/>
        <v>1.7457724936612993E-2</v>
      </c>
      <c r="Z936" s="27">
        <f t="shared" si="264"/>
        <v>5.3944370054134147E-2</v>
      </c>
      <c r="AA936" s="22">
        <f>(0.5*'Vehicle Specs'!$G$20*'Drive Cycle'!E936^2)</f>
        <v>32775.908701500004</v>
      </c>
      <c r="AB936" s="22">
        <f t="shared" si="265"/>
        <v>204.04612476081002</v>
      </c>
      <c r="AC936" s="22">
        <f>SUM(AB$2:AB936)</f>
        <v>340881.84581264603</v>
      </c>
      <c r="AD936" s="35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</row>
    <row r="937" spans="1:43" x14ac:dyDescent="0.3">
      <c r="A937" s="21">
        <v>4</v>
      </c>
      <c r="B937" s="27" t="s">
        <v>104</v>
      </c>
      <c r="C937" s="27">
        <f t="shared" si="269"/>
        <v>935</v>
      </c>
      <c r="D937" s="27">
        <f t="shared" si="258"/>
        <v>23.958270000000002</v>
      </c>
      <c r="E937" s="27">
        <f>E936+0.5</f>
        <v>10.71</v>
      </c>
      <c r="F937" s="42">
        <f t="shared" si="266"/>
        <v>119.39824292159376</v>
      </c>
      <c r="G937" s="61"/>
      <c r="H937" s="61"/>
      <c r="I937" s="42">
        <f>E937-E936</f>
        <v>0.5</v>
      </c>
      <c r="J937" s="27">
        <f>(0.5*'Vehicle Specs'!$G$25*'Vehicle Specs'!$C$28*'Vehicle Specs'!$C$27*'Drive Cycle'!E937^2)</f>
        <v>102.04123764681002</v>
      </c>
      <c r="K937" s="27">
        <f>IF(A937=1,'Vehicle Specs'!$E$36,IF(A937=2,'Vehicle Specs'!$C$36,IF(A937=3,'Vehicle Specs'!$D$36,IF(A937=4,'Vehicle Specs'!$B$36,1))))</f>
        <v>111.31014600000002</v>
      </c>
      <c r="L937" s="27">
        <v>0</v>
      </c>
      <c r="M937" s="27">
        <f t="shared" si="267"/>
        <v>0</v>
      </c>
      <c r="N937" s="27">
        <f t="shared" si="259"/>
        <v>0</v>
      </c>
      <c r="O937" s="27">
        <f t="shared" si="260"/>
        <v>0</v>
      </c>
      <c r="P937" s="27">
        <f t="shared" si="261"/>
        <v>213.35138364681004</v>
      </c>
      <c r="Q937" s="27">
        <f>IF(H937=1,I937*'Vehicle Specs'!#REF!,IF(H937=2,'Vehicle Specs'!#REF!*I937,IF(H937=3,'Vehicle Specs'!$G$25*I937,0)))</f>
        <v>0</v>
      </c>
      <c r="R937" s="27">
        <f t="shared" si="257"/>
        <v>213.35138364681004</v>
      </c>
      <c r="S937" s="27">
        <f t="shared" si="262"/>
        <v>213.35138364681004</v>
      </c>
      <c r="T937" s="27">
        <f>ABS((+P937+Q937)*(+E937))/1000</f>
        <v>2.2849933188573353</v>
      </c>
      <c r="U937" s="61"/>
      <c r="V937" s="61"/>
      <c r="W937" s="22">
        <v>308.00785775999998</v>
      </c>
      <c r="X937" s="27">
        <f t="shared" si="268"/>
        <v>1.8253861840884959E-2</v>
      </c>
      <c r="Y937" s="27">
        <f t="shared" si="263"/>
        <v>1.8253861840884959E-2</v>
      </c>
      <c r="Z937" s="27">
        <f t="shared" si="264"/>
        <v>5.6404433088334517E-2</v>
      </c>
      <c r="AA937" s="22">
        <f>(0.5*'Vehicle Specs'!$G$20*'Drive Cycle'!E937^2)</f>
        <v>36064.689601500009</v>
      </c>
      <c r="AB937" s="22">
        <f t="shared" si="265"/>
        <v>213.35138364681004</v>
      </c>
      <c r="AC937" s="22">
        <f>SUM(AB$2:AB937)</f>
        <v>341095.19719629287</v>
      </c>
      <c r="AD937" s="35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</row>
    <row r="938" spans="1:43" x14ac:dyDescent="0.3">
      <c r="A938" s="21">
        <v>4</v>
      </c>
      <c r="B938" s="27" t="s">
        <v>104</v>
      </c>
      <c r="C938" s="27">
        <f t="shared" si="269"/>
        <v>936</v>
      </c>
      <c r="D938" s="27">
        <f t="shared" si="258"/>
        <v>25.076770000000003</v>
      </c>
      <c r="E938" s="27">
        <f t="shared" ref="E938:E942" si="270">E937+0.5</f>
        <v>11.21</v>
      </c>
      <c r="F938" s="42">
        <f t="shared" si="266"/>
        <v>119.48744898760626</v>
      </c>
      <c r="G938" s="61"/>
      <c r="H938" s="61"/>
      <c r="I938" s="42">
        <f>E938-E937</f>
        <v>0.5</v>
      </c>
      <c r="J938" s="27">
        <f>(0.5*'Vehicle Specs'!$G$25*'Vehicle Specs'!$C$28*'Vehicle Specs'!$C$27*'Drive Cycle'!E938^2)</f>
        <v>111.79129858281</v>
      </c>
      <c r="K938" s="27">
        <f>IF(A938=1,'Vehicle Specs'!$E$36,IF(A938=2,'Vehicle Specs'!$C$36,IF(A938=3,'Vehicle Specs'!$D$36,IF(A938=4,'Vehicle Specs'!$B$36,1))))</f>
        <v>111.31014600000002</v>
      </c>
      <c r="L938" s="27">
        <v>0</v>
      </c>
      <c r="M938" s="27">
        <f t="shared" si="267"/>
        <v>0</v>
      </c>
      <c r="N938" s="27">
        <f t="shared" si="259"/>
        <v>0</v>
      </c>
      <c r="O938" s="27">
        <f t="shared" si="260"/>
        <v>0</v>
      </c>
      <c r="P938" s="27">
        <f t="shared" si="261"/>
        <v>223.10144458281002</v>
      </c>
      <c r="Q938" s="27">
        <f>IF(H938=1,I938*'Vehicle Specs'!#REF!,IF(H938=2,'Vehicle Specs'!#REF!*I938,IF(H938=3,'Vehicle Specs'!$G$25*I938,0)))</f>
        <v>0</v>
      </c>
      <c r="R938" s="27">
        <f t="shared" si="257"/>
        <v>223.10144458281002</v>
      </c>
      <c r="S938" s="27">
        <f t="shared" si="262"/>
        <v>223.10144458281002</v>
      </c>
      <c r="T938" s="27">
        <f>ABS((+P938+Q938)*(+E938))/1000</f>
        <v>2.5009671937733007</v>
      </c>
      <c r="U938" s="61"/>
      <c r="V938" s="61"/>
      <c r="W938" s="22">
        <v>308.00785775999998</v>
      </c>
      <c r="X938" s="27">
        <f t="shared" si="268"/>
        <v>1.9088055002531294E-2</v>
      </c>
      <c r="Y938" s="27">
        <f t="shared" si="263"/>
        <v>1.9088055002531294E-2</v>
      </c>
      <c r="Z938" s="27">
        <f t="shared" si="264"/>
        <v>5.8982089957821698E-2</v>
      </c>
      <c r="AA938" s="22">
        <f>(0.5*'Vehicle Specs'!$G$20*'Drive Cycle'!E938^2)</f>
        <v>39510.678001500011</v>
      </c>
      <c r="AB938" s="22">
        <f t="shared" si="265"/>
        <v>223.10144458281002</v>
      </c>
      <c r="AC938" s="22">
        <f>SUM(AB$2:AB938)</f>
        <v>341318.29864087567</v>
      </c>
      <c r="AD938" s="35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</row>
    <row r="939" spans="1:43" x14ac:dyDescent="0.3">
      <c r="A939" s="21">
        <v>4</v>
      </c>
      <c r="B939" s="27" t="s">
        <v>104</v>
      </c>
      <c r="C939" s="27">
        <f t="shared" si="269"/>
        <v>937</v>
      </c>
      <c r="D939" s="27">
        <f t="shared" si="258"/>
        <v>26.195270000000004</v>
      </c>
      <c r="E939" s="27">
        <f t="shared" si="270"/>
        <v>11.71</v>
      </c>
      <c r="F939" s="42">
        <f t="shared" si="266"/>
        <v>119.57284608410498</v>
      </c>
      <c r="G939" s="61"/>
      <c r="H939" s="61"/>
      <c r="I939" s="42">
        <f>E939-E938</f>
        <v>0.5</v>
      </c>
      <c r="J939" s="27">
        <f>(0.5*'Vehicle Specs'!$G$25*'Vehicle Specs'!$C$28*'Vehicle Specs'!$C$27*'Drive Cycle'!E939^2)</f>
        <v>121.98616156881</v>
      </c>
      <c r="K939" s="27">
        <f>IF(A939=1,'Vehicle Specs'!$E$36,IF(A939=2,'Vehicle Specs'!$C$36,IF(A939=3,'Vehicle Specs'!$D$36,IF(A939=4,'Vehicle Specs'!$B$36,1))))</f>
        <v>111.31014600000002</v>
      </c>
      <c r="L939" s="27">
        <v>0</v>
      </c>
      <c r="M939" s="27">
        <f t="shared" si="267"/>
        <v>0</v>
      </c>
      <c r="N939" s="27">
        <f t="shared" si="259"/>
        <v>0</v>
      </c>
      <c r="O939" s="27">
        <f t="shared" si="260"/>
        <v>0</v>
      </c>
      <c r="P939" s="27">
        <f t="shared" si="261"/>
        <v>233.29630756881002</v>
      </c>
      <c r="Q939" s="27">
        <f>IF(H939=1,I939*'Vehicle Specs'!#REF!,IF(H939=2,'Vehicle Specs'!#REF!*I939,IF(H939=3,'Vehicle Specs'!$G$25*I939,0)))</f>
        <v>0</v>
      </c>
      <c r="R939" s="27">
        <f t="shared" si="257"/>
        <v>233.29630756881002</v>
      </c>
      <c r="S939" s="27">
        <f t="shared" si="262"/>
        <v>233.29630756881002</v>
      </c>
      <c r="T939" s="27">
        <f>ABS((+P939+Q939)*(+E939))/1000</f>
        <v>2.7318997616307654</v>
      </c>
      <c r="U939" s="61"/>
      <c r="V939" s="61"/>
      <c r="W939" s="22">
        <v>308.00785775999998</v>
      </c>
      <c r="X939" s="27">
        <f t="shared" si="268"/>
        <v>1.996030442155201E-2</v>
      </c>
      <c r="Y939" s="27">
        <f t="shared" si="263"/>
        <v>1.996030442155201E-2</v>
      </c>
      <c r="Z939" s="27">
        <f t="shared" si="264"/>
        <v>6.1677340662595712E-2</v>
      </c>
      <c r="AA939" s="22">
        <f>(0.5*'Vehicle Specs'!$G$20*'Drive Cycle'!E939^2)</f>
        <v>43113.87390150001</v>
      </c>
      <c r="AB939" s="22">
        <f t="shared" si="265"/>
        <v>233.29630756881002</v>
      </c>
      <c r="AC939" s="22">
        <f>SUM(AB$2:AB939)</f>
        <v>341551.59494844446</v>
      </c>
      <c r="AD939" s="35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</row>
    <row r="940" spans="1:43" x14ac:dyDescent="0.3">
      <c r="A940" s="21">
        <v>4</v>
      </c>
      <c r="B940" s="27" t="s">
        <v>104</v>
      </c>
      <c r="C940" s="27">
        <f t="shared" si="269"/>
        <v>938</v>
      </c>
      <c r="D940" s="27">
        <f t="shared" si="258"/>
        <v>27.313770000000002</v>
      </c>
      <c r="E940" s="27">
        <f t="shared" si="270"/>
        <v>12.21</v>
      </c>
      <c r="F940" s="42">
        <f t="shared" si="266"/>
        <v>119.65474616600507</v>
      </c>
      <c r="G940" s="61"/>
      <c r="H940" s="61"/>
      <c r="I940" s="42">
        <f>E940-E939</f>
        <v>0.5</v>
      </c>
      <c r="J940" s="27">
        <f>(0.5*'Vehicle Specs'!$G$25*'Vehicle Specs'!$C$28*'Vehicle Specs'!$C$27*'Drive Cycle'!E940^2)</f>
        <v>132.62582660481002</v>
      </c>
      <c r="K940" s="27">
        <f>IF(A940=1,'Vehicle Specs'!$E$36,IF(A940=2,'Vehicle Specs'!$C$36,IF(A940=3,'Vehicle Specs'!$D$36,IF(A940=4,'Vehicle Specs'!$B$36,1))))</f>
        <v>111.31014600000002</v>
      </c>
      <c r="L940" s="27">
        <v>0</v>
      </c>
      <c r="M940" s="27">
        <f t="shared" si="267"/>
        <v>0</v>
      </c>
      <c r="N940" s="27">
        <f t="shared" si="259"/>
        <v>0</v>
      </c>
      <c r="O940" s="27">
        <f t="shared" si="260"/>
        <v>0</v>
      </c>
      <c r="P940" s="27">
        <f t="shared" si="261"/>
        <v>243.93597260481005</v>
      </c>
      <c r="Q940" s="27">
        <f>IF(H940=1,I940*'Vehicle Specs'!#REF!,IF(H940=2,'Vehicle Specs'!#REF!*I940,IF(H940=3,'Vehicle Specs'!$G$25*I940,0)))</f>
        <v>0</v>
      </c>
      <c r="R940" s="27">
        <f t="shared" si="257"/>
        <v>243.93597260481005</v>
      </c>
      <c r="S940" s="27">
        <f t="shared" si="262"/>
        <v>243.93597260481005</v>
      </c>
      <c r="T940" s="27">
        <f>ABS((+P940+Q940)*(+E940))/1000</f>
        <v>2.9784582255047307</v>
      </c>
      <c r="U940" s="61"/>
      <c r="V940" s="61"/>
      <c r="W940" s="22">
        <v>308.00785775999998</v>
      </c>
      <c r="X940" s="27">
        <f t="shared" si="268"/>
        <v>2.0870610097947103E-2</v>
      </c>
      <c r="Y940" s="27">
        <f t="shared" si="263"/>
        <v>2.0870610097947103E-2</v>
      </c>
      <c r="Z940" s="27">
        <f t="shared" si="264"/>
        <v>6.449018520265655E-2</v>
      </c>
      <c r="AA940" s="22">
        <f>(0.5*'Vehicle Specs'!$G$20*'Drive Cycle'!E940^2)</f>
        <v>46874.277301500013</v>
      </c>
      <c r="AB940" s="22">
        <f t="shared" si="265"/>
        <v>243.93597260481005</v>
      </c>
      <c r="AC940" s="22">
        <f>SUM(AB$2:AB940)</f>
        <v>341795.53092104924</v>
      </c>
      <c r="AD940" s="35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</row>
    <row r="941" spans="1:43" x14ac:dyDescent="0.3">
      <c r="A941" s="21">
        <v>4</v>
      </c>
      <c r="B941" s="28" t="s">
        <v>89</v>
      </c>
      <c r="C941" s="28">
        <f t="shared" si="269"/>
        <v>939</v>
      </c>
      <c r="D941" s="28">
        <f t="shared" si="258"/>
        <v>28.432270000000003</v>
      </c>
      <c r="E941" s="28">
        <f t="shared" si="270"/>
        <v>12.71</v>
      </c>
      <c r="F941" s="41">
        <f t="shared" si="266"/>
        <v>119.73342437214197</v>
      </c>
      <c r="G941" s="61"/>
      <c r="H941" s="61"/>
      <c r="I941" s="41">
        <f>E941-E940</f>
        <v>0.5</v>
      </c>
      <c r="J941" s="28">
        <f>(0.5*'Vehicle Specs'!$G$25*'Vehicle Specs'!$C$28*'Vehicle Specs'!$C$27*'Drive Cycle'!E941^2)</f>
        <v>143.71029369081</v>
      </c>
      <c r="K941" s="28">
        <f>IF(A941=1,'Vehicle Specs'!$E$36,IF(A941=2,'Vehicle Specs'!$C$36,IF(A941=3,'Vehicle Specs'!$D$36,IF(A941=4,'Vehicle Specs'!$B$36,1))))</f>
        <v>111.31014600000002</v>
      </c>
      <c r="L941" s="28">
        <v>0</v>
      </c>
      <c r="M941" s="28">
        <f t="shared" si="267"/>
        <v>0</v>
      </c>
      <c r="N941" s="28">
        <f t="shared" si="259"/>
        <v>0</v>
      </c>
      <c r="O941" s="28">
        <f t="shared" si="260"/>
        <v>0</v>
      </c>
      <c r="P941" s="28">
        <f t="shared" si="261"/>
        <v>255.02043969081001</v>
      </c>
      <c r="Q941" s="28">
        <f>IF(H941=1,I941*'Vehicle Specs'!#REF!,IF(H941=2,'Vehicle Specs'!#REF!*I941,IF(H941=3,'Vehicle Specs'!$G$25*I941,0)))</f>
        <v>0</v>
      </c>
      <c r="R941" s="28">
        <f t="shared" si="257"/>
        <v>255.02043969081001</v>
      </c>
      <c r="S941" s="28">
        <f t="shared" si="262"/>
        <v>255.02043969081001</v>
      </c>
      <c r="T941" s="28">
        <f>ABS((+P941+Q941)*(+E941))/1000</f>
        <v>3.2413097884701956</v>
      </c>
      <c r="U941" s="61"/>
      <c r="V941" s="61"/>
      <c r="W941" s="22">
        <v>308.00785775999998</v>
      </c>
      <c r="X941" s="28">
        <f t="shared" si="268"/>
        <v>2.1818972031716573E-2</v>
      </c>
      <c r="Y941" s="28">
        <f t="shared" si="263"/>
        <v>2.1818972031716573E-2</v>
      </c>
      <c r="Z941" s="28">
        <f t="shared" si="264"/>
        <v>6.7420623578004213E-2</v>
      </c>
      <c r="AA941" s="22">
        <f>(0.5*'Vehicle Specs'!$G$20*'Drive Cycle'!E941^2)</f>
        <v>50791.888201500005</v>
      </c>
      <c r="AB941" s="22">
        <f t="shared" si="265"/>
        <v>255.02043969081001</v>
      </c>
      <c r="AC941" s="22">
        <f>SUM(AB$2:AB941)</f>
        <v>342050.55136074004</v>
      </c>
      <c r="AD941" s="35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</row>
    <row r="942" spans="1:43" x14ac:dyDescent="0.3">
      <c r="A942" s="21">
        <v>4</v>
      </c>
      <c r="B942" s="28" t="s">
        <v>89</v>
      </c>
      <c r="C942" s="28">
        <f t="shared" si="269"/>
        <v>940</v>
      </c>
      <c r="D942" s="28">
        <f t="shared" si="258"/>
        <v>29.550770000000004</v>
      </c>
      <c r="E942" s="28">
        <f t="shared" si="270"/>
        <v>13.21</v>
      </c>
      <c r="F942" s="41">
        <f t="shared" si="266"/>
        <v>119.80912459924265</v>
      </c>
      <c r="G942" s="61"/>
      <c r="H942" s="61"/>
      <c r="I942" s="41">
        <f>E942-E941</f>
        <v>0.5</v>
      </c>
      <c r="J942" s="28">
        <f>(0.5*'Vehicle Specs'!$G$25*'Vehicle Specs'!$C$28*'Vehicle Specs'!$C$27*'Drive Cycle'!E942^2)</f>
        <v>155.23956282681002</v>
      </c>
      <c r="K942" s="28">
        <f>IF(A942=1,'Vehicle Specs'!$E$36,IF(A942=2,'Vehicle Specs'!$C$36,IF(A942=3,'Vehicle Specs'!$D$36,IF(A942=4,'Vehicle Specs'!$B$36,1))))</f>
        <v>111.31014600000002</v>
      </c>
      <c r="L942" s="28">
        <v>0</v>
      </c>
      <c r="M942" s="28">
        <f t="shared" si="267"/>
        <v>0</v>
      </c>
      <c r="N942" s="28">
        <f t="shared" si="259"/>
        <v>0</v>
      </c>
      <c r="O942" s="28">
        <f t="shared" si="260"/>
        <v>0</v>
      </c>
      <c r="P942" s="28">
        <f t="shared" si="261"/>
        <v>266.54970882681005</v>
      </c>
      <c r="Q942" s="28">
        <f>IF(H942=1,I942*'Vehicle Specs'!#REF!,IF(H942=2,'Vehicle Specs'!#REF!*I942,IF(H942=3,'Vehicle Specs'!$G$25*I942,0)))</f>
        <v>0</v>
      </c>
      <c r="R942" s="28">
        <f t="shared" si="257"/>
        <v>266.54970882681005</v>
      </c>
      <c r="S942" s="28">
        <f t="shared" si="262"/>
        <v>266.54970882681005</v>
      </c>
      <c r="T942" s="28">
        <f>ABS((+P942+Q942)*(+E942))/1000</f>
        <v>3.5211216536021612</v>
      </c>
      <c r="U942" s="61"/>
      <c r="V942" s="61"/>
      <c r="W942" s="22">
        <v>308.00785775999998</v>
      </c>
      <c r="X942" s="28">
        <f t="shared" si="268"/>
        <v>2.2805390222860419E-2</v>
      </c>
      <c r="Y942" s="28">
        <f t="shared" si="263"/>
        <v>2.2805390222860419E-2</v>
      </c>
      <c r="Z942" s="28">
        <f t="shared" si="264"/>
        <v>7.0468655788638687E-2</v>
      </c>
      <c r="AA942" s="22">
        <f>(0.5*'Vehicle Specs'!$G$20*'Drive Cycle'!E942^2)</f>
        <v>54866.706601500009</v>
      </c>
      <c r="AB942" s="22">
        <f t="shared" si="265"/>
        <v>266.54970882681005</v>
      </c>
      <c r="AC942" s="22">
        <f>SUM(AB$2:AB942)</f>
        <v>342317.10106956685</v>
      </c>
      <c r="AD942" s="35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</row>
    <row r="943" spans="1:43" x14ac:dyDescent="0.3">
      <c r="A943" s="21">
        <v>4</v>
      </c>
      <c r="B943" s="28" t="s">
        <v>89</v>
      </c>
      <c r="C943" s="28">
        <f t="shared" si="269"/>
        <v>941</v>
      </c>
      <c r="D943" s="28">
        <f t="shared" si="258"/>
        <v>29.998170000000002</v>
      </c>
      <c r="E943" s="28">
        <v>13.41</v>
      </c>
      <c r="F943" s="41">
        <f t="shared" si="266"/>
        <v>119.88369581475347</v>
      </c>
      <c r="G943" s="61"/>
      <c r="H943" s="61"/>
      <c r="I943" s="41">
        <f>E943-E942</f>
        <v>0.19999999999999929</v>
      </c>
      <c r="J943" s="28">
        <f>(0.5*'Vehicle Specs'!$G$25*'Vehicle Specs'!$C$28*'Vehicle Specs'!$C$27*'Drive Cycle'!E943^2)</f>
        <v>159.97581505520998</v>
      </c>
      <c r="K943" s="28">
        <f>IF(A943=1,'Vehicle Specs'!$E$36,IF(A943=2,'Vehicle Specs'!$C$36,IF(A943=3,'Vehicle Specs'!$D$36,IF(A943=4,'Vehicle Specs'!$B$36,1))))</f>
        <v>111.31014600000002</v>
      </c>
      <c r="L943" s="28">
        <v>0</v>
      </c>
      <c r="M943" s="28">
        <f t="shared" si="267"/>
        <v>0</v>
      </c>
      <c r="N943" s="28">
        <f t="shared" si="259"/>
        <v>0</v>
      </c>
      <c r="O943" s="28">
        <f t="shared" si="260"/>
        <v>0</v>
      </c>
      <c r="P943" s="28">
        <f t="shared" si="261"/>
        <v>271.28596105521001</v>
      </c>
      <c r="Q943" s="28">
        <f>IF(H943=1,I943*'Vehicle Specs'!#REF!,IF(H943=2,'Vehicle Specs'!#REF!*I943,IF(H943=3,'Vehicle Specs'!$G$25*I943,0)))</f>
        <v>0</v>
      </c>
      <c r="R943" s="28">
        <f t="shared" si="257"/>
        <v>271.28596105521001</v>
      </c>
      <c r="S943" s="28">
        <f t="shared" si="262"/>
        <v>271.28596105521001</v>
      </c>
      <c r="T943" s="28">
        <f>ABS((+P943+Q943)*(+E943))/1000</f>
        <v>3.6379447377503662</v>
      </c>
      <c r="U943" s="61"/>
      <c r="V943" s="61"/>
      <c r="W943" s="22">
        <v>308.00785775999998</v>
      </c>
      <c r="X943" s="28">
        <f t="shared" si="268"/>
        <v>2.3210613251382781E-2</v>
      </c>
      <c r="Y943" s="28">
        <f t="shared" si="263"/>
        <v>2.3210613251382781E-2</v>
      </c>
      <c r="Z943" s="28">
        <f t="shared" si="264"/>
        <v>7.172079494677279E-2</v>
      </c>
      <c r="AA943" s="22">
        <f>(0.5*'Vehicle Specs'!$G$20*'Drive Cycle'!E943^2)</f>
        <v>56540.652061500004</v>
      </c>
      <c r="AB943" s="22">
        <f t="shared" si="265"/>
        <v>271.28596105521001</v>
      </c>
      <c r="AC943" s="22">
        <f>SUM(AB$2:AB943)</f>
        <v>342588.38703062205</v>
      </c>
      <c r="AD943" s="35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</row>
    <row r="944" spans="1:43" x14ac:dyDescent="0.3">
      <c r="A944" s="21">
        <v>4</v>
      </c>
      <c r="B944" s="28" t="s">
        <v>89</v>
      </c>
      <c r="C944" s="28">
        <f t="shared" si="269"/>
        <v>942</v>
      </c>
      <c r="D944" s="28">
        <f t="shared" si="258"/>
        <v>29.998170000000002</v>
      </c>
      <c r="E944" s="28">
        <v>13.41</v>
      </c>
      <c r="F944" s="41">
        <f t="shared" si="266"/>
        <v>119.95826703026428</v>
      </c>
      <c r="G944" s="61"/>
      <c r="H944" s="61"/>
      <c r="I944" s="41">
        <f>E944-E943</f>
        <v>0</v>
      </c>
      <c r="J944" s="28">
        <f>(0.5*'Vehicle Specs'!$G$25*'Vehicle Specs'!$C$28*'Vehicle Specs'!$C$27*'Drive Cycle'!E944^2)</f>
        <v>159.97581505520998</v>
      </c>
      <c r="K944" s="28">
        <f>IF(A944=1,'Vehicle Specs'!$E$36,IF(A944=2,'Vehicle Specs'!$C$36,IF(A944=3,'Vehicle Specs'!$D$36,IF(A944=4,'Vehicle Specs'!$B$36,1))))</f>
        <v>111.31014600000002</v>
      </c>
      <c r="L944" s="28">
        <v>0</v>
      </c>
      <c r="M944" s="28">
        <f t="shared" si="267"/>
        <v>0</v>
      </c>
      <c r="N944" s="28">
        <f t="shared" si="259"/>
        <v>0</v>
      </c>
      <c r="O944" s="28">
        <f t="shared" si="260"/>
        <v>0</v>
      </c>
      <c r="P944" s="28">
        <f t="shared" si="261"/>
        <v>271.28596105521001</v>
      </c>
      <c r="Q944" s="28">
        <f>IF(H944=1,I944*'Vehicle Specs'!#REF!,IF(H944=2,'Vehicle Specs'!#REF!*I944,IF(H944=3,'Vehicle Specs'!$G$25*I944,0)))</f>
        <v>0</v>
      </c>
      <c r="R944" s="28">
        <f t="shared" si="257"/>
        <v>271.28596105521001</v>
      </c>
      <c r="S944" s="28">
        <f t="shared" si="262"/>
        <v>271.28596105521001</v>
      </c>
      <c r="T944" s="28">
        <f>ABS((+P944+Q944)*(+E944))/1000</f>
        <v>3.6379447377503662</v>
      </c>
      <c r="U944" s="61"/>
      <c r="V944" s="61"/>
      <c r="W944" s="22">
        <v>308.00785775999998</v>
      </c>
      <c r="X944" s="28">
        <f t="shared" si="268"/>
        <v>2.3210613251382781E-2</v>
      </c>
      <c r="Y944" s="28">
        <f t="shared" si="263"/>
        <v>2.3210613251382781E-2</v>
      </c>
      <c r="Z944" s="28">
        <f t="shared" si="264"/>
        <v>7.172079494677279E-2</v>
      </c>
      <c r="AA944" s="22">
        <f>(0.5*'Vehicle Specs'!$G$20*'Drive Cycle'!E944^2)</f>
        <v>56540.652061500004</v>
      </c>
      <c r="AB944" s="22">
        <f t="shared" si="265"/>
        <v>271.28596105521001</v>
      </c>
      <c r="AC944" s="22">
        <f>SUM(AB$2:AB944)</f>
        <v>342859.67299167725</v>
      </c>
      <c r="AD944" s="35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</row>
    <row r="945" spans="1:43" x14ac:dyDescent="0.3">
      <c r="A945" s="21">
        <v>4</v>
      </c>
      <c r="B945" s="28" t="s">
        <v>89</v>
      </c>
      <c r="C945" s="28">
        <f t="shared" si="269"/>
        <v>943</v>
      </c>
      <c r="D945" s="28">
        <f t="shared" si="258"/>
        <v>29.998170000000002</v>
      </c>
      <c r="E945" s="28">
        <v>13.41</v>
      </c>
      <c r="F945" s="41">
        <f t="shared" si="266"/>
        <v>120.0328382457751</v>
      </c>
      <c r="G945" s="61"/>
      <c r="H945" s="61"/>
      <c r="I945" s="41">
        <f>E945-E944</f>
        <v>0</v>
      </c>
      <c r="J945" s="28">
        <f>(0.5*'Vehicle Specs'!$G$25*'Vehicle Specs'!$C$28*'Vehicle Specs'!$C$27*'Drive Cycle'!E945^2)</f>
        <v>159.97581505520998</v>
      </c>
      <c r="K945" s="28">
        <f>IF(A945=1,'Vehicle Specs'!$E$36,IF(A945=2,'Vehicle Specs'!$C$36,IF(A945=3,'Vehicle Specs'!$D$36,IF(A945=4,'Vehicle Specs'!$B$36,1))))</f>
        <v>111.31014600000002</v>
      </c>
      <c r="L945" s="28">
        <v>0</v>
      </c>
      <c r="M945" s="28">
        <f t="shared" si="267"/>
        <v>0</v>
      </c>
      <c r="N945" s="28">
        <f t="shared" si="259"/>
        <v>0</v>
      </c>
      <c r="O945" s="28">
        <f t="shared" si="260"/>
        <v>0</v>
      </c>
      <c r="P945" s="28">
        <f t="shared" si="261"/>
        <v>271.28596105521001</v>
      </c>
      <c r="Q945" s="28">
        <f>IF(H945=1,I945*'Vehicle Specs'!#REF!,IF(H945=2,'Vehicle Specs'!#REF!*I945,IF(H945=3,'Vehicle Specs'!$G$25*I945,0)))</f>
        <v>0</v>
      </c>
      <c r="R945" s="28">
        <f t="shared" si="257"/>
        <v>271.28596105521001</v>
      </c>
      <c r="S945" s="28">
        <f t="shared" si="262"/>
        <v>271.28596105521001</v>
      </c>
      <c r="T945" s="28">
        <f>ABS((+P945+Q945)*(+E945))/1000</f>
        <v>3.6379447377503662</v>
      </c>
      <c r="U945" s="61"/>
      <c r="V945" s="61"/>
      <c r="W945" s="22">
        <v>308.00785775999998</v>
      </c>
      <c r="X945" s="28">
        <f t="shared" si="268"/>
        <v>2.3210613251382781E-2</v>
      </c>
      <c r="Y945" s="28">
        <f t="shared" si="263"/>
        <v>2.3210613251382781E-2</v>
      </c>
      <c r="Z945" s="28">
        <f t="shared" si="264"/>
        <v>7.172079494677279E-2</v>
      </c>
      <c r="AA945" s="22">
        <f>(0.5*'Vehicle Specs'!$G$20*'Drive Cycle'!E945^2)</f>
        <v>56540.652061500004</v>
      </c>
      <c r="AB945" s="22">
        <f t="shared" si="265"/>
        <v>271.28596105521001</v>
      </c>
      <c r="AC945" s="22">
        <f>SUM(AB$2:AB945)</f>
        <v>343130.95895273244</v>
      </c>
      <c r="AD945" s="35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</row>
    <row r="946" spans="1:43" x14ac:dyDescent="0.3">
      <c r="A946" s="21">
        <v>4</v>
      </c>
      <c r="B946" s="28" t="s">
        <v>89</v>
      </c>
      <c r="C946" s="28">
        <f t="shared" si="269"/>
        <v>944</v>
      </c>
      <c r="D946" s="28">
        <f t="shared" si="258"/>
        <v>29.998170000000002</v>
      </c>
      <c r="E946" s="28">
        <v>13.41</v>
      </c>
      <c r="F946" s="41">
        <f t="shared" si="266"/>
        <v>120.10740946128591</v>
      </c>
      <c r="G946" s="61"/>
      <c r="H946" s="61"/>
      <c r="I946" s="41">
        <f>E946-E945</f>
        <v>0</v>
      </c>
      <c r="J946" s="28">
        <f>(0.5*'Vehicle Specs'!$G$25*'Vehicle Specs'!$C$28*'Vehicle Specs'!$C$27*'Drive Cycle'!E946^2)</f>
        <v>159.97581505520998</v>
      </c>
      <c r="K946" s="28">
        <f>IF(A946=1,'Vehicle Specs'!$E$36,IF(A946=2,'Vehicle Specs'!$C$36,IF(A946=3,'Vehicle Specs'!$D$36,IF(A946=4,'Vehicle Specs'!$B$36,1))))</f>
        <v>111.31014600000002</v>
      </c>
      <c r="L946" s="28">
        <v>0</v>
      </c>
      <c r="M946" s="28">
        <f t="shared" si="267"/>
        <v>0</v>
      </c>
      <c r="N946" s="28">
        <f t="shared" si="259"/>
        <v>0</v>
      </c>
      <c r="O946" s="28">
        <f t="shared" si="260"/>
        <v>0</v>
      </c>
      <c r="P946" s="28">
        <f t="shared" si="261"/>
        <v>271.28596105521001</v>
      </c>
      <c r="Q946" s="28">
        <f>IF(H946=1,I946*'Vehicle Specs'!#REF!,IF(H946=2,'Vehicle Specs'!#REF!*I946,IF(H946=3,'Vehicle Specs'!$G$25*I946,0)))</f>
        <v>0</v>
      </c>
      <c r="R946" s="28">
        <f t="shared" si="257"/>
        <v>271.28596105521001</v>
      </c>
      <c r="S946" s="28">
        <f t="shared" si="262"/>
        <v>271.28596105521001</v>
      </c>
      <c r="T946" s="28">
        <f>ABS((+P946+Q946)*(+E946))/1000</f>
        <v>3.6379447377503662</v>
      </c>
      <c r="U946" s="61"/>
      <c r="V946" s="61"/>
      <c r="W946" s="22">
        <v>308.00785775999998</v>
      </c>
      <c r="X946" s="28">
        <f t="shared" si="268"/>
        <v>2.3210613251382781E-2</v>
      </c>
      <c r="Y946" s="28">
        <f t="shared" si="263"/>
        <v>2.3210613251382781E-2</v>
      </c>
      <c r="Z946" s="28">
        <f t="shared" si="264"/>
        <v>7.172079494677279E-2</v>
      </c>
      <c r="AA946" s="22">
        <f>(0.5*'Vehicle Specs'!$G$20*'Drive Cycle'!E946^2)</f>
        <v>56540.652061500004</v>
      </c>
      <c r="AB946" s="22">
        <f t="shared" si="265"/>
        <v>271.28596105521001</v>
      </c>
      <c r="AC946" s="22">
        <f>SUM(AB$2:AB946)</f>
        <v>343402.24491378764</v>
      </c>
      <c r="AD946" s="35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</row>
    <row r="947" spans="1:43" x14ac:dyDescent="0.3">
      <c r="A947" s="21">
        <v>4</v>
      </c>
      <c r="B947" s="28" t="s">
        <v>89</v>
      </c>
      <c r="C947" s="28">
        <f t="shared" si="269"/>
        <v>945</v>
      </c>
      <c r="D947" s="28">
        <f t="shared" si="258"/>
        <v>29.998170000000002</v>
      </c>
      <c r="E947" s="28">
        <v>13.41</v>
      </c>
      <c r="F947" s="41">
        <f t="shared" si="266"/>
        <v>120.18198067679673</v>
      </c>
      <c r="G947" s="61"/>
      <c r="H947" s="61"/>
      <c r="I947" s="41">
        <f>E947-E946</f>
        <v>0</v>
      </c>
      <c r="J947" s="28">
        <f>(0.5*'Vehicle Specs'!$G$25*'Vehicle Specs'!$C$28*'Vehicle Specs'!$C$27*'Drive Cycle'!E947^2)</f>
        <v>159.97581505520998</v>
      </c>
      <c r="K947" s="28">
        <f>IF(A947=1,'Vehicle Specs'!$E$36,IF(A947=2,'Vehicle Specs'!$C$36,IF(A947=3,'Vehicle Specs'!$D$36,IF(A947=4,'Vehicle Specs'!$B$36,1))))</f>
        <v>111.31014600000002</v>
      </c>
      <c r="L947" s="28">
        <v>0</v>
      </c>
      <c r="M947" s="28">
        <f t="shared" si="267"/>
        <v>0</v>
      </c>
      <c r="N947" s="28">
        <f t="shared" si="259"/>
        <v>0</v>
      </c>
      <c r="O947" s="28">
        <f t="shared" si="260"/>
        <v>0</v>
      </c>
      <c r="P947" s="28">
        <f t="shared" si="261"/>
        <v>271.28596105521001</v>
      </c>
      <c r="Q947" s="28">
        <f>IF(H947=1,I947*'Vehicle Specs'!#REF!,IF(H947=2,'Vehicle Specs'!#REF!*I947,IF(H947=3,'Vehicle Specs'!$G$25*I947,0)))</f>
        <v>0</v>
      </c>
      <c r="R947" s="28">
        <f t="shared" si="257"/>
        <v>271.28596105521001</v>
      </c>
      <c r="S947" s="28">
        <f t="shared" si="262"/>
        <v>271.28596105521001</v>
      </c>
      <c r="T947" s="28">
        <f>ABS((+P947+Q947)*(+E947))/1000</f>
        <v>3.6379447377503662</v>
      </c>
      <c r="U947" s="61"/>
      <c r="V947" s="61"/>
      <c r="W947" s="22">
        <v>308.00785775999998</v>
      </c>
      <c r="X947" s="28">
        <f t="shared" si="268"/>
        <v>2.3210613251382781E-2</v>
      </c>
      <c r="Y947" s="28">
        <f t="shared" si="263"/>
        <v>2.3210613251382781E-2</v>
      </c>
      <c r="Z947" s="28">
        <f t="shared" si="264"/>
        <v>7.172079494677279E-2</v>
      </c>
      <c r="AA947" s="22">
        <f>(0.5*'Vehicle Specs'!$G$20*'Drive Cycle'!E947^2)</f>
        <v>56540.652061500004</v>
      </c>
      <c r="AB947" s="22">
        <f t="shared" si="265"/>
        <v>271.28596105521001</v>
      </c>
      <c r="AC947" s="22">
        <f>SUM(AB$2:AB947)</f>
        <v>343673.53087484284</v>
      </c>
      <c r="AD947" s="35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</row>
    <row r="948" spans="1:43" x14ac:dyDescent="0.3">
      <c r="A948" s="21">
        <v>4</v>
      </c>
      <c r="B948" s="28" t="s">
        <v>89</v>
      </c>
      <c r="C948" s="28">
        <f t="shared" si="269"/>
        <v>946</v>
      </c>
      <c r="D948" s="28">
        <f t="shared" si="258"/>
        <v>29.998170000000002</v>
      </c>
      <c r="E948" s="28">
        <v>13.41</v>
      </c>
      <c r="F948" s="41">
        <f t="shared" si="266"/>
        <v>120.25655189230754</v>
      </c>
      <c r="G948" s="61"/>
      <c r="H948" s="61"/>
      <c r="I948" s="41">
        <f>E948-E947</f>
        <v>0</v>
      </c>
      <c r="J948" s="28">
        <f>(0.5*'Vehicle Specs'!$G$25*'Vehicle Specs'!$C$28*'Vehicle Specs'!$C$27*'Drive Cycle'!E948^2)</f>
        <v>159.97581505520998</v>
      </c>
      <c r="K948" s="28">
        <f>IF(A948=1,'Vehicle Specs'!$E$36,IF(A948=2,'Vehicle Specs'!$C$36,IF(A948=3,'Vehicle Specs'!$D$36,IF(A948=4,'Vehicle Specs'!$B$36,1))))</f>
        <v>111.31014600000002</v>
      </c>
      <c r="L948" s="28">
        <v>0</v>
      </c>
      <c r="M948" s="28">
        <f t="shared" si="267"/>
        <v>0</v>
      </c>
      <c r="N948" s="28">
        <f t="shared" si="259"/>
        <v>0</v>
      </c>
      <c r="O948" s="28">
        <f t="shared" si="260"/>
        <v>0</v>
      </c>
      <c r="P948" s="28">
        <f t="shared" si="261"/>
        <v>271.28596105521001</v>
      </c>
      <c r="Q948" s="28">
        <f>IF(H948=1,I948*'Vehicle Specs'!#REF!,IF(H948=2,'Vehicle Specs'!#REF!*I948,IF(H948=3,'Vehicle Specs'!$G$25*I948,0)))</f>
        <v>0</v>
      </c>
      <c r="R948" s="28">
        <f t="shared" si="257"/>
        <v>271.28596105521001</v>
      </c>
      <c r="S948" s="28">
        <f t="shared" si="262"/>
        <v>271.28596105521001</v>
      </c>
      <c r="T948" s="28">
        <f>ABS((+P948+Q948)*(+E948))/1000</f>
        <v>3.6379447377503662</v>
      </c>
      <c r="U948" s="61"/>
      <c r="V948" s="61"/>
      <c r="W948" s="22">
        <v>308.00785775999998</v>
      </c>
      <c r="X948" s="28">
        <f t="shared" si="268"/>
        <v>2.3210613251382781E-2</v>
      </c>
      <c r="Y948" s="28">
        <f t="shared" si="263"/>
        <v>2.3210613251382781E-2</v>
      </c>
      <c r="Z948" s="28">
        <f t="shared" si="264"/>
        <v>7.172079494677279E-2</v>
      </c>
      <c r="AA948" s="22">
        <f>(0.5*'Vehicle Specs'!$G$20*'Drive Cycle'!E948^2)</f>
        <v>56540.652061500004</v>
      </c>
      <c r="AB948" s="22">
        <f t="shared" si="265"/>
        <v>271.28596105521001</v>
      </c>
      <c r="AC948" s="22">
        <f>SUM(AB$2:AB948)</f>
        <v>343944.81683589803</v>
      </c>
      <c r="AD948" s="35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</row>
    <row r="949" spans="1:43" x14ac:dyDescent="0.3">
      <c r="A949" s="21">
        <v>4</v>
      </c>
      <c r="B949" s="28" t="s">
        <v>89</v>
      </c>
      <c r="C949" s="28">
        <f t="shared" si="269"/>
        <v>947</v>
      </c>
      <c r="D949" s="28">
        <f t="shared" si="258"/>
        <v>29.998170000000002</v>
      </c>
      <c r="E949" s="28">
        <v>13.41</v>
      </c>
      <c r="F949" s="41">
        <f t="shared" si="266"/>
        <v>120.33112310781836</v>
      </c>
      <c r="G949" s="61"/>
      <c r="H949" s="61"/>
      <c r="I949" s="41">
        <f>E949-E948</f>
        <v>0</v>
      </c>
      <c r="J949" s="28">
        <f>(0.5*'Vehicle Specs'!$G$25*'Vehicle Specs'!$C$28*'Vehicle Specs'!$C$27*'Drive Cycle'!E949^2)</f>
        <v>159.97581505520998</v>
      </c>
      <c r="K949" s="28">
        <f>IF(A949=1,'Vehicle Specs'!$E$36,IF(A949=2,'Vehicle Specs'!$C$36,IF(A949=3,'Vehicle Specs'!$D$36,IF(A949=4,'Vehicle Specs'!$B$36,1))))</f>
        <v>111.31014600000002</v>
      </c>
      <c r="L949" s="28">
        <v>0</v>
      </c>
      <c r="M949" s="28">
        <f t="shared" si="267"/>
        <v>0</v>
      </c>
      <c r="N949" s="28">
        <f t="shared" si="259"/>
        <v>0</v>
      </c>
      <c r="O949" s="28">
        <f t="shared" si="260"/>
        <v>0</v>
      </c>
      <c r="P949" s="28">
        <f t="shared" si="261"/>
        <v>271.28596105521001</v>
      </c>
      <c r="Q949" s="28">
        <f>IF(H949=1,I949*'Vehicle Specs'!#REF!,IF(H949=2,'Vehicle Specs'!#REF!*I949,IF(H949=3,'Vehicle Specs'!$G$25*I949,0)))</f>
        <v>0</v>
      </c>
      <c r="R949" s="28">
        <f t="shared" si="257"/>
        <v>271.28596105521001</v>
      </c>
      <c r="S949" s="28">
        <f t="shared" si="262"/>
        <v>271.28596105521001</v>
      </c>
      <c r="T949" s="28">
        <f>ABS((+P949+Q949)*(+E949))/1000</f>
        <v>3.6379447377503662</v>
      </c>
      <c r="U949" s="61"/>
      <c r="V949" s="61"/>
      <c r="W949" s="22">
        <v>308.00785775999998</v>
      </c>
      <c r="X949" s="28">
        <f t="shared" si="268"/>
        <v>2.3210613251382781E-2</v>
      </c>
      <c r="Y949" s="28">
        <f t="shared" si="263"/>
        <v>2.3210613251382781E-2</v>
      </c>
      <c r="Z949" s="28">
        <f t="shared" si="264"/>
        <v>7.172079494677279E-2</v>
      </c>
      <c r="AA949" s="22">
        <f>(0.5*'Vehicle Specs'!$G$20*'Drive Cycle'!E949^2)</f>
        <v>56540.652061500004</v>
      </c>
      <c r="AB949" s="22">
        <f t="shared" si="265"/>
        <v>271.28596105521001</v>
      </c>
      <c r="AC949" s="22">
        <f>SUM(AB$2:AB949)</f>
        <v>344216.10279695323</v>
      </c>
      <c r="AD949" s="35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</row>
    <row r="950" spans="1:43" x14ac:dyDescent="0.3">
      <c r="A950" s="21">
        <v>4</v>
      </c>
      <c r="B950" s="28" t="s">
        <v>89</v>
      </c>
      <c r="C950" s="28">
        <f t="shared" si="269"/>
        <v>948</v>
      </c>
      <c r="D950" s="28">
        <f t="shared" si="258"/>
        <v>29.998170000000002</v>
      </c>
      <c r="E950" s="28">
        <v>13.41</v>
      </c>
      <c r="F950" s="41">
        <f t="shared" si="266"/>
        <v>120.40569432332917</v>
      </c>
      <c r="G950" s="61"/>
      <c r="H950" s="61"/>
      <c r="I950" s="41">
        <f>E950-E949</f>
        <v>0</v>
      </c>
      <c r="J950" s="28">
        <f>(0.5*'Vehicle Specs'!$G$25*'Vehicle Specs'!$C$28*'Vehicle Specs'!$C$27*'Drive Cycle'!E950^2)</f>
        <v>159.97581505520998</v>
      </c>
      <c r="K950" s="28">
        <f>IF(A950=1,'Vehicle Specs'!$E$36,IF(A950=2,'Vehicle Specs'!$C$36,IF(A950=3,'Vehicle Specs'!$D$36,IF(A950=4,'Vehicle Specs'!$B$36,1))))</f>
        <v>111.31014600000002</v>
      </c>
      <c r="L950" s="28">
        <v>0</v>
      </c>
      <c r="M950" s="28">
        <f t="shared" si="267"/>
        <v>0</v>
      </c>
      <c r="N950" s="28">
        <f t="shared" si="259"/>
        <v>0</v>
      </c>
      <c r="O950" s="28">
        <f t="shared" si="260"/>
        <v>0</v>
      </c>
      <c r="P950" s="28">
        <f t="shared" si="261"/>
        <v>271.28596105521001</v>
      </c>
      <c r="Q950" s="28">
        <f>IF(H950=1,I950*'Vehicle Specs'!#REF!,IF(H950=2,'Vehicle Specs'!#REF!*I950,IF(H950=3,'Vehicle Specs'!$G$25*I950,0)))</f>
        <v>0</v>
      </c>
      <c r="R950" s="28">
        <f t="shared" si="257"/>
        <v>271.28596105521001</v>
      </c>
      <c r="S950" s="28">
        <f t="shared" si="262"/>
        <v>271.28596105521001</v>
      </c>
      <c r="T950" s="28">
        <f>ABS((+P950+Q950)*(+E950))/1000</f>
        <v>3.6379447377503662</v>
      </c>
      <c r="U950" s="61"/>
      <c r="V950" s="61"/>
      <c r="W950" s="22">
        <v>308.00785775999998</v>
      </c>
      <c r="X950" s="28">
        <f t="shared" si="268"/>
        <v>2.3210613251382781E-2</v>
      </c>
      <c r="Y950" s="28">
        <f t="shared" si="263"/>
        <v>2.3210613251382781E-2</v>
      </c>
      <c r="Z950" s="28">
        <f t="shared" si="264"/>
        <v>7.172079494677279E-2</v>
      </c>
      <c r="AA950" s="22">
        <f>(0.5*'Vehicle Specs'!$G$20*'Drive Cycle'!E950^2)</f>
        <v>56540.652061500004</v>
      </c>
      <c r="AB950" s="22">
        <f t="shared" si="265"/>
        <v>271.28596105521001</v>
      </c>
      <c r="AC950" s="22">
        <f>SUM(AB$2:AB950)</f>
        <v>344487.38875800843</v>
      </c>
      <c r="AD950" s="35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</row>
    <row r="951" spans="1:43" x14ac:dyDescent="0.3">
      <c r="A951" s="21">
        <v>4</v>
      </c>
      <c r="B951" s="28" t="s">
        <v>89</v>
      </c>
      <c r="C951" s="28">
        <f t="shared" si="269"/>
        <v>949</v>
      </c>
      <c r="D951" s="28">
        <f t="shared" si="258"/>
        <v>29.998170000000002</v>
      </c>
      <c r="E951" s="28">
        <v>13.41</v>
      </c>
      <c r="F951" s="41">
        <f t="shared" si="266"/>
        <v>120.48026553883999</v>
      </c>
      <c r="G951" s="61"/>
      <c r="H951" s="61"/>
      <c r="I951" s="41">
        <f>E951-E950</f>
        <v>0</v>
      </c>
      <c r="J951" s="28">
        <f>(0.5*'Vehicle Specs'!$G$25*'Vehicle Specs'!$C$28*'Vehicle Specs'!$C$27*'Drive Cycle'!E951^2)</f>
        <v>159.97581505520998</v>
      </c>
      <c r="K951" s="28">
        <f>IF(A951=1,'Vehicle Specs'!$E$36,IF(A951=2,'Vehicle Specs'!$C$36,IF(A951=3,'Vehicle Specs'!$D$36,IF(A951=4,'Vehicle Specs'!$B$36,1))))</f>
        <v>111.31014600000002</v>
      </c>
      <c r="L951" s="28">
        <v>0</v>
      </c>
      <c r="M951" s="28">
        <f t="shared" si="267"/>
        <v>0</v>
      </c>
      <c r="N951" s="28">
        <f t="shared" si="259"/>
        <v>0</v>
      </c>
      <c r="O951" s="28">
        <f t="shared" si="260"/>
        <v>0</v>
      </c>
      <c r="P951" s="28">
        <f t="shared" si="261"/>
        <v>271.28596105521001</v>
      </c>
      <c r="Q951" s="28">
        <f>IF(H951=1,I951*'Vehicle Specs'!#REF!,IF(H951=2,'Vehicle Specs'!#REF!*I951,IF(H951=3,'Vehicle Specs'!$G$25*I951,0)))</f>
        <v>0</v>
      </c>
      <c r="R951" s="28">
        <f t="shared" si="257"/>
        <v>271.28596105521001</v>
      </c>
      <c r="S951" s="28">
        <f t="shared" si="262"/>
        <v>271.28596105521001</v>
      </c>
      <c r="T951" s="28">
        <f>ABS((+P951+Q951)*(+E951))/1000</f>
        <v>3.6379447377503662</v>
      </c>
      <c r="U951" s="61"/>
      <c r="V951" s="61"/>
      <c r="W951" s="22">
        <v>308.00785775999998</v>
      </c>
      <c r="X951" s="28">
        <f t="shared" si="268"/>
        <v>2.3210613251382781E-2</v>
      </c>
      <c r="Y951" s="28">
        <f t="shared" si="263"/>
        <v>2.3210613251382781E-2</v>
      </c>
      <c r="Z951" s="28">
        <f t="shared" si="264"/>
        <v>7.172079494677279E-2</v>
      </c>
      <c r="AA951" s="22">
        <f>(0.5*'Vehicle Specs'!$G$20*'Drive Cycle'!E951^2)</f>
        <v>56540.652061500004</v>
      </c>
      <c r="AB951" s="22">
        <f t="shared" si="265"/>
        <v>271.28596105521001</v>
      </c>
      <c r="AC951" s="22">
        <f>SUM(AB$2:AB951)</f>
        <v>344758.67471906362</v>
      </c>
      <c r="AD951" s="35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</row>
    <row r="952" spans="1:43" x14ac:dyDescent="0.3">
      <c r="A952" s="21">
        <v>4</v>
      </c>
      <c r="B952" s="28" t="s">
        <v>89</v>
      </c>
      <c r="C952" s="28">
        <f t="shared" si="269"/>
        <v>950</v>
      </c>
      <c r="D952" s="28">
        <f t="shared" si="258"/>
        <v>29.998170000000002</v>
      </c>
      <c r="E952" s="28">
        <v>13.41</v>
      </c>
      <c r="F952" s="41">
        <f t="shared" si="266"/>
        <v>120.5548367543508</v>
      </c>
      <c r="G952" s="61"/>
      <c r="H952" s="61"/>
      <c r="I952" s="41">
        <f>E952-E951</f>
        <v>0</v>
      </c>
      <c r="J952" s="28">
        <f>(0.5*'Vehicle Specs'!$G$25*'Vehicle Specs'!$C$28*'Vehicle Specs'!$C$27*'Drive Cycle'!E952^2)</f>
        <v>159.97581505520998</v>
      </c>
      <c r="K952" s="28">
        <f>IF(A952=1,'Vehicle Specs'!$E$36,IF(A952=2,'Vehicle Specs'!$C$36,IF(A952=3,'Vehicle Specs'!$D$36,IF(A952=4,'Vehicle Specs'!$B$36,1))))</f>
        <v>111.31014600000002</v>
      </c>
      <c r="L952" s="28">
        <v>0</v>
      </c>
      <c r="M952" s="28">
        <f t="shared" si="267"/>
        <v>0</v>
      </c>
      <c r="N952" s="28">
        <f t="shared" si="259"/>
        <v>0</v>
      </c>
      <c r="O952" s="28">
        <f t="shared" si="260"/>
        <v>0</v>
      </c>
      <c r="P952" s="28">
        <f t="shared" si="261"/>
        <v>271.28596105521001</v>
      </c>
      <c r="Q952" s="28">
        <f>IF(H952=1,I952*'Vehicle Specs'!#REF!,IF(H952=2,'Vehicle Specs'!#REF!*I952,IF(H952=3,'Vehicle Specs'!$G$25*I952,0)))</f>
        <v>0</v>
      </c>
      <c r="R952" s="28">
        <f t="shared" si="257"/>
        <v>271.28596105521001</v>
      </c>
      <c r="S952" s="28">
        <f t="shared" si="262"/>
        <v>271.28596105521001</v>
      </c>
      <c r="T952" s="28">
        <f>ABS((+P952+Q952)*(+E952))/1000</f>
        <v>3.6379447377503662</v>
      </c>
      <c r="U952" s="61"/>
      <c r="V952" s="61"/>
      <c r="W952" s="22">
        <v>308.00785775999998</v>
      </c>
      <c r="X952" s="28">
        <f t="shared" si="268"/>
        <v>2.3210613251382781E-2</v>
      </c>
      <c r="Y952" s="28">
        <f t="shared" si="263"/>
        <v>2.3210613251382781E-2</v>
      </c>
      <c r="Z952" s="28">
        <f t="shared" si="264"/>
        <v>7.172079494677279E-2</v>
      </c>
      <c r="AA952" s="22">
        <f>(0.5*'Vehicle Specs'!$G$20*'Drive Cycle'!E952^2)</f>
        <v>56540.652061500004</v>
      </c>
      <c r="AB952" s="22">
        <f t="shared" si="265"/>
        <v>271.28596105521001</v>
      </c>
      <c r="AC952" s="22">
        <f>SUM(AB$2:AB952)</f>
        <v>345029.96068011882</v>
      </c>
      <c r="AD952" s="35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</row>
    <row r="953" spans="1:43" x14ac:dyDescent="0.3">
      <c r="A953" s="21">
        <v>4</v>
      </c>
      <c r="B953" s="28" t="s">
        <v>89</v>
      </c>
      <c r="C953" s="28">
        <f t="shared" si="269"/>
        <v>951</v>
      </c>
      <c r="D953" s="28">
        <f t="shared" si="258"/>
        <v>29.998170000000002</v>
      </c>
      <c r="E953" s="28">
        <v>13.41</v>
      </c>
      <c r="F953" s="41">
        <f t="shared" si="266"/>
        <v>120.62940796986162</v>
      </c>
      <c r="G953" s="61"/>
      <c r="H953" s="61"/>
      <c r="I953" s="41">
        <f>E953-E952</f>
        <v>0</v>
      </c>
      <c r="J953" s="28">
        <f>(0.5*'Vehicle Specs'!$G$25*'Vehicle Specs'!$C$28*'Vehicle Specs'!$C$27*'Drive Cycle'!E953^2)</f>
        <v>159.97581505520998</v>
      </c>
      <c r="K953" s="28">
        <f>IF(A953=1,'Vehicle Specs'!$E$36,IF(A953=2,'Vehicle Specs'!$C$36,IF(A953=3,'Vehicle Specs'!$D$36,IF(A953=4,'Vehicle Specs'!$B$36,1))))</f>
        <v>111.31014600000002</v>
      </c>
      <c r="L953" s="28">
        <v>0</v>
      </c>
      <c r="M953" s="28">
        <f t="shared" si="267"/>
        <v>0</v>
      </c>
      <c r="N953" s="28">
        <f t="shared" si="259"/>
        <v>0</v>
      </c>
      <c r="O953" s="28">
        <f t="shared" si="260"/>
        <v>0</v>
      </c>
      <c r="P953" s="28">
        <f t="shared" si="261"/>
        <v>271.28596105521001</v>
      </c>
      <c r="Q953" s="28">
        <f>IF(H953=1,I953*'Vehicle Specs'!#REF!,IF(H953=2,'Vehicle Specs'!#REF!*I953,IF(H953=3,'Vehicle Specs'!$G$25*I953,0)))</f>
        <v>0</v>
      </c>
      <c r="R953" s="28">
        <f t="shared" si="257"/>
        <v>271.28596105521001</v>
      </c>
      <c r="S953" s="28">
        <f t="shared" si="262"/>
        <v>271.28596105521001</v>
      </c>
      <c r="T953" s="28">
        <f>ABS((+P953+Q953)*(+E953))/1000</f>
        <v>3.6379447377503662</v>
      </c>
      <c r="U953" s="61"/>
      <c r="V953" s="61"/>
      <c r="W953" s="22">
        <v>308.00785775999998</v>
      </c>
      <c r="X953" s="28">
        <f t="shared" si="268"/>
        <v>2.3210613251382781E-2</v>
      </c>
      <c r="Y953" s="28">
        <f t="shared" si="263"/>
        <v>2.3210613251382781E-2</v>
      </c>
      <c r="Z953" s="28">
        <f t="shared" si="264"/>
        <v>7.172079494677279E-2</v>
      </c>
      <c r="AA953" s="22">
        <f>(0.5*'Vehicle Specs'!$G$20*'Drive Cycle'!E953^2)</f>
        <v>56540.652061500004</v>
      </c>
      <c r="AB953" s="22">
        <f t="shared" si="265"/>
        <v>271.28596105521001</v>
      </c>
      <c r="AC953" s="22">
        <f>SUM(AB$2:AB953)</f>
        <v>345301.24664117402</v>
      </c>
      <c r="AD953" s="35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</row>
    <row r="954" spans="1:43" x14ac:dyDescent="0.3">
      <c r="A954" s="21">
        <v>4</v>
      </c>
      <c r="B954" s="28" t="s">
        <v>89</v>
      </c>
      <c r="C954" s="28">
        <f t="shared" si="269"/>
        <v>952</v>
      </c>
      <c r="D954" s="28">
        <f t="shared" si="258"/>
        <v>29.998170000000002</v>
      </c>
      <c r="E954" s="28">
        <v>13.41</v>
      </c>
      <c r="F954" s="41">
        <f t="shared" si="266"/>
        <v>120.70397918537243</v>
      </c>
      <c r="G954" s="61"/>
      <c r="H954" s="61"/>
      <c r="I954" s="41">
        <f>E954-E953</f>
        <v>0</v>
      </c>
      <c r="J954" s="28">
        <f>(0.5*'Vehicle Specs'!$G$25*'Vehicle Specs'!$C$28*'Vehicle Specs'!$C$27*'Drive Cycle'!E954^2)</f>
        <v>159.97581505520998</v>
      </c>
      <c r="K954" s="28">
        <f>IF(A954=1,'Vehicle Specs'!$E$36,IF(A954=2,'Vehicle Specs'!$C$36,IF(A954=3,'Vehicle Specs'!$D$36,IF(A954=4,'Vehicle Specs'!$B$36,1))))</f>
        <v>111.31014600000002</v>
      </c>
      <c r="L954" s="28">
        <v>0</v>
      </c>
      <c r="M954" s="28">
        <f t="shared" si="267"/>
        <v>0</v>
      </c>
      <c r="N954" s="28">
        <f t="shared" si="259"/>
        <v>0</v>
      </c>
      <c r="O954" s="28">
        <f t="shared" si="260"/>
        <v>0</v>
      </c>
      <c r="P954" s="28">
        <f t="shared" si="261"/>
        <v>271.28596105521001</v>
      </c>
      <c r="Q954" s="28">
        <f>IF(H954=1,I954*'Vehicle Specs'!#REF!,IF(H954=2,'Vehicle Specs'!#REF!*I954,IF(H954=3,'Vehicle Specs'!$G$25*I954,0)))</f>
        <v>0</v>
      </c>
      <c r="R954" s="28">
        <f t="shared" si="257"/>
        <v>271.28596105521001</v>
      </c>
      <c r="S954" s="28">
        <f t="shared" si="262"/>
        <v>271.28596105521001</v>
      </c>
      <c r="T954" s="28">
        <f>ABS((+P954+Q954)*(+E954))/1000</f>
        <v>3.6379447377503662</v>
      </c>
      <c r="U954" s="61"/>
      <c r="V954" s="61"/>
      <c r="W954" s="22">
        <v>308.00785775999998</v>
      </c>
      <c r="X954" s="28">
        <f t="shared" si="268"/>
        <v>2.3210613251382781E-2</v>
      </c>
      <c r="Y954" s="28">
        <f t="shared" si="263"/>
        <v>2.3210613251382781E-2</v>
      </c>
      <c r="Z954" s="28">
        <f t="shared" si="264"/>
        <v>7.172079494677279E-2</v>
      </c>
      <c r="AA954" s="22">
        <f>(0.5*'Vehicle Specs'!$G$20*'Drive Cycle'!E954^2)</f>
        <v>56540.652061500004</v>
      </c>
      <c r="AB954" s="22">
        <f t="shared" si="265"/>
        <v>271.28596105521001</v>
      </c>
      <c r="AC954" s="22">
        <f>SUM(AB$2:AB954)</f>
        <v>345572.53260222921</v>
      </c>
      <c r="AD954" s="35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</row>
    <row r="955" spans="1:43" x14ac:dyDescent="0.3">
      <c r="A955" s="21">
        <v>4</v>
      </c>
      <c r="B955" s="28" t="s">
        <v>89</v>
      </c>
      <c r="C955" s="28">
        <f t="shared" si="269"/>
        <v>953</v>
      </c>
      <c r="D955" s="28">
        <f t="shared" si="258"/>
        <v>29.998170000000002</v>
      </c>
      <c r="E955" s="28">
        <v>13.41</v>
      </c>
      <c r="F955" s="41">
        <f t="shared" si="266"/>
        <v>120.77855040088325</v>
      </c>
      <c r="G955" s="61"/>
      <c r="H955" s="61"/>
      <c r="I955" s="41">
        <f>E955-E954</f>
        <v>0</v>
      </c>
      <c r="J955" s="28">
        <f>(0.5*'Vehicle Specs'!$G$25*'Vehicle Specs'!$C$28*'Vehicle Specs'!$C$27*'Drive Cycle'!E955^2)</f>
        <v>159.97581505520998</v>
      </c>
      <c r="K955" s="28">
        <f>IF(A955=1,'Vehicle Specs'!$E$36,IF(A955=2,'Vehicle Specs'!$C$36,IF(A955=3,'Vehicle Specs'!$D$36,IF(A955=4,'Vehicle Specs'!$B$36,1))))</f>
        <v>111.31014600000002</v>
      </c>
      <c r="L955" s="28">
        <v>0</v>
      </c>
      <c r="M955" s="28">
        <f t="shared" si="267"/>
        <v>0</v>
      </c>
      <c r="N955" s="28">
        <f t="shared" si="259"/>
        <v>0</v>
      </c>
      <c r="O955" s="28">
        <f t="shared" si="260"/>
        <v>0</v>
      </c>
      <c r="P955" s="28">
        <f t="shared" si="261"/>
        <v>271.28596105521001</v>
      </c>
      <c r="Q955" s="28">
        <f>IF(H955=1,I955*'Vehicle Specs'!#REF!,IF(H955=2,'Vehicle Specs'!#REF!*I955,IF(H955=3,'Vehicle Specs'!$G$25*I955,0)))</f>
        <v>0</v>
      </c>
      <c r="R955" s="28">
        <f t="shared" si="257"/>
        <v>271.28596105521001</v>
      </c>
      <c r="S955" s="28">
        <f t="shared" si="262"/>
        <v>271.28596105521001</v>
      </c>
      <c r="T955" s="28">
        <f>ABS((+P955+Q955)*(+E955))/1000</f>
        <v>3.6379447377503662</v>
      </c>
      <c r="U955" s="61"/>
      <c r="V955" s="61"/>
      <c r="W955" s="22">
        <v>308.00785775999998</v>
      </c>
      <c r="X955" s="28">
        <f t="shared" si="268"/>
        <v>2.3210613251382781E-2</v>
      </c>
      <c r="Y955" s="28">
        <f t="shared" si="263"/>
        <v>2.3210613251382781E-2</v>
      </c>
      <c r="Z955" s="28">
        <f t="shared" si="264"/>
        <v>7.172079494677279E-2</v>
      </c>
      <c r="AA955" s="22">
        <f>(0.5*'Vehicle Specs'!$G$20*'Drive Cycle'!E955^2)</f>
        <v>56540.652061500004</v>
      </c>
      <c r="AB955" s="22">
        <f t="shared" si="265"/>
        <v>271.28596105521001</v>
      </c>
      <c r="AC955" s="22">
        <f>SUM(AB$2:AB955)</f>
        <v>345843.81856328441</v>
      </c>
      <c r="AD955" s="35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</row>
    <row r="956" spans="1:43" x14ac:dyDescent="0.3">
      <c r="A956" s="21">
        <v>4</v>
      </c>
      <c r="B956" s="28" t="s">
        <v>89</v>
      </c>
      <c r="C956" s="28">
        <f t="shared" si="269"/>
        <v>954</v>
      </c>
      <c r="D956" s="28">
        <f t="shared" si="258"/>
        <v>29.998170000000002</v>
      </c>
      <c r="E956" s="28">
        <v>13.41</v>
      </c>
      <c r="F956" s="41">
        <f t="shared" si="266"/>
        <v>120.85312161639406</v>
      </c>
      <c r="G956" s="61"/>
      <c r="H956" s="61"/>
      <c r="I956" s="41">
        <f>E956-E955</f>
        <v>0</v>
      </c>
      <c r="J956" s="28">
        <f>(0.5*'Vehicle Specs'!$G$25*'Vehicle Specs'!$C$28*'Vehicle Specs'!$C$27*'Drive Cycle'!E956^2)</f>
        <v>159.97581505520998</v>
      </c>
      <c r="K956" s="28">
        <f>IF(A956=1,'Vehicle Specs'!$E$36,IF(A956=2,'Vehicle Specs'!$C$36,IF(A956=3,'Vehicle Specs'!$D$36,IF(A956=4,'Vehicle Specs'!$B$36,1))))</f>
        <v>111.31014600000002</v>
      </c>
      <c r="L956" s="28">
        <v>0</v>
      </c>
      <c r="M956" s="28">
        <f t="shared" si="267"/>
        <v>0</v>
      </c>
      <c r="N956" s="28">
        <f t="shared" si="259"/>
        <v>0</v>
      </c>
      <c r="O956" s="28">
        <f t="shared" si="260"/>
        <v>0</v>
      </c>
      <c r="P956" s="28">
        <f t="shared" si="261"/>
        <v>271.28596105521001</v>
      </c>
      <c r="Q956" s="28">
        <f>IF(H956=1,I956*'Vehicle Specs'!#REF!,IF(H956=2,'Vehicle Specs'!#REF!*I956,IF(H956=3,'Vehicle Specs'!$G$25*I956,0)))</f>
        <v>0</v>
      </c>
      <c r="R956" s="28">
        <f t="shared" si="257"/>
        <v>271.28596105521001</v>
      </c>
      <c r="S956" s="28">
        <f t="shared" si="262"/>
        <v>271.28596105521001</v>
      </c>
      <c r="T956" s="28">
        <f>ABS((+P956+Q956)*(+E956))/1000</f>
        <v>3.6379447377503662</v>
      </c>
      <c r="U956" s="61"/>
      <c r="V956" s="61"/>
      <c r="W956" s="22">
        <v>308.00785775999998</v>
      </c>
      <c r="X956" s="28">
        <f t="shared" si="268"/>
        <v>2.3210613251382781E-2</v>
      </c>
      <c r="Y956" s="28">
        <f t="shared" si="263"/>
        <v>2.3210613251382781E-2</v>
      </c>
      <c r="Z956" s="28">
        <f t="shared" si="264"/>
        <v>7.172079494677279E-2</v>
      </c>
      <c r="AA956" s="22">
        <f>(0.5*'Vehicle Specs'!$G$20*'Drive Cycle'!E956^2)</f>
        <v>56540.652061500004</v>
      </c>
      <c r="AB956" s="22">
        <f t="shared" si="265"/>
        <v>271.28596105521001</v>
      </c>
      <c r="AC956" s="22">
        <f>SUM(AB$2:AB956)</f>
        <v>346115.10452433961</v>
      </c>
      <c r="AD956" s="35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</row>
    <row r="957" spans="1:43" x14ac:dyDescent="0.3">
      <c r="A957" s="21">
        <v>4</v>
      </c>
      <c r="B957" s="28" t="s">
        <v>89</v>
      </c>
      <c r="C957" s="28">
        <f t="shared" si="269"/>
        <v>955</v>
      </c>
      <c r="D957" s="28">
        <f t="shared" si="258"/>
        <v>29.998170000000002</v>
      </c>
      <c r="E957" s="28">
        <v>13.41</v>
      </c>
      <c r="F957" s="41">
        <f t="shared" si="266"/>
        <v>120.92769283190488</v>
      </c>
      <c r="G957" s="61"/>
      <c r="H957" s="61"/>
      <c r="I957" s="41">
        <f>E957-E956</f>
        <v>0</v>
      </c>
      <c r="J957" s="28">
        <f>(0.5*'Vehicle Specs'!$G$25*'Vehicle Specs'!$C$28*'Vehicle Specs'!$C$27*'Drive Cycle'!E957^2)</f>
        <v>159.97581505520998</v>
      </c>
      <c r="K957" s="28">
        <f>IF(A957=1,'Vehicle Specs'!$E$36,IF(A957=2,'Vehicle Specs'!$C$36,IF(A957=3,'Vehicle Specs'!$D$36,IF(A957=4,'Vehicle Specs'!$B$36,1))))</f>
        <v>111.31014600000002</v>
      </c>
      <c r="L957" s="28">
        <v>0</v>
      </c>
      <c r="M957" s="28">
        <f t="shared" si="267"/>
        <v>0</v>
      </c>
      <c r="N957" s="28">
        <f t="shared" si="259"/>
        <v>0</v>
      </c>
      <c r="O957" s="28">
        <f t="shared" si="260"/>
        <v>0</v>
      </c>
      <c r="P957" s="28">
        <f t="shared" si="261"/>
        <v>271.28596105521001</v>
      </c>
      <c r="Q957" s="28">
        <f>IF(H957=1,I957*'Vehicle Specs'!#REF!,IF(H957=2,'Vehicle Specs'!#REF!*I957,IF(H957=3,'Vehicle Specs'!$G$25*I957,0)))</f>
        <v>0</v>
      </c>
      <c r="R957" s="28">
        <f t="shared" si="257"/>
        <v>271.28596105521001</v>
      </c>
      <c r="S957" s="28">
        <f t="shared" si="262"/>
        <v>271.28596105521001</v>
      </c>
      <c r="T957" s="28">
        <f>ABS((+P957+Q957)*(+E957))/1000</f>
        <v>3.6379447377503662</v>
      </c>
      <c r="U957" s="61"/>
      <c r="V957" s="61"/>
      <c r="W957" s="22">
        <v>308.00785775999998</v>
      </c>
      <c r="X957" s="28">
        <f t="shared" si="268"/>
        <v>2.3210613251382781E-2</v>
      </c>
      <c r="Y957" s="28">
        <f t="shared" si="263"/>
        <v>2.3210613251382781E-2</v>
      </c>
      <c r="Z957" s="28">
        <f t="shared" si="264"/>
        <v>7.172079494677279E-2</v>
      </c>
      <c r="AA957" s="22">
        <f>(0.5*'Vehicle Specs'!$G$20*'Drive Cycle'!E957^2)</f>
        <v>56540.652061500004</v>
      </c>
      <c r="AB957" s="22">
        <f t="shared" si="265"/>
        <v>271.28596105521001</v>
      </c>
      <c r="AC957" s="22">
        <f>SUM(AB$2:AB957)</f>
        <v>346386.3904853948</v>
      </c>
      <c r="AD957" s="35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</row>
    <row r="958" spans="1:43" x14ac:dyDescent="0.3">
      <c r="A958" s="21">
        <v>4</v>
      </c>
      <c r="B958" s="28" t="s">
        <v>89</v>
      </c>
      <c r="C958" s="28">
        <f t="shared" si="269"/>
        <v>956</v>
      </c>
      <c r="D958" s="28">
        <f t="shared" si="258"/>
        <v>29.998170000000002</v>
      </c>
      <c r="E958" s="28">
        <v>13.41</v>
      </c>
      <c r="F958" s="41">
        <f t="shared" si="266"/>
        <v>121.00226404741569</v>
      </c>
      <c r="G958" s="61"/>
      <c r="H958" s="61"/>
      <c r="I958" s="41">
        <f>E958-E957</f>
        <v>0</v>
      </c>
      <c r="J958" s="28">
        <f>(0.5*'Vehicle Specs'!$G$25*'Vehicle Specs'!$C$28*'Vehicle Specs'!$C$27*'Drive Cycle'!E958^2)</f>
        <v>159.97581505520998</v>
      </c>
      <c r="K958" s="28">
        <f>IF(A958=1,'Vehicle Specs'!$E$36,IF(A958=2,'Vehicle Specs'!$C$36,IF(A958=3,'Vehicle Specs'!$D$36,IF(A958=4,'Vehicle Specs'!$B$36,1))))</f>
        <v>111.31014600000002</v>
      </c>
      <c r="L958" s="28">
        <v>0</v>
      </c>
      <c r="M958" s="28">
        <f t="shared" si="267"/>
        <v>0</v>
      </c>
      <c r="N958" s="28">
        <f t="shared" si="259"/>
        <v>0</v>
      </c>
      <c r="O958" s="28">
        <f t="shared" si="260"/>
        <v>0</v>
      </c>
      <c r="P958" s="28">
        <f t="shared" si="261"/>
        <v>271.28596105521001</v>
      </c>
      <c r="Q958" s="28">
        <f>IF(H958=1,I958*'Vehicle Specs'!#REF!,IF(H958=2,'Vehicle Specs'!#REF!*I958,IF(H958=3,'Vehicle Specs'!$G$25*I958,0)))</f>
        <v>0</v>
      </c>
      <c r="R958" s="28">
        <f t="shared" si="257"/>
        <v>271.28596105521001</v>
      </c>
      <c r="S958" s="28">
        <f t="shared" si="262"/>
        <v>271.28596105521001</v>
      </c>
      <c r="T958" s="28">
        <f>ABS((+P958+Q958)*(+E958))/1000</f>
        <v>3.6379447377503662</v>
      </c>
      <c r="U958" s="61"/>
      <c r="V958" s="61"/>
      <c r="W958" s="22">
        <v>308.00785775999998</v>
      </c>
      <c r="X958" s="28">
        <f t="shared" si="268"/>
        <v>2.3210613251382781E-2</v>
      </c>
      <c r="Y958" s="28">
        <f t="shared" si="263"/>
        <v>2.3210613251382781E-2</v>
      </c>
      <c r="Z958" s="28">
        <f t="shared" si="264"/>
        <v>7.172079494677279E-2</v>
      </c>
      <c r="AA958" s="22">
        <f>(0.5*'Vehicle Specs'!$G$20*'Drive Cycle'!E958^2)</f>
        <v>56540.652061500004</v>
      </c>
      <c r="AB958" s="22">
        <f t="shared" si="265"/>
        <v>271.28596105521001</v>
      </c>
      <c r="AC958" s="22">
        <f>SUM(AB$2:AB958)</f>
        <v>346657.67644645</v>
      </c>
      <c r="AD958" s="35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</row>
    <row r="959" spans="1:43" x14ac:dyDescent="0.3">
      <c r="A959" s="21">
        <v>4</v>
      </c>
      <c r="B959" s="28" t="s">
        <v>89</v>
      </c>
      <c r="C959" s="28">
        <f t="shared" si="269"/>
        <v>957</v>
      </c>
      <c r="D959" s="28">
        <f t="shared" si="258"/>
        <v>29.998170000000002</v>
      </c>
      <c r="E959" s="28">
        <v>13.41</v>
      </c>
      <c r="F959" s="41">
        <f t="shared" si="266"/>
        <v>121.07683526292651</v>
      </c>
      <c r="G959" s="61"/>
      <c r="H959" s="61"/>
      <c r="I959" s="41">
        <f>E959-E958</f>
        <v>0</v>
      </c>
      <c r="J959" s="28">
        <f>(0.5*'Vehicle Specs'!$G$25*'Vehicle Specs'!$C$28*'Vehicle Specs'!$C$27*'Drive Cycle'!E959^2)</f>
        <v>159.97581505520998</v>
      </c>
      <c r="K959" s="28">
        <f>IF(A959=1,'Vehicle Specs'!$E$36,IF(A959=2,'Vehicle Specs'!$C$36,IF(A959=3,'Vehicle Specs'!$D$36,IF(A959=4,'Vehicle Specs'!$B$36,1))))</f>
        <v>111.31014600000002</v>
      </c>
      <c r="L959" s="28">
        <v>0</v>
      </c>
      <c r="M959" s="28">
        <f t="shared" si="267"/>
        <v>0</v>
      </c>
      <c r="N959" s="28">
        <f t="shared" si="259"/>
        <v>0</v>
      </c>
      <c r="O959" s="28">
        <f t="shared" si="260"/>
        <v>0</v>
      </c>
      <c r="P959" s="28">
        <f t="shared" si="261"/>
        <v>271.28596105521001</v>
      </c>
      <c r="Q959" s="28">
        <f>IF(H959=1,I959*'Vehicle Specs'!#REF!,IF(H959=2,'Vehicle Specs'!#REF!*I959,IF(H959=3,'Vehicle Specs'!$G$25*I959,0)))</f>
        <v>0</v>
      </c>
      <c r="R959" s="28">
        <f t="shared" si="257"/>
        <v>271.28596105521001</v>
      </c>
      <c r="S959" s="28">
        <f t="shared" si="262"/>
        <v>271.28596105521001</v>
      </c>
      <c r="T959" s="28">
        <f>ABS((+P959+Q959)*(+E959))/1000</f>
        <v>3.6379447377503662</v>
      </c>
      <c r="U959" s="61"/>
      <c r="V959" s="61"/>
      <c r="W959" s="22">
        <v>308.00785775999998</v>
      </c>
      <c r="X959" s="28">
        <f t="shared" si="268"/>
        <v>2.3210613251382781E-2</v>
      </c>
      <c r="Y959" s="28">
        <f t="shared" si="263"/>
        <v>2.3210613251382781E-2</v>
      </c>
      <c r="Z959" s="28">
        <f t="shared" si="264"/>
        <v>7.172079494677279E-2</v>
      </c>
      <c r="AA959" s="22">
        <f>(0.5*'Vehicle Specs'!$G$20*'Drive Cycle'!E959^2)</f>
        <v>56540.652061500004</v>
      </c>
      <c r="AB959" s="22">
        <f t="shared" si="265"/>
        <v>271.28596105521001</v>
      </c>
      <c r="AC959" s="22">
        <f>SUM(AB$2:AB959)</f>
        <v>346928.9624075052</v>
      </c>
      <c r="AD959" s="35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</row>
    <row r="960" spans="1:43" x14ac:dyDescent="0.3">
      <c r="A960" s="21">
        <v>4</v>
      </c>
      <c r="B960" s="28" t="s">
        <v>89</v>
      </c>
      <c r="C960" s="28">
        <f t="shared" si="269"/>
        <v>958</v>
      </c>
      <c r="D960" s="28">
        <f t="shared" si="258"/>
        <v>29.998170000000002</v>
      </c>
      <c r="E960" s="28">
        <v>13.41</v>
      </c>
      <c r="F960" s="41">
        <f t="shared" si="266"/>
        <v>121.15140647843732</v>
      </c>
      <c r="G960" s="61"/>
      <c r="H960" s="61"/>
      <c r="I960" s="41">
        <f>E960-E959</f>
        <v>0</v>
      </c>
      <c r="J960" s="28">
        <f>(0.5*'Vehicle Specs'!$G$25*'Vehicle Specs'!$C$28*'Vehicle Specs'!$C$27*'Drive Cycle'!E960^2)</f>
        <v>159.97581505520998</v>
      </c>
      <c r="K960" s="28">
        <f>IF(A960=1,'Vehicle Specs'!$E$36,IF(A960=2,'Vehicle Specs'!$C$36,IF(A960=3,'Vehicle Specs'!$D$36,IF(A960=4,'Vehicle Specs'!$B$36,1))))</f>
        <v>111.31014600000002</v>
      </c>
      <c r="L960" s="28">
        <v>0</v>
      </c>
      <c r="M960" s="28">
        <f t="shared" si="267"/>
        <v>0</v>
      </c>
      <c r="N960" s="28">
        <f t="shared" si="259"/>
        <v>0</v>
      </c>
      <c r="O960" s="28">
        <f t="shared" si="260"/>
        <v>0</v>
      </c>
      <c r="P960" s="28">
        <f t="shared" si="261"/>
        <v>271.28596105521001</v>
      </c>
      <c r="Q960" s="28">
        <f>IF(H960=1,I960*'Vehicle Specs'!#REF!,IF(H960=2,'Vehicle Specs'!#REF!*I960,IF(H960=3,'Vehicle Specs'!$G$25*I960,0)))</f>
        <v>0</v>
      </c>
      <c r="R960" s="28">
        <f t="shared" si="257"/>
        <v>271.28596105521001</v>
      </c>
      <c r="S960" s="28">
        <f t="shared" si="262"/>
        <v>271.28596105521001</v>
      </c>
      <c r="T960" s="28">
        <f>ABS((+P960+Q960)*(+E960))/1000</f>
        <v>3.6379447377503662</v>
      </c>
      <c r="U960" s="61"/>
      <c r="V960" s="61"/>
      <c r="W960" s="22">
        <v>308.00785775999998</v>
      </c>
      <c r="X960" s="28">
        <f t="shared" si="268"/>
        <v>2.3210613251382781E-2</v>
      </c>
      <c r="Y960" s="28">
        <f t="shared" si="263"/>
        <v>2.3210613251382781E-2</v>
      </c>
      <c r="Z960" s="28">
        <f t="shared" si="264"/>
        <v>7.172079494677279E-2</v>
      </c>
      <c r="AA960" s="22">
        <f>(0.5*'Vehicle Specs'!$G$20*'Drive Cycle'!E960^2)</f>
        <v>56540.652061500004</v>
      </c>
      <c r="AB960" s="22">
        <f t="shared" si="265"/>
        <v>271.28596105521001</v>
      </c>
      <c r="AC960" s="22">
        <f>SUM(AB$2:AB960)</f>
        <v>347200.24836856039</v>
      </c>
      <c r="AD960" s="35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</row>
    <row r="961" spans="1:43" x14ac:dyDescent="0.3">
      <c r="A961" s="21">
        <v>4</v>
      </c>
      <c r="B961" s="28" t="s">
        <v>89</v>
      </c>
      <c r="C961" s="28">
        <f t="shared" si="269"/>
        <v>959</v>
      </c>
      <c r="D961" s="28">
        <f t="shared" si="258"/>
        <v>29.998170000000002</v>
      </c>
      <c r="E961" s="28">
        <v>13.41</v>
      </c>
      <c r="F961" s="41">
        <f t="shared" si="266"/>
        <v>121.22597769394814</v>
      </c>
      <c r="G961" s="61"/>
      <c r="H961" s="61"/>
      <c r="I961" s="41">
        <f>E961-E960</f>
        <v>0</v>
      </c>
      <c r="J961" s="28">
        <f>(0.5*'Vehicle Specs'!$G$25*'Vehicle Specs'!$C$28*'Vehicle Specs'!$C$27*'Drive Cycle'!E961^2)</f>
        <v>159.97581505520998</v>
      </c>
      <c r="K961" s="28">
        <f>IF(A961=1,'Vehicle Specs'!$E$36,IF(A961=2,'Vehicle Specs'!$C$36,IF(A961=3,'Vehicle Specs'!$D$36,IF(A961=4,'Vehicle Specs'!$B$36,1))))</f>
        <v>111.31014600000002</v>
      </c>
      <c r="L961" s="28">
        <v>0</v>
      </c>
      <c r="M961" s="28">
        <f t="shared" si="267"/>
        <v>0</v>
      </c>
      <c r="N961" s="28">
        <f t="shared" si="259"/>
        <v>0</v>
      </c>
      <c r="O961" s="28">
        <f t="shared" si="260"/>
        <v>0</v>
      </c>
      <c r="P961" s="28">
        <f t="shared" si="261"/>
        <v>271.28596105521001</v>
      </c>
      <c r="Q961" s="28">
        <f>IF(H961=1,I961*'Vehicle Specs'!#REF!,IF(H961=2,'Vehicle Specs'!#REF!*I961,IF(H961=3,'Vehicle Specs'!$G$25*I961,0)))</f>
        <v>0</v>
      </c>
      <c r="R961" s="28">
        <f t="shared" si="257"/>
        <v>271.28596105521001</v>
      </c>
      <c r="S961" s="28">
        <f t="shared" si="262"/>
        <v>271.28596105521001</v>
      </c>
      <c r="T961" s="28">
        <f>ABS((+P961+Q961)*(+E961))/1000</f>
        <v>3.6379447377503662</v>
      </c>
      <c r="U961" s="61"/>
      <c r="V961" s="61"/>
      <c r="W961" s="22">
        <v>308.00785775999998</v>
      </c>
      <c r="X961" s="28">
        <f t="shared" si="268"/>
        <v>2.3210613251382781E-2</v>
      </c>
      <c r="Y961" s="28">
        <f t="shared" si="263"/>
        <v>2.3210613251382781E-2</v>
      </c>
      <c r="Z961" s="28">
        <f t="shared" si="264"/>
        <v>7.172079494677279E-2</v>
      </c>
      <c r="AA961" s="22">
        <f>(0.5*'Vehicle Specs'!$G$20*'Drive Cycle'!E961^2)</f>
        <v>56540.652061500004</v>
      </c>
      <c r="AB961" s="22">
        <f t="shared" si="265"/>
        <v>271.28596105521001</v>
      </c>
      <c r="AC961" s="22">
        <f>SUM(AB$2:AB961)</f>
        <v>347471.53432961559</v>
      </c>
      <c r="AD961" s="35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</row>
    <row r="962" spans="1:43" x14ac:dyDescent="0.3">
      <c r="A962" s="21">
        <v>4</v>
      </c>
      <c r="B962" s="28" t="s">
        <v>89</v>
      </c>
      <c r="C962" s="28">
        <f t="shared" si="269"/>
        <v>960</v>
      </c>
      <c r="D962" s="28">
        <f t="shared" si="258"/>
        <v>29.998170000000002</v>
      </c>
      <c r="E962" s="28">
        <v>13.41</v>
      </c>
      <c r="F962" s="41">
        <f t="shared" si="266"/>
        <v>121.30054890945895</v>
      </c>
      <c r="G962" s="61"/>
      <c r="H962" s="61"/>
      <c r="I962" s="41">
        <f>E962-E961</f>
        <v>0</v>
      </c>
      <c r="J962" s="28">
        <f>(0.5*'Vehicle Specs'!$G$25*'Vehicle Specs'!$C$28*'Vehicle Specs'!$C$27*'Drive Cycle'!E962^2)</f>
        <v>159.97581505520998</v>
      </c>
      <c r="K962" s="28">
        <f>IF(A962=1,'Vehicle Specs'!$E$36,IF(A962=2,'Vehicle Specs'!$C$36,IF(A962=3,'Vehicle Specs'!$D$36,IF(A962=4,'Vehicle Specs'!$B$36,1))))</f>
        <v>111.31014600000002</v>
      </c>
      <c r="L962" s="28">
        <v>0</v>
      </c>
      <c r="M962" s="28">
        <f t="shared" si="267"/>
        <v>0</v>
      </c>
      <c r="N962" s="28">
        <f t="shared" si="259"/>
        <v>0</v>
      </c>
      <c r="O962" s="28">
        <f t="shared" si="260"/>
        <v>0</v>
      </c>
      <c r="P962" s="28">
        <f t="shared" si="261"/>
        <v>271.28596105521001</v>
      </c>
      <c r="Q962" s="28">
        <f>IF(H962=1,I962*'Vehicle Specs'!#REF!,IF(H962=2,'Vehicle Specs'!#REF!*I962,IF(H962=3,'Vehicle Specs'!$G$25*I962,0)))</f>
        <v>0</v>
      </c>
      <c r="R962" s="28">
        <f t="shared" ref="R962:R1025" si="271">(J962+K962+O962+Q962)</f>
        <v>271.28596105521001</v>
      </c>
      <c r="S962" s="28">
        <f t="shared" si="262"/>
        <v>271.28596105521001</v>
      </c>
      <c r="T962" s="28">
        <f>ABS((+P962+Q962)*(+E962))/1000</f>
        <v>3.6379447377503662</v>
      </c>
      <c r="U962" s="61"/>
      <c r="V962" s="61"/>
      <c r="W962" s="22">
        <v>308.00785775999998</v>
      </c>
      <c r="X962" s="28">
        <f t="shared" si="268"/>
        <v>2.3210613251382781E-2</v>
      </c>
      <c r="Y962" s="28">
        <f t="shared" si="263"/>
        <v>2.3210613251382781E-2</v>
      </c>
      <c r="Z962" s="28">
        <f t="shared" si="264"/>
        <v>7.172079494677279E-2</v>
      </c>
      <c r="AA962" s="22">
        <f>(0.5*'Vehicle Specs'!$G$20*'Drive Cycle'!E962^2)</f>
        <v>56540.652061500004</v>
      </c>
      <c r="AB962" s="22">
        <f t="shared" si="265"/>
        <v>271.28596105521001</v>
      </c>
      <c r="AC962" s="22">
        <f>SUM(AB$2:AB962)</f>
        <v>347742.82029067079</v>
      </c>
      <c r="AD962" s="35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</row>
    <row r="963" spans="1:43" x14ac:dyDescent="0.3">
      <c r="A963" s="21">
        <v>4</v>
      </c>
      <c r="B963" s="28" t="s">
        <v>89</v>
      </c>
      <c r="C963" s="28">
        <f t="shared" si="269"/>
        <v>961</v>
      </c>
      <c r="D963" s="28">
        <f t="shared" ref="D963:D1026" si="272">E963*2.237</f>
        <v>29.998170000000002</v>
      </c>
      <c r="E963" s="28">
        <v>13.41</v>
      </c>
      <c r="F963" s="41">
        <f t="shared" si="266"/>
        <v>121.37512012496977</v>
      </c>
      <c r="G963" s="61"/>
      <c r="H963" s="61"/>
      <c r="I963" s="41">
        <f>E963-E962</f>
        <v>0</v>
      </c>
      <c r="J963" s="28">
        <f>(0.5*'Vehicle Specs'!$G$25*'Vehicle Specs'!$C$28*'Vehicle Specs'!$C$27*'Drive Cycle'!E963^2)</f>
        <v>159.97581505520998</v>
      </c>
      <c r="K963" s="28">
        <f>IF(A963=1,'Vehicle Specs'!$E$36,IF(A963=2,'Vehicle Specs'!$C$36,IF(A963=3,'Vehicle Specs'!$D$36,IF(A963=4,'Vehicle Specs'!$B$36,1))))</f>
        <v>111.31014600000002</v>
      </c>
      <c r="L963" s="28">
        <v>0</v>
      </c>
      <c r="M963" s="28">
        <f t="shared" si="267"/>
        <v>0</v>
      </c>
      <c r="N963" s="28">
        <f t="shared" ref="N963:N1026" si="273">DEGREES(ATAN(M963/$C$3))</f>
        <v>0</v>
      </c>
      <c r="O963" s="28">
        <f t="shared" ref="O963:O1026" si="274">9.81*SIN(RADIANS(N963))*($C$46)</f>
        <v>0</v>
      </c>
      <c r="P963" s="28">
        <f t="shared" ref="P963:P1026" si="275">J963+K963+O963</f>
        <v>271.28596105521001</v>
      </c>
      <c r="Q963" s="28">
        <f>IF(H963=1,I963*'Vehicle Specs'!#REF!,IF(H963=2,'Vehicle Specs'!#REF!*I963,IF(H963=3,'Vehicle Specs'!$G$25*I963,0)))</f>
        <v>0</v>
      </c>
      <c r="R963" s="28">
        <f t="shared" si="271"/>
        <v>271.28596105521001</v>
      </c>
      <c r="S963" s="28">
        <f t="shared" ref="S963:S1026" si="276">ABS(R963)</f>
        <v>271.28596105521001</v>
      </c>
      <c r="T963" s="28">
        <f>ABS((+P963+Q963)*(+E963))/1000</f>
        <v>3.6379447377503662</v>
      </c>
      <c r="U963" s="61"/>
      <c r="V963" s="61"/>
      <c r="W963" s="22">
        <v>308.00785775999998</v>
      </c>
      <c r="X963" s="28">
        <f t="shared" si="268"/>
        <v>2.3210613251382781E-2</v>
      </c>
      <c r="Y963" s="28">
        <f t="shared" ref="Y963:Y1026" si="277">ABS(X963)</f>
        <v>2.3210613251382781E-2</v>
      </c>
      <c r="Z963" s="28">
        <f t="shared" ref="Z963:Z1026" si="278">X963*3.09</f>
        <v>7.172079494677279E-2</v>
      </c>
      <c r="AA963" s="22">
        <f>(0.5*'Vehicle Specs'!$G$20*'Drive Cycle'!E963^2)</f>
        <v>56540.652061500004</v>
      </c>
      <c r="AB963" s="22">
        <f t="shared" ref="AB963:AB1026" si="279">P963+Q963</f>
        <v>271.28596105521001</v>
      </c>
      <c r="AC963" s="22">
        <f>SUM(AB$2:AB963)</f>
        <v>348014.10625172599</v>
      </c>
      <c r="AD963" s="35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</row>
    <row r="964" spans="1:43" x14ac:dyDescent="0.3">
      <c r="A964" s="21">
        <v>4</v>
      </c>
      <c r="B964" s="28" t="s">
        <v>89</v>
      </c>
      <c r="C964" s="28">
        <f t="shared" si="269"/>
        <v>962</v>
      </c>
      <c r="D964" s="28">
        <f t="shared" si="272"/>
        <v>29.998170000000002</v>
      </c>
      <c r="E964" s="28">
        <v>13.41</v>
      </c>
      <c r="F964" s="41">
        <f t="shared" ref="F964:F1027" si="280">($C$3/E964)+F963</f>
        <v>121.44969134048058</v>
      </c>
      <c r="G964" s="61"/>
      <c r="H964" s="61"/>
      <c r="I964" s="41">
        <f>E964-E963</f>
        <v>0</v>
      </c>
      <c r="J964" s="28">
        <f>(0.5*'Vehicle Specs'!$G$25*'Vehicle Specs'!$C$28*'Vehicle Specs'!$C$27*'Drive Cycle'!E964^2)</f>
        <v>159.97581505520998</v>
      </c>
      <c r="K964" s="28">
        <f>IF(A964=1,'Vehicle Specs'!$E$36,IF(A964=2,'Vehicle Specs'!$C$36,IF(A964=3,'Vehicle Specs'!$D$36,IF(A964=4,'Vehicle Specs'!$B$36,1))))</f>
        <v>111.31014600000002</v>
      </c>
      <c r="L964" s="28">
        <v>0</v>
      </c>
      <c r="M964" s="28">
        <f t="shared" ref="M964:M1027" si="281">L964-L963</f>
        <v>0</v>
      </c>
      <c r="N964" s="28">
        <f t="shared" si="273"/>
        <v>0</v>
      </c>
      <c r="O964" s="28">
        <f t="shared" si="274"/>
        <v>0</v>
      </c>
      <c r="P964" s="28">
        <f t="shared" si="275"/>
        <v>271.28596105521001</v>
      </c>
      <c r="Q964" s="28">
        <f>IF(H964=1,I964*'Vehicle Specs'!#REF!,IF(H964=2,'Vehicle Specs'!#REF!*I964,IF(H964=3,'Vehicle Specs'!$G$25*I964,0)))</f>
        <v>0</v>
      </c>
      <c r="R964" s="28">
        <f t="shared" si="271"/>
        <v>271.28596105521001</v>
      </c>
      <c r="S964" s="28">
        <f t="shared" si="276"/>
        <v>271.28596105521001</v>
      </c>
      <c r="T964" s="28">
        <f>ABS((+P964+Q964)*(+E964))/1000</f>
        <v>3.6379447377503662</v>
      </c>
      <c r="U964" s="61"/>
      <c r="V964" s="61"/>
      <c r="W964" s="22">
        <v>308.00785775999998</v>
      </c>
      <c r="X964" s="28">
        <f t="shared" ref="X964:X1027" si="282">(R964*W964/3600)/1000</f>
        <v>2.3210613251382781E-2</v>
      </c>
      <c r="Y964" s="28">
        <f t="shared" si="277"/>
        <v>2.3210613251382781E-2</v>
      </c>
      <c r="Z964" s="28">
        <f t="shared" si="278"/>
        <v>7.172079494677279E-2</v>
      </c>
      <c r="AA964" s="22">
        <f>(0.5*'Vehicle Specs'!$G$20*'Drive Cycle'!E964^2)</f>
        <v>56540.652061500004</v>
      </c>
      <c r="AB964" s="22">
        <f t="shared" si="279"/>
        <v>271.28596105521001</v>
      </c>
      <c r="AC964" s="22">
        <f>SUM(AB$2:AB964)</f>
        <v>348285.39221278118</v>
      </c>
      <c r="AD964" s="35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</row>
    <row r="965" spans="1:43" x14ac:dyDescent="0.3">
      <c r="A965" s="21">
        <v>4</v>
      </c>
      <c r="B965" s="28" t="s">
        <v>89</v>
      </c>
      <c r="C965" s="28">
        <f t="shared" si="269"/>
        <v>963</v>
      </c>
      <c r="D965" s="28">
        <f t="shared" si="272"/>
        <v>29.998170000000002</v>
      </c>
      <c r="E965" s="28">
        <v>13.41</v>
      </c>
      <c r="F965" s="41">
        <f t="shared" si="280"/>
        <v>121.5242625559914</v>
      </c>
      <c r="G965" s="61"/>
      <c r="H965" s="61"/>
      <c r="I965" s="41">
        <f>E965-E964</f>
        <v>0</v>
      </c>
      <c r="J965" s="28">
        <f>(0.5*'Vehicle Specs'!$G$25*'Vehicle Specs'!$C$28*'Vehicle Specs'!$C$27*'Drive Cycle'!E965^2)</f>
        <v>159.97581505520998</v>
      </c>
      <c r="K965" s="28">
        <f>IF(A965=1,'Vehicle Specs'!$E$36,IF(A965=2,'Vehicle Specs'!$C$36,IF(A965=3,'Vehicle Specs'!$D$36,IF(A965=4,'Vehicle Specs'!$B$36,1))))</f>
        <v>111.31014600000002</v>
      </c>
      <c r="L965" s="28">
        <v>0</v>
      </c>
      <c r="M965" s="28">
        <f t="shared" si="281"/>
        <v>0</v>
      </c>
      <c r="N965" s="28">
        <f t="shared" si="273"/>
        <v>0</v>
      </c>
      <c r="O965" s="28">
        <f t="shared" si="274"/>
        <v>0</v>
      </c>
      <c r="P965" s="28">
        <f t="shared" si="275"/>
        <v>271.28596105521001</v>
      </c>
      <c r="Q965" s="28">
        <f>IF(H965=1,I965*'Vehicle Specs'!#REF!,IF(H965=2,'Vehicle Specs'!#REF!*I965,IF(H965=3,'Vehicle Specs'!$G$25*I965,0)))</f>
        <v>0</v>
      </c>
      <c r="R965" s="28">
        <f t="shared" si="271"/>
        <v>271.28596105521001</v>
      </c>
      <c r="S965" s="28">
        <f t="shared" si="276"/>
        <v>271.28596105521001</v>
      </c>
      <c r="T965" s="28">
        <f>ABS((+P965+Q965)*(+E965))/1000</f>
        <v>3.6379447377503662</v>
      </c>
      <c r="U965" s="61"/>
      <c r="V965" s="61"/>
      <c r="W965" s="22">
        <v>308.00785775999998</v>
      </c>
      <c r="X965" s="28">
        <f t="shared" si="282"/>
        <v>2.3210613251382781E-2</v>
      </c>
      <c r="Y965" s="28">
        <f t="shared" si="277"/>
        <v>2.3210613251382781E-2</v>
      </c>
      <c r="Z965" s="28">
        <f t="shared" si="278"/>
        <v>7.172079494677279E-2</v>
      </c>
      <c r="AA965" s="22">
        <f>(0.5*'Vehicle Specs'!$G$20*'Drive Cycle'!E965^2)</f>
        <v>56540.652061500004</v>
      </c>
      <c r="AB965" s="22">
        <f t="shared" si="279"/>
        <v>271.28596105521001</v>
      </c>
      <c r="AC965" s="22">
        <f>SUM(AB$2:AB965)</f>
        <v>348556.67817383638</v>
      </c>
      <c r="AD965" s="35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</row>
    <row r="966" spans="1:43" x14ac:dyDescent="0.3">
      <c r="A966" s="21">
        <v>4</v>
      </c>
      <c r="B966" s="28" t="s">
        <v>89</v>
      </c>
      <c r="C966" s="28">
        <f t="shared" si="269"/>
        <v>964</v>
      </c>
      <c r="D966" s="28">
        <f t="shared" si="272"/>
        <v>29.998170000000002</v>
      </c>
      <c r="E966" s="28">
        <v>13.41</v>
      </c>
      <c r="F966" s="41">
        <f t="shared" si="280"/>
        <v>121.59883377150221</v>
      </c>
      <c r="G966" s="61"/>
      <c r="H966" s="61"/>
      <c r="I966" s="41">
        <f>E966-E965</f>
        <v>0</v>
      </c>
      <c r="J966" s="28">
        <f>(0.5*'Vehicle Specs'!$G$25*'Vehicle Specs'!$C$28*'Vehicle Specs'!$C$27*'Drive Cycle'!E966^2)</f>
        <v>159.97581505520998</v>
      </c>
      <c r="K966" s="28">
        <f>IF(A966=1,'Vehicle Specs'!$E$36,IF(A966=2,'Vehicle Specs'!$C$36,IF(A966=3,'Vehicle Specs'!$D$36,IF(A966=4,'Vehicle Specs'!$B$36,1))))</f>
        <v>111.31014600000002</v>
      </c>
      <c r="L966" s="28">
        <v>0</v>
      </c>
      <c r="M966" s="28">
        <f t="shared" si="281"/>
        <v>0</v>
      </c>
      <c r="N966" s="28">
        <f t="shared" si="273"/>
        <v>0</v>
      </c>
      <c r="O966" s="28">
        <f t="shared" si="274"/>
        <v>0</v>
      </c>
      <c r="P966" s="28">
        <f t="shared" si="275"/>
        <v>271.28596105521001</v>
      </c>
      <c r="Q966" s="28">
        <f>IF(H966=1,I966*'Vehicle Specs'!#REF!,IF(H966=2,'Vehicle Specs'!#REF!*I966,IF(H966=3,'Vehicle Specs'!$G$25*I966,0)))</f>
        <v>0</v>
      </c>
      <c r="R966" s="28">
        <f t="shared" si="271"/>
        <v>271.28596105521001</v>
      </c>
      <c r="S966" s="28">
        <f t="shared" si="276"/>
        <v>271.28596105521001</v>
      </c>
      <c r="T966" s="28">
        <f>ABS((+P966+Q966)*(+E966))/1000</f>
        <v>3.6379447377503662</v>
      </c>
      <c r="U966" s="61"/>
      <c r="V966" s="61"/>
      <c r="W966" s="22">
        <v>308.00785775999998</v>
      </c>
      <c r="X966" s="28">
        <f t="shared" si="282"/>
        <v>2.3210613251382781E-2</v>
      </c>
      <c r="Y966" s="28">
        <f t="shared" si="277"/>
        <v>2.3210613251382781E-2</v>
      </c>
      <c r="Z966" s="28">
        <f t="shared" si="278"/>
        <v>7.172079494677279E-2</v>
      </c>
      <c r="AA966" s="22">
        <f>(0.5*'Vehicle Specs'!$G$20*'Drive Cycle'!E966^2)</f>
        <v>56540.652061500004</v>
      </c>
      <c r="AB966" s="22">
        <f t="shared" si="279"/>
        <v>271.28596105521001</v>
      </c>
      <c r="AC966" s="22">
        <f>SUM(AB$2:AB966)</f>
        <v>348827.96413489158</v>
      </c>
      <c r="AD966" s="35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</row>
    <row r="967" spans="1:43" x14ac:dyDescent="0.3">
      <c r="A967" s="21">
        <v>4</v>
      </c>
      <c r="B967" s="28" t="s">
        <v>89</v>
      </c>
      <c r="C967" s="28">
        <f t="shared" si="269"/>
        <v>965</v>
      </c>
      <c r="D967" s="28">
        <f t="shared" si="272"/>
        <v>29.998170000000002</v>
      </c>
      <c r="E967" s="28">
        <v>13.41</v>
      </c>
      <c r="F967" s="41">
        <f t="shared" si="280"/>
        <v>121.67340498701303</v>
      </c>
      <c r="G967" s="61"/>
      <c r="H967" s="61"/>
      <c r="I967" s="41">
        <f>E967-E966</f>
        <v>0</v>
      </c>
      <c r="J967" s="28">
        <f>(0.5*'Vehicle Specs'!$G$25*'Vehicle Specs'!$C$28*'Vehicle Specs'!$C$27*'Drive Cycle'!E967^2)</f>
        <v>159.97581505520998</v>
      </c>
      <c r="K967" s="28">
        <f>IF(A967=1,'Vehicle Specs'!$E$36,IF(A967=2,'Vehicle Specs'!$C$36,IF(A967=3,'Vehicle Specs'!$D$36,IF(A967=4,'Vehicle Specs'!$B$36,1))))</f>
        <v>111.31014600000002</v>
      </c>
      <c r="L967" s="28">
        <v>0</v>
      </c>
      <c r="M967" s="28">
        <f t="shared" si="281"/>
        <v>0</v>
      </c>
      <c r="N967" s="28">
        <f t="shared" si="273"/>
        <v>0</v>
      </c>
      <c r="O967" s="28">
        <f t="shared" si="274"/>
        <v>0</v>
      </c>
      <c r="P967" s="28">
        <f t="shared" si="275"/>
        <v>271.28596105521001</v>
      </c>
      <c r="Q967" s="28">
        <f>IF(H967=1,I967*'Vehicle Specs'!#REF!,IF(H967=2,'Vehicle Specs'!#REF!*I967,IF(H967=3,'Vehicle Specs'!$G$25*I967,0)))</f>
        <v>0</v>
      </c>
      <c r="R967" s="28">
        <f t="shared" si="271"/>
        <v>271.28596105521001</v>
      </c>
      <c r="S967" s="28">
        <f t="shared" si="276"/>
        <v>271.28596105521001</v>
      </c>
      <c r="T967" s="28">
        <f>ABS((+P967+Q967)*(+E967))/1000</f>
        <v>3.6379447377503662</v>
      </c>
      <c r="U967" s="61"/>
      <c r="V967" s="61"/>
      <c r="W967" s="22">
        <v>308.00785775999998</v>
      </c>
      <c r="X967" s="28">
        <f t="shared" si="282"/>
        <v>2.3210613251382781E-2</v>
      </c>
      <c r="Y967" s="28">
        <f t="shared" si="277"/>
        <v>2.3210613251382781E-2</v>
      </c>
      <c r="Z967" s="28">
        <f t="shared" si="278"/>
        <v>7.172079494677279E-2</v>
      </c>
      <c r="AA967" s="22">
        <f>(0.5*'Vehicle Specs'!$G$20*'Drive Cycle'!E967^2)</f>
        <v>56540.652061500004</v>
      </c>
      <c r="AB967" s="22">
        <f t="shared" si="279"/>
        <v>271.28596105521001</v>
      </c>
      <c r="AC967" s="22">
        <f>SUM(AB$2:AB967)</f>
        <v>349099.25009594677</v>
      </c>
      <c r="AD967" s="35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</row>
    <row r="968" spans="1:43" x14ac:dyDescent="0.3">
      <c r="A968" s="21">
        <v>4</v>
      </c>
      <c r="B968" s="28" t="s">
        <v>89</v>
      </c>
      <c r="C968" s="28">
        <f t="shared" si="269"/>
        <v>966</v>
      </c>
      <c r="D968" s="28">
        <f t="shared" si="272"/>
        <v>29.998170000000002</v>
      </c>
      <c r="E968" s="28">
        <v>13.41</v>
      </c>
      <c r="F968" s="41">
        <f t="shared" si="280"/>
        <v>121.74797620252384</v>
      </c>
      <c r="G968" s="61"/>
      <c r="H968" s="61"/>
      <c r="I968" s="41">
        <f>E968-E967</f>
        <v>0</v>
      </c>
      <c r="J968" s="28">
        <f>(0.5*'Vehicle Specs'!$G$25*'Vehicle Specs'!$C$28*'Vehicle Specs'!$C$27*'Drive Cycle'!E968^2)</f>
        <v>159.97581505520998</v>
      </c>
      <c r="K968" s="28">
        <f>IF(A968=1,'Vehicle Specs'!$E$36,IF(A968=2,'Vehicle Specs'!$C$36,IF(A968=3,'Vehicle Specs'!$D$36,IF(A968=4,'Vehicle Specs'!$B$36,1))))</f>
        <v>111.31014600000002</v>
      </c>
      <c r="L968" s="28">
        <v>0</v>
      </c>
      <c r="M968" s="28">
        <f t="shared" si="281"/>
        <v>0</v>
      </c>
      <c r="N968" s="28">
        <f t="shared" si="273"/>
        <v>0</v>
      </c>
      <c r="O968" s="28">
        <f t="shared" si="274"/>
        <v>0</v>
      </c>
      <c r="P968" s="28">
        <f t="shared" si="275"/>
        <v>271.28596105521001</v>
      </c>
      <c r="Q968" s="28">
        <f>IF(H968=1,I968*'Vehicle Specs'!#REF!,IF(H968=2,'Vehicle Specs'!#REF!*I968,IF(H968=3,'Vehicle Specs'!$G$25*I968,0)))</f>
        <v>0</v>
      </c>
      <c r="R968" s="28">
        <f t="shared" si="271"/>
        <v>271.28596105521001</v>
      </c>
      <c r="S968" s="28">
        <f t="shared" si="276"/>
        <v>271.28596105521001</v>
      </c>
      <c r="T968" s="28">
        <f>ABS((+P968+Q968)*(+E968))/1000</f>
        <v>3.6379447377503662</v>
      </c>
      <c r="U968" s="61"/>
      <c r="V968" s="61"/>
      <c r="W968" s="22">
        <v>308.00785775999998</v>
      </c>
      <c r="X968" s="28">
        <f t="shared" si="282"/>
        <v>2.3210613251382781E-2</v>
      </c>
      <c r="Y968" s="28">
        <f t="shared" si="277"/>
        <v>2.3210613251382781E-2</v>
      </c>
      <c r="Z968" s="28">
        <f t="shared" si="278"/>
        <v>7.172079494677279E-2</v>
      </c>
      <c r="AA968" s="22">
        <f>(0.5*'Vehicle Specs'!$G$20*'Drive Cycle'!E968^2)</f>
        <v>56540.652061500004</v>
      </c>
      <c r="AB968" s="22">
        <f t="shared" si="279"/>
        <v>271.28596105521001</v>
      </c>
      <c r="AC968" s="22">
        <f>SUM(AB$2:AB968)</f>
        <v>349370.53605700197</v>
      </c>
      <c r="AD968" s="35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</row>
    <row r="969" spans="1:43" x14ac:dyDescent="0.3">
      <c r="A969" s="21">
        <v>4</v>
      </c>
      <c r="B969" s="28" t="s">
        <v>89</v>
      </c>
      <c r="C969" s="28">
        <f t="shared" si="269"/>
        <v>967</v>
      </c>
      <c r="D969" s="28">
        <f t="shared" si="272"/>
        <v>29.998170000000002</v>
      </c>
      <c r="E969" s="28">
        <v>13.41</v>
      </c>
      <c r="F969" s="41">
        <f t="shared" si="280"/>
        <v>121.82254741803466</v>
      </c>
      <c r="G969" s="61"/>
      <c r="H969" s="61"/>
      <c r="I969" s="41">
        <f>E969-E968</f>
        <v>0</v>
      </c>
      <c r="J969" s="28">
        <f>(0.5*'Vehicle Specs'!$G$25*'Vehicle Specs'!$C$28*'Vehicle Specs'!$C$27*'Drive Cycle'!E969^2)</f>
        <v>159.97581505520998</v>
      </c>
      <c r="K969" s="28">
        <f>IF(A969=1,'Vehicle Specs'!$E$36,IF(A969=2,'Vehicle Specs'!$C$36,IF(A969=3,'Vehicle Specs'!$D$36,IF(A969=4,'Vehicle Specs'!$B$36,1))))</f>
        <v>111.31014600000002</v>
      </c>
      <c r="L969" s="28">
        <v>0</v>
      </c>
      <c r="M969" s="28">
        <f t="shared" si="281"/>
        <v>0</v>
      </c>
      <c r="N969" s="28">
        <f t="shared" si="273"/>
        <v>0</v>
      </c>
      <c r="O969" s="28">
        <f t="shared" si="274"/>
        <v>0</v>
      </c>
      <c r="P969" s="28">
        <f t="shared" si="275"/>
        <v>271.28596105521001</v>
      </c>
      <c r="Q969" s="28">
        <f>IF(H969=1,I969*'Vehicle Specs'!#REF!,IF(H969=2,'Vehicle Specs'!#REF!*I969,IF(H969=3,'Vehicle Specs'!$G$25*I969,0)))</f>
        <v>0</v>
      </c>
      <c r="R969" s="28">
        <f t="shared" si="271"/>
        <v>271.28596105521001</v>
      </c>
      <c r="S969" s="28">
        <f t="shared" si="276"/>
        <v>271.28596105521001</v>
      </c>
      <c r="T969" s="28">
        <f>ABS((+P969+Q969)*(+E969))/1000</f>
        <v>3.6379447377503662</v>
      </c>
      <c r="U969" s="61"/>
      <c r="V969" s="61"/>
      <c r="W969" s="22">
        <v>308.00785775999998</v>
      </c>
      <c r="X969" s="28">
        <f t="shared" si="282"/>
        <v>2.3210613251382781E-2</v>
      </c>
      <c r="Y969" s="28">
        <f t="shared" si="277"/>
        <v>2.3210613251382781E-2</v>
      </c>
      <c r="Z969" s="28">
        <f t="shared" si="278"/>
        <v>7.172079494677279E-2</v>
      </c>
      <c r="AA969" s="22">
        <f>(0.5*'Vehicle Specs'!$G$20*'Drive Cycle'!E969^2)</f>
        <v>56540.652061500004</v>
      </c>
      <c r="AB969" s="22">
        <f t="shared" si="279"/>
        <v>271.28596105521001</v>
      </c>
      <c r="AC969" s="22">
        <f>SUM(AB$2:AB969)</f>
        <v>349641.82201805717</v>
      </c>
      <c r="AD969" s="35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</row>
    <row r="970" spans="1:43" x14ac:dyDescent="0.3">
      <c r="A970" s="21">
        <v>4</v>
      </c>
      <c r="B970" s="28" t="s">
        <v>89</v>
      </c>
      <c r="C970" s="28">
        <f t="shared" si="269"/>
        <v>968</v>
      </c>
      <c r="D970" s="28">
        <f t="shared" si="272"/>
        <v>29.998170000000002</v>
      </c>
      <c r="E970" s="28">
        <v>13.41</v>
      </c>
      <c r="F970" s="41">
        <f t="shared" si="280"/>
        <v>121.89711863354547</v>
      </c>
      <c r="G970" s="61"/>
      <c r="H970" s="61"/>
      <c r="I970" s="41">
        <f>E970-E969</f>
        <v>0</v>
      </c>
      <c r="J970" s="28">
        <f>(0.5*'Vehicle Specs'!$G$25*'Vehicle Specs'!$C$28*'Vehicle Specs'!$C$27*'Drive Cycle'!E970^2)</f>
        <v>159.97581505520998</v>
      </c>
      <c r="K970" s="28">
        <f>IF(A970=1,'Vehicle Specs'!$E$36,IF(A970=2,'Vehicle Specs'!$C$36,IF(A970=3,'Vehicle Specs'!$D$36,IF(A970=4,'Vehicle Specs'!$B$36,1))))</f>
        <v>111.31014600000002</v>
      </c>
      <c r="L970" s="28">
        <v>0</v>
      </c>
      <c r="M970" s="28">
        <f t="shared" si="281"/>
        <v>0</v>
      </c>
      <c r="N970" s="28">
        <f t="shared" si="273"/>
        <v>0</v>
      </c>
      <c r="O970" s="28">
        <f t="shared" si="274"/>
        <v>0</v>
      </c>
      <c r="P970" s="28">
        <f t="shared" si="275"/>
        <v>271.28596105521001</v>
      </c>
      <c r="Q970" s="28">
        <f>IF(H970=1,I970*'Vehicle Specs'!#REF!,IF(H970=2,'Vehicle Specs'!#REF!*I970,IF(H970=3,'Vehicle Specs'!$G$25*I970,0)))</f>
        <v>0</v>
      </c>
      <c r="R970" s="28">
        <f t="shared" si="271"/>
        <v>271.28596105521001</v>
      </c>
      <c r="S970" s="28">
        <f t="shared" si="276"/>
        <v>271.28596105521001</v>
      </c>
      <c r="T970" s="28">
        <f>ABS((+P970+Q970)*(+E970))/1000</f>
        <v>3.6379447377503662</v>
      </c>
      <c r="U970" s="61"/>
      <c r="V970" s="61"/>
      <c r="W970" s="22">
        <v>308.00785775999998</v>
      </c>
      <c r="X970" s="28">
        <f t="shared" si="282"/>
        <v>2.3210613251382781E-2</v>
      </c>
      <c r="Y970" s="28">
        <f t="shared" si="277"/>
        <v>2.3210613251382781E-2</v>
      </c>
      <c r="Z970" s="28">
        <f t="shared" si="278"/>
        <v>7.172079494677279E-2</v>
      </c>
      <c r="AA970" s="22">
        <f>(0.5*'Vehicle Specs'!$G$20*'Drive Cycle'!E970^2)</f>
        <v>56540.652061500004</v>
      </c>
      <c r="AB970" s="22">
        <f t="shared" si="279"/>
        <v>271.28596105521001</v>
      </c>
      <c r="AC970" s="22">
        <f>SUM(AB$2:AB970)</f>
        <v>349913.10797911236</v>
      </c>
      <c r="AD970" s="35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</row>
    <row r="971" spans="1:43" x14ac:dyDescent="0.3">
      <c r="A971" s="21">
        <v>4</v>
      </c>
      <c r="B971" s="28" t="s">
        <v>89</v>
      </c>
      <c r="C971" s="28">
        <f t="shared" si="269"/>
        <v>969</v>
      </c>
      <c r="D971" s="28">
        <f t="shared" si="272"/>
        <v>29.998170000000002</v>
      </c>
      <c r="E971" s="28">
        <v>13.41</v>
      </c>
      <c r="F971" s="41">
        <f t="shared" si="280"/>
        <v>121.97168984905629</v>
      </c>
      <c r="G971" s="61"/>
      <c r="H971" s="61"/>
      <c r="I971" s="41">
        <f>E971-E970</f>
        <v>0</v>
      </c>
      <c r="J971" s="28">
        <f>(0.5*'Vehicle Specs'!$G$25*'Vehicle Specs'!$C$28*'Vehicle Specs'!$C$27*'Drive Cycle'!E971^2)</f>
        <v>159.97581505520998</v>
      </c>
      <c r="K971" s="28">
        <f>IF(A971=1,'Vehicle Specs'!$E$36,IF(A971=2,'Vehicle Specs'!$C$36,IF(A971=3,'Vehicle Specs'!$D$36,IF(A971=4,'Vehicle Specs'!$B$36,1))))</f>
        <v>111.31014600000002</v>
      </c>
      <c r="L971" s="28">
        <v>0</v>
      </c>
      <c r="M971" s="28">
        <f t="shared" si="281"/>
        <v>0</v>
      </c>
      <c r="N971" s="28">
        <f t="shared" si="273"/>
        <v>0</v>
      </c>
      <c r="O971" s="28">
        <f t="shared" si="274"/>
        <v>0</v>
      </c>
      <c r="P971" s="28">
        <f t="shared" si="275"/>
        <v>271.28596105521001</v>
      </c>
      <c r="Q971" s="28">
        <f>IF(H971=1,I971*'Vehicle Specs'!#REF!,IF(H971=2,'Vehicle Specs'!#REF!*I971,IF(H971=3,'Vehicle Specs'!$G$25*I971,0)))</f>
        <v>0</v>
      </c>
      <c r="R971" s="28">
        <f t="shared" si="271"/>
        <v>271.28596105521001</v>
      </c>
      <c r="S971" s="28">
        <f t="shared" si="276"/>
        <v>271.28596105521001</v>
      </c>
      <c r="T971" s="28">
        <f>ABS((+P971+Q971)*(+E971))/1000</f>
        <v>3.6379447377503662</v>
      </c>
      <c r="U971" s="61"/>
      <c r="V971" s="61"/>
      <c r="W971" s="22">
        <v>308.00785775999998</v>
      </c>
      <c r="X971" s="28">
        <f t="shared" si="282"/>
        <v>2.3210613251382781E-2</v>
      </c>
      <c r="Y971" s="28">
        <f t="shared" si="277"/>
        <v>2.3210613251382781E-2</v>
      </c>
      <c r="Z971" s="28">
        <f t="shared" si="278"/>
        <v>7.172079494677279E-2</v>
      </c>
      <c r="AA971" s="22">
        <f>(0.5*'Vehicle Specs'!$G$20*'Drive Cycle'!E971^2)</f>
        <v>56540.652061500004</v>
      </c>
      <c r="AB971" s="22">
        <f t="shared" si="279"/>
        <v>271.28596105521001</v>
      </c>
      <c r="AC971" s="22">
        <f>SUM(AB$2:AB971)</f>
        <v>350184.39394016756</v>
      </c>
      <c r="AD971" s="35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</row>
    <row r="972" spans="1:43" x14ac:dyDescent="0.3">
      <c r="A972" s="21">
        <v>4</v>
      </c>
      <c r="B972" s="28" t="s">
        <v>89</v>
      </c>
      <c r="C972" s="28">
        <f t="shared" si="269"/>
        <v>970</v>
      </c>
      <c r="D972" s="28">
        <f t="shared" si="272"/>
        <v>28.320420000000002</v>
      </c>
      <c r="E972" s="28">
        <f t="shared" ref="E972:E973" si="283">E971-0.75</f>
        <v>12.66</v>
      </c>
      <c r="F972" s="41">
        <f t="shared" si="280"/>
        <v>122.05067879060448</v>
      </c>
      <c r="G972" s="61"/>
      <c r="H972" s="61"/>
      <c r="I972" s="41">
        <f>E972-E971</f>
        <v>-0.75</v>
      </c>
      <c r="J972" s="28">
        <f>(0.5*'Vehicle Specs'!$G$25*'Vehicle Specs'!$C$28*'Vehicle Specs'!$C$27*'Drive Cycle'!E972^2)</f>
        <v>142.58183088995997</v>
      </c>
      <c r="K972" s="28">
        <f>IF(A972=1,'Vehicle Specs'!$E$36,IF(A972=2,'Vehicle Specs'!$C$36,IF(A972=3,'Vehicle Specs'!$D$36,IF(A972=4,'Vehicle Specs'!$B$36,1))))</f>
        <v>111.31014600000002</v>
      </c>
      <c r="L972" s="28">
        <v>0</v>
      </c>
      <c r="M972" s="28">
        <f t="shared" si="281"/>
        <v>0</v>
      </c>
      <c r="N972" s="28">
        <f t="shared" si="273"/>
        <v>0</v>
      </c>
      <c r="O972" s="28">
        <f t="shared" si="274"/>
        <v>0</v>
      </c>
      <c r="P972" s="28">
        <f t="shared" si="275"/>
        <v>253.89197688996001</v>
      </c>
      <c r="Q972" s="28">
        <f>IF(H972=1,I972*'Vehicle Specs'!#REF!,IF(H972=2,'Vehicle Specs'!#REF!*I972,IF(H972=3,'Vehicle Specs'!$G$25*I972,0)))</f>
        <v>0</v>
      </c>
      <c r="R972" s="28">
        <f t="shared" si="271"/>
        <v>253.89197688996001</v>
      </c>
      <c r="S972" s="28">
        <f t="shared" si="276"/>
        <v>253.89197688996001</v>
      </c>
      <c r="T972" s="28">
        <f>ABS((+P972+Q972)*(+E972))/1000</f>
        <v>3.2142724274268937</v>
      </c>
      <c r="U972" s="61"/>
      <c r="V972" s="61"/>
      <c r="W972" s="22">
        <v>308.00785775999998</v>
      </c>
      <c r="X972" s="28">
        <f t="shared" si="282"/>
        <v>2.1722423306757777E-2</v>
      </c>
      <c r="Y972" s="28">
        <f t="shared" si="277"/>
        <v>2.1722423306757777E-2</v>
      </c>
      <c r="Z972" s="28">
        <f t="shared" si="278"/>
        <v>6.7122288017881532E-2</v>
      </c>
      <c r="AA972" s="22">
        <f>(0.5*'Vehicle Specs'!$G$20*'Drive Cycle'!E972^2)</f>
        <v>50393.052774000003</v>
      </c>
      <c r="AB972" s="22">
        <f t="shared" si="279"/>
        <v>253.89197688996001</v>
      </c>
      <c r="AC972" s="22">
        <f>SUM(AB$2:AB972)</f>
        <v>350438.28591705754</v>
      </c>
      <c r="AD972" s="35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</row>
    <row r="973" spans="1:43" x14ac:dyDescent="0.3">
      <c r="A973" s="21">
        <v>4</v>
      </c>
      <c r="B973" s="28" t="s">
        <v>89</v>
      </c>
      <c r="C973" s="28">
        <f t="shared" si="269"/>
        <v>971</v>
      </c>
      <c r="D973" s="28">
        <f t="shared" si="272"/>
        <v>26.642670000000003</v>
      </c>
      <c r="E973" s="28">
        <f t="shared" si="283"/>
        <v>11.91</v>
      </c>
      <c r="F973" s="41">
        <f t="shared" si="280"/>
        <v>122.13464184685972</v>
      </c>
      <c r="G973" s="61"/>
      <c r="H973" s="61"/>
      <c r="I973" s="41">
        <f>E973-E972</f>
        <v>-0.75</v>
      </c>
      <c r="J973" s="28">
        <f>(0.5*'Vehicle Specs'!$G$25*'Vehicle Specs'!$C$28*'Vehicle Specs'!$C$27*'Drive Cycle'!E973^2)</f>
        <v>126.18865133721</v>
      </c>
      <c r="K973" s="28">
        <f>IF(A973=1,'Vehicle Specs'!$E$36,IF(A973=2,'Vehicle Specs'!$C$36,IF(A973=3,'Vehicle Specs'!$D$36,IF(A973=4,'Vehicle Specs'!$B$36,1))))</f>
        <v>111.31014600000002</v>
      </c>
      <c r="L973" s="28">
        <v>0</v>
      </c>
      <c r="M973" s="28">
        <f t="shared" si="281"/>
        <v>0</v>
      </c>
      <c r="N973" s="28">
        <f t="shared" si="273"/>
        <v>0</v>
      </c>
      <c r="O973" s="28">
        <f t="shared" si="274"/>
        <v>0</v>
      </c>
      <c r="P973" s="28">
        <f t="shared" si="275"/>
        <v>237.49879733721002</v>
      </c>
      <c r="Q973" s="28">
        <f>IF(H973=1,I973*'Vehicle Specs'!#REF!,IF(H973=2,'Vehicle Specs'!#REF!*I973,IF(H973=3,'Vehicle Specs'!$G$25*I973,0)))</f>
        <v>0</v>
      </c>
      <c r="R973" s="28">
        <f t="shared" si="271"/>
        <v>237.49879733721002</v>
      </c>
      <c r="S973" s="28">
        <f t="shared" si="276"/>
        <v>237.49879733721002</v>
      </c>
      <c r="T973" s="28">
        <f>ABS((+P973+Q973)*(+E973))/1000</f>
        <v>2.8286106762861714</v>
      </c>
      <c r="U973" s="61"/>
      <c r="V973" s="61"/>
      <c r="W973" s="22">
        <v>308.00785775999998</v>
      </c>
      <c r="X973" s="28">
        <f t="shared" si="282"/>
        <v>2.0319859941225125E-2</v>
      </c>
      <c r="Y973" s="28">
        <f t="shared" si="277"/>
        <v>2.0319859941225125E-2</v>
      </c>
      <c r="Z973" s="28">
        <f t="shared" si="278"/>
        <v>6.2788367218385627E-2</v>
      </c>
      <c r="AA973" s="22">
        <f>(0.5*'Vehicle Specs'!$G$20*'Drive Cycle'!E973^2)</f>
        <v>44599.170361500008</v>
      </c>
      <c r="AB973" s="22">
        <f t="shared" si="279"/>
        <v>237.49879733721002</v>
      </c>
      <c r="AC973" s="22">
        <f>SUM(AB$2:AB973)</f>
        <v>350675.78471439477</v>
      </c>
      <c r="AD973" s="35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</row>
    <row r="974" spans="1:43" x14ac:dyDescent="0.3">
      <c r="A974" s="21">
        <v>4</v>
      </c>
      <c r="B974" s="28" t="s">
        <v>89</v>
      </c>
      <c r="C974" s="28">
        <f t="shared" si="269"/>
        <v>972</v>
      </c>
      <c r="D974" s="28">
        <f t="shared" si="272"/>
        <v>24.964920000000003</v>
      </c>
      <c r="E974" s="28">
        <f>E973-0.75</f>
        <v>11.16</v>
      </c>
      <c r="F974" s="41">
        <f t="shared" si="280"/>
        <v>122.22424758162674</v>
      </c>
      <c r="G974" s="61"/>
      <c r="H974" s="61"/>
      <c r="I974" s="41">
        <f>E974-E973</f>
        <v>-0.75</v>
      </c>
      <c r="J974" s="28">
        <f>(0.5*'Vehicle Specs'!$G$25*'Vehicle Specs'!$C$28*'Vehicle Specs'!$C$27*'Drive Cycle'!E974^2)</f>
        <v>110.79627639696</v>
      </c>
      <c r="K974" s="28">
        <f>IF(A974=1,'Vehicle Specs'!$E$36,IF(A974=2,'Vehicle Specs'!$C$36,IF(A974=3,'Vehicle Specs'!$D$36,IF(A974=4,'Vehicle Specs'!$B$36,1))))</f>
        <v>111.31014600000002</v>
      </c>
      <c r="L974" s="28">
        <v>0</v>
      </c>
      <c r="M974" s="28">
        <f t="shared" si="281"/>
        <v>0</v>
      </c>
      <c r="N974" s="28">
        <f t="shared" si="273"/>
        <v>0</v>
      </c>
      <c r="O974" s="28">
        <f t="shared" si="274"/>
        <v>0</v>
      </c>
      <c r="P974" s="28">
        <f t="shared" si="275"/>
        <v>222.10642239696</v>
      </c>
      <c r="Q974" s="28">
        <f>IF(H974=1,I974*'Vehicle Specs'!#REF!,IF(H974=2,'Vehicle Specs'!#REF!*I974,IF(H974=3,'Vehicle Specs'!$G$25*I974,0)))</f>
        <v>0</v>
      </c>
      <c r="R974" s="28">
        <f t="shared" si="271"/>
        <v>222.10642239696</v>
      </c>
      <c r="S974" s="28">
        <f t="shared" si="276"/>
        <v>222.10642239696</v>
      </c>
      <c r="T974" s="28">
        <f>ABS((+P974+Q974)*(+E974))/1000</f>
        <v>2.4787076739500735</v>
      </c>
      <c r="U974" s="61"/>
      <c r="V974" s="61"/>
      <c r="W974" s="22">
        <v>308.00785775999998</v>
      </c>
      <c r="X974" s="28">
        <f t="shared" si="282"/>
        <v>1.9002923154784815E-2</v>
      </c>
      <c r="Y974" s="28">
        <f t="shared" si="277"/>
        <v>1.9002923154784815E-2</v>
      </c>
      <c r="Z974" s="28">
        <f t="shared" si="278"/>
        <v>5.8719032548285074E-2</v>
      </c>
      <c r="AA974" s="22">
        <f>(0.5*'Vehicle Specs'!$G$20*'Drive Cycle'!E974^2)</f>
        <v>39159.004824000003</v>
      </c>
      <c r="AB974" s="22">
        <f t="shared" si="279"/>
        <v>222.10642239696</v>
      </c>
      <c r="AC974" s="22">
        <f>SUM(AB$2:AB974)</f>
        <v>350897.89113679173</v>
      </c>
      <c r="AD974" s="35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</row>
    <row r="975" spans="1:43" x14ac:dyDescent="0.3">
      <c r="A975" s="21">
        <v>4</v>
      </c>
      <c r="B975" s="28" t="s">
        <v>89</v>
      </c>
      <c r="C975" s="28">
        <f t="shared" si="269"/>
        <v>973</v>
      </c>
      <c r="D975" s="28">
        <f t="shared" si="272"/>
        <v>23.28717</v>
      </c>
      <c r="E975" s="28">
        <f t="shared" ref="E975:E981" si="284">E974-0.75</f>
        <v>10.41</v>
      </c>
      <c r="F975" s="41">
        <f t="shared" si="280"/>
        <v>122.32030906097353</v>
      </c>
      <c r="G975" s="61"/>
      <c r="H975" s="61"/>
      <c r="I975" s="41">
        <f>E975-E974</f>
        <v>-0.75</v>
      </c>
      <c r="J975" s="28">
        <f>(0.5*'Vehicle Specs'!$G$25*'Vehicle Specs'!$C$28*'Vehicle Specs'!$C$27*'Drive Cycle'!E975^2)</f>
        <v>96.404706069209993</v>
      </c>
      <c r="K975" s="28">
        <f>IF(A975=1,'Vehicle Specs'!$E$36,IF(A975=2,'Vehicle Specs'!$C$36,IF(A975=3,'Vehicle Specs'!$D$36,IF(A975=4,'Vehicle Specs'!$B$36,1))))</f>
        <v>111.31014600000002</v>
      </c>
      <c r="L975" s="28">
        <v>0</v>
      </c>
      <c r="M975" s="28">
        <f t="shared" si="281"/>
        <v>0</v>
      </c>
      <c r="N975" s="28">
        <f t="shared" si="273"/>
        <v>0</v>
      </c>
      <c r="O975" s="28">
        <f t="shared" si="274"/>
        <v>0</v>
      </c>
      <c r="P975" s="28">
        <f t="shared" si="275"/>
        <v>207.71485206921</v>
      </c>
      <c r="Q975" s="28">
        <f>IF(H975=1,I975*'Vehicle Specs'!#REF!,IF(H975=2,'Vehicle Specs'!#REF!*I975,IF(H975=3,'Vehicle Specs'!$G$25*I975,0)))</f>
        <v>0</v>
      </c>
      <c r="R975" s="28">
        <f t="shared" si="271"/>
        <v>207.71485206921</v>
      </c>
      <c r="S975" s="28">
        <f t="shared" si="276"/>
        <v>207.71485206921</v>
      </c>
      <c r="T975" s="28">
        <f>ABS((+P975+Q975)*(+E975))/1000</f>
        <v>2.1623116100404758</v>
      </c>
      <c r="U975" s="61"/>
      <c r="V975" s="61"/>
      <c r="W975" s="22">
        <v>308.00785775999998</v>
      </c>
      <c r="X975" s="28">
        <f t="shared" si="282"/>
        <v>1.7771612947436854E-2</v>
      </c>
      <c r="Y975" s="28">
        <f t="shared" si="277"/>
        <v>1.7771612947436854E-2</v>
      </c>
      <c r="Z975" s="28">
        <f t="shared" si="278"/>
        <v>5.4914284007579875E-2</v>
      </c>
      <c r="AA975" s="22">
        <f>(0.5*'Vehicle Specs'!$G$20*'Drive Cycle'!E975^2)</f>
        <v>34072.556161500004</v>
      </c>
      <c r="AB975" s="22">
        <f t="shared" si="279"/>
        <v>207.71485206921</v>
      </c>
      <c r="AC975" s="22">
        <f>SUM(AB$2:AB975)</f>
        <v>351105.60598886095</v>
      </c>
      <c r="AD975" s="35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</row>
    <row r="976" spans="1:43" x14ac:dyDescent="0.3">
      <c r="A976" s="21">
        <v>4</v>
      </c>
      <c r="B976" s="28" t="s">
        <v>89</v>
      </c>
      <c r="C976" s="28">
        <f t="shared" si="269"/>
        <v>974</v>
      </c>
      <c r="D976" s="28">
        <f t="shared" si="272"/>
        <v>21.60942</v>
      </c>
      <c r="E976" s="28">
        <f t="shared" si="284"/>
        <v>9.66</v>
      </c>
      <c r="F976" s="41">
        <f t="shared" si="280"/>
        <v>122.42382872971059</v>
      </c>
      <c r="G976" s="61"/>
      <c r="H976" s="61"/>
      <c r="I976" s="41">
        <f>E976-E975</f>
        <v>-0.75</v>
      </c>
      <c r="J976" s="28">
        <f>(0.5*'Vehicle Specs'!$G$25*'Vehicle Specs'!$C$28*'Vehicle Specs'!$C$27*'Drive Cycle'!E976^2)</f>
        <v>83.013940353959995</v>
      </c>
      <c r="K976" s="28">
        <f>IF(A976=1,'Vehicle Specs'!$E$36,IF(A976=2,'Vehicle Specs'!$C$36,IF(A976=3,'Vehicle Specs'!$D$36,IF(A976=4,'Vehicle Specs'!$B$36,1))))</f>
        <v>111.31014600000002</v>
      </c>
      <c r="L976" s="28">
        <v>0</v>
      </c>
      <c r="M976" s="28">
        <f t="shared" si="281"/>
        <v>0</v>
      </c>
      <c r="N976" s="28">
        <f t="shared" si="273"/>
        <v>0</v>
      </c>
      <c r="O976" s="28">
        <f t="shared" si="274"/>
        <v>0</v>
      </c>
      <c r="P976" s="28">
        <f t="shared" si="275"/>
        <v>194.32408635396001</v>
      </c>
      <c r="Q976" s="28">
        <f>IF(H976=1,I976*'Vehicle Specs'!#REF!,IF(H976=2,'Vehicle Specs'!#REF!*I976,IF(H976=3,'Vehicle Specs'!$G$25*I976,0)))</f>
        <v>0</v>
      </c>
      <c r="R976" s="28">
        <f t="shared" si="271"/>
        <v>194.32408635396001</v>
      </c>
      <c r="S976" s="28">
        <f t="shared" si="276"/>
        <v>194.32408635396001</v>
      </c>
      <c r="T976" s="28">
        <f>ABS((+P976+Q976)*(+E976))/1000</f>
        <v>1.8771706741792535</v>
      </c>
      <c r="U976" s="61"/>
      <c r="V976" s="61"/>
      <c r="W976" s="22">
        <v>308.00785775999998</v>
      </c>
      <c r="X976" s="28">
        <f t="shared" si="282"/>
        <v>1.6625929319181242E-2</v>
      </c>
      <c r="Y976" s="28">
        <f t="shared" si="277"/>
        <v>1.6625929319181242E-2</v>
      </c>
      <c r="Z976" s="28">
        <f t="shared" si="278"/>
        <v>5.1374121596270035E-2</v>
      </c>
      <c r="AA976" s="22">
        <f>(0.5*'Vehicle Specs'!$G$20*'Drive Cycle'!E976^2)</f>
        <v>29339.824374000003</v>
      </c>
      <c r="AB976" s="22">
        <f t="shared" si="279"/>
        <v>194.32408635396001</v>
      </c>
      <c r="AC976" s="22">
        <f>SUM(AB$2:AB976)</f>
        <v>351299.93007521488</v>
      </c>
      <c r="AD976" s="35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</row>
    <row r="977" spans="1:43" x14ac:dyDescent="0.3">
      <c r="A977" s="21">
        <v>4</v>
      </c>
      <c r="B977" s="28" t="s">
        <v>89</v>
      </c>
      <c r="C977" s="28">
        <f t="shared" si="269"/>
        <v>975</v>
      </c>
      <c r="D977" s="28">
        <f t="shared" si="272"/>
        <v>19.93167</v>
      </c>
      <c r="E977" s="28">
        <f t="shared" si="284"/>
        <v>8.91</v>
      </c>
      <c r="F977" s="41">
        <f t="shared" si="280"/>
        <v>122.53606217527737</v>
      </c>
      <c r="G977" s="61"/>
      <c r="H977" s="61"/>
      <c r="I977" s="41">
        <f>E977-E976</f>
        <v>-0.75</v>
      </c>
      <c r="J977" s="28">
        <f>(0.5*'Vehicle Specs'!$G$25*'Vehicle Specs'!$C$28*'Vehicle Specs'!$C$27*'Drive Cycle'!E977^2)</f>
        <v>70.623979251210002</v>
      </c>
      <c r="K977" s="28">
        <f>IF(A977=1,'Vehicle Specs'!$E$36,IF(A977=2,'Vehicle Specs'!$C$36,IF(A977=3,'Vehicle Specs'!$D$36,IF(A977=4,'Vehicle Specs'!$B$36,1))))</f>
        <v>111.31014600000002</v>
      </c>
      <c r="L977" s="28">
        <v>0</v>
      </c>
      <c r="M977" s="28">
        <f t="shared" si="281"/>
        <v>0</v>
      </c>
      <c r="N977" s="28">
        <f t="shared" si="273"/>
        <v>0</v>
      </c>
      <c r="O977" s="28">
        <f t="shared" si="274"/>
        <v>0</v>
      </c>
      <c r="P977" s="28">
        <f t="shared" si="275"/>
        <v>181.93412525121002</v>
      </c>
      <c r="Q977" s="28">
        <f>IF(H977=1,I977*'Vehicle Specs'!#REF!,IF(H977=2,'Vehicle Specs'!#REF!*I977,IF(H977=3,'Vehicle Specs'!$G$25*I977,0)))</f>
        <v>0</v>
      </c>
      <c r="R977" s="28">
        <f t="shared" si="271"/>
        <v>181.93412525121002</v>
      </c>
      <c r="S977" s="28">
        <f t="shared" si="276"/>
        <v>181.93412525121002</v>
      </c>
      <c r="T977" s="28">
        <f>ABS((+P977+Q977)*(+E977))/1000</f>
        <v>1.6210330559882813</v>
      </c>
      <c r="U977" s="61"/>
      <c r="V977" s="61"/>
      <c r="W977" s="22">
        <v>308.00785775999998</v>
      </c>
      <c r="X977" s="28">
        <f t="shared" si="282"/>
        <v>1.5565872270017978E-2</v>
      </c>
      <c r="Y977" s="28">
        <f t="shared" si="277"/>
        <v>1.5565872270017978E-2</v>
      </c>
      <c r="Z977" s="28">
        <f t="shared" si="278"/>
        <v>4.8098545314355548E-2</v>
      </c>
      <c r="AA977" s="22">
        <f>(0.5*'Vehicle Specs'!$G$20*'Drive Cycle'!E977^2)</f>
        <v>24960.809461500005</v>
      </c>
      <c r="AB977" s="22">
        <f t="shared" si="279"/>
        <v>181.93412525121002</v>
      </c>
      <c r="AC977" s="22">
        <f>SUM(AB$2:AB977)</f>
        <v>351481.86420046608</v>
      </c>
      <c r="AD977" s="35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</row>
    <row r="978" spans="1:43" x14ac:dyDescent="0.3">
      <c r="A978" s="21">
        <v>4</v>
      </c>
      <c r="B978" s="28" t="s">
        <v>89</v>
      </c>
      <c r="C978" s="28">
        <f t="shared" si="269"/>
        <v>976</v>
      </c>
      <c r="D978" s="28">
        <f t="shared" si="272"/>
        <v>18.253920000000001</v>
      </c>
      <c r="E978" s="28">
        <f t="shared" si="284"/>
        <v>8.16</v>
      </c>
      <c r="F978" s="41">
        <f t="shared" si="280"/>
        <v>122.65861119488521</v>
      </c>
      <c r="G978" s="61"/>
      <c r="H978" s="61"/>
      <c r="I978" s="41">
        <f>E978-E977</f>
        <v>-0.75</v>
      </c>
      <c r="J978" s="28">
        <f>(0.5*'Vehicle Specs'!$G$25*'Vehicle Specs'!$C$28*'Vehicle Specs'!$C$27*'Drive Cycle'!E978^2)</f>
        <v>59.234822760959993</v>
      </c>
      <c r="K978" s="28">
        <f>IF(A978=1,'Vehicle Specs'!$E$36,IF(A978=2,'Vehicle Specs'!$C$36,IF(A978=3,'Vehicle Specs'!$D$36,IF(A978=4,'Vehicle Specs'!$B$36,1))))</f>
        <v>111.31014600000002</v>
      </c>
      <c r="L978" s="28">
        <v>0</v>
      </c>
      <c r="M978" s="28">
        <f t="shared" si="281"/>
        <v>0</v>
      </c>
      <c r="N978" s="28">
        <f t="shared" si="273"/>
        <v>0</v>
      </c>
      <c r="O978" s="28">
        <f t="shared" si="274"/>
        <v>0</v>
      </c>
      <c r="P978" s="28">
        <f t="shared" si="275"/>
        <v>170.54496876096002</v>
      </c>
      <c r="Q978" s="28">
        <f>IF(H978=1,I978*'Vehicle Specs'!#REF!,IF(H978=2,'Vehicle Specs'!#REF!*I978,IF(H978=3,'Vehicle Specs'!$G$25*I978,0)))</f>
        <v>0</v>
      </c>
      <c r="R978" s="28">
        <f t="shared" si="271"/>
        <v>170.54496876096002</v>
      </c>
      <c r="S978" s="28">
        <f t="shared" si="276"/>
        <v>170.54496876096002</v>
      </c>
      <c r="T978" s="28">
        <f>ABS((+P978+Q978)*(+E978))/1000</f>
        <v>1.3916469450894338</v>
      </c>
      <c r="U978" s="61"/>
      <c r="V978" s="61"/>
      <c r="W978" s="22">
        <v>308.00785775999998</v>
      </c>
      <c r="X978" s="28">
        <f t="shared" si="282"/>
        <v>1.459144179994706E-2</v>
      </c>
      <c r="Y978" s="28">
        <f t="shared" si="277"/>
        <v>1.459144179994706E-2</v>
      </c>
      <c r="Z978" s="28">
        <f t="shared" si="278"/>
        <v>4.5087555161836414E-2</v>
      </c>
      <c r="AA978" s="22">
        <f>(0.5*'Vehicle Specs'!$G$20*'Drive Cycle'!E978^2)</f>
        <v>20935.511424</v>
      </c>
      <c r="AB978" s="22">
        <f t="shared" si="279"/>
        <v>170.54496876096002</v>
      </c>
      <c r="AC978" s="22">
        <f>SUM(AB$2:AB978)</f>
        <v>351652.40916922706</v>
      </c>
      <c r="AD978" s="35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</row>
    <row r="979" spans="1:43" x14ac:dyDescent="0.3">
      <c r="A979" s="21">
        <v>4</v>
      </c>
      <c r="B979" s="28" t="s">
        <v>89</v>
      </c>
      <c r="C979" s="28">
        <f t="shared" si="269"/>
        <v>977</v>
      </c>
      <c r="D979" s="28">
        <f t="shared" si="272"/>
        <v>16.576170000000001</v>
      </c>
      <c r="E979" s="28">
        <f t="shared" si="284"/>
        <v>7.41</v>
      </c>
      <c r="F979" s="41">
        <f t="shared" si="280"/>
        <v>122.79356396141692</v>
      </c>
      <c r="G979" s="61"/>
      <c r="H979" s="61"/>
      <c r="I979" s="41">
        <f>E979-E978</f>
        <v>-0.75</v>
      </c>
      <c r="J979" s="28">
        <f>(0.5*'Vehicle Specs'!$G$25*'Vehicle Specs'!$C$28*'Vehicle Specs'!$C$27*'Drive Cycle'!E979^2)</f>
        <v>48.846470883209996</v>
      </c>
      <c r="K979" s="28">
        <f>IF(A979=1,'Vehicle Specs'!$E$36,IF(A979=2,'Vehicle Specs'!$C$36,IF(A979=3,'Vehicle Specs'!$D$36,IF(A979=4,'Vehicle Specs'!$B$36,1))))</f>
        <v>111.31014600000002</v>
      </c>
      <c r="L979" s="28">
        <v>0</v>
      </c>
      <c r="M979" s="28">
        <f t="shared" si="281"/>
        <v>0</v>
      </c>
      <c r="N979" s="28">
        <f t="shared" si="273"/>
        <v>0</v>
      </c>
      <c r="O979" s="28">
        <f t="shared" si="274"/>
        <v>0</v>
      </c>
      <c r="P979" s="28">
        <f t="shared" si="275"/>
        <v>160.15661688321001</v>
      </c>
      <c r="Q979" s="28">
        <f>IF(H979=1,I979*'Vehicle Specs'!#REF!,IF(H979=2,'Vehicle Specs'!#REF!*I979,IF(H979=3,'Vehicle Specs'!$G$25*I979,0)))</f>
        <v>0</v>
      </c>
      <c r="R979" s="28">
        <f t="shared" si="271"/>
        <v>160.15661688321001</v>
      </c>
      <c r="S979" s="28">
        <f t="shared" si="276"/>
        <v>160.15661688321001</v>
      </c>
      <c r="T979" s="28">
        <f>ABS((+P979+Q979)*(+E979))/1000</f>
        <v>1.1867605311045861</v>
      </c>
      <c r="U979" s="61"/>
      <c r="V979" s="61"/>
      <c r="W979" s="22">
        <v>308.00785775999998</v>
      </c>
      <c r="X979" s="28">
        <f t="shared" si="282"/>
        <v>1.3702637908968487E-2</v>
      </c>
      <c r="Y979" s="28">
        <f t="shared" si="277"/>
        <v>1.3702637908968487E-2</v>
      </c>
      <c r="Z979" s="28">
        <f t="shared" si="278"/>
        <v>4.2341151138712625E-2</v>
      </c>
      <c r="AA979" s="22">
        <f>(0.5*'Vehicle Specs'!$G$20*'Drive Cycle'!E979^2)</f>
        <v>17263.930261500002</v>
      </c>
      <c r="AB979" s="22">
        <f t="shared" si="279"/>
        <v>160.15661688321001</v>
      </c>
      <c r="AC979" s="22">
        <f>SUM(AB$2:AB979)</f>
        <v>351812.5657861103</v>
      </c>
      <c r="AD979" s="35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</row>
    <row r="980" spans="1:43" x14ac:dyDescent="0.3">
      <c r="A980" s="21">
        <v>4</v>
      </c>
      <c r="B980" s="28" t="s">
        <v>89</v>
      </c>
      <c r="C980" s="28">
        <f t="shared" si="269"/>
        <v>978</v>
      </c>
      <c r="D980" s="28">
        <f t="shared" si="272"/>
        <v>14.898420000000002</v>
      </c>
      <c r="E980" s="28">
        <f t="shared" si="284"/>
        <v>6.66</v>
      </c>
      <c r="F980" s="41">
        <f t="shared" si="280"/>
        <v>122.94371411156708</v>
      </c>
      <c r="G980" s="61"/>
      <c r="H980" s="61"/>
      <c r="I980" s="41">
        <f>E980-E979</f>
        <v>-0.75</v>
      </c>
      <c r="J980" s="28">
        <f>(0.5*'Vehicle Specs'!$G$25*'Vehicle Specs'!$C$28*'Vehicle Specs'!$C$27*'Drive Cycle'!E980^2)</f>
        <v>39.458923617959996</v>
      </c>
      <c r="K980" s="28">
        <f>IF(A980=1,'Vehicle Specs'!$E$36,IF(A980=2,'Vehicle Specs'!$C$36,IF(A980=3,'Vehicle Specs'!$D$36,IF(A980=4,'Vehicle Specs'!$B$36,1))))</f>
        <v>111.31014600000002</v>
      </c>
      <c r="L980" s="28">
        <v>0</v>
      </c>
      <c r="M980" s="28">
        <f t="shared" si="281"/>
        <v>0</v>
      </c>
      <c r="N980" s="28">
        <f t="shared" si="273"/>
        <v>0</v>
      </c>
      <c r="O980" s="28">
        <f t="shared" si="274"/>
        <v>0</v>
      </c>
      <c r="P980" s="28">
        <f t="shared" si="275"/>
        <v>150.76906961796001</v>
      </c>
      <c r="Q980" s="28">
        <f>IF(H980=1,I980*'Vehicle Specs'!#REF!,IF(H980=2,'Vehicle Specs'!#REF!*I980,IF(H980=3,'Vehicle Specs'!$G$25*I980,0)))</f>
        <v>0</v>
      </c>
      <c r="R980" s="28">
        <f t="shared" si="271"/>
        <v>150.76906961796001</v>
      </c>
      <c r="S980" s="28">
        <f t="shared" si="276"/>
        <v>150.76906961796001</v>
      </c>
      <c r="T980" s="28">
        <f>ABS((+P980+Q980)*(+E980))/1000</f>
        <v>1.0041220036556138</v>
      </c>
      <c r="U980" s="61"/>
      <c r="V980" s="61"/>
      <c r="W980" s="22">
        <v>308.00785775999998</v>
      </c>
      <c r="X980" s="28">
        <f t="shared" si="282"/>
        <v>1.2899460597082265E-2</v>
      </c>
      <c r="Y980" s="28">
        <f t="shared" si="277"/>
        <v>1.2899460597082265E-2</v>
      </c>
      <c r="Z980" s="28">
        <f t="shared" si="278"/>
        <v>3.9859333244984196E-2</v>
      </c>
      <c r="AA980" s="22">
        <f>(0.5*'Vehicle Specs'!$G$20*'Drive Cycle'!E980^2)</f>
        <v>13946.065974000001</v>
      </c>
      <c r="AB980" s="22">
        <f t="shared" si="279"/>
        <v>150.76906961796001</v>
      </c>
      <c r="AC980" s="22">
        <f>SUM(AB$2:AB980)</f>
        <v>351963.33485572826</v>
      </c>
      <c r="AD980" s="35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</row>
    <row r="981" spans="1:43" x14ac:dyDescent="0.3">
      <c r="A981" s="21">
        <v>4</v>
      </c>
      <c r="B981" s="28" t="s">
        <v>89</v>
      </c>
      <c r="C981" s="28">
        <f t="shared" si="269"/>
        <v>979</v>
      </c>
      <c r="D981" s="28">
        <f t="shared" si="272"/>
        <v>13.22067</v>
      </c>
      <c r="E981" s="28">
        <f t="shared" si="284"/>
        <v>5.91</v>
      </c>
      <c r="F981" s="41">
        <f t="shared" si="280"/>
        <v>123.11291884929973</v>
      </c>
      <c r="G981" s="61"/>
      <c r="H981" s="61"/>
      <c r="I981" s="41">
        <f>E981-E980</f>
        <v>-0.75</v>
      </c>
      <c r="J981" s="28">
        <f>(0.5*'Vehicle Specs'!$G$25*'Vehicle Specs'!$C$28*'Vehicle Specs'!$C$27*'Drive Cycle'!E981^2)</f>
        <v>31.072180965209999</v>
      </c>
      <c r="K981" s="28">
        <f>IF(A981=1,'Vehicle Specs'!$E$36,IF(A981=2,'Vehicle Specs'!$C$36,IF(A981=3,'Vehicle Specs'!$D$36,IF(A981=4,'Vehicle Specs'!$B$36,1))))</f>
        <v>111.31014600000002</v>
      </c>
      <c r="L981" s="28">
        <v>0</v>
      </c>
      <c r="M981" s="28">
        <f t="shared" si="281"/>
        <v>0</v>
      </c>
      <c r="N981" s="28">
        <f t="shared" si="273"/>
        <v>0</v>
      </c>
      <c r="O981" s="28">
        <f t="shared" si="274"/>
        <v>0</v>
      </c>
      <c r="P981" s="28">
        <f t="shared" si="275"/>
        <v>142.38232696521001</v>
      </c>
      <c r="Q981" s="28">
        <f>IF(H981=1,I981*'Vehicle Specs'!#REF!,IF(H981=2,'Vehicle Specs'!#REF!*I981,IF(H981=3,'Vehicle Specs'!$G$25*I981,0)))</f>
        <v>0</v>
      </c>
      <c r="R981" s="28">
        <f t="shared" si="271"/>
        <v>142.38232696521001</v>
      </c>
      <c r="S981" s="28">
        <f t="shared" si="276"/>
        <v>142.38232696521001</v>
      </c>
      <c r="T981" s="28">
        <f>ABS((+P981+Q981)*(+E981))/1000</f>
        <v>0.8414795523643912</v>
      </c>
      <c r="U981" s="61"/>
      <c r="V981" s="61"/>
      <c r="W981" s="22">
        <v>308.00785775999998</v>
      </c>
      <c r="X981" s="28">
        <f t="shared" si="282"/>
        <v>1.2181909864288394E-2</v>
      </c>
      <c r="Y981" s="28">
        <f t="shared" si="277"/>
        <v>1.2181909864288394E-2</v>
      </c>
      <c r="Z981" s="28">
        <f t="shared" si="278"/>
        <v>3.7642101480651134E-2</v>
      </c>
      <c r="AA981" s="22">
        <f>(0.5*'Vehicle Specs'!$G$20*'Drive Cycle'!E981^2)</f>
        <v>10981.918561500001</v>
      </c>
      <c r="AB981" s="22">
        <f t="shared" si="279"/>
        <v>142.38232696521001</v>
      </c>
      <c r="AC981" s="22">
        <f>SUM(AB$2:AB981)</f>
        <v>352105.71718269348</v>
      </c>
      <c r="AD981" s="35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</row>
    <row r="982" spans="1:43" x14ac:dyDescent="0.3">
      <c r="A982" s="21">
        <v>4</v>
      </c>
      <c r="B982" s="27" t="s">
        <v>105</v>
      </c>
      <c r="C982" s="27">
        <f t="shared" si="269"/>
        <v>980</v>
      </c>
      <c r="D982" s="27">
        <f t="shared" si="272"/>
        <v>13.22067</v>
      </c>
      <c r="E982" s="27">
        <f>E981</f>
        <v>5.91</v>
      </c>
      <c r="F982" s="42">
        <f t="shared" si="280"/>
        <v>123.28212358703239</v>
      </c>
      <c r="G982" s="61"/>
      <c r="H982" s="61"/>
      <c r="I982" s="42">
        <f>E982-E981</f>
        <v>0</v>
      </c>
      <c r="J982" s="27">
        <f>(0.5*'Vehicle Specs'!$G$25*'Vehicle Specs'!$C$28*'Vehicle Specs'!$C$27*'Drive Cycle'!E982^2)</f>
        <v>31.072180965209999</v>
      </c>
      <c r="K982" s="27">
        <f>IF(A982=1,'Vehicle Specs'!$E$36,IF(A982=2,'Vehicle Specs'!$C$36,IF(A982=3,'Vehicle Specs'!$D$36,IF(A982=4,'Vehicle Specs'!$B$36,1))))</f>
        <v>111.31014600000002</v>
      </c>
      <c r="L982" s="27">
        <v>0</v>
      </c>
      <c r="M982" s="27">
        <f t="shared" si="281"/>
        <v>0</v>
      </c>
      <c r="N982" s="27">
        <f t="shared" si="273"/>
        <v>0</v>
      </c>
      <c r="O982" s="27">
        <f t="shared" si="274"/>
        <v>0</v>
      </c>
      <c r="P982" s="27">
        <f t="shared" si="275"/>
        <v>142.38232696521001</v>
      </c>
      <c r="Q982" s="27">
        <f>IF(H982=1,I982*'Vehicle Specs'!#REF!,IF(H982=2,'Vehicle Specs'!#REF!*I982,IF(H982=3,'Vehicle Specs'!$G$25*I982,0)))</f>
        <v>0</v>
      </c>
      <c r="R982" s="27">
        <f t="shared" si="271"/>
        <v>142.38232696521001</v>
      </c>
      <c r="S982" s="27">
        <f t="shared" si="276"/>
        <v>142.38232696521001</v>
      </c>
      <c r="T982" s="27">
        <f>ABS((+P982+Q982)*(+E982))/1000</f>
        <v>0.8414795523643912</v>
      </c>
      <c r="U982" s="61"/>
      <c r="V982" s="61"/>
      <c r="W982" s="22">
        <v>308.00785775999998</v>
      </c>
      <c r="X982" s="27">
        <f t="shared" si="282"/>
        <v>1.2181909864288394E-2</v>
      </c>
      <c r="Y982" s="27">
        <f t="shared" si="277"/>
        <v>1.2181909864288394E-2</v>
      </c>
      <c r="Z982" s="27">
        <f t="shared" si="278"/>
        <v>3.7642101480651134E-2</v>
      </c>
      <c r="AA982" s="22">
        <f>(0.5*'Vehicle Specs'!$G$20*'Drive Cycle'!E982^2)</f>
        <v>10981.918561500001</v>
      </c>
      <c r="AB982" s="22">
        <f t="shared" si="279"/>
        <v>142.38232696521001</v>
      </c>
      <c r="AC982" s="22">
        <f>SUM(AB$2:AB982)</f>
        <v>352248.0995096587</v>
      </c>
      <c r="AD982" s="35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</row>
    <row r="983" spans="1:43" x14ac:dyDescent="0.3">
      <c r="A983" s="21">
        <v>4</v>
      </c>
      <c r="B983" s="27" t="s">
        <v>105</v>
      </c>
      <c r="C983" s="27">
        <f t="shared" si="269"/>
        <v>981</v>
      </c>
      <c r="D983" s="27">
        <f t="shared" si="272"/>
        <v>13.22067</v>
      </c>
      <c r="E983" s="27">
        <f t="shared" ref="E983:E993" si="285">E982</f>
        <v>5.91</v>
      </c>
      <c r="F983" s="42">
        <f t="shared" si="280"/>
        <v>123.45132832476504</v>
      </c>
      <c r="G983" s="61"/>
      <c r="H983" s="61"/>
      <c r="I983" s="42">
        <f>E983-E982</f>
        <v>0</v>
      </c>
      <c r="J983" s="27">
        <f>(0.5*'Vehicle Specs'!$G$25*'Vehicle Specs'!$C$28*'Vehicle Specs'!$C$27*'Drive Cycle'!E983^2)</f>
        <v>31.072180965209999</v>
      </c>
      <c r="K983" s="27">
        <f>IF(A983=1,'Vehicle Specs'!$E$36,IF(A983=2,'Vehicle Specs'!$C$36,IF(A983=3,'Vehicle Specs'!$D$36,IF(A983=4,'Vehicle Specs'!$B$36,1))))</f>
        <v>111.31014600000002</v>
      </c>
      <c r="L983" s="27">
        <v>0</v>
      </c>
      <c r="M983" s="27">
        <f t="shared" si="281"/>
        <v>0</v>
      </c>
      <c r="N983" s="27">
        <f t="shared" si="273"/>
        <v>0</v>
      </c>
      <c r="O983" s="27">
        <f t="shared" si="274"/>
        <v>0</v>
      </c>
      <c r="P983" s="27">
        <f t="shared" si="275"/>
        <v>142.38232696521001</v>
      </c>
      <c r="Q983" s="27">
        <f>IF(H983=1,I983*'Vehicle Specs'!#REF!,IF(H983=2,'Vehicle Specs'!#REF!*I983,IF(H983=3,'Vehicle Specs'!$G$25*I983,0)))</f>
        <v>0</v>
      </c>
      <c r="R983" s="27">
        <f t="shared" si="271"/>
        <v>142.38232696521001</v>
      </c>
      <c r="S983" s="27">
        <f t="shared" si="276"/>
        <v>142.38232696521001</v>
      </c>
      <c r="T983" s="27">
        <f>ABS((+P983+Q983)*(+E983))/1000</f>
        <v>0.8414795523643912</v>
      </c>
      <c r="U983" s="61"/>
      <c r="V983" s="61"/>
      <c r="W983" s="22">
        <v>308.00785775999998</v>
      </c>
      <c r="X983" s="27">
        <f t="shared" si="282"/>
        <v>1.2181909864288394E-2</v>
      </c>
      <c r="Y983" s="27">
        <f t="shared" si="277"/>
        <v>1.2181909864288394E-2</v>
      </c>
      <c r="Z983" s="27">
        <f t="shared" si="278"/>
        <v>3.7642101480651134E-2</v>
      </c>
      <c r="AA983" s="22">
        <f>(0.5*'Vehicle Specs'!$G$20*'Drive Cycle'!E983^2)</f>
        <v>10981.918561500001</v>
      </c>
      <c r="AB983" s="22">
        <f t="shared" si="279"/>
        <v>142.38232696521001</v>
      </c>
      <c r="AC983" s="22">
        <f>SUM(AB$2:AB983)</f>
        <v>352390.48183662392</v>
      </c>
      <c r="AD983" s="35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</row>
    <row r="984" spans="1:43" x14ac:dyDescent="0.3">
      <c r="A984" s="21">
        <v>4</v>
      </c>
      <c r="B984" s="27" t="s">
        <v>105</v>
      </c>
      <c r="C984" s="27">
        <f t="shared" si="269"/>
        <v>982</v>
      </c>
      <c r="D984" s="27">
        <f t="shared" si="272"/>
        <v>13.22067</v>
      </c>
      <c r="E984" s="27">
        <f t="shared" si="285"/>
        <v>5.91</v>
      </c>
      <c r="F984" s="42">
        <f t="shared" si="280"/>
        <v>123.6205330624977</v>
      </c>
      <c r="G984" s="61"/>
      <c r="H984" s="61"/>
      <c r="I984" s="42">
        <f>E984-E983</f>
        <v>0</v>
      </c>
      <c r="J984" s="27">
        <f>(0.5*'Vehicle Specs'!$G$25*'Vehicle Specs'!$C$28*'Vehicle Specs'!$C$27*'Drive Cycle'!E984^2)</f>
        <v>31.072180965209999</v>
      </c>
      <c r="K984" s="27">
        <f>IF(A984=1,'Vehicle Specs'!$E$36,IF(A984=2,'Vehicle Specs'!$C$36,IF(A984=3,'Vehicle Specs'!$D$36,IF(A984=4,'Vehicle Specs'!$B$36,1))))</f>
        <v>111.31014600000002</v>
      </c>
      <c r="L984" s="27">
        <v>0</v>
      </c>
      <c r="M984" s="27">
        <f t="shared" si="281"/>
        <v>0</v>
      </c>
      <c r="N984" s="27">
        <f t="shared" si="273"/>
        <v>0</v>
      </c>
      <c r="O984" s="27">
        <f t="shared" si="274"/>
        <v>0</v>
      </c>
      <c r="P984" s="27">
        <f t="shared" si="275"/>
        <v>142.38232696521001</v>
      </c>
      <c r="Q984" s="27">
        <f>IF(H984=1,I984*'Vehicle Specs'!#REF!,IF(H984=2,'Vehicle Specs'!#REF!*I984,IF(H984=3,'Vehicle Specs'!$G$25*I984,0)))</f>
        <v>0</v>
      </c>
      <c r="R984" s="27">
        <f t="shared" si="271"/>
        <v>142.38232696521001</v>
      </c>
      <c r="S984" s="27">
        <f t="shared" si="276"/>
        <v>142.38232696521001</v>
      </c>
      <c r="T984" s="27">
        <f>ABS((+P984+Q984)*(+E984))/1000</f>
        <v>0.8414795523643912</v>
      </c>
      <c r="U984" s="61"/>
      <c r="V984" s="61"/>
      <c r="W984" s="22">
        <v>308.00785775999998</v>
      </c>
      <c r="X984" s="27">
        <f t="shared" si="282"/>
        <v>1.2181909864288394E-2</v>
      </c>
      <c r="Y984" s="27">
        <f t="shared" si="277"/>
        <v>1.2181909864288394E-2</v>
      </c>
      <c r="Z984" s="27">
        <f t="shared" si="278"/>
        <v>3.7642101480651134E-2</v>
      </c>
      <c r="AA984" s="22">
        <f>(0.5*'Vehicle Specs'!$G$20*'Drive Cycle'!E984^2)</f>
        <v>10981.918561500001</v>
      </c>
      <c r="AB984" s="22">
        <f t="shared" si="279"/>
        <v>142.38232696521001</v>
      </c>
      <c r="AC984" s="22">
        <f>SUM(AB$2:AB984)</f>
        <v>352532.86416358914</v>
      </c>
      <c r="AD984" s="35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</row>
    <row r="985" spans="1:43" x14ac:dyDescent="0.3">
      <c r="A985" s="21">
        <v>4</v>
      </c>
      <c r="B985" s="27" t="s">
        <v>105</v>
      </c>
      <c r="C985" s="27">
        <f t="shared" si="269"/>
        <v>983</v>
      </c>
      <c r="D985" s="27">
        <f t="shared" si="272"/>
        <v>13.22067</v>
      </c>
      <c r="E985" s="27">
        <f t="shared" si="285"/>
        <v>5.91</v>
      </c>
      <c r="F985" s="42">
        <f t="shared" si="280"/>
        <v>123.78973780023036</v>
      </c>
      <c r="G985" s="61"/>
      <c r="H985" s="61"/>
      <c r="I985" s="42">
        <f>E985-E984</f>
        <v>0</v>
      </c>
      <c r="J985" s="27">
        <f>(0.5*'Vehicle Specs'!$G$25*'Vehicle Specs'!$C$28*'Vehicle Specs'!$C$27*'Drive Cycle'!E985^2)</f>
        <v>31.072180965209999</v>
      </c>
      <c r="K985" s="27">
        <f>IF(A985=1,'Vehicle Specs'!$E$36,IF(A985=2,'Vehicle Specs'!$C$36,IF(A985=3,'Vehicle Specs'!$D$36,IF(A985=4,'Vehicle Specs'!$B$36,1))))</f>
        <v>111.31014600000002</v>
      </c>
      <c r="L985" s="27">
        <v>0</v>
      </c>
      <c r="M985" s="27">
        <f t="shared" si="281"/>
        <v>0</v>
      </c>
      <c r="N985" s="27">
        <f t="shared" si="273"/>
        <v>0</v>
      </c>
      <c r="O985" s="27">
        <f t="shared" si="274"/>
        <v>0</v>
      </c>
      <c r="P985" s="27">
        <f t="shared" si="275"/>
        <v>142.38232696521001</v>
      </c>
      <c r="Q985" s="27">
        <f>IF(H985=1,I985*'Vehicle Specs'!#REF!,IF(H985=2,'Vehicle Specs'!#REF!*I985,IF(H985=3,'Vehicle Specs'!$G$25*I985,0)))</f>
        <v>0</v>
      </c>
      <c r="R985" s="27">
        <f t="shared" si="271"/>
        <v>142.38232696521001</v>
      </c>
      <c r="S985" s="27">
        <f t="shared" si="276"/>
        <v>142.38232696521001</v>
      </c>
      <c r="T985" s="27">
        <f>ABS((+P985+Q985)*(+E985))/1000</f>
        <v>0.8414795523643912</v>
      </c>
      <c r="U985" s="61"/>
      <c r="V985" s="61"/>
      <c r="W985" s="22">
        <v>308.00785775999998</v>
      </c>
      <c r="X985" s="27">
        <f t="shared" si="282"/>
        <v>1.2181909864288394E-2</v>
      </c>
      <c r="Y985" s="27">
        <f t="shared" si="277"/>
        <v>1.2181909864288394E-2</v>
      </c>
      <c r="Z985" s="27">
        <f t="shared" si="278"/>
        <v>3.7642101480651134E-2</v>
      </c>
      <c r="AA985" s="22">
        <f>(0.5*'Vehicle Specs'!$G$20*'Drive Cycle'!E985^2)</f>
        <v>10981.918561500001</v>
      </c>
      <c r="AB985" s="22">
        <f t="shared" si="279"/>
        <v>142.38232696521001</v>
      </c>
      <c r="AC985" s="22">
        <f>SUM(AB$2:AB985)</f>
        <v>352675.24649055436</v>
      </c>
      <c r="AD985" s="35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</row>
    <row r="986" spans="1:43" x14ac:dyDescent="0.3">
      <c r="A986" s="21">
        <v>4</v>
      </c>
      <c r="B986" s="27" t="s">
        <v>105</v>
      </c>
      <c r="C986" s="27">
        <f t="shared" si="269"/>
        <v>984</v>
      </c>
      <c r="D986" s="27">
        <f t="shared" si="272"/>
        <v>13.22067</v>
      </c>
      <c r="E986" s="27">
        <f t="shared" si="285"/>
        <v>5.91</v>
      </c>
      <c r="F986" s="42">
        <f t="shared" si="280"/>
        <v>123.95894253796301</v>
      </c>
      <c r="G986" s="61"/>
      <c r="H986" s="61"/>
      <c r="I986" s="42">
        <f>E986-E985</f>
        <v>0</v>
      </c>
      <c r="J986" s="27">
        <f>(0.5*'Vehicle Specs'!$G$25*'Vehicle Specs'!$C$28*'Vehicle Specs'!$C$27*'Drive Cycle'!E986^2)</f>
        <v>31.072180965209999</v>
      </c>
      <c r="K986" s="27">
        <f>IF(A986=1,'Vehicle Specs'!$E$36,IF(A986=2,'Vehicle Specs'!$C$36,IF(A986=3,'Vehicle Specs'!$D$36,IF(A986=4,'Vehicle Specs'!$B$36,1))))</f>
        <v>111.31014600000002</v>
      </c>
      <c r="L986" s="27">
        <v>0</v>
      </c>
      <c r="M986" s="27">
        <f t="shared" si="281"/>
        <v>0</v>
      </c>
      <c r="N986" s="27">
        <f t="shared" si="273"/>
        <v>0</v>
      </c>
      <c r="O986" s="27">
        <f t="shared" si="274"/>
        <v>0</v>
      </c>
      <c r="P986" s="27">
        <f t="shared" si="275"/>
        <v>142.38232696521001</v>
      </c>
      <c r="Q986" s="27">
        <f>IF(H986=1,I986*'Vehicle Specs'!#REF!,IF(H986=2,'Vehicle Specs'!#REF!*I986,IF(H986=3,'Vehicle Specs'!$G$25*I986,0)))</f>
        <v>0</v>
      </c>
      <c r="R986" s="27">
        <f t="shared" si="271"/>
        <v>142.38232696521001</v>
      </c>
      <c r="S986" s="27">
        <f t="shared" si="276"/>
        <v>142.38232696521001</v>
      </c>
      <c r="T986" s="27">
        <f>ABS((+P986+Q986)*(+E986))/1000</f>
        <v>0.8414795523643912</v>
      </c>
      <c r="U986" s="61"/>
      <c r="V986" s="61"/>
      <c r="W986" s="22">
        <v>308.00785775999998</v>
      </c>
      <c r="X986" s="27">
        <f t="shared" si="282"/>
        <v>1.2181909864288394E-2</v>
      </c>
      <c r="Y986" s="27">
        <f t="shared" si="277"/>
        <v>1.2181909864288394E-2</v>
      </c>
      <c r="Z986" s="27">
        <f t="shared" si="278"/>
        <v>3.7642101480651134E-2</v>
      </c>
      <c r="AA986" s="22">
        <f>(0.5*'Vehicle Specs'!$G$20*'Drive Cycle'!E986^2)</f>
        <v>10981.918561500001</v>
      </c>
      <c r="AB986" s="22">
        <f t="shared" si="279"/>
        <v>142.38232696521001</v>
      </c>
      <c r="AC986" s="22">
        <f>SUM(AB$2:AB986)</f>
        <v>352817.62881751958</v>
      </c>
      <c r="AD986" s="35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</row>
    <row r="987" spans="1:43" x14ac:dyDescent="0.3">
      <c r="A987" s="21">
        <v>4</v>
      </c>
      <c r="B987" s="27" t="s">
        <v>105</v>
      </c>
      <c r="C987" s="27">
        <f t="shared" si="269"/>
        <v>985</v>
      </c>
      <c r="D987" s="27">
        <f t="shared" si="272"/>
        <v>13.22067</v>
      </c>
      <c r="E987" s="27">
        <f t="shared" si="285"/>
        <v>5.91</v>
      </c>
      <c r="F987" s="42">
        <f t="shared" si="280"/>
        <v>124.12814727569567</v>
      </c>
      <c r="G987" s="61"/>
      <c r="H987" s="61"/>
      <c r="I987" s="42">
        <f>E987-E986</f>
        <v>0</v>
      </c>
      <c r="J987" s="27">
        <f>(0.5*'Vehicle Specs'!$G$25*'Vehicle Specs'!$C$28*'Vehicle Specs'!$C$27*'Drive Cycle'!E987^2)</f>
        <v>31.072180965209999</v>
      </c>
      <c r="K987" s="27">
        <f>IF(A987=1,'Vehicle Specs'!$E$36,IF(A987=2,'Vehicle Specs'!$C$36,IF(A987=3,'Vehicle Specs'!$D$36,IF(A987=4,'Vehicle Specs'!$B$36,1))))</f>
        <v>111.31014600000002</v>
      </c>
      <c r="L987" s="27">
        <v>0</v>
      </c>
      <c r="M987" s="27">
        <f t="shared" si="281"/>
        <v>0</v>
      </c>
      <c r="N987" s="27">
        <f t="shared" si="273"/>
        <v>0</v>
      </c>
      <c r="O987" s="27">
        <f t="shared" si="274"/>
        <v>0</v>
      </c>
      <c r="P987" s="27">
        <f t="shared" si="275"/>
        <v>142.38232696521001</v>
      </c>
      <c r="Q987" s="27">
        <f>IF(H987=1,I987*'Vehicle Specs'!#REF!,IF(H987=2,'Vehicle Specs'!#REF!*I987,IF(H987=3,'Vehicle Specs'!$G$25*I987,0)))</f>
        <v>0</v>
      </c>
      <c r="R987" s="27">
        <f t="shared" si="271"/>
        <v>142.38232696521001</v>
      </c>
      <c r="S987" s="27">
        <f t="shared" si="276"/>
        <v>142.38232696521001</v>
      </c>
      <c r="T987" s="27">
        <f>ABS((+P987+Q987)*(+E987))/1000</f>
        <v>0.8414795523643912</v>
      </c>
      <c r="U987" s="61"/>
      <c r="V987" s="61"/>
      <c r="W987" s="22">
        <v>308.00785775999998</v>
      </c>
      <c r="X987" s="27">
        <f t="shared" si="282"/>
        <v>1.2181909864288394E-2</v>
      </c>
      <c r="Y987" s="27">
        <f t="shared" si="277"/>
        <v>1.2181909864288394E-2</v>
      </c>
      <c r="Z987" s="27">
        <f t="shared" si="278"/>
        <v>3.7642101480651134E-2</v>
      </c>
      <c r="AA987" s="22">
        <f>(0.5*'Vehicle Specs'!$G$20*'Drive Cycle'!E987^2)</f>
        <v>10981.918561500001</v>
      </c>
      <c r="AB987" s="22">
        <f t="shared" si="279"/>
        <v>142.38232696521001</v>
      </c>
      <c r="AC987" s="22">
        <f>SUM(AB$2:AB987)</f>
        <v>352960.0111444848</v>
      </c>
      <c r="AD987" s="35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</row>
    <row r="988" spans="1:43" x14ac:dyDescent="0.3">
      <c r="A988" s="21">
        <v>4</v>
      </c>
      <c r="B988" s="27" t="s">
        <v>105</v>
      </c>
      <c r="C988" s="27">
        <f t="shared" si="269"/>
        <v>986</v>
      </c>
      <c r="D988" s="27">
        <f t="shared" si="272"/>
        <v>13.22067</v>
      </c>
      <c r="E988" s="27">
        <f t="shared" si="285"/>
        <v>5.91</v>
      </c>
      <c r="F988" s="42">
        <f t="shared" si="280"/>
        <v>124.29735201342832</v>
      </c>
      <c r="G988" s="61"/>
      <c r="H988" s="61"/>
      <c r="I988" s="42">
        <f>E988-E987</f>
        <v>0</v>
      </c>
      <c r="J988" s="27">
        <f>(0.5*'Vehicle Specs'!$G$25*'Vehicle Specs'!$C$28*'Vehicle Specs'!$C$27*'Drive Cycle'!E988^2)</f>
        <v>31.072180965209999</v>
      </c>
      <c r="K988" s="27">
        <f>IF(A988=1,'Vehicle Specs'!$E$36,IF(A988=2,'Vehicle Specs'!$C$36,IF(A988=3,'Vehicle Specs'!$D$36,IF(A988=4,'Vehicle Specs'!$B$36,1))))</f>
        <v>111.31014600000002</v>
      </c>
      <c r="L988" s="27">
        <v>0</v>
      </c>
      <c r="M988" s="27">
        <f t="shared" si="281"/>
        <v>0</v>
      </c>
      <c r="N988" s="27">
        <f t="shared" si="273"/>
        <v>0</v>
      </c>
      <c r="O988" s="27">
        <f t="shared" si="274"/>
        <v>0</v>
      </c>
      <c r="P988" s="27">
        <f t="shared" si="275"/>
        <v>142.38232696521001</v>
      </c>
      <c r="Q988" s="27">
        <f>IF(H988=1,I988*'Vehicle Specs'!#REF!,IF(H988=2,'Vehicle Specs'!#REF!*I988,IF(H988=3,'Vehicle Specs'!$G$25*I988,0)))</f>
        <v>0</v>
      </c>
      <c r="R988" s="27">
        <f t="shared" si="271"/>
        <v>142.38232696521001</v>
      </c>
      <c r="S988" s="27">
        <f t="shared" si="276"/>
        <v>142.38232696521001</v>
      </c>
      <c r="T988" s="27">
        <f>ABS((+P988+Q988)*(+E988))/1000</f>
        <v>0.8414795523643912</v>
      </c>
      <c r="U988" s="61"/>
      <c r="V988" s="61"/>
      <c r="W988" s="22">
        <v>308.00785775999998</v>
      </c>
      <c r="X988" s="27">
        <f t="shared" si="282"/>
        <v>1.2181909864288394E-2</v>
      </c>
      <c r="Y988" s="27">
        <f t="shared" si="277"/>
        <v>1.2181909864288394E-2</v>
      </c>
      <c r="Z988" s="27">
        <f t="shared" si="278"/>
        <v>3.7642101480651134E-2</v>
      </c>
      <c r="AA988" s="22">
        <f>(0.5*'Vehicle Specs'!$G$20*'Drive Cycle'!E988^2)</f>
        <v>10981.918561500001</v>
      </c>
      <c r="AB988" s="22">
        <f t="shared" si="279"/>
        <v>142.38232696521001</v>
      </c>
      <c r="AC988" s="22">
        <f>SUM(AB$2:AB988)</f>
        <v>353102.39347145002</v>
      </c>
      <c r="AD988" s="35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</row>
    <row r="989" spans="1:43" x14ac:dyDescent="0.3">
      <c r="A989" s="21">
        <v>4</v>
      </c>
      <c r="B989" s="27" t="s">
        <v>105</v>
      </c>
      <c r="C989" s="27">
        <f t="shared" si="269"/>
        <v>987</v>
      </c>
      <c r="D989" s="27">
        <f t="shared" si="272"/>
        <v>13.22067</v>
      </c>
      <c r="E989" s="27">
        <f t="shared" si="285"/>
        <v>5.91</v>
      </c>
      <c r="F989" s="42">
        <f t="shared" si="280"/>
        <v>124.46655675116098</v>
      </c>
      <c r="G989" s="61"/>
      <c r="H989" s="61"/>
      <c r="I989" s="42">
        <f>E989-E988</f>
        <v>0</v>
      </c>
      <c r="J989" s="27">
        <f>(0.5*'Vehicle Specs'!$G$25*'Vehicle Specs'!$C$28*'Vehicle Specs'!$C$27*'Drive Cycle'!E989^2)</f>
        <v>31.072180965209999</v>
      </c>
      <c r="K989" s="27">
        <f>IF(A989=1,'Vehicle Specs'!$E$36,IF(A989=2,'Vehicle Specs'!$C$36,IF(A989=3,'Vehicle Specs'!$D$36,IF(A989=4,'Vehicle Specs'!$B$36,1))))</f>
        <v>111.31014600000002</v>
      </c>
      <c r="L989" s="27">
        <v>0</v>
      </c>
      <c r="M989" s="27">
        <f t="shared" si="281"/>
        <v>0</v>
      </c>
      <c r="N989" s="27">
        <f t="shared" si="273"/>
        <v>0</v>
      </c>
      <c r="O989" s="27">
        <f t="shared" si="274"/>
        <v>0</v>
      </c>
      <c r="P989" s="27">
        <f t="shared" si="275"/>
        <v>142.38232696521001</v>
      </c>
      <c r="Q989" s="27">
        <f>IF(H989=1,I989*'Vehicle Specs'!#REF!,IF(H989=2,'Vehicle Specs'!#REF!*I989,IF(H989=3,'Vehicle Specs'!$G$25*I989,0)))</f>
        <v>0</v>
      </c>
      <c r="R989" s="27">
        <f t="shared" si="271"/>
        <v>142.38232696521001</v>
      </c>
      <c r="S989" s="27">
        <f t="shared" si="276"/>
        <v>142.38232696521001</v>
      </c>
      <c r="T989" s="27">
        <f>ABS((+P989+Q989)*(+E989))/1000</f>
        <v>0.8414795523643912</v>
      </c>
      <c r="U989" s="61"/>
      <c r="V989" s="61"/>
      <c r="W989" s="22">
        <v>308.00785775999998</v>
      </c>
      <c r="X989" s="27">
        <f t="shared" si="282"/>
        <v>1.2181909864288394E-2</v>
      </c>
      <c r="Y989" s="27">
        <f t="shared" si="277"/>
        <v>1.2181909864288394E-2</v>
      </c>
      <c r="Z989" s="27">
        <f t="shared" si="278"/>
        <v>3.7642101480651134E-2</v>
      </c>
      <c r="AA989" s="22">
        <f>(0.5*'Vehicle Specs'!$G$20*'Drive Cycle'!E989^2)</f>
        <v>10981.918561500001</v>
      </c>
      <c r="AB989" s="22">
        <f t="shared" si="279"/>
        <v>142.38232696521001</v>
      </c>
      <c r="AC989" s="22">
        <f>SUM(AB$2:AB989)</f>
        <v>353244.77579841524</v>
      </c>
      <c r="AD989" s="35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</row>
    <row r="990" spans="1:43" x14ac:dyDescent="0.3">
      <c r="A990" s="21">
        <v>4</v>
      </c>
      <c r="B990" s="27" t="s">
        <v>105</v>
      </c>
      <c r="C990" s="27">
        <f t="shared" si="269"/>
        <v>988</v>
      </c>
      <c r="D990" s="27">
        <f t="shared" si="272"/>
        <v>13.22067</v>
      </c>
      <c r="E990" s="27">
        <f t="shared" si="285"/>
        <v>5.91</v>
      </c>
      <c r="F990" s="42">
        <f t="shared" si="280"/>
        <v>124.63576148889364</v>
      </c>
      <c r="G990" s="61"/>
      <c r="H990" s="61"/>
      <c r="I990" s="42">
        <f>E990-E989</f>
        <v>0</v>
      </c>
      <c r="J990" s="27">
        <f>(0.5*'Vehicle Specs'!$G$25*'Vehicle Specs'!$C$28*'Vehicle Specs'!$C$27*'Drive Cycle'!E990^2)</f>
        <v>31.072180965209999</v>
      </c>
      <c r="K990" s="27">
        <f>IF(A990=1,'Vehicle Specs'!$E$36,IF(A990=2,'Vehicle Specs'!$C$36,IF(A990=3,'Vehicle Specs'!$D$36,IF(A990=4,'Vehicle Specs'!$B$36,1))))</f>
        <v>111.31014600000002</v>
      </c>
      <c r="L990" s="27">
        <v>0</v>
      </c>
      <c r="M990" s="27">
        <f t="shared" si="281"/>
        <v>0</v>
      </c>
      <c r="N990" s="27">
        <f t="shared" si="273"/>
        <v>0</v>
      </c>
      <c r="O990" s="27">
        <f t="shared" si="274"/>
        <v>0</v>
      </c>
      <c r="P990" s="27">
        <f t="shared" si="275"/>
        <v>142.38232696521001</v>
      </c>
      <c r="Q990" s="27">
        <f>IF(H990=1,I990*'Vehicle Specs'!#REF!,IF(H990=2,'Vehicle Specs'!#REF!*I990,IF(H990=3,'Vehicle Specs'!$G$25*I990,0)))</f>
        <v>0</v>
      </c>
      <c r="R990" s="27">
        <f t="shared" si="271"/>
        <v>142.38232696521001</v>
      </c>
      <c r="S990" s="27">
        <f t="shared" si="276"/>
        <v>142.38232696521001</v>
      </c>
      <c r="T990" s="27">
        <f>ABS((+P990+Q990)*(+E990))/1000</f>
        <v>0.8414795523643912</v>
      </c>
      <c r="U990" s="61"/>
      <c r="V990" s="61"/>
      <c r="W990" s="22">
        <v>308.00785775999998</v>
      </c>
      <c r="X990" s="27">
        <f t="shared" si="282"/>
        <v>1.2181909864288394E-2</v>
      </c>
      <c r="Y990" s="27">
        <f t="shared" si="277"/>
        <v>1.2181909864288394E-2</v>
      </c>
      <c r="Z990" s="27">
        <f t="shared" si="278"/>
        <v>3.7642101480651134E-2</v>
      </c>
      <c r="AA990" s="22">
        <f>(0.5*'Vehicle Specs'!$G$20*'Drive Cycle'!E990^2)</f>
        <v>10981.918561500001</v>
      </c>
      <c r="AB990" s="22">
        <f t="shared" si="279"/>
        <v>142.38232696521001</v>
      </c>
      <c r="AC990" s="22">
        <f>SUM(AB$2:AB990)</f>
        <v>353387.15812538046</v>
      </c>
      <c r="AD990" s="35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</row>
    <row r="991" spans="1:43" x14ac:dyDescent="0.3">
      <c r="A991" s="21">
        <v>4</v>
      </c>
      <c r="B991" s="27" t="s">
        <v>105</v>
      </c>
      <c r="C991" s="27">
        <f t="shared" si="269"/>
        <v>989</v>
      </c>
      <c r="D991" s="27">
        <f t="shared" si="272"/>
        <v>13.22067</v>
      </c>
      <c r="E991" s="27">
        <f t="shared" si="285"/>
        <v>5.91</v>
      </c>
      <c r="F991" s="42">
        <f t="shared" si="280"/>
        <v>124.80496622662629</v>
      </c>
      <c r="G991" s="61"/>
      <c r="H991" s="61"/>
      <c r="I991" s="42">
        <f>E991-E990</f>
        <v>0</v>
      </c>
      <c r="J991" s="27">
        <f>(0.5*'Vehicle Specs'!$G$25*'Vehicle Specs'!$C$28*'Vehicle Specs'!$C$27*'Drive Cycle'!E991^2)</f>
        <v>31.072180965209999</v>
      </c>
      <c r="K991" s="27">
        <f>IF(A991=1,'Vehicle Specs'!$E$36,IF(A991=2,'Vehicle Specs'!$C$36,IF(A991=3,'Vehicle Specs'!$D$36,IF(A991=4,'Vehicle Specs'!$B$36,1))))</f>
        <v>111.31014600000002</v>
      </c>
      <c r="L991" s="27">
        <v>0</v>
      </c>
      <c r="M991" s="27">
        <f t="shared" si="281"/>
        <v>0</v>
      </c>
      <c r="N991" s="27">
        <f t="shared" si="273"/>
        <v>0</v>
      </c>
      <c r="O991" s="27">
        <f t="shared" si="274"/>
        <v>0</v>
      </c>
      <c r="P991" s="27">
        <f t="shared" si="275"/>
        <v>142.38232696521001</v>
      </c>
      <c r="Q991" s="27">
        <f>IF(H991=1,I991*'Vehicle Specs'!#REF!,IF(H991=2,'Vehicle Specs'!#REF!*I991,IF(H991=3,'Vehicle Specs'!$G$25*I991,0)))</f>
        <v>0</v>
      </c>
      <c r="R991" s="27">
        <f t="shared" si="271"/>
        <v>142.38232696521001</v>
      </c>
      <c r="S991" s="27">
        <f t="shared" si="276"/>
        <v>142.38232696521001</v>
      </c>
      <c r="T991" s="27">
        <f>ABS((+P991+Q991)*(+E991))/1000</f>
        <v>0.8414795523643912</v>
      </c>
      <c r="U991" s="61"/>
      <c r="V991" s="61"/>
      <c r="W991" s="22">
        <v>308.00785775999998</v>
      </c>
      <c r="X991" s="27">
        <f t="shared" si="282"/>
        <v>1.2181909864288394E-2</v>
      </c>
      <c r="Y991" s="27">
        <f t="shared" si="277"/>
        <v>1.2181909864288394E-2</v>
      </c>
      <c r="Z991" s="27">
        <f t="shared" si="278"/>
        <v>3.7642101480651134E-2</v>
      </c>
      <c r="AA991" s="22">
        <f>(0.5*'Vehicle Specs'!$G$20*'Drive Cycle'!E991^2)</f>
        <v>10981.918561500001</v>
      </c>
      <c r="AB991" s="22">
        <f t="shared" si="279"/>
        <v>142.38232696521001</v>
      </c>
      <c r="AC991" s="22">
        <f>SUM(AB$2:AB991)</f>
        <v>353529.54045234568</v>
      </c>
      <c r="AD991" s="35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</row>
    <row r="992" spans="1:43" x14ac:dyDescent="0.3">
      <c r="A992" s="21">
        <v>4</v>
      </c>
      <c r="B992" s="27" t="s">
        <v>105</v>
      </c>
      <c r="C992" s="27">
        <f t="shared" si="269"/>
        <v>990</v>
      </c>
      <c r="D992" s="27">
        <f t="shared" si="272"/>
        <v>13.22067</v>
      </c>
      <c r="E992" s="27">
        <f t="shared" si="285"/>
        <v>5.91</v>
      </c>
      <c r="F992" s="42">
        <f t="shared" si="280"/>
        <v>124.97417096435895</v>
      </c>
      <c r="G992" s="61"/>
      <c r="H992" s="61"/>
      <c r="I992" s="42">
        <f>E992-E991</f>
        <v>0</v>
      </c>
      <c r="J992" s="27">
        <f>(0.5*'Vehicle Specs'!$G$25*'Vehicle Specs'!$C$28*'Vehicle Specs'!$C$27*'Drive Cycle'!E992^2)</f>
        <v>31.072180965209999</v>
      </c>
      <c r="K992" s="27">
        <f>IF(A992=1,'Vehicle Specs'!$E$36,IF(A992=2,'Vehicle Specs'!$C$36,IF(A992=3,'Vehicle Specs'!$D$36,IF(A992=4,'Vehicle Specs'!$B$36,1))))</f>
        <v>111.31014600000002</v>
      </c>
      <c r="L992" s="27">
        <v>0</v>
      </c>
      <c r="M992" s="27">
        <f t="shared" si="281"/>
        <v>0</v>
      </c>
      <c r="N992" s="27">
        <f t="shared" si="273"/>
        <v>0</v>
      </c>
      <c r="O992" s="27">
        <f t="shared" si="274"/>
        <v>0</v>
      </c>
      <c r="P992" s="27">
        <f t="shared" si="275"/>
        <v>142.38232696521001</v>
      </c>
      <c r="Q992" s="27">
        <f>IF(H992=1,I992*'Vehicle Specs'!#REF!,IF(H992=2,'Vehicle Specs'!#REF!*I992,IF(H992=3,'Vehicle Specs'!$G$25*I992,0)))</f>
        <v>0</v>
      </c>
      <c r="R992" s="27">
        <f t="shared" si="271"/>
        <v>142.38232696521001</v>
      </c>
      <c r="S992" s="27">
        <f t="shared" si="276"/>
        <v>142.38232696521001</v>
      </c>
      <c r="T992" s="27">
        <f>ABS((+P992+Q992)*(+E992))/1000</f>
        <v>0.8414795523643912</v>
      </c>
      <c r="U992" s="61"/>
      <c r="V992" s="61"/>
      <c r="W992" s="22">
        <v>308.00785775999998</v>
      </c>
      <c r="X992" s="27">
        <f t="shared" si="282"/>
        <v>1.2181909864288394E-2</v>
      </c>
      <c r="Y992" s="27">
        <f t="shared" si="277"/>
        <v>1.2181909864288394E-2</v>
      </c>
      <c r="Z992" s="27">
        <f t="shared" si="278"/>
        <v>3.7642101480651134E-2</v>
      </c>
      <c r="AA992" s="22">
        <f>(0.5*'Vehicle Specs'!$G$20*'Drive Cycle'!E992^2)</f>
        <v>10981.918561500001</v>
      </c>
      <c r="AB992" s="22">
        <f t="shared" si="279"/>
        <v>142.38232696521001</v>
      </c>
      <c r="AC992" s="22">
        <f>SUM(AB$2:AB992)</f>
        <v>353671.9227793109</v>
      </c>
      <c r="AD992" s="35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</row>
    <row r="993" spans="1:43" x14ac:dyDescent="0.3">
      <c r="A993" s="21">
        <v>4</v>
      </c>
      <c r="B993" s="27" t="s">
        <v>105</v>
      </c>
      <c r="C993" s="27">
        <f t="shared" si="269"/>
        <v>991</v>
      </c>
      <c r="D993" s="27">
        <f t="shared" si="272"/>
        <v>13.22067</v>
      </c>
      <c r="E993" s="27">
        <f t="shared" si="285"/>
        <v>5.91</v>
      </c>
      <c r="F993" s="42">
        <f t="shared" si="280"/>
        <v>125.1433757020916</v>
      </c>
      <c r="G993" s="61"/>
      <c r="H993" s="61"/>
      <c r="I993" s="42">
        <f>E993-E992</f>
        <v>0</v>
      </c>
      <c r="J993" s="27">
        <f>(0.5*'Vehicle Specs'!$G$25*'Vehicle Specs'!$C$28*'Vehicle Specs'!$C$27*'Drive Cycle'!E993^2)</f>
        <v>31.072180965209999</v>
      </c>
      <c r="K993" s="27">
        <f>IF(A993=1,'Vehicle Specs'!$E$36,IF(A993=2,'Vehicle Specs'!$C$36,IF(A993=3,'Vehicle Specs'!$D$36,IF(A993=4,'Vehicle Specs'!$B$36,1))))</f>
        <v>111.31014600000002</v>
      </c>
      <c r="L993" s="27">
        <v>0</v>
      </c>
      <c r="M993" s="27">
        <f t="shared" si="281"/>
        <v>0</v>
      </c>
      <c r="N993" s="27">
        <f t="shared" si="273"/>
        <v>0</v>
      </c>
      <c r="O993" s="27">
        <f t="shared" si="274"/>
        <v>0</v>
      </c>
      <c r="P993" s="27">
        <f t="shared" si="275"/>
        <v>142.38232696521001</v>
      </c>
      <c r="Q993" s="27">
        <f>IF(H993=1,I993*'Vehicle Specs'!#REF!,IF(H993=2,'Vehicle Specs'!#REF!*I993,IF(H993=3,'Vehicle Specs'!$G$25*I993,0)))</f>
        <v>0</v>
      </c>
      <c r="R993" s="27">
        <f t="shared" si="271"/>
        <v>142.38232696521001</v>
      </c>
      <c r="S993" s="27">
        <f t="shared" si="276"/>
        <v>142.38232696521001</v>
      </c>
      <c r="T993" s="27">
        <f>ABS((+P993+Q993)*(+E993))/1000</f>
        <v>0.8414795523643912</v>
      </c>
      <c r="U993" s="61"/>
      <c r="V993" s="61"/>
      <c r="W993" s="22">
        <v>308.00785775999998</v>
      </c>
      <c r="X993" s="27">
        <f t="shared" si="282"/>
        <v>1.2181909864288394E-2</v>
      </c>
      <c r="Y993" s="27">
        <f t="shared" si="277"/>
        <v>1.2181909864288394E-2</v>
      </c>
      <c r="Z993" s="27">
        <f t="shared" si="278"/>
        <v>3.7642101480651134E-2</v>
      </c>
      <c r="AA993" s="22">
        <f>(0.5*'Vehicle Specs'!$G$20*'Drive Cycle'!E993^2)</f>
        <v>10981.918561500001</v>
      </c>
      <c r="AB993" s="22">
        <f t="shared" si="279"/>
        <v>142.38232696521001</v>
      </c>
      <c r="AC993" s="22">
        <f>SUM(AB$2:AB993)</f>
        <v>353814.30510627612</v>
      </c>
      <c r="AD993" s="35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</row>
    <row r="994" spans="1:43" x14ac:dyDescent="0.3">
      <c r="A994" s="21">
        <v>4</v>
      </c>
      <c r="B994" s="27" t="s">
        <v>105</v>
      </c>
      <c r="C994" s="27">
        <f t="shared" si="269"/>
        <v>992</v>
      </c>
      <c r="D994" s="27">
        <f t="shared" si="272"/>
        <v>14.898420000000002</v>
      </c>
      <c r="E994" s="27">
        <f>E993+0.75</f>
        <v>6.66</v>
      </c>
      <c r="F994" s="42">
        <f t="shared" si="280"/>
        <v>125.29352585224176</v>
      </c>
      <c r="G994" s="61"/>
      <c r="H994" s="61"/>
      <c r="I994" s="42">
        <f>E994-E993</f>
        <v>0.75</v>
      </c>
      <c r="J994" s="27">
        <f>(0.5*'Vehicle Specs'!$G$25*'Vehicle Specs'!$C$28*'Vehicle Specs'!$C$27*'Drive Cycle'!E994^2)</f>
        <v>39.458923617959996</v>
      </c>
      <c r="K994" s="27">
        <f>IF(A994=1,'Vehicle Specs'!$E$36,IF(A994=2,'Vehicle Specs'!$C$36,IF(A994=3,'Vehicle Specs'!$D$36,IF(A994=4,'Vehicle Specs'!$B$36,1))))</f>
        <v>111.31014600000002</v>
      </c>
      <c r="L994" s="27">
        <v>0</v>
      </c>
      <c r="M994" s="27">
        <f t="shared" si="281"/>
        <v>0</v>
      </c>
      <c r="N994" s="27">
        <f t="shared" si="273"/>
        <v>0</v>
      </c>
      <c r="O994" s="27">
        <f t="shared" si="274"/>
        <v>0</v>
      </c>
      <c r="P994" s="27">
        <f t="shared" si="275"/>
        <v>150.76906961796001</v>
      </c>
      <c r="Q994" s="27">
        <f>IF(H994=1,I994*'Vehicle Specs'!#REF!,IF(H994=2,'Vehicle Specs'!#REF!*I994,IF(H994=3,'Vehicle Specs'!$G$25*I994,0)))</f>
        <v>0</v>
      </c>
      <c r="R994" s="27">
        <f t="shared" si="271"/>
        <v>150.76906961796001</v>
      </c>
      <c r="S994" s="27">
        <f t="shared" si="276"/>
        <v>150.76906961796001</v>
      </c>
      <c r="T994" s="27">
        <f>ABS((+P994+Q994)*(+E994))/1000</f>
        <v>1.0041220036556138</v>
      </c>
      <c r="U994" s="61"/>
      <c r="V994" s="61"/>
      <c r="W994" s="22">
        <v>308.00785775999998</v>
      </c>
      <c r="X994" s="27">
        <f t="shared" si="282"/>
        <v>1.2899460597082265E-2</v>
      </c>
      <c r="Y994" s="27">
        <f t="shared" si="277"/>
        <v>1.2899460597082265E-2</v>
      </c>
      <c r="Z994" s="27">
        <f t="shared" si="278"/>
        <v>3.9859333244984196E-2</v>
      </c>
      <c r="AA994" s="22">
        <f>(0.5*'Vehicle Specs'!$G$20*'Drive Cycle'!E994^2)</f>
        <v>13946.065974000001</v>
      </c>
      <c r="AB994" s="22">
        <f t="shared" si="279"/>
        <v>150.76906961796001</v>
      </c>
      <c r="AC994" s="22">
        <f>SUM(AB$2:AB994)</f>
        <v>353965.07417589409</v>
      </c>
      <c r="AD994" s="35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</row>
    <row r="995" spans="1:43" x14ac:dyDescent="0.3">
      <c r="A995" s="21">
        <v>4</v>
      </c>
      <c r="B995" s="27" t="s">
        <v>105</v>
      </c>
      <c r="C995" s="27">
        <f t="shared" si="269"/>
        <v>993</v>
      </c>
      <c r="D995" s="27">
        <f t="shared" si="272"/>
        <v>16.576170000000001</v>
      </c>
      <c r="E995" s="27">
        <f t="shared" ref="E995:E1002" si="286">E994+0.75</f>
        <v>7.41</v>
      </c>
      <c r="F995" s="42">
        <f t="shared" si="280"/>
        <v>125.42847861877347</v>
      </c>
      <c r="G995" s="61"/>
      <c r="H995" s="61"/>
      <c r="I995" s="42">
        <f>E995-E994</f>
        <v>0.75</v>
      </c>
      <c r="J995" s="27">
        <f>(0.5*'Vehicle Specs'!$G$25*'Vehicle Specs'!$C$28*'Vehicle Specs'!$C$27*'Drive Cycle'!E995^2)</f>
        <v>48.846470883209996</v>
      </c>
      <c r="K995" s="27">
        <f>IF(A995=1,'Vehicle Specs'!$E$36,IF(A995=2,'Vehicle Specs'!$C$36,IF(A995=3,'Vehicle Specs'!$D$36,IF(A995=4,'Vehicle Specs'!$B$36,1))))</f>
        <v>111.31014600000002</v>
      </c>
      <c r="L995" s="27">
        <v>0</v>
      </c>
      <c r="M995" s="27">
        <f t="shared" si="281"/>
        <v>0</v>
      </c>
      <c r="N995" s="27">
        <f t="shared" si="273"/>
        <v>0</v>
      </c>
      <c r="O995" s="27">
        <f t="shared" si="274"/>
        <v>0</v>
      </c>
      <c r="P995" s="27">
        <f t="shared" si="275"/>
        <v>160.15661688321001</v>
      </c>
      <c r="Q995" s="27">
        <f>IF(H995=1,I995*'Vehicle Specs'!#REF!,IF(H995=2,'Vehicle Specs'!#REF!*I995,IF(H995=3,'Vehicle Specs'!$G$25*I995,0)))</f>
        <v>0</v>
      </c>
      <c r="R995" s="27">
        <f t="shared" si="271"/>
        <v>160.15661688321001</v>
      </c>
      <c r="S995" s="27">
        <f t="shared" si="276"/>
        <v>160.15661688321001</v>
      </c>
      <c r="T995" s="27">
        <f>ABS((+P995+Q995)*(+E995))/1000</f>
        <v>1.1867605311045861</v>
      </c>
      <c r="U995" s="61"/>
      <c r="V995" s="61"/>
      <c r="W995" s="22">
        <v>308.00785775999998</v>
      </c>
      <c r="X995" s="27">
        <f t="shared" si="282"/>
        <v>1.3702637908968487E-2</v>
      </c>
      <c r="Y995" s="27">
        <f t="shared" si="277"/>
        <v>1.3702637908968487E-2</v>
      </c>
      <c r="Z995" s="27">
        <f t="shared" si="278"/>
        <v>4.2341151138712625E-2</v>
      </c>
      <c r="AA995" s="22">
        <f>(0.5*'Vehicle Specs'!$G$20*'Drive Cycle'!E995^2)</f>
        <v>17263.930261500002</v>
      </c>
      <c r="AB995" s="22">
        <f t="shared" si="279"/>
        <v>160.15661688321001</v>
      </c>
      <c r="AC995" s="22">
        <f>SUM(AB$2:AB995)</f>
        <v>354125.23079277732</v>
      </c>
      <c r="AD995" s="35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</row>
    <row r="996" spans="1:43" x14ac:dyDescent="0.3">
      <c r="A996" s="21">
        <v>4</v>
      </c>
      <c r="B996" s="27" t="s">
        <v>105</v>
      </c>
      <c r="C996" s="27">
        <f t="shared" si="269"/>
        <v>994</v>
      </c>
      <c r="D996" s="27">
        <f t="shared" si="272"/>
        <v>18.253920000000001</v>
      </c>
      <c r="E996" s="27">
        <f t="shared" si="286"/>
        <v>8.16</v>
      </c>
      <c r="F996" s="42">
        <f t="shared" si="280"/>
        <v>125.55102763838131</v>
      </c>
      <c r="G996" s="61"/>
      <c r="H996" s="61"/>
      <c r="I996" s="42">
        <f>E996-E995</f>
        <v>0.75</v>
      </c>
      <c r="J996" s="27">
        <f>(0.5*'Vehicle Specs'!$G$25*'Vehicle Specs'!$C$28*'Vehicle Specs'!$C$27*'Drive Cycle'!E996^2)</f>
        <v>59.234822760959993</v>
      </c>
      <c r="K996" s="27">
        <f>IF(A996=1,'Vehicle Specs'!$E$36,IF(A996=2,'Vehicle Specs'!$C$36,IF(A996=3,'Vehicle Specs'!$D$36,IF(A996=4,'Vehicle Specs'!$B$36,1))))</f>
        <v>111.31014600000002</v>
      </c>
      <c r="L996" s="27">
        <v>0</v>
      </c>
      <c r="M996" s="27">
        <f t="shared" si="281"/>
        <v>0</v>
      </c>
      <c r="N996" s="27">
        <f t="shared" si="273"/>
        <v>0</v>
      </c>
      <c r="O996" s="27">
        <f t="shared" si="274"/>
        <v>0</v>
      </c>
      <c r="P996" s="27">
        <f t="shared" si="275"/>
        <v>170.54496876096002</v>
      </c>
      <c r="Q996" s="27">
        <f>IF(H996=1,I996*'Vehicle Specs'!#REF!,IF(H996=2,'Vehicle Specs'!#REF!*I996,IF(H996=3,'Vehicle Specs'!$G$25*I996,0)))</f>
        <v>0</v>
      </c>
      <c r="R996" s="27">
        <f t="shared" si="271"/>
        <v>170.54496876096002</v>
      </c>
      <c r="S996" s="27">
        <f t="shared" si="276"/>
        <v>170.54496876096002</v>
      </c>
      <c r="T996" s="27">
        <f>ABS((+P996+Q996)*(+E996))/1000</f>
        <v>1.3916469450894338</v>
      </c>
      <c r="U996" s="61"/>
      <c r="V996" s="61"/>
      <c r="W996" s="22">
        <v>308.00785775999998</v>
      </c>
      <c r="X996" s="27">
        <f t="shared" si="282"/>
        <v>1.459144179994706E-2</v>
      </c>
      <c r="Y996" s="27">
        <f t="shared" si="277"/>
        <v>1.459144179994706E-2</v>
      </c>
      <c r="Z996" s="27">
        <f t="shared" si="278"/>
        <v>4.5087555161836414E-2</v>
      </c>
      <c r="AA996" s="22">
        <f>(0.5*'Vehicle Specs'!$G$20*'Drive Cycle'!E996^2)</f>
        <v>20935.511424</v>
      </c>
      <c r="AB996" s="22">
        <f t="shared" si="279"/>
        <v>170.54496876096002</v>
      </c>
      <c r="AC996" s="22">
        <f>SUM(AB$2:AB996)</f>
        <v>354295.7757615383</v>
      </c>
      <c r="AD996" s="35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</row>
    <row r="997" spans="1:43" x14ac:dyDescent="0.3">
      <c r="A997" s="21">
        <v>4</v>
      </c>
      <c r="B997" s="27" t="s">
        <v>105</v>
      </c>
      <c r="C997" s="27">
        <f t="shared" si="269"/>
        <v>995</v>
      </c>
      <c r="D997" s="27">
        <f t="shared" si="272"/>
        <v>19.93167</v>
      </c>
      <c r="E997" s="27">
        <f t="shared" si="286"/>
        <v>8.91</v>
      </c>
      <c r="F997" s="42">
        <f t="shared" si="280"/>
        <v>125.66326108394809</v>
      </c>
      <c r="G997" s="61"/>
      <c r="H997" s="61"/>
      <c r="I997" s="42">
        <f>E997-E996</f>
        <v>0.75</v>
      </c>
      <c r="J997" s="27">
        <f>(0.5*'Vehicle Specs'!$G$25*'Vehicle Specs'!$C$28*'Vehicle Specs'!$C$27*'Drive Cycle'!E997^2)</f>
        <v>70.623979251210002</v>
      </c>
      <c r="K997" s="27">
        <f>IF(A997=1,'Vehicle Specs'!$E$36,IF(A997=2,'Vehicle Specs'!$C$36,IF(A997=3,'Vehicle Specs'!$D$36,IF(A997=4,'Vehicle Specs'!$B$36,1))))</f>
        <v>111.31014600000002</v>
      </c>
      <c r="L997" s="27">
        <v>0</v>
      </c>
      <c r="M997" s="27">
        <f t="shared" si="281"/>
        <v>0</v>
      </c>
      <c r="N997" s="27">
        <f t="shared" si="273"/>
        <v>0</v>
      </c>
      <c r="O997" s="27">
        <f t="shared" si="274"/>
        <v>0</v>
      </c>
      <c r="P997" s="27">
        <f t="shared" si="275"/>
        <v>181.93412525121002</v>
      </c>
      <c r="Q997" s="27">
        <f>IF(H997=1,I997*'Vehicle Specs'!#REF!,IF(H997=2,'Vehicle Specs'!#REF!*I997,IF(H997=3,'Vehicle Specs'!$G$25*I997,0)))</f>
        <v>0</v>
      </c>
      <c r="R997" s="27">
        <f t="shared" si="271"/>
        <v>181.93412525121002</v>
      </c>
      <c r="S997" s="27">
        <f t="shared" si="276"/>
        <v>181.93412525121002</v>
      </c>
      <c r="T997" s="27">
        <f>ABS((+P997+Q997)*(+E997))/1000</f>
        <v>1.6210330559882813</v>
      </c>
      <c r="U997" s="61"/>
      <c r="V997" s="61"/>
      <c r="W997" s="22">
        <v>308.00785775999998</v>
      </c>
      <c r="X997" s="27">
        <f t="shared" si="282"/>
        <v>1.5565872270017978E-2</v>
      </c>
      <c r="Y997" s="27">
        <f t="shared" si="277"/>
        <v>1.5565872270017978E-2</v>
      </c>
      <c r="Z997" s="27">
        <f t="shared" si="278"/>
        <v>4.8098545314355548E-2</v>
      </c>
      <c r="AA997" s="22">
        <f>(0.5*'Vehicle Specs'!$G$20*'Drive Cycle'!E997^2)</f>
        <v>24960.809461500005</v>
      </c>
      <c r="AB997" s="22">
        <f t="shared" si="279"/>
        <v>181.93412525121002</v>
      </c>
      <c r="AC997" s="22">
        <f>SUM(AB$2:AB997)</f>
        <v>354477.7098867895</v>
      </c>
      <c r="AD997" s="35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</row>
    <row r="998" spans="1:43" x14ac:dyDescent="0.3">
      <c r="A998" s="21">
        <v>4</v>
      </c>
      <c r="B998" s="28" t="s">
        <v>90</v>
      </c>
      <c r="C998" s="28">
        <f t="shared" si="269"/>
        <v>996</v>
      </c>
      <c r="D998" s="28">
        <f t="shared" si="272"/>
        <v>21.60942</v>
      </c>
      <c r="E998" s="28">
        <f t="shared" si="286"/>
        <v>9.66</v>
      </c>
      <c r="F998" s="41">
        <f t="shared" si="280"/>
        <v>125.76678075268515</v>
      </c>
      <c r="G998" s="61"/>
      <c r="H998" s="61"/>
      <c r="I998" s="41">
        <f>E998-E997</f>
        <v>0.75</v>
      </c>
      <c r="J998" s="28">
        <f>(0.5*'Vehicle Specs'!$G$25*'Vehicle Specs'!$C$28*'Vehicle Specs'!$C$27*'Drive Cycle'!E998^2)</f>
        <v>83.013940353959995</v>
      </c>
      <c r="K998" s="28">
        <f>IF(A998=1,'Vehicle Specs'!$E$36,IF(A998=2,'Vehicle Specs'!$C$36,IF(A998=3,'Vehicle Specs'!$D$36,IF(A998=4,'Vehicle Specs'!$B$36,1))))</f>
        <v>111.31014600000002</v>
      </c>
      <c r="L998" s="28">
        <v>0</v>
      </c>
      <c r="M998" s="28">
        <f t="shared" si="281"/>
        <v>0</v>
      </c>
      <c r="N998" s="28">
        <f t="shared" si="273"/>
        <v>0</v>
      </c>
      <c r="O998" s="28">
        <f t="shared" si="274"/>
        <v>0</v>
      </c>
      <c r="P998" s="28">
        <f t="shared" si="275"/>
        <v>194.32408635396001</v>
      </c>
      <c r="Q998" s="28">
        <f>IF(H998=1,I998*'Vehicle Specs'!#REF!,IF(H998=2,'Vehicle Specs'!#REF!*I998,IF(H998=3,'Vehicle Specs'!$G$25*I998,0)))</f>
        <v>0</v>
      </c>
      <c r="R998" s="28">
        <f t="shared" si="271"/>
        <v>194.32408635396001</v>
      </c>
      <c r="S998" s="28">
        <f t="shared" si="276"/>
        <v>194.32408635396001</v>
      </c>
      <c r="T998" s="28">
        <f>ABS((+P998+Q998)*(+E998))/1000</f>
        <v>1.8771706741792535</v>
      </c>
      <c r="U998" s="61"/>
      <c r="V998" s="61"/>
      <c r="W998" s="22">
        <v>308.00785775999998</v>
      </c>
      <c r="X998" s="28">
        <f t="shared" si="282"/>
        <v>1.6625929319181242E-2</v>
      </c>
      <c r="Y998" s="28">
        <f t="shared" si="277"/>
        <v>1.6625929319181242E-2</v>
      </c>
      <c r="Z998" s="28">
        <f t="shared" si="278"/>
        <v>5.1374121596270035E-2</v>
      </c>
      <c r="AA998" s="22">
        <f>(0.5*'Vehicle Specs'!$G$20*'Drive Cycle'!E998^2)</f>
        <v>29339.824374000003</v>
      </c>
      <c r="AB998" s="22">
        <f t="shared" si="279"/>
        <v>194.32408635396001</v>
      </c>
      <c r="AC998" s="22">
        <f>SUM(AB$2:AB998)</f>
        <v>354672.03397314344</v>
      </c>
      <c r="AD998" s="35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</row>
    <row r="999" spans="1:43" x14ac:dyDescent="0.3">
      <c r="A999" s="21">
        <v>4</v>
      </c>
      <c r="B999" s="28" t="s">
        <v>90</v>
      </c>
      <c r="C999" s="28">
        <f t="shared" ref="C999:C1062" si="287">C998+1</f>
        <v>997</v>
      </c>
      <c r="D999" s="28">
        <f t="shared" si="272"/>
        <v>23.28717</v>
      </c>
      <c r="E999" s="28">
        <f t="shared" si="286"/>
        <v>10.41</v>
      </c>
      <c r="F999" s="41">
        <f t="shared" si="280"/>
        <v>125.86284223203194</v>
      </c>
      <c r="G999" s="61"/>
      <c r="H999" s="61"/>
      <c r="I999" s="41">
        <f>E999-E998</f>
        <v>0.75</v>
      </c>
      <c r="J999" s="28">
        <f>(0.5*'Vehicle Specs'!$G$25*'Vehicle Specs'!$C$28*'Vehicle Specs'!$C$27*'Drive Cycle'!E999^2)</f>
        <v>96.404706069209993</v>
      </c>
      <c r="K999" s="28">
        <f>IF(A999=1,'Vehicle Specs'!$E$36,IF(A999=2,'Vehicle Specs'!$C$36,IF(A999=3,'Vehicle Specs'!$D$36,IF(A999=4,'Vehicle Specs'!$B$36,1))))</f>
        <v>111.31014600000002</v>
      </c>
      <c r="L999" s="28">
        <v>0</v>
      </c>
      <c r="M999" s="28">
        <f t="shared" si="281"/>
        <v>0</v>
      </c>
      <c r="N999" s="28">
        <f t="shared" si="273"/>
        <v>0</v>
      </c>
      <c r="O999" s="28">
        <f t="shared" si="274"/>
        <v>0</v>
      </c>
      <c r="P999" s="28">
        <f t="shared" si="275"/>
        <v>207.71485206921</v>
      </c>
      <c r="Q999" s="28">
        <f>IF(H999=1,I999*'Vehicle Specs'!#REF!,IF(H999=2,'Vehicle Specs'!#REF!*I999,IF(H999=3,'Vehicle Specs'!$G$25*I999,0)))</f>
        <v>0</v>
      </c>
      <c r="R999" s="28">
        <f t="shared" si="271"/>
        <v>207.71485206921</v>
      </c>
      <c r="S999" s="28">
        <f t="shared" si="276"/>
        <v>207.71485206921</v>
      </c>
      <c r="T999" s="28">
        <f>ABS((+P999+Q999)*(+E999))/1000</f>
        <v>2.1623116100404758</v>
      </c>
      <c r="U999" s="61"/>
      <c r="V999" s="61"/>
      <c r="W999" s="22">
        <v>308.00785775999998</v>
      </c>
      <c r="X999" s="28">
        <f t="shared" si="282"/>
        <v>1.7771612947436854E-2</v>
      </c>
      <c r="Y999" s="28">
        <f t="shared" si="277"/>
        <v>1.7771612947436854E-2</v>
      </c>
      <c r="Z999" s="28">
        <f t="shared" si="278"/>
        <v>5.4914284007579875E-2</v>
      </c>
      <c r="AA999" s="22">
        <f>(0.5*'Vehicle Specs'!$G$20*'Drive Cycle'!E999^2)</f>
        <v>34072.556161500004</v>
      </c>
      <c r="AB999" s="22">
        <f t="shared" si="279"/>
        <v>207.71485206921</v>
      </c>
      <c r="AC999" s="22">
        <f>SUM(AB$2:AB999)</f>
        <v>354879.74882521265</v>
      </c>
      <c r="AD999" s="35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</row>
    <row r="1000" spans="1:43" x14ac:dyDescent="0.3">
      <c r="A1000" s="21">
        <v>4</v>
      </c>
      <c r="B1000" s="28" t="s">
        <v>90</v>
      </c>
      <c r="C1000" s="28">
        <f t="shared" si="287"/>
        <v>998</v>
      </c>
      <c r="D1000" s="28">
        <f t="shared" si="272"/>
        <v>24.964920000000003</v>
      </c>
      <c r="E1000" s="28">
        <f t="shared" si="286"/>
        <v>11.16</v>
      </c>
      <c r="F1000" s="41">
        <f t="shared" si="280"/>
        <v>125.95244796679896</v>
      </c>
      <c r="G1000" s="61"/>
      <c r="H1000" s="61"/>
      <c r="I1000" s="41">
        <f>E1000-E999</f>
        <v>0.75</v>
      </c>
      <c r="J1000" s="28">
        <f>(0.5*'Vehicle Specs'!$G$25*'Vehicle Specs'!$C$28*'Vehicle Specs'!$C$27*'Drive Cycle'!E1000^2)</f>
        <v>110.79627639696</v>
      </c>
      <c r="K1000" s="28">
        <f>IF(A1000=1,'Vehicle Specs'!$E$36,IF(A1000=2,'Vehicle Specs'!$C$36,IF(A1000=3,'Vehicle Specs'!$D$36,IF(A1000=4,'Vehicle Specs'!$B$36,1))))</f>
        <v>111.31014600000002</v>
      </c>
      <c r="L1000" s="28">
        <v>0</v>
      </c>
      <c r="M1000" s="28">
        <f t="shared" si="281"/>
        <v>0</v>
      </c>
      <c r="N1000" s="28">
        <f t="shared" si="273"/>
        <v>0</v>
      </c>
      <c r="O1000" s="28">
        <f t="shared" si="274"/>
        <v>0</v>
      </c>
      <c r="P1000" s="28">
        <f t="shared" si="275"/>
        <v>222.10642239696</v>
      </c>
      <c r="Q1000" s="28">
        <f>IF(H1000=1,I1000*'Vehicle Specs'!#REF!,IF(H1000=2,'Vehicle Specs'!#REF!*I1000,IF(H1000=3,'Vehicle Specs'!$G$25*I1000,0)))</f>
        <v>0</v>
      </c>
      <c r="R1000" s="28">
        <f t="shared" si="271"/>
        <v>222.10642239696</v>
      </c>
      <c r="S1000" s="28">
        <f t="shared" si="276"/>
        <v>222.10642239696</v>
      </c>
      <c r="T1000" s="28">
        <f>ABS((+P1000+Q1000)*(+E1000))/1000</f>
        <v>2.4787076739500735</v>
      </c>
      <c r="U1000" s="61"/>
      <c r="V1000" s="61"/>
      <c r="W1000" s="22">
        <v>308.00785775999998</v>
      </c>
      <c r="X1000" s="28">
        <f t="shared" si="282"/>
        <v>1.9002923154784815E-2</v>
      </c>
      <c r="Y1000" s="28">
        <f t="shared" si="277"/>
        <v>1.9002923154784815E-2</v>
      </c>
      <c r="Z1000" s="28">
        <f t="shared" si="278"/>
        <v>5.8719032548285074E-2</v>
      </c>
      <c r="AA1000" s="22">
        <f>(0.5*'Vehicle Specs'!$G$20*'Drive Cycle'!E1000^2)</f>
        <v>39159.004824000003</v>
      </c>
      <c r="AB1000" s="22">
        <f t="shared" si="279"/>
        <v>222.10642239696</v>
      </c>
      <c r="AC1000" s="22">
        <f>SUM(AB$2:AB1000)</f>
        <v>355101.85524760961</v>
      </c>
      <c r="AD1000" s="35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</row>
    <row r="1001" spans="1:43" x14ac:dyDescent="0.3">
      <c r="A1001" s="21">
        <v>4</v>
      </c>
      <c r="B1001" s="28" t="s">
        <v>90</v>
      </c>
      <c r="C1001" s="28">
        <f t="shared" si="287"/>
        <v>999</v>
      </c>
      <c r="D1001" s="28">
        <f t="shared" si="272"/>
        <v>26.642670000000003</v>
      </c>
      <c r="E1001" s="28">
        <f t="shared" si="286"/>
        <v>11.91</v>
      </c>
      <c r="F1001" s="41">
        <f t="shared" si="280"/>
        <v>126.0364110230542</v>
      </c>
      <c r="G1001" s="61"/>
      <c r="H1001" s="61"/>
      <c r="I1001" s="41">
        <f>E1001-E1000</f>
        <v>0.75</v>
      </c>
      <c r="J1001" s="28">
        <f>(0.5*'Vehicle Specs'!$G$25*'Vehicle Specs'!$C$28*'Vehicle Specs'!$C$27*'Drive Cycle'!E1001^2)</f>
        <v>126.18865133721</v>
      </c>
      <c r="K1001" s="28">
        <f>IF(A1001=1,'Vehicle Specs'!$E$36,IF(A1001=2,'Vehicle Specs'!$C$36,IF(A1001=3,'Vehicle Specs'!$D$36,IF(A1001=4,'Vehicle Specs'!$B$36,1))))</f>
        <v>111.31014600000002</v>
      </c>
      <c r="L1001" s="28">
        <v>0</v>
      </c>
      <c r="M1001" s="28">
        <f t="shared" si="281"/>
        <v>0</v>
      </c>
      <c r="N1001" s="28">
        <f t="shared" si="273"/>
        <v>0</v>
      </c>
      <c r="O1001" s="28">
        <f t="shared" si="274"/>
        <v>0</v>
      </c>
      <c r="P1001" s="28">
        <f t="shared" si="275"/>
        <v>237.49879733721002</v>
      </c>
      <c r="Q1001" s="28">
        <f>IF(H1001=1,I1001*'Vehicle Specs'!#REF!,IF(H1001=2,'Vehicle Specs'!#REF!*I1001,IF(H1001=3,'Vehicle Specs'!$G$25*I1001,0)))</f>
        <v>0</v>
      </c>
      <c r="R1001" s="28">
        <f t="shared" si="271"/>
        <v>237.49879733721002</v>
      </c>
      <c r="S1001" s="28">
        <f t="shared" si="276"/>
        <v>237.49879733721002</v>
      </c>
      <c r="T1001" s="28">
        <f>ABS((+P1001+Q1001)*(+E1001))/1000</f>
        <v>2.8286106762861714</v>
      </c>
      <c r="U1001" s="61"/>
      <c r="V1001" s="61"/>
      <c r="W1001" s="22">
        <v>308.00785775999998</v>
      </c>
      <c r="X1001" s="28">
        <f t="shared" si="282"/>
        <v>2.0319859941225125E-2</v>
      </c>
      <c r="Y1001" s="28">
        <f t="shared" si="277"/>
        <v>2.0319859941225125E-2</v>
      </c>
      <c r="Z1001" s="28">
        <f t="shared" si="278"/>
        <v>6.2788367218385627E-2</v>
      </c>
      <c r="AA1001" s="22">
        <f>(0.5*'Vehicle Specs'!$G$20*'Drive Cycle'!E1001^2)</f>
        <v>44599.170361500008</v>
      </c>
      <c r="AB1001" s="22">
        <f t="shared" si="279"/>
        <v>237.49879733721002</v>
      </c>
      <c r="AC1001" s="22">
        <f>SUM(AB$2:AB1001)</f>
        <v>355339.35404494684</v>
      </c>
      <c r="AD1001" s="35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</row>
    <row r="1002" spans="1:43" x14ac:dyDescent="0.3">
      <c r="A1002" s="21">
        <v>4</v>
      </c>
      <c r="B1002" s="28" t="s">
        <v>90</v>
      </c>
      <c r="C1002" s="28">
        <f t="shared" si="287"/>
        <v>1000</v>
      </c>
      <c r="D1002" s="28">
        <f t="shared" si="272"/>
        <v>28.320420000000002</v>
      </c>
      <c r="E1002" s="28">
        <f t="shared" si="286"/>
        <v>12.66</v>
      </c>
      <c r="F1002" s="41">
        <f t="shared" si="280"/>
        <v>126.11539996460239</v>
      </c>
      <c r="G1002" s="61"/>
      <c r="H1002" s="61"/>
      <c r="I1002" s="41">
        <f>E1002-E1001</f>
        <v>0.75</v>
      </c>
      <c r="J1002" s="28">
        <f>(0.5*'Vehicle Specs'!$G$25*'Vehicle Specs'!$C$28*'Vehicle Specs'!$C$27*'Drive Cycle'!E1002^2)</f>
        <v>142.58183088995997</v>
      </c>
      <c r="K1002" s="28">
        <f>IF(A1002=1,'Vehicle Specs'!$E$36,IF(A1002=2,'Vehicle Specs'!$C$36,IF(A1002=3,'Vehicle Specs'!$D$36,IF(A1002=4,'Vehicle Specs'!$B$36,1))))</f>
        <v>111.31014600000002</v>
      </c>
      <c r="L1002" s="28">
        <v>0</v>
      </c>
      <c r="M1002" s="28">
        <f t="shared" si="281"/>
        <v>0</v>
      </c>
      <c r="N1002" s="28">
        <f t="shared" si="273"/>
        <v>0</v>
      </c>
      <c r="O1002" s="28">
        <f t="shared" si="274"/>
        <v>0</v>
      </c>
      <c r="P1002" s="28">
        <f t="shared" si="275"/>
        <v>253.89197688996001</v>
      </c>
      <c r="Q1002" s="28">
        <f>IF(H1002=1,I1002*'Vehicle Specs'!#REF!,IF(H1002=2,'Vehicle Specs'!#REF!*I1002,IF(H1002=3,'Vehicle Specs'!$G$25*I1002,0)))</f>
        <v>0</v>
      </c>
      <c r="R1002" s="28">
        <f t="shared" si="271"/>
        <v>253.89197688996001</v>
      </c>
      <c r="S1002" s="28">
        <f t="shared" si="276"/>
        <v>253.89197688996001</v>
      </c>
      <c r="T1002" s="28">
        <f>ABS((+P1002+Q1002)*(+E1002))/1000</f>
        <v>3.2142724274268937</v>
      </c>
      <c r="U1002" s="61"/>
      <c r="V1002" s="61"/>
      <c r="W1002" s="22">
        <v>308.00785775999998</v>
      </c>
      <c r="X1002" s="28">
        <f t="shared" si="282"/>
        <v>2.1722423306757777E-2</v>
      </c>
      <c r="Y1002" s="28">
        <f t="shared" si="277"/>
        <v>2.1722423306757777E-2</v>
      </c>
      <c r="Z1002" s="28">
        <f t="shared" si="278"/>
        <v>6.7122288017881532E-2</v>
      </c>
      <c r="AA1002" s="22">
        <f>(0.5*'Vehicle Specs'!$G$20*'Drive Cycle'!E1002^2)</f>
        <v>50393.052774000003</v>
      </c>
      <c r="AB1002" s="22">
        <f t="shared" si="279"/>
        <v>253.89197688996001</v>
      </c>
      <c r="AC1002" s="22">
        <f>SUM(AB$2:AB1002)</f>
        <v>355593.24602183682</v>
      </c>
      <c r="AD1002" s="35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</row>
    <row r="1003" spans="1:43" x14ac:dyDescent="0.3">
      <c r="A1003" s="21">
        <v>4</v>
      </c>
      <c r="B1003" s="28" t="s">
        <v>90</v>
      </c>
      <c r="C1003" s="28">
        <f t="shared" si="287"/>
        <v>1001</v>
      </c>
      <c r="D1003" s="28">
        <f t="shared" si="272"/>
        <v>26.642670000000003</v>
      </c>
      <c r="E1003" s="28">
        <f t="shared" ref="E1003:E1014" si="288">E1002-0.75</f>
        <v>11.91</v>
      </c>
      <c r="F1003" s="41">
        <f t="shared" si="280"/>
        <v>126.19936302085763</v>
      </c>
      <c r="G1003" s="61"/>
      <c r="H1003" s="61"/>
      <c r="I1003" s="41">
        <f>E1003-E1002</f>
        <v>-0.75</v>
      </c>
      <c r="J1003" s="28">
        <f>(0.5*'Vehicle Specs'!$G$25*'Vehicle Specs'!$C$28*'Vehicle Specs'!$C$27*'Drive Cycle'!E1003^2)</f>
        <v>126.18865133721</v>
      </c>
      <c r="K1003" s="28">
        <f>IF(A1003=1,'Vehicle Specs'!$E$36,IF(A1003=2,'Vehicle Specs'!$C$36,IF(A1003=3,'Vehicle Specs'!$D$36,IF(A1003=4,'Vehicle Specs'!$B$36,1))))</f>
        <v>111.31014600000002</v>
      </c>
      <c r="L1003" s="28">
        <v>0</v>
      </c>
      <c r="M1003" s="28">
        <f t="shared" si="281"/>
        <v>0</v>
      </c>
      <c r="N1003" s="28">
        <f t="shared" si="273"/>
        <v>0</v>
      </c>
      <c r="O1003" s="28">
        <f t="shared" si="274"/>
        <v>0</v>
      </c>
      <c r="P1003" s="28">
        <f t="shared" si="275"/>
        <v>237.49879733721002</v>
      </c>
      <c r="Q1003" s="28">
        <f>IF(H1003=1,I1003*'Vehicle Specs'!#REF!,IF(H1003=2,'Vehicle Specs'!#REF!*I1003,IF(H1003=3,'Vehicle Specs'!$G$25*I1003,0)))</f>
        <v>0</v>
      </c>
      <c r="R1003" s="28">
        <f t="shared" si="271"/>
        <v>237.49879733721002</v>
      </c>
      <c r="S1003" s="28">
        <f t="shared" si="276"/>
        <v>237.49879733721002</v>
      </c>
      <c r="T1003" s="28">
        <f>ABS((+P1003+Q1003)*(+E1003))/1000</f>
        <v>2.8286106762861714</v>
      </c>
      <c r="U1003" s="61"/>
      <c r="V1003" s="61"/>
      <c r="W1003" s="22">
        <v>308.00785775999998</v>
      </c>
      <c r="X1003" s="28">
        <f t="shared" si="282"/>
        <v>2.0319859941225125E-2</v>
      </c>
      <c r="Y1003" s="28">
        <f t="shared" si="277"/>
        <v>2.0319859941225125E-2</v>
      </c>
      <c r="Z1003" s="28">
        <f t="shared" si="278"/>
        <v>6.2788367218385627E-2</v>
      </c>
      <c r="AA1003" s="22">
        <f>(0.5*'Vehicle Specs'!$G$20*'Drive Cycle'!E1003^2)</f>
        <v>44599.170361500008</v>
      </c>
      <c r="AB1003" s="22">
        <f t="shared" si="279"/>
        <v>237.49879733721002</v>
      </c>
      <c r="AC1003" s="22">
        <f>SUM(AB$2:AB1003)</f>
        <v>355830.74481917406</v>
      </c>
      <c r="AD1003" s="35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</row>
    <row r="1004" spans="1:43" x14ac:dyDescent="0.3">
      <c r="A1004" s="21">
        <v>4</v>
      </c>
      <c r="B1004" s="28" t="s">
        <v>90</v>
      </c>
      <c r="C1004" s="28">
        <f t="shared" si="287"/>
        <v>1002</v>
      </c>
      <c r="D1004" s="28">
        <f t="shared" si="272"/>
        <v>24.964920000000003</v>
      </c>
      <c r="E1004" s="28">
        <f t="shared" si="288"/>
        <v>11.16</v>
      </c>
      <c r="F1004" s="41">
        <f t="shared" si="280"/>
        <v>126.28896875562465</v>
      </c>
      <c r="G1004" s="61"/>
      <c r="H1004" s="61"/>
      <c r="I1004" s="41">
        <f>E1004-E1003</f>
        <v>-0.75</v>
      </c>
      <c r="J1004" s="28">
        <f>(0.5*'Vehicle Specs'!$G$25*'Vehicle Specs'!$C$28*'Vehicle Specs'!$C$27*'Drive Cycle'!E1004^2)</f>
        <v>110.79627639696</v>
      </c>
      <c r="K1004" s="28">
        <f>IF(A1004=1,'Vehicle Specs'!$E$36,IF(A1004=2,'Vehicle Specs'!$C$36,IF(A1004=3,'Vehicle Specs'!$D$36,IF(A1004=4,'Vehicle Specs'!$B$36,1))))</f>
        <v>111.31014600000002</v>
      </c>
      <c r="L1004" s="28">
        <v>0</v>
      </c>
      <c r="M1004" s="28">
        <f t="shared" si="281"/>
        <v>0</v>
      </c>
      <c r="N1004" s="28">
        <f t="shared" si="273"/>
        <v>0</v>
      </c>
      <c r="O1004" s="28">
        <f t="shared" si="274"/>
        <v>0</v>
      </c>
      <c r="P1004" s="28">
        <f t="shared" si="275"/>
        <v>222.10642239696</v>
      </c>
      <c r="Q1004" s="28">
        <f>IF(H1004=1,I1004*'Vehicle Specs'!#REF!,IF(H1004=2,'Vehicle Specs'!#REF!*I1004,IF(H1004=3,'Vehicle Specs'!$G$25*I1004,0)))</f>
        <v>0</v>
      </c>
      <c r="R1004" s="28">
        <f t="shared" si="271"/>
        <v>222.10642239696</v>
      </c>
      <c r="S1004" s="28">
        <f t="shared" si="276"/>
        <v>222.10642239696</v>
      </c>
      <c r="T1004" s="28">
        <f>ABS((+P1004+Q1004)*(+E1004))/1000</f>
        <v>2.4787076739500735</v>
      </c>
      <c r="U1004" s="61"/>
      <c r="V1004" s="61"/>
      <c r="W1004" s="22">
        <v>308.00785775999998</v>
      </c>
      <c r="X1004" s="28">
        <f t="shared" si="282"/>
        <v>1.9002923154784815E-2</v>
      </c>
      <c r="Y1004" s="28">
        <f t="shared" si="277"/>
        <v>1.9002923154784815E-2</v>
      </c>
      <c r="Z1004" s="28">
        <f t="shared" si="278"/>
        <v>5.8719032548285074E-2</v>
      </c>
      <c r="AA1004" s="22">
        <f>(0.5*'Vehicle Specs'!$G$20*'Drive Cycle'!E1004^2)</f>
        <v>39159.004824000003</v>
      </c>
      <c r="AB1004" s="22">
        <f t="shared" si="279"/>
        <v>222.10642239696</v>
      </c>
      <c r="AC1004" s="22">
        <f>SUM(AB$2:AB1004)</f>
        <v>356052.85124157101</v>
      </c>
      <c r="AD1004" s="35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</row>
    <row r="1005" spans="1:43" x14ac:dyDescent="0.3">
      <c r="A1005" s="21">
        <v>4</v>
      </c>
      <c r="B1005" s="28" t="s">
        <v>90</v>
      </c>
      <c r="C1005" s="28">
        <f t="shared" si="287"/>
        <v>1003</v>
      </c>
      <c r="D1005" s="28">
        <f t="shared" si="272"/>
        <v>23.28717</v>
      </c>
      <c r="E1005" s="28">
        <f t="shared" si="288"/>
        <v>10.41</v>
      </c>
      <c r="F1005" s="41">
        <f t="shared" si="280"/>
        <v>126.38503023497144</v>
      </c>
      <c r="G1005" s="61"/>
      <c r="H1005" s="61"/>
      <c r="I1005" s="41">
        <f>E1005-E1004</f>
        <v>-0.75</v>
      </c>
      <c r="J1005" s="28">
        <f>(0.5*'Vehicle Specs'!$G$25*'Vehicle Specs'!$C$28*'Vehicle Specs'!$C$27*'Drive Cycle'!E1005^2)</f>
        <v>96.404706069209993</v>
      </c>
      <c r="K1005" s="28">
        <f>IF(A1005=1,'Vehicle Specs'!$E$36,IF(A1005=2,'Vehicle Specs'!$C$36,IF(A1005=3,'Vehicle Specs'!$D$36,IF(A1005=4,'Vehicle Specs'!$B$36,1))))</f>
        <v>111.31014600000002</v>
      </c>
      <c r="L1005" s="28">
        <v>0</v>
      </c>
      <c r="M1005" s="28">
        <f t="shared" si="281"/>
        <v>0</v>
      </c>
      <c r="N1005" s="28">
        <f t="shared" si="273"/>
        <v>0</v>
      </c>
      <c r="O1005" s="28">
        <f t="shared" si="274"/>
        <v>0</v>
      </c>
      <c r="P1005" s="28">
        <f t="shared" si="275"/>
        <v>207.71485206921</v>
      </c>
      <c r="Q1005" s="28">
        <f>IF(H1005=1,I1005*'Vehicle Specs'!#REF!,IF(H1005=2,'Vehicle Specs'!#REF!*I1005,IF(H1005=3,'Vehicle Specs'!$G$25*I1005,0)))</f>
        <v>0</v>
      </c>
      <c r="R1005" s="28">
        <f t="shared" si="271"/>
        <v>207.71485206921</v>
      </c>
      <c r="S1005" s="28">
        <f t="shared" si="276"/>
        <v>207.71485206921</v>
      </c>
      <c r="T1005" s="28">
        <f>ABS((+P1005+Q1005)*(+E1005))/1000</f>
        <v>2.1623116100404758</v>
      </c>
      <c r="U1005" s="61"/>
      <c r="V1005" s="61"/>
      <c r="W1005" s="22">
        <v>308.00785775999998</v>
      </c>
      <c r="X1005" s="28">
        <f t="shared" si="282"/>
        <v>1.7771612947436854E-2</v>
      </c>
      <c r="Y1005" s="28">
        <f t="shared" si="277"/>
        <v>1.7771612947436854E-2</v>
      </c>
      <c r="Z1005" s="28">
        <f t="shared" si="278"/>
        <v>5.4914284007579875E-2</v>
      </c>
      <c r="AA1005" s="22">
        <f>(0.5*'Vehicle Specs'!$G$20*'Drive Cycle'!E1005^2)</f>
        <v>34072.556161500004</v>
      </c>
      <c r="AB1005" s="22">
        <f t="shared" si="279"/>
        <v>207.71485206921</v>
      </c>
      <c r="AC1005" s="22">
        <f>SUM(AB$2:AB1005)</f>
        <v>356260.56609364023</v>
      </c>
      <c r="AD1005" s="35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</row>
    <row r="1006" spans="1:43" x14ac:dyDescent="0.3">
      <c r="A1006" s="21">
        <v>4</v>
      </c>
      <c r="B1006" s="28" t="s">
        <v>90</v>
      </c>
      <c r="C1006" s="28">
        <f t="shared" si="287"/>
        <v>1004</v>
      </c>
      <c r="D1006" s="28">
        <f t="shared" si="272"/>
        <v>21.60942</v>
      </c>
      <c r="E1006" s="28">
        <f t="shared" si="288"/>
        <v>9.66</v>
      </c>
      <c r="F1006" s="41">
        <f t="shared" si="280"/>
        <v>126.4885499037085</v>
      </c>
      <c r="G1006" s="61"/>
      <c r="H1006" s="61"/>
      <c r="I1006" s="41">
        <f>E1006-E1005</f>
        <v>-0.75</v>
      </c>
      <c r="J1006" s="28">
        <f>(0.5*'Vehicle Specs'!$G$25*'Vehicle Specs'!$C$28*'Vehicle Specs'!$C$27*'Drive Cycle'!E1006^2)</f>
        <v>83.013940353959995</v>
      </c>
      <c r="K1006" s="28">
        <f>IF(A1006=1,'Vehicle Specs'!$E$36,IF(A1006=2,'Vehicle Specs'!$C$36,IF(A1006=3,'Vehicle Specs'!$D$36,IF(A1006=4,'Vehicle Specs'!$B$36,1))))</f>
        <v>111.31014600000002</v>
      </c>
      <c r="L1006" s="28">
        <v>0</v>
      </c>
      <c r="M1006" s="28">
        <f t="shared" si="281"/>
        <v>0</v>
      </c>
      <c r="N1006" s="28">
        <f t="shared" si="273"/>
        <v>0</v>
      </c>
      <c r="O1006" s="28">
        <f t="shared" si="274"/>
        <v>0</v>
      </c>
      <c r="P1006" s="28">
        <f t="shared" si="275"/>
        <v>194.32408635396001</v>
      </c>
      <c r="Q1006" s="28">
        <f>IF(H1006=1,I1006*'Vehicle Specs'!#REF!,IF(H1006=2,'Vehicle Specs'!#REF!*I1006,IF(H1006=3,'Vehicle Specs'!$G$25*I1006,0)))</f>
        <v>0</v>
      </c>
      <c r="R1006" s="28">
        <f t="shared" si="271"/>
        <v>194.32408635396001</v>
      </c>
      <c r="S1006" s="28">
        <f t="shared" si="276"/>
        <v>194.32408635396001</v>
      </c>
      <c r="T1006" s="28">
        <f>ABS((+P1006+Q1006)*(+E1006))/1000</f>
        <v>1.8771706741792535</v>
      </c>
      <c r="U1006" s="61"/>
      <c r="V1006" s="61"/>
      <c r="W1006" s="22">
        <v>308.00785775999998</v>
      </c>
      <c r="X1006" s="28">
        <f t="shared" si="282"/>
        <v>1.6625929319181242E-2</v>
      </c>
      <c r="Y1006" s="28">
        <f t="shared" si="277"/>
        <v>1.6625929319181242E-2</v>
      </c>
      <c r="Z1006" s="28">
        <f t="shared" si="278"/>
        <v>5.1374121596270035E-2</v>
      </c>
      <c r="AA1006" s="22">
        <f>(0.5*'Vehicle Specs'!$G$20*'Drive Cycle'!E1006^2)</f>
        <v>29339.824374000003</v>
      </c>
      <c r="AB1006" s="22">
        <f t="shared" si="279"/>
        <v>194.32408635396001</v>
      </c>
      <c r="AC1006" s="22">
        <f>SUM(AB$2:AB1006)</f>
        <v>356454.89017999417</v>
      </c>
      <c r="AD1006" s="35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</row>
    <row r="1007" spans="1:43" x14ac:dyDescent="0.3">
      <c r="A1007" s="21">
        <v>4</v>
      </c>
      <c r="B1007" s="28" t="s">
        <v>90</v>
      </c>
      <c r="C1007" s="28">
        <f t="shared" si="287"/>
        <v>1005</v>
      </c>
      <c r="D1007" s="28">
        <f t="shared" si="272"/>
        <v>19.93167</v>
      </c>
      <c r="E1007" s="28">
        <f t="shared" si="288"/>
        <v>8.91</v>
      </c>
      <c r="F1007" s="41">
        <f t="shared" si="280"/>
        <v>126.60078334927528</v>
      </c>
      <c r="G1007" s="61"/>
      <c r="H1007" s="61"/>
      <c r="I1007" s="41">
        <f>E1007-E1006</f>
        <v>-0.75</v>
      </c>
      <c r="J1007" s="28">
        <f>(0.5*'Vehicle Specs'!$G$25*'Vehicle Specs'!$C$28*'Vehicle Specs'!$C$27*'Drive Cycle'!E1007^2)</f>
        <v>70.623979251210002</v>
      </c>
      <c r="K1007" s="28">
        <f>IF(A1007=1,'Vehicle Specs'!$E$36,IF(A1007=2,'Vehicle Specs'!$C$36,IF(A1007=3,'Vehicle Specs'!$D$36,IF(A1007=4,'Vehicle Specs'!$B$36,1))))</f>
        <v>111.31014600000002</v>
      </c>
      <c r="L1007" s="28">
        <v>0</v>
      </c>
      <c r="M1007" s="28">
        <f t="shared" si="281"/>
        <v>0</v>
      </c>
      <c r="N1007" s="28">
        <f t="shared" si="273"/>
        <v>0</v>
      </c>
      <c r="O1007" s="28">
        <f t="shared" si="274"/>
        <v>0</v>
      </c>
      <c r="P1007" s="28">
        <f t="shared" si="275"/>
        <v>181.93412525121002</v>
      </c>
      <c r="Q1007" s="28">
        <f>IF(H1007=1,I1007*'Vehicle Specs'!#REF!,IF(H1007=2,'Vehicle Specs'!#REF!*I1007,IF(H1007=3,'Vehicle Specs'!$G$25*I1007,0)))</f>
        <v>0</v>
      </c>
      <c r="R1007" s="28">
        <f t="shared" si="271"/>
        <v>181.93412525121002</v>
      </c>
      <c r="S1007" s="28">
        <f t="shared" si="276"/>
        <v>181.93412525121002</v>
      </c>
      <c r="T1007" s="28">
        <f>ABS((+P1007+Q1007)*(+E1007))/1000</f>
        <v>1.6210330559882813</v>
      </c>
      <c r="U1007" s="61"/>
      <c r="V1007" s="61"/>
      <c r="W1007" s="22">
        <v>308.00785775999998</v>
      </c>
      <c r="X1007" s="28">
        <f t="shared" si="282"/>
        <v>1.5565872270017978E-2</v>
      </c>
      <c r="Y1007" s="28">
        <f t="shared" si="277"/>
        <v>1.5565872270017978E-2</v>
      </c>
      <c r="Z1007" s="28">
        <f t="shared" si="278"/>
        <v>4.8098545314355548E-2</v>
      </c>
      <c r="AA1007" s="22">
        <f>(0.5*'Vehicle Specs'!$G$20*'Drive Cycle'!E1007^2)</f>
        <v>24960.809461500005</v>
      </c>
      <c r="AB1007" s="22">
        <f t="shared" si="279"/>
        <v>181.93412525121002</v>
      </c>
      <c r="AC1007" s="22">
        <f>SUM(AB$2:AB1007)</f>
        <v>356636.82430524536</v>
      </c>
      <c r="AD1007" s="35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</row>
    <row r="1008" spans="1:43" x14ac:dyDescent="0.3">
      <c r="A1008" s="21">
        <v>4</v>
      </c>
      <c r="B1008" s="28" t="s">
        <v>90</v>
      </c>
      <c r="C1008" s="28">
        <f t="shared" si="287"/>
        <v>1006</v>
      </c>
      <c r="D1008" s="28">
        <f t="shared" si="272"/>
        <v>18.253920000000001</v>
      </c>
      <c r="E1008" s="28">
        <f t="shared" si="288"/>
        <v>8.16</v>
      </c>
      <c r="F1008" s="41">
        <f t="shared" si="280"/>
        <v>126.72333236888312</v>
      </c>
      <c r="G1008" s="61"/>
      <c r="H1008" s="61"/>
      <c r="I1008" s="41">
        <f>E1008-E1007</f>
        <v>-0.75</v>
      </c>
      <c r="J1008" s="28">
        <f>(0.5*'Vehicle Specs'!$G$25*'Vehicle Specs'!$C$28*'Vehicle Specs'!$C$27*'Drive Cycle'!E1008^2)</f>
        <v>59.234822760959993</v>
      </c>
      <c r="K1008" s="28">
        <f>IF(A1008=1,'Vehicle Specs'!$E$36,IF(A1008=2,'Vehicle Specs'!$C$36,IF(A1008=3,'Vehicle Specs'!$D$36,IF(A1008=4,'Vehicle Specs'!$B$36,1))))</f>
        <v>111.31014600000002</v>
      </c>
      <c r="L1008" s="28">
        <v>0</v>
      </c>
      <c r="M1008" s="28">
        <f t="shared" si="281"/>
        <v>0</v>
      </c>
      <c r="N1008" s="28">
        <f t="shared" si="273"/>
        <v>0</v>
      </c>
      <c r="O1008" s="28">
        <f t="shared" si="274"/>
        <v>0</v>
      </c>
      <c r="P1008" s="28">
        <f t="shared" si="275"/>
        <v>170.54496876096002</v>
      </c>
      <c r="Q1008" s="28">
        <f>IF(H1008=1,I1008*'Vehicle Specs'!#REF!,IF(H1008=2,'Vehicle Specs'!#REF!*I1008,IF(H1008=3,'Vehicle Specs'!$G$25*I1008,0)))</f>
        <v>0</v>
      </c>
      <c r="R1008" s="28">
        <f t="shared" si="271"/>
        <v>170.54496876096002</v>
      </c>
      <c r="S1008" s="28">
        <f t="shared" si="276"/>
        <v>170.54496876096002</v>
      </c>
      <c r="T1008" s="28">
        <f>ABS((+P1008+Q1008)*(+E1008))/1000</f>
        <v>1.3916469450894338</v>
      </c>
      <c r="U1008" s="61"/>
      <c r="V1008" s="61"/>
      <c r="W1008" s="22">
        <v>308.00785775999998</v>
      </c>
      <c r="X1008" s="28">
        <f t="shared" si="282"/>
        <v>1.459144179994706E-2</v>
      </c>
      <c r="Y1008" s="28">
        <f t="shared" si="277"/>
        <v>1.459144179994706E-2</v>
      </c>
      <c r="Z1008" s="28">
        <f t="shared" si="278"/>
        <v>4.5087555161836414E-2</v>
      </c>
      <c r="AA1008" s="22">
        <f>(0.5*'Vehicle Specs'!$G$20*'Drive Cycle'!E1008^2)</f>
        <v>20935.511424</v>
      </c>
      <c r="AB1008" s="22">
        <f t="shared" si="279"/>
        <v>170.54496876096002</v>
      </c>
      <c r="AC1008" s="22">
        <f>SUM(AB$2:AB1008)</f>
        <v>356807.36927400634</v>
      </c>
      <c r="AD1008" s="35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</row>
    <row r="1009" spans="1:43" x14ac:dyDescent="0.3">
      <c r="A1009" s="21">
        <v>4</v>
      </c>
      <c r="B1009" s="28" t="s">
        <v>90</v>
      </c>
      <c r="C1009" s="28">
        <f t="shared" si="287"/>
        <v>1007</v>
      </c>
      <c r="D1009" s="28">
        <f t="shared" si="272"/>
        <v>16.576170000000001</v>
      </c>
      <c r="E1009" s="28">
        <f t="shared" si="288"/>
        <v>7.41</v>
      </c>
      <c r="F1009" s="41">
        <f t="shared" si="280"/>
        <v>126.85828513541483</v>
      </c>
      <c r="G1009" s="61"/>
      <c r="H1009" s="61"/>
      <c r="I1009" s="41">
        <f>E1009-E1008</f>
        <v>-0.75</v>
      </c>
      <c r="J1009" s="28">
        <f>(0.5*'Vehicle Specs'!$G$25*'Vehicle Specs'!$C$28*'Vehicle Specs'!$C$27*'Drive Cycle'!E1009^2)</f>
        <v>48.846470883209996</v>
      </c>
      <c r="K1009" s="28">
        <f>IF(A1009=1,'Vehicle Specs'!$E$36,IF(A1009=2,'Vehicle Specs'!$C$36,IF(A1009=3,'Vehicle Specs'!$D$36,IF(A1009=4,'Vehicle Specs'!$B$36,1))))</f>
        <v>111.31014600000002</v>
      </c>
      <c r="L1009" s="28">
        <v>0</v>
      </c>
      <c r="M1009" s="28">
        <f t="shared" si="281"/>
        <v>0</v>
      </c>
      <c r="N1009" s="28">
        <f t="shared" si="273"/>
        <v>0</v>
      </c>
      <c r="O1009" s="28">
        <f t="shared" si="274"/>
        <v>0</v>
      </c>
      <c r="P1009" s="28">
        <f t="shared" si="275"/>
        <v>160.15661688321001</v>
      </c>
      <c r="Q1009" s="28">
        <f>IF(H1009=1,I1009*'Vehicle Specs'!#REF!,IF(H1009=2,'Vehicle Specs'!#REF!*I1009,IF(H1009=3,'Vehicle Specs'!$G$25*I1009,0)))</f>
        <v>0</v>
      </c>
      <c r="R1009" s="28">
        <f t="shared" si="271"/>
        <v>160.15661688321001</v>
      </c>
      <c r="S1009" s="28">
        <f t="shared" si="276"/>
        <v>160.15661688321001</v>
      </c>
      <c r="T1009" s="28">
        <f>ABS((+P1009+Q1009)*(+E1009))/1000</f>
        <v>1.1867605311045861</v>
      </c>
      <c r="U1009" s="61"/>
      <c r="V1009" s="61"/>
      <c r="W1009" s="22">
        <v>308.00785775999998</v>
      </c>
      <c r="X1009" s="28">
        <f t="shared" si="282"/>
        <v>1.3702637908968487E-2</v>
      </c>
      <c r="Y1009" s="28">
        <f t="shared" si="277"/>
        <v>1.3702637908968487E-2</v>
      </c>
      <c r="Z1009" s="28">
        <f t="shared" si="278"/>
        <v>4.2341151138712625E-2</v>
      </c>
      <c r="AA1009" s="22">
        <f>(0.5*'Vehicle Specs'!$G$20*'Drive Cycle'!E1009^2)</f>
        <v>17263.930261500002</v>
      </c>
      <c r="AB1009" s="22">
        <f t="shared" si="279"/>
        <v>160.15661688321001</v>
      </c>
      <c r="AC1009" s="22">
        <f>SUM(AB$2:AB1009)</f>
        <v>356967.52589088958</v>
      </c>
      <c r="AD1009" s="35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</row>
    <row r="1010" spans="1:43" x14ac:dyDescent="0.3">
      <c r="A1010" s="21">
        <v>4</v>
      </c>
      <c r="B1010" s="28" t="s">
        <v>90</v>
      </c>
      <c r="C1010" s="28">
        <f t="shared" si="287"/>
        <v>1008</v>
      </c>
      <c r="D1010" s="28">
        <f t="shared" si="272"/>
        <v>14.898420000000002</v>
      </c>
      <c r="E1010" s="28">
        <f t="shared" si="288"/>
        <v>6.66</v>
      </c>
      <c r="F1010" s="41">
        <f t="shared" si="280"/>
        <v>127.00843528556499</v>
      </c>
      <c r="G1010" s="61"/>
      <c r="H1010" s="61"/>
      <c r="I1010" s="41">
        <f>E1010-E1009</f>
        <v>-0.75</v>
      </c>
      <c r="J1010" s="28">
        <f>(0.5*'Vehicle Specs'!$G$25*'Vehicle Specs'!$C$28*'Vehicle Specs'!$C$27*'Drive Cycle'!E1010^2)</f>
        <v>39.458923617959996</v>
      </c>
      <c r="K1010" s="28">
        <f>IF(A1010=1,'Vehicle Specs'!$E$36,IF(A1010=2,'Vehicle Specs'!$C$36,IF(A1010=3,'Vehicle Specs'!$D$36,IF(A1010=4,'Vehicle Specs'!$B$36,1))))</f>
        <v>111.31014600000002</v>
      </c>
      <c r="L1010" s="28">
        <v>0</v>
      </c>
      <c r="M1010" s="28">
        <f t="shared" si="281"/>
        <v>0</v>
      </c>
      <c r="N1010" s="28">
        <f t="shared" si="273"/>
        <v>0</v>
      </c>
      <c r="O1010" s="28">
        <f t="shared" si="274"/>
        <v>0</v>
      </c>
      <c r="P1010" s="28">
        <f t="shared" si="275"/>
        <v>150.76906961796001</v>
      </c>
      <c r="Q1010" s="28">
        <f>IF(H1010=1,I1010*'Vehicle Specs'!#REF!,IF(H1010=2,'Vehicle Specs'!#REF!*I1010,IF(H1010=3,'Vehicle Specs'!$G$25*I1010,0)))</f>
        <v>0</v>
      </c>
      <c r="R1010" s="28">
        <f t="shared" si="271"/>
        <v>150.76906961796001</v>
      </c>
      <c r="S1010" s="28">
        <f t="shared" si="276"/>
        <v>150.76906961796001</v>
      </c>
      <c r="T1010" s="28">
        <f>ABS((+P1010+Q1010)*(+E1010))/1000</f>
        <v>1.0041220036556138</v>
      </c>
      <c r="U1010" s="61"/>
      <c r="V1010" s="61"/>
      <c r="W1010" s="22">
        <v>308.00785775999998</v>
      </c>
      <c r="X1010" s="28">
        <f t="shared" si="282"/>
        <v>1.2899460597082265E-2</v>
      </c>
      <c r="Y1010" s="28">
        <f t="shared" si="277"/>
        <v>1.2899460597082265E-2</v>
      </c>
      <c r="Z1010" s="28">
        <f t="shared" si="278"/>
        <v>3.9859333244984196E-2</v>
      </c>
      <c r="AA1010" s="22">
        <f>(0.5*'Vehicle Specs'!$G$20*'Drive Cycle'!E1010^2)</f>
        <v>13946.065974000001</v>
      </c>
      <c r="AB1010" s="22">
        <f t="shared" si="279"/>
        <v>150.76906961796001</v>
      </c>
      <c r="AC1010" s="22">
        <f>SUM(AB$2:AB1010)</f>
        <v>357118.29496050754</v>
      </c>
      <c r="AD1010" s="35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</row>
    <row r="1011" spans="1:43" x14ac:dyDescent="0.3">
      <c r="A1011" s="21">
        <v>4</v>
      </c>
      <c r="B1011" s="28" t="s">
        <v>90</v>
      </c>
      <c r="C1011" s="28">
        <f t="shared" si="287"/>
        <v>1009</v>
      </c>
      <c r="D1011" s="28">
        <f t="shared" si="272"/>
        <v>13.22067</v>
      </c>
      <c r="E1011" s="28">
        <f t="shared" si="288"/>
        <v>5.91</v>
      </c>
      <c r="F1011" s="41">
        <f t="shared" si="280"/>
        <v>127.17764002329764</v>
      </c>
      <c r="G1011" s="61"/>
      <c r="H1011" s="61"/>
      <c r="I1011" s="41">
        <f>E1011-E1010</f>
        <v>-0.75</v>
      </c>
      <c r="J1011" s="28">
        <f>(0.5*'Vehicle Specs'!$G$25*'Vehicle Specs'!$C$28*'Vehicle Specs'!$C$27*'Drive Cycle'!E1011^2)</f>
        <v>31.072180965209999</v>
      </c>
      <c r="K1011" s="28">
        <f>IF(A1011=1,'Vehicle Specs'!$E$36,IF(A1011=2,'Vehicle Specs'!$C$36,IF(A1011=3,'Vehicle Specs'!$D$36,IF(A1011=4,'Vehicle Specs'!$B$36,1))))</f>
        <v>111.31014600000002</v>
      </c>
      <c r="L1011" s="28">
        <v>0</v>
      </c>
      <c r="M1011" s="28">
        <f t="shared" si="281"/>
        <v>0</v>
      </c>
      <c r="N1011" s="28">
        <f t="shared" si="273"/>
        <v>0</v>
      </c>
      <c r="O1011" s="28">
        <f t="shared" si="274"/>
        <v>0</v>
      </c>
      <c r="P1011" s="28">
        <f t="shared" si="275"/>
        <v>142.38232696521001</v>
      </c>
      <c r="Q1011" s="28">
        <f>IF(H1011=1,I1011*'Vehicle Specs'!#REF!,IF(H1011=2,'Vehicle Specs'!#REF!*I1011,IF(H1011=3,'Vehicle Specs'!$G$25*I1011,0)))</f>
        <v>0</v>
      </c>
      <c r="R1011" s="28">
        <f t="shared" si="271"/>
        <v>142.38232696521001</v>
      </c>
      <c r="S1011" s="28">
        <f t="shared" si="276"/>
        <v>142.38232696521001</v>
      </c>
      <c r="T1011" s="28">
        <f>ABS((+P1011+Q1011)*(+E1011))/1000</f>
        <v>0.8414795523643912</v>
      </c>
      <c r="U1011" s="61"/>
      <c r="V1011" s="61"/>
      <c r="W1011" s="22">
        <v>308.00785775999998</v>
      </c>
      <c r="X1011" s="28">
        <f t="shared" si="282"/>
        <v>1.2181909864288394E-2</v>
      </c>
      <c r="Y1011" s="28">
        <f t="shared" si="277"/>
        <v>1.2181909864288394E-2</v>
      </c>
      <c r="Z1011" s="28">
        <f t="shared" si="278"/>
        <v>3.7642101480651134E-2</v>
      </c>
      <c r="AA1011" s="22">
        <f>(0.5*'Vehicle Specs'!$G$20*'Drive Cycle'!E1011^2)</f>
        <v>10981.918561500001</v>
      </c>
      <c r="AB1011" s="22">
        <f t="shared" si="279"/>
        <v>142.38232696521001</v>
      </c>
      <c r="AC1011" s="22">
        <f>SUM(AB$2:AB1011)</f>
        <v>357260.67728747276</v>
      </c>
      <c r="AD1011" s="35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</row>
    <row r="1012" spans="1:43" x14ac:dyDescent="0.3">
      <c r="A1012" s="21">
        <v>4</v>
      </c>
      <c r="B1012" s="28" t="s">
        <v>90</v>
      </c>
      <c r="C1012" s="28">
        <f t="shared" si="287"/>
        <v>1010</v>
      </c>
      <c r="D1012" s="28">
        <f t="shared" si="272"/>
        <v>11.542920000000001</v>
      </c>
      <c r="E1012" s="28">
        <f t="shared" si="288"/>
        <v>5.16</v>
      </c>
      <c r="F1012" s="41">
        <f t="shared" si="280"/>
        <v>127.37143847291004</v>
      </c>
      <c r="G1012" s="61"/>
      <c r="H1012" s="61"/>
      <c r="I1012" s="41">
        <f>E1012-E1011</f>
        <v>-0.75</v>
      </c>
      <c r="J1012" s="28">
        <f>(0.5*'Vehicle Specs'!$G$25*'Vehicle Specs'!$C$28*'Vehicle Specs'!$C$27*'Drive Cycle'!E1012^2)</f>
        <v>23.686242924959998</v>
      </c>
      <c r="K1012" s="28">
        <f>IF(A1012=1,'Vehicle Specs'!$E$36,IF(A1012=2,'Vehicle Specs'!$C$36,IF(A1012=3,'Vehicle Specs'!$D$36,IF(A1012=4,'Vehicle Specs'!$B$36,1))))</f>
        <v>111.31014600000002</v>
      </c>
      <c r="L1012" s="28">
        <v>0</v>
      </c>
      <c r="M1012" s="28">
        <f t="shared" si="281"/>
        <v>0</v>
      </c>
      <c r="N1012" s="28">
        <f t="shared" si="273"/>
        <v>0</v>
      </c>
      <c r="O1012" s="28">
        <f t="shared" si="274"/>
        <v>0</v>
      </c>
      <c r="P1012" s="28">
        <f t="shared" si="275"/>
        <v>134.99638892496</v>
      </c>
      <c r="Q1012" s="28">
        <f>IF(H1012=1,I1012*'Vehicle Specs'!#REF!,IF(H1012=2,'Vehicle Specs'!#REF!*I1012,IF(H1012=3,'Vehicle Specs'!$G$25*I1012,0)))</f>
        <v>0</v>
      </c>
      <c r="R1012" s="28">
        <f t="shared" si="271"/>
        <v>134.99638892496</v>
      </c>
      <c r="S1012" s="28">
        <f t="shared" si="276"/>
        <v>134.99638892496</v>
      </c>
      <c r="T1012" s="28">
        <f>ABS((+P1012+Q1012)*(+E1012))/1000</f>
        <v>0.69658136685279359</v>
      </c>
      <c r="U1012" s="61"/>
      <c r="V1012" s="61"/>
      <c r="W1012" s="22">
        <v>308.00785775999998</v>
      </c>
      <c r="X1012" s="28">
        <f t="shared" si="282"/>
        <v>1.1549985710586866E-2</v>
      </c>
      <c r="Y1012" s="28">
        <f t="shared" si="277"/>
        <v>1.1549985710586866E-2</v>
      </c>
      <c r="Z1012" s="28">
        <f t="shared" si="278"/>
        <v>3.5689455845713411E-2</v>
      </c>
      <c r="AA1012" s="22">
        <f>(0.5*'Vehicle Specs'!$G$20*'Drive Cycle'!E1012^2)</f>
        <v>8371.488024000002</v>
      </c>
      <c r="AB1012" s="22">
        <f t="shared" si="279"/>
        <v>134.99638892496</v>
      </c>
      <c r="AC1012" s="22">
        <f>SUM(AB$2:AB1012)</f>
        <v>357395.67367639771</v>
      </c>
      <c r="AD1012" s="35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</row>
    <row r="1013" spans="1:43" x14ac:dyDescent="0.3">
      <c r="A1013" s="21">
        <v>4</v>
      </c>
      <c r="B1013" s="28" t="s">
        <v>90</v>
      </c>
      <c r="C1013" s="28">
        <f t="shared" si="287"/>
        <v>1011</v>
      </c>
      <c r="D1013" s="28">
        <f t="shared" si="272"/>
        <v>9.8651700000000009</v>
      </c>
      <c r="E1013" s="28">
        <f t="shared" si="288"/>
        <v>4.41</v>
      </c>
      <c r="F1013" s="41">
        <f t="shared" si="280"/>
        <v>127.59819584252456</v>
      </c>
      <c r="G1013" s="61"/>
      <c r="H1013" s="61"/>
      <c r="I1013" s="41">
        <f>E1013-E1012</f>
        <v>-0.75</v>
      </c>
      <c r="J1013" s="28">
        <f>(0.5*'Vehicle Specs'!$G$25*'Vehicle Specs'!$C$28*'Vehicle Specs'!$C$27*'Drive Cycle'!E1013^2)</f>
        <v>17.30110949721</v>
      </c>
      <c r="K1013" s="28">
        <f>IF(A1013=1,'Vehicle Specs'!$E$36,IF(A1013=2,'Vehicle Specs'!$C$36,IF(A1013=3,'Vehicle Specs'!$D$36,IF(A1013=4,'Vehicle Specs'!$B$36,1))))</f>
        <v>111.31014600000002</v>
      </c>
      <c r="L1013" s="28">
        <v>0</v>
      </c>
      <c r="M1013" s="28">
        <f t="shared" si="281"/>
        <v>0</v>
      </c>
      <c r="N1013" s="28">
        <f t="shared" si="273"/>
        <v>0</v>
      </c>
      <c r="O1013" s="28">
        <f t="shared" si="274"/>
        <v>0</v>
      </c>
      <c r="P1013" s="28">
        <f t="shared" si="275"/>
        <v>128.61125549721001</v>
      </c>
      <c r="Q1013" s="28">
        <f>IF(H1013=1,I1013*'Vehicle Specs'!#REF!,IF(H1013=2,'Vehicle Specs'!#REF!*I1013,IF(H1013=3,'Vehicle Specs'!$G$25*I1013,0)))</f>
        <v>0</v>
      </c>
      <c r="R1013" s="28">
        <f t="shared" si="271"/>
        <v>128.61125549721001</v>
      </c>
      <c r="S1013" s="28">
        <f t="shared" si="276"/>
        <v>128.61125549721001</v>
      </c>
      <c r="T1013" s="28">
        <f>ABS((+P1013+Q1013)*(+E1013))/1000</f>
        <v>0.56717563674269611</v>
      </c>
      <c r="U1013" s="61"/>
      <c r="V1013" s="61"/>
      <c r="W1013" s="22">
        <v>308.00785775999998</v>
      </c>
      <c r="X1013" s="28">
        <f t="shared" si="282"/>
        <v>1.1003688135977688E-2</v>
      </c>
      <c r="Y1013" s="28">
        <f t="shared" si="277"/>
        <v>1.1003688135977688E-2</v>
      </c>
      <c r="Z1013" s="28">
        <f t="shared" si="278"/>
        <v>3.4001396340171054E-2</v>
      </c>
      <c r="AA1013" s="22">
        <f>(0.5*'Vehicle Specs'!$G$20*'Drive Cycle'!E1013^2)</f>
        <v>6114.7743615000009</v>
      </c>
      <c r="AB1013" s="22">
        <f t="shared" si="279"/>
        <v>128.61125549721001</v>
      </c>
      <c r="AC1013" s="22">
        <f>SUM(AB$2:AB1013)</f>
        <v>357524.28493189492</v>
      </c>
      <c r="AD1013" s="35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</row>
    <row r="1014" spans="1:43" x14ac:dyDescent="0.3">
      <c r="A1014" s="21">
        <v>4</v>
      </c>
      <c r="B1014" s="28" t="s">
        <v>90</v>
      </c>
      <c r="C1014" s="28">
        <f t="shared" si="287"/>
        <v>1012</v>
      </c>
      <c r="D1014" s="28">
        <f t="shared" si="272"/>
        <v>8.1874200000000013</v>
      </c>
      <c r="E1014" s="28">
        <f t="shared" si="288"/>
        <v>3.66</v>
      </c>
      <c r="F1014" s="41">
        <f t="shared" si="280"/>
        <v>127.8714198862404</v>
      </c>
      <c r="G1014" s="61"/>
      <c r="H1014" s="61"/>
      <c r="I1014" s="41">
        <f>E1014-E1013</f>
        <v>-0.75</v>
      </c>
      <c r="J1014" s="28">
        <f>(0.5*'Vehicle Specs'!$G$25*'Vehicle Specs'!$C$28*'Vehicle Specs'!$C$27*'Drive Cycle'!E1014^2)</f>
        <v>11.916780681960001</v>
      </c>
      <c r="K1014" s="28">
        <f>IF(A1014=1,'Vehicle Specs'!$E$36,IF(A1014=2,'Vehicle Specs'!$C$36,IF(A1014=3,'Vehicle Specs'!$D$36,IF(A1014=4,'Vehicle Specs'!$B$36,1))))</f>
        <v>111.31014600000002</v>
      </c>
      <c r="L1014" s="28">
        <v>0</v>
      </c>
      <c r="M1014" s="28">
        <f t="shared" si="281"/>
        <v>0</v>
      </c>
      <c r="N1014" s="28">
        <f t="shared" si="273"/>
        <v>0</v>
      </c>
      <c r="O1014" s="28">
        <f t="shared" si="274"/>
        <v>0</v>
      </c>
      <c r="P1014" s="28">
        <f t="shared" si="275"/>
        <v>123.22692668196002</v>
      </c>
      <c r="Q1014" s="28">
        <f>IF(H1014=1,I1014*'Vehicle Specs'!#REF!,IF(H1014=2,'Vehicle Specs'!#REF!*I1014,IF(H1014=3,'Vehicle Specs'!$G$25*I1014,0)))</f>
        <v>0</v>
      </c>
      <c r="R1014" s="28">
        <f t="shared" si="271"/>
        <v>123.22692668196002</v>
      </c>
      <c r="S1014" s="28">
        <f t="shared" si="276"/>
        <v>123.22692668196002</v>
      </c>
      <c r="T1014" s="28">
        <f>ABS((+P1014+Q1014)*(+E1014))/1000</f>
        <v>0.4510105516559737</v>
      </c>
      <c r="U1014" s="61"/>
      <c r="V1014" s="61"/>
      <c r="W1014" s="22">
        <v>308.00785775999998</v>
      </c>
      <c r="X1014" s="28">
        <f t="shared" si="282"/>
        <v>1.0543017140460858E-2</v>
      </c>
      <c r="Y1014" s="28">
        <f t="shared" si="277"/>
        <v>1.0543017140460858E-2</v>
      </c>
      <c r="Z1014" s="28">
        <f t="shared" si="278"/>
        <v>3.257792296402405E-2</v>
      </c>
      <c r="AA1014" s="22">
        <f>(0.5*'Vehicle Specs'!$G$20*'Drive Cycle'!E1014^2)</f>
        <v>4211.7775740000006</v>
      </c>
      <c r="AB1014" s="22">
        <f t="shared" si="279"/>
        <v>123.22692668196002</v>
      </c>
      <c r="AC1014" s="22">
        <f>SUM(AB$2:AB1014)</f>
        <v>357647.51185857685</v>
      </c>
      <c r="AD1014" s="35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</row>
    <row r="1015" spans="1:43" x14ac:dyDescent="0.3">
      <c r="A1015" s="21">
        <v>4</v>
      </c>
      <c r="B1015" s="28" t="s">
        <v>90</v>
      </c>
      <c r="C1015" s="28">
        <f t="shared" si="287"/>
        <v>1013</v>
      </c>
      <c r="D1015" s="28">
        <f t="shared" si="272"/>
        <v>6.5096700000000007</v>
      </c>
      <c r="E1015" s="28">
        <f t="shared" ref="E1015" si="289">E1014-0.75</f>
        <v>2.91</v>
      </c>
      <c r="F1015" s="41">
        <f t="shared" si="280"/>
        <v>128.21506249792427</v>
      </c>
      <c r="G1015" s="61"/>
      <c r="H1015" s="61"/>
      <c r="I1015" s="41">
        <f>E1015-E1014</f>
        <v>-0.75</v>
      </c>
      <c r="J1015" s="28">
        <f>(0.5*'Vehicle Specs'!$G$25*'Vehicle Specs'!$C$28*'Vehicle Specs'!$C$27*'Drive Cycle'!E1015^2)</f>
        <v>7.5332564792100003</v>
      </c>
      <c r="K1015" s="28">
        <f>IF(A1015=1,'Vehicle Specs'!$E$36,IF(A1015=2,'Vehicle Specs'!$C$36,IF(A1015=3,'Vehicle Specs'!$D$36,IF(A1015=4,'Vehicle Specs'!$B$36,1))))</f>
        <v>111.31014600000002</v>
      </c>
      <c r="L1015" s="28">
        <v>0</v>
      </c>
      <c r="M1015" s="28">
        <f t="shared" si="281"/>
        <v>0</v>
      </c>
      <c r="N1015" s="28">
        <f t="shared" si="273"/>
        <v>0</v>
      </c>
      <c r="O1015" s="28">
        <f t="shared" si="274"/>
        <v>0</v>
      </c>
      <c r="P1015" s="28">
        <f t="shared" si="275"/>
        <v>118.84340247921001</v>
      </c>
      <c r="Q1015" s="28">
        <f>IF(H1015=1,I1015*'Vehicle Specs'!#REF!,IF(H1015=2,'Vehicle Specs'!#REF!*I1015,IF(H1015=3,'Vehicle Specs'!$G$25*I1015,0)))</f>
        <v>0</v>
      </c>
      <c r="R1015" s="28">
        <f t="shared" si="271"/>
        <v>118.84340247921001</v>
      </c>
      <c r="S1015" s="28">
        <f t="shared" si="276"/>
        <v>118.84340247921001</v>
      </c>
      <c r="T1015" s="28">
        <f>ABS((+P1015+Q1015)*(+E1015))/1000</f>
        <v>0.34583430121450121</v>
      </c>
      <c r="U1015" s="61"/>
      <c r="V1015" s="61"/>
      <c r="W1015" s="22">
        <v>308.00785775999998</v>
      </c>
      <c r="X1015" s="28">
        <f t="shared" si="282"/>
        <v>1.0167972724036375E-2</v>
      </c>
      <c r="Y1015" s="28">
        <f t="shared" si="277"/>
        <v>1.0167972724036375E-2</v>
      </c>
      <c r="Z1015" s="28">
        <f t="shared" si="278"/>
        <v>3.1419035717272399E-2</v>
      </c>
      <c r="AA1015" s="22">
        <f>(0.5*'Vehicle Specs'!$G$20*'Drive Cycle'!E1015^2)</f>
        <v>2662.4976615000005</v>
      </c>
      <c r="AB1015" s="22">
        <f t="shared" si="279"/>
        <v>118.84340247921001</v>
      </c>
      <c r="AC1015" s="22">
        <f>SUM(AB$2:AB1015)</f>
        <v>357766.35526105604</v>
      </c>
      <c r="AD1015" s="35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</row>
    <row r="1016" spans="1:43" x14ac:dyDescent="0.3">
      <c r="A1016" s="21">
        <v>4</v>
      </c>
      <c r="B1016" s="27" t="s">
        <v>106</v>
      </c>
      <c r="C1016" s="27">
        <f t="shared" si="287"/>
        <v>1014</v>
      </c>
      <c r="D1016" s="27">
        <f t="shared" si="272"/>
        <v>6.5096700000000007</v>
      </c>
      <c r="E1016" s="27">
        <f>E1015</f>
        <v>2.91</v>
      </c>
      <c r="F1016" s="42">
        <f t="shared" si="280"/>
        <v>128.55870510960813</v>
      </c>
      <c r="G1016" s="61"/>
      <c r="H1016" s="61"/>
      <c r="I1016" s="42">
        <f>E1016-E1015</f>
        <v>0</v>
      </c>
      <c r="J1016" s="27">
        <f>(0.5*'Vehicle Specs'!$G$25*'Vehicle Specs'!$C$28*'Vehicle Specs'!$C$27*'Drive Cycle'!E1016^2)</f>
        <v>7.5332564792100003</v>
      </c>
      <c r="K1016" s="27">
        <f>IF(A1016=1,'Vehicle Specs'!$E$36,IF(A1016=2,'Vehicle Specs'!$C$36,IF(A1016=3,'Vehicle Specs'!$D$36,IF(A1016=4,'Vehicle Specs'!$B$36,1))))</f>
        <v>111.31014600000002</v>
      </c>
      <c r="L1016" s="27">
        <v>0</v>
      </c>
      <c r="M1016" s="27">
        <f t="shared" si="281"/>
        <v>0</v>
      </c>
      <c r="N1016" s="27">
        <f t="shared" si="273"/>
        <v>0</v>
      </c>
      <c r="O1016" s="27">
        <f t="shared" si="274"/>
        <v>0</v>
      </c>
      <c r="P1016" s="27">
        <f t="shared" si="275"/>
        <v>118.84340247921001</v>
      </c>
      <c r="Q1016" s="27">
        <f>IF(H1016=1,I1016*'Vehicle Specs'!#REF!,IF(H1016=2,'Vehicle Specs'!#REF!*I1016,IF(H1016=3,'Vehicle Specs'!$G$25*I1016,0)))</f>
        <v>0</v>
      </c>
      <c r="R1016" s="27">
        <f t="shared" si="271"/>
        <v>118.84340247921001</v>
      </c>
      <c r="S1016" s="27">
        <f t="shared" si="276"/>
        <v>118.84340247921001</v>
      </c>
      <c r="T1016" s="27">
        <f>ABS((+P1016+Q1016)*(+E1016))/1000</f>
        <v>0.34583430121450121</v>
      </c>
      <c r="U1016" s="61"/>
      <c r="V1016" s="61"/>
      <c r="W1016" s="22">
        <v>308.00785775999998</v>
      </c>
      <c r="X1016" s="27">
        <f t="shared" si="282"/>
        <v>1.0167972724036375E-2</v>
      </c>
      <c r="Y1016" s="27">
        <f t="shared" si="277"/>
        <v>1.0167972724036375E-2</v>
      </c>
      <c r="Z1016" s="27">
        <f t="shared" si="278"/>
        <v>3.1419035717272399E-2</v>
      </c>
      <c r="AA1016" s="22">
        <f>(0.5*'Vehicle Specs'!$G$20*'Drive Cycle'!E1016^2)</f>
        <v>2662.4976615000005</v>
      </c>
      <c r="AB1016" s="22">
        <f t="shared" si="279"/>
        <v>118.84340247921001</v>
      </c>
      <c r="AC1016" s="22">
        <f>SUM(AB$2:AB1016)</f>
        <v>357885.19866353524</v>
      </c>
      <c r="AD1016" s="35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</row>
    <row r="1017" spans="1:43" x14ac:dyDescent="0.3">
      <c r="A1017" s="21">
        <v>4</v>
      </c>
      <c r="B1017" s="27" t="s">
        <v>106</v>
      </c>
      <c r="C1017" s="27">
        <f t="shared" si="287"/>
        <v>1015</v>
      </c>
      <c r="D1017" s="27">
        <f t="shared" si="272"/>
        <v>6.5096700000000007</v>
      </c>
      <c r="E1017" s="27">
        <f t="shared" ref="E1017:E1021" si="290">E1016</f>
        <v>2.91</v>
      </c>
      <c r="F1017" s="42">
        <f t="shared" si="280"/>
        <v>128.90234772129199</v>
      </c>
      <c r="G1017" s="61"/>
      <c r="H1017" s="61"/>
      <c r="I1017" s="42">
        <f>E1017-E1016</f>
        <v>0</v>
      </c>
      <c r="J1017" s="27">
        <f>(0.5*'Vehicle Specs'!$G$25*'Vehicle Specs'!$C$28*'Vehicle Specs'!$C$27*'Drive Cycle'!E1017^2)</f>
        <v>7.5332564792100003</v>
      </c>
      <c r="K1017" s="27">
        <f>IF(A1017=1,'Vehicle Specs'!$E$36,IF(A1017=2,'Vehicle Specs'!$C$36,IF(A1017=3,'Vehicle Specs'!$D$36,IF(A1017=4,'Vehicle Specs'!$B$36,1))))</f>
        <v>111.31014600000002</v>
      </c>
      <c r="L1017" s="27">
        <v>0</v>
      </c>
      <c r="M1017" s="27">
        <f t="shared" si="281"/>
        <v>0</v>
      </c>
      <c r="N1017" s="27">
        <f t="shared" si="273"/>
        <v>0</v>
      </c>
      <c r="O1017" s="27">
        <f t="shared" si="274"/>
        <v>0</v>
      </c>
      <c r="P1017" s="27">
        <f t="shared" si="275"/>
        <v>118.84340247921001</v>
      </c>
      <c r="Q1017" s="27">
        <f>IF(H1017=1,I1017*'Vehicle Specs'!#REF!,IF(H1017=2,'Vehicle Specs'!#REF!*I1017,IF(H1017=3,'Vehicle Specs'!$G$25*I1017,0)))</f>
        <v>0</v>
      </c>
      <c r="R1017" s="27">
        <f t="shared" si="271"/>
        <v>118.84340247921001</v>
      </c>
      <c r="S1017" s="27">
        <f t="shared" si="276"/>
        <v>118.84340247921001</v>
      </c>
      <c r="T1017" s="27">
        <f>ABS((+P1017+Q1017)*(+E1017))/1000</f>
        <v>0.34583430121450121</v>
      </c>
      <c r="U1017" s="61"/>
      <c r="V1017" s="61"/>
      <c r="W1017" s="22">
        <v>308.00785775999998</v>
      </c>
      <c r="X1017" s="27">
        <f t="shared" si="282"/>
        <v>1.0167972724036375E-2</v>
      </c>
      <c r="Y1017" s="27">
        <f t="shared" si="277"/>
        <v>1.0167972724036375E-2</v>
      </c>
      <c r="Z1017" s="27">
        <f t="shared" si="278"/>
        <v>3.1419035717272399E-2</v>
      </c>
      <c r="AA1017" s="22">
        <f>(0.5*'Vehicle Specs'!$G$20*'Drive Cycle'!E1017^2)</f>
        <v>2662.4976615000005</v>
      </c>
      <c r="AB1017" s="22">
        <f t="shared" si="279"/>
        <v>118.84340247921001</v>
      </c>
      <c r="AC1017" s="22">
        <f>SUM(AB$2:AB1017)</f>
        <v>358004.04206601443</v>
      </c>
      <c r="AD1017" s="35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</row>
    <row r="1018" spans="1:43" x14ac:dyDescent="0.3">
      <c r="A1018" s="21">
        <v>4</v>
      </c>
      <c r="B1018" s="27" t="s">
        <v>106</v>
      </c>
      <c r="C1018" s="27">
        <f t="shared" si="287"/>
        <v>1016</v>
      </c>
      <c r="D1018" s="27">
        <f t="shared" si="272"/>
        <v>6.5096700000000007</v>
      </c>
      <c r="E1018" s="27">
        <f t="shared" si="290"/>
        <v>2.91</v>
      </c>
      <c r="F1018" s="42">
        <f t="shared" si="280"/>
        <v>129.24599033297585</v>
      </c>
      <c r="G1018" s="61"/>
      <c r="H1018" s="61"/>
      <c r="I1018" s="42">
        <f>E1018-E1017</f>
        <v>0</v>
      </c>
      <c r="J1018" s="27">
        <f>(0.5*'Vehicle Specs'!$G$25*'Vehicle Specs'!$C$28*'Vehicle Specs'!$C$27*'Drive Cycle'!E1018^2)</f>
        <v>7.5332564792100003</v>
      </c>
      <c r="K1018" s="27">
        <f>IF(A1018=1,'Vehicle Specs'!$E$36,IF(A1018=2,'Vehicle Specs'!$C$36,IF(A1018=3,'Vehicle Specs'!$D$36,IF(A1018=4,'Vehicle Specs'!$B$36,1))))</f>
        <v>111.31014600000002</v>
      </c>
      <c r="L1018" s="27">
        <v>0</v>
      </c>
      <c r="M1018" s="27">
        <f t="shared" si="281"/>
        <v>0</v>
      </c>
      <c r="N1018" s="27">
        <f t="shared" si="273"/>
        <v>0</v>
      </c>
      <c r="O1018" s="27">
        <f t="shared" si="274"/>
        <v>0</v>
      </c>
      <c r="P1018" s="27">
        <f t="shared" si="275"/>
        <v>118.84340247921001</v>
      </c>
      <c r="Q1018" s="27">
        <f>IF(H1018=1,I1018*'Vehicle Specs'!#REF!,IF(H1018=2,'Vehicle Specs'!#REF!*I1018,IF(H1018=3,'Vehicle Specs'!$G$25*I1018,0)))</f>
        <v>0</v>
      </c>
      <c r="R1018" s="27">
        <f t="shared" si="271"/>
        <v>118.84340247921001</v>
      </c>
      <c r="S1018" s="27">
        <f t="shared" si="276"/>
        <v>118.84340247921001</v>
      </c>
      <c r="T1018" s="27">
        <f>ABS((+P1018+Q1018)*(+E1018))/1000</f>
        <v>0.34583430121450121</v>
      </c>
      <c r="U1018" s="61"/>
      <c r="V1018" s="61"/>
      <c r="W1018" s="22">
        <v>308.00785775999998</v>
      </c>
      <c r="X1018" s="27">
        <f t="shared" si="282"/>
        <v>1.0167972724036375E-2</v>
      </c>
      <c r="Y1018" s="27">
        <f t="shared" si="277"/>
        <v>1.0167972724036375E-2</v>
      </c>
      <c r="Z1018" s="27">
        <f t="shared" si="278"/>
        <v>3.1419035717272399E-2</v>
      </c>
      <c r="AA1018" s="22">
        <f>(0.5*'Vehicle Specs'!$G$20*'Drive Cycle'!E1018^2)</f>
        <v>2662.4976615000005</v>
      </c>
      <c r="AB1018" s="22">
        <f t="shared" si="279"/>
        <v>118.84340247921001</v>
      </c>
      <c r="AC1018" s="22">
        <f>SUM(AB$2:AB1018)</f>
        <v>358122.88546849362</v>
      </c>
      <c r="AD1018" s="35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</row>
    <row r="1019" spans="1:43" x14ac:dyDescent="0.3">
      <c r="A1019" s="21">
        <v>4</v>
      </c>
      <c r="B1019" s="27" t="s">
        <v>106</v>
      </c>
      <c r="C1019" s="27">
        <f t="shared" si="287"/>
        <v>1017</v>
      </c>
      <c r="D1019" s="27">
        <f t="shared" si="272"/>
        <v>6.5096700000000007</v>
      </c>
      <c r="E1019" s="27">
        <f t="shared" si="290"/>
        <v>2.91</v>
      </c>
      <c r="F1019" s="42">
        <f t="shared" si="280"/>
        <v>129.58963294465971</v>
      </c>
      <c r="G1019" s="61"/>
      <c r="H1019" s="61"/>
      <c r="I1019" s="42">
        <f>E1019-E1018</f>
        <v>0</v>
      </c>
      <c r="J1019" s="27">
        <f>(0.5*'Vehicle Specs'!$G$25*'Vehicle Specs'!$C$28*'Vehicle Specs'!$C$27*'Drive Cycle'!E1019^2)</f>
        <v>7.5332564792100003</v>
      </c>
      <c r="K1019" s="27">
        <f>IF(A1019=1,'Vehicle Specs'!$E$36,IF(A1019=2,'Vehicle Specs'!$C$36,IF(A1019=3,'Vehicle Specs'!$D$36,IF(A1019=4,'Vehicle Specs'!$B$36,1))))</f>
        <v>111.31014600000002</v>
      </c>
      <c r="L1019" s="27">
        <v>0</v>
      </c>
      <c r="M1019" s="27">
        <f t="shared" si="281"/>
        <v>0</v>
      </c>
      <c r="N1019" s="27">
        <f t="shared" si="273"/>
        <v>0</v>
      </c>
      <c r="O1019" s="27">
        <f t="shared" si="274"/>
        <v>0</v>
      </c>
      <c r="P1019" s="27">
        <f t="shared" si="275"/>
        <v>118.84340247921001</v>
      </c>
      <c r="Q1019" s="27">
        <f>IF(H1019=1,I1019*'Vehicle Specs'!#REF!,IF(H1019=2,'Vehicle Specs'!#REF!*I1019,IF(H1019=3,'Vehicle Specs'!$G$25*I1019,0)))</f>
        <v>0</v>
      </c>
      <c r="R1019" s="27">
        <f t="shared" si="271"/>
        <v>118.84340247921001</v>
      </c>
      <c r="S1019" s="27">
        <f t="shared" si="276"/>
        <v>118.84340247921001</v>
      </c>
      <c r="T1019" s="27">
        <f>ABS((+P1019+Q1019)*(+E1019))/1000</f>
        <v>0.34583430121450121</v>
      </c>
      <c r="U1019" s="61"/>
      <c r="V1019" s="61"/>
      <c r="W1019" s="22">
        <v>308.00785775999998</v>
      </c>
      <c r="X1019" s="27">
        <f t="shared" si="282"/>
        <v>1.0167972724036375E-2</v>
      </c>
      <c r="Y1019" s="27">
        <f t="shared" si="277"/>
        <v>1.0167972724036375E-2</v>
      </c>
      <c r="Z1019" s="27">
        <f t="shared" si="278"/>
        <v>3.1419035717272399E-2</v>
      </c>
      <c r="AA1019" s="22">
        <f>(0.5*'Vehicle Specs'!$G$20*'Drive Cycle'!E1019^2)</f>
        <v>2662.4976615000005</v>
      </c>
      <c r="AB1019" s="22">
        <f t="shared" si="279"/>
        <v>118.84340247921001</v>
      </c>
      <c r="AC1019" s="22">
        <f>SUM(AB$2:AB1019)</f>
        <v>358241.72887097282</v>
      </c>
      <c r="AD1019" s="35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</row>
    <row r="1020" spans="1:43" x14ac:dyDescent="0.3">
      <c r="A1020" s="21">
        <v>4</v>
      </c>
      <c r="B1020" s="27" t="s">
        <v>106</v>
      </c>
      <c r="C1020" s="27">
        <f t="shared" si="287"/>
        <v>1018</v>
      </c>
      <c r="D1020" s="27">
        <f t="shared" si="272"/>
        <v>6.5096700000000007</v>
      </c>
      <c r="E1020" s="27">
        <f t="shared" si="290"/>
        <v>2.91</v>
      </c>
      <c r="F1020" s="42">
        <f t="shared" si="280"/>
        <v>129.93327555634357</v>
      </c>
      <c r="G1020" s="61"/>
      <c r="H1020" s="61"/>
      <c r="I1020" s="42">
        <f>E1020-E1019</f>
        <v>0</v>
      </c>
      <c r="J1020" s="27">
        <f>(0.5*'Vehicle Specs'!$G$25*'Vehicle Specs'!$C$28*'Vehicle Specs'!$C$27*'Drive Cycle'!E1020^2)</f>
        <v>7.5332564792100003</v>
      </c>
      <c r="K1020" s="27">
        <f>IF(A1020=1,'Vehicle Specs'!$E$36,IF(A1020=2,'Vehicle Specs'!$C$36,IF(A1020=3,'Vehicle Specs'!$D$36,IF(A1020=4,'Vehicle Specs'!$B$36,1))))</f>
        <v>111.31014600000002</v>
      </c>
      <c r="L1020" s="27">
        <v>0</v>
      </c>
      <c r="M1020" s="27">
        <f t="shared" si="281"/>
        <v>0</v>
      </c>
      <c r="N1020" s="27">
        <f t="shared" si="273"/>
        <v>0</v>
      </c>
      <c r="O1020" s="27">
        <f t="shared" si="274"/>
        <v>0</v>
      </c>
      <c r="P1020" s="27">
        <f t="shared" si="275"/>
        <v>118.84340247921001</v>
      </c>
      <c r="Q1020" s="27">
        <f>IF(H1020=1,I1020*'Vehicle Specs'!#REF!,IF(H1020=2,'Vehicle Specs'!#REF!*I1020,IF(H1020=3,'Vehicle Specs'!$G$25*I1020,0)))</f>
        <v>0</v>
      </c>
      <c r="R1020" s="27">
        <f t="shared" si="271"/>
        <v>118.84340247921001</v>
      </c>
      <c r="S1020" s="27">
        <f t="shared" si="276"/>
        <v>118.84340247921001</v>
      </c>
      <c r="T1020" s="27">
        <f>ABS((+P1020+Q1020)*(+E1020))/1000</f>
        <v>0.34583430121450121</v>
      </c>
      <c r="U1020" s="61"/>
      <c r="V1020" s="61"/>
      <c r="W1020" s="22">
        <v>308.00785775999998</v>
      </c>
      <c r="X1020" s="27">
        <f t="shared" si="282"/>
        <v>1.0167972724036375E-2</v>
      </c>
      <c r="Y1020" s="27">
        <f t="shared" si="277"/>
        <v>1.0167972724036375E-2</v>
      </c>
      <c r="Z1020" s="27">
        <f t="shared" si="278"/>
        <v>3.1419035717272399E-2</v>
      </c>
      <c r="AA1020" s="22">
        <f>(0.5*'Vehicle Specs'!$G$20*'Drive Cycle'!E1020^2)</f>
        <v>2662.4976615000005</v>
      </c>
      <c r="AB1020" s="22">
        <f t="shared" si="279"/>
        <v>118.84340247921001</v>
      </c>
      <c r="AC1020" s="22">
        <f>SUM(AB$2:AB1020)</f>
        <v>358360.57227345201</v>
      </c>
      <c r="AD1020" s="35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</row>
    <row r="1021" spans="1:43" x14ac:dyDescent="0.3">
      <c r="A1021" s="21">
        <v>4</v>
      </c>
      <c r="B1021" s="27" t="s">
        <v>106</v>
      </c>
      <c r="C1021" s="27">
        <f t="shared" si="287"/>
        <v>1019</v>
      </c>
      <c r="D1021" s="27">
        <f t="shared" si="272"/>
        <v>6.5096700000000007</v>
      </c>
      <c r="E1021" s="27">
        <f t="shared" si="290"/>
        <v>2.91</v>
      </c>
      <c r="F1021" s="42">
        <f t="shared" si="280"/>
        <v>130.27691816802744</v>
      </c>
      <c r="G1021" s="61"/>
      <c r="H1021" s="61"/>
      <c r="I1021" s="42">
        <f>E1021-E1020</f>
        <v>0</v>
      </c>
      <c r="J1021" s="27">
        <f>(0.5*'Vehicle Specs'!$G$25*'Vehicle Specs'!$C$28*'Vehicle Specs'!$C$27*'Drive Cycle'!E1021^2)</f>
        <v>7.5332564792100003</v>
      </c>
      <c r="K1021" s="27">
        <f>IF(A1021=1,'Vehicle Specs'!$E$36,IF(A1021=2,'Vehicle Specs'!$C$36,IF(A1021=3,'Vehicle Specs'!$D$36,IF(A1021=4,'Vehicle Specs'!$B$36,1))))</f>
        <v>111.31014600000002</v>
      </c>
      <c r="L1021" s="27">
        <v>0</v>
      </c>
      <c r="M1021" s="27">
        <f t="shared" si="281"/>
        <v>0</v>
      </c>
      <c r="N1021" s="27">
        <f t="shared" si="273"/>
        <v>0</v>
      </c>
      <c r="O1021" s="27">
        <f t="shared" si="274"/>
        <v>0</v>
      </c>
      <c r="P1021" s="27">
        <f t="shared" si="275"/>
        <v>118.84340247921001</v>
      </c>
      <c r="Q1021" s="27">
        <f>IF(H1021=1,I1021*'Vehicle Specs'!#REF!,IF(H1021=2,'Vehicle Specs'!#REF!*I1021,IF(H1021=3,'Vehicle Specs'!$G$25*I1021,0)))</f>
        <v>0</v>
      </c>
      <c r="R1021" s="27">
        <f t="shared" si="271"/>
        <v>118.84340247921001</v>
      </c>
      <c r="S1021" s="27">
        <f t="shared" si="276"/>
        <v>118.84340247921001</v>
      </c>
      <c r="T1021" s="27">
        <f>ABS((+P1021+Q1021)*(+E1021))/1000</f>
        <v>0.34583430121450121</v>
      </c>
      <c r="U1021" s="61"/>
      <c r="V1021" s="61"/>
      <c r="W1021" s="22">
        <v>308.00785775999998</v>
      </c>
      <c r="X1021" s="27">
        <f t="shared" si="282"/>
        <v>1.0167972724036375E-2</v>
      </c>
      <c r="Y1021" s="27">
        <f t="shared" si="277"/>
        <v>1.0167972724036375E-2</v>
      </c>
      <c r="Z1021" s="27">
        <f t="shared" si="278"/>
        <v>3.1419035717272399E-2</v>
      </c>
      <c r="AA1021" s="22">
        <f>(0.5*'Vehicle Specs'!$G$20*'Drive Cycle'!E1021^2)</f>
        <v>2662.4976615000005</v>
      </c>
      <c r="AB1021" s="22">
        <f t="shared" si="279"/>
        <v>118.84340247921001</v>
      </c>
      <c r="AC1021" s="22">
        <f>SUM(AB$2:AB1021)</f>
        <v>358479.4156759312</v>
      </c>
      <c r="AD1021" s="35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</row>
    <row r="1022" spans="1:43" x14ac:dyDescent="0.3">
      <c r="A1022" s="21">
        <v>4</v>
      </c>
      <c r="B1022" s="27" t="s">
        <v>106</v>
      </c>
      <c r="C1022" s="27">
        <f t="shared" si="287"/>
        <v>1020</v>
      </c>
      <c r="D1022" s="27">
        <f t="shared" si="272"/>
        <v>8.1874200000000013</v>
      </c>
      <c r="E1022" s="27">
        <f>E1021+0.75</f>
        <v>3.66</v>
      </c>
      <c r="F1022" s="42">
        <f t="shared" si="280"/>
        <v>130.55014221174329</v>
      </c>
      <c r="G1022" s="61"/>
      <c r="H1022" s="61"/>
      <c r="I1022" s="42">
        <f>E1022-E1021</f>
        <v>0.75</v>
      </c>
      <c r="J1022" s="27">
        <f>(0.5*'Vehicle Specs'!$G$25*'Vehicle Specs'!$C$28*'Vehicle Specs'!$C$27*'Drive Cycle'!E1022^2)</f>
        <v>11.916780681960001</v>
      </c>
      <c r="K1022" s="27">
        <f>IF(A1022=1,'Vehicle Specs'!$E$36,IF(A1022=2,'Vehicle Specs'!$C$36,IF(A1022=3,'Vehicle Specs'!$D$36,IF(A1022=4,'Vehicle Specs'!$B$36,1))))</f>
        <v>111.31014600000002</v>
      </c>
      <c r="L1022" s="27">
        <v>0</v>
      </c>
      <c r="M1022" s="27">
        <f t="shared" si="281"/>
        <v>0</v>
      </c>
      <c r="N1022" s="27">
        <f t="shared" si="273"/>
        <v>0</v>
      </c>
      <c r="O1022" s="27">
        <f t="shared" si="274"/>
        <v>0</v>
      </c>
      <c r="P1022" s="27">
        <f t="shared" si="275"/>
        <v>123.22692668196002</v>
      </c>
      <c r="Q1022" s="27">
        <f>IF(H1022=1,I1022*'Vehicle Specs'!#REF!,IF(H1022=2,'Vehicle Specs'!#REF!*I1022,IF(H1022=3,'Vehicle Specs'!$G$25*I1022,0)))</f>
        <v>0</v>
      </c>
      <c r="R1022" s="27">
        <f t="shared" si="271"/>
        <v>123.22692668196002</v>
      </c>
      <c r="S1022" s="27">
        <f t="shared" si="276"/>
        <v>123.22692668196002</v>
      </c>
      <c r="T1022" s="27">
        <f>ABS((+P1022+Q1022)*(+E1022))/1000</f>
        <v>0.4510105516559737</v>
      </c>
      <c r="U1022" s="61"/>
      <c r="V1022" s="61"/>
      <c r="W1022" s="22">
        <v>308.00785775999998</v>
      </c>
      <c r="X1022" s="27">
        <f t="shared" si="282"/>
        <v>1.0543017140460858E-2</v>
      </c>
      <c r="Y1022" s="27">
        <f t="shared" si="277"/>
        <v>1.0543017140460858E-2</v>
      </c>
      <c r="Z1022" s="27">
        <f t="shared" si="278"/>
        <v>3.257792296402405E-2</v>
      </c>
      <c r="AA1022" s="22">
        <f>(0.5*'Vehicle Specs'!$G$20*'Drive Cycle'!E1022^2)</f>
        <v>4211.7775740000006</v>
      </c>
      <c r="AB1022" s="22">
        <f t="shared" si="279"/>
        <v>123.22692668196002</v>
      </c>
      <c r="AC1022" s="22">
        <f>SUM(AB$2:AB1022)</f>
        <v>358602.64260261314</v>
      </c>
      <c r="AD1022" s="35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</row>
    <row r="1023" spans="1:43" x14ac:dyDescent="0.3">
      <c r="A1023" s="21">
        <v>4</v>
      </c>
      <c r="B1023" s="27" t="s">
        <v>106</v>
      </c>
      <c r="C1023" s="27">
        <f t="shared" si="287"/>
        <v>1021</v>
      </c>
      <c r="D1023" s="27">
        <f t="shared" si="272"/>
        <v>9.8651700000000009</v>
      </c>
      <c r="E1023" s="27">
        <f t="shared" ref="E1023:E1035" si="291">E1022+0.75</f>
        <v>4.41</v>
      </c>
      <c r="F1023" s="42">
        <f t="shared" si="280"/>
        <v>130.77689958135781</v>
      </c>
      <c r="G1023" s="61"/>
      <c r="H1023" s="61"/>
      <c r="I1023" s="42">
        <f>E1023-E1022</f>
        <v>0.75</v>
      </c>
      <c r="J1023" s="27">
        <f>(0.5*'Vehicle Specs'!$G$25*'Vehicle Specs'!$C$28*'Vehicle Specs'!$C$27*'Drive Cycle'!E1023^2)</f>
        <v>17.30110949721</v>
      </c>
      <c r="K1023" s="27">
        <f>IF(A1023=1,'Vehicle Specs'!$E$36,IF(A1023=2,'Vehicle Specs'!$C$36,IF(A1023=3,'Vehicle Specs'!$D$36,IF(A1023=4,'Vehicle Specs'!$B$36,1))))</f>
        <v>111.31014600000002</v>
      </c>
      <c r="L1023" s="27">
        <v>0</v>
      </c>
      <c r="M1023" s="27">
        <f t="shared" si="281"/>
        <v>0</v>
      </c>
      <c r="N1023" s="27">
        <f t="shared" si="273"/>
        <v>0</v>
      </c>
      <c r="O1023" s="27">
        <f t="shared" si="274"/>
        <v>0</v>
      </c>
      <c r="P1023" s="27">
        <f t="shared" si="275"/>
        <v>128.61125549721001</v>
      </c>
      <c r="Q1023" s="27">
        <f>IF(H1023=1,I1023*'Vehicle Specs'!#REF!,IF(H1023=2,'Vehicle Specs'!#REF!*I1023,IF(H1023=3,'Vehicle Specs'!$G$25*I1023,0)))</f>
        <v>0</v>
      </c>
      <c r="R1023" s="27">
        <f t="shared" si="271"/>
        <v>128.61125549721001</v>
      </c>
      <c r="S1023" s="27">
        <f t="shared" si="276"/>
        <v>128.61125549721001</v>
      </c>
      <c r="T1023" s="27">
        <f>ABS((+P1023+Q1023)*(+E1023))/1000</f>
        <v>0.56717563674269611</v>
      </c>
      <c r="U1023" s="61"/>
      <c r="V1023" s="61"/>
      <c r="W1023" s="22">
        <v>308.00785775999998</v>
      </c>
      <c r="X1023" s="27">
        <f t="shared" si="282"/>
        <v>1.1003688135977688E-2</v>
      </c>
      <c r="Y1023" s="27">
        <f t="shared" si="277"/>
        <v>1.1003688135977688E-2</v>
      </c>
      <c r="Z1023" s="27">
        <f t="shared" si="278"/>
        <v>3.4001396340171054E-2</v>
      </c>
      <c r="AA1023" s="22">
        <f>(0.5*'Vehicle Specs'!$G$20*'Drive Cycle'!E1023^2)</f>
        <v>6114.7743615000009</v>
      </c>
      <c r="AB1023" s="22">
        <f t="shared" si="279"/>
        <v>128.61125549721001</v>
      </c>
      <c r="AC1023" s="22">
        <f>SUM(AB$2:AB1023)</f>
        <v>358731.25385811034</v>
      </c>
      <c r="AD1023" s="35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</row>
    <row r="1024" spans="1:43" x14ac:dyDescent="0.3">
      <c r="A1024" s="21">
        <v>4</v>
      </c>
      <c r="B1024" s="28" t="s">
        <v>91</v>
      </c>
      <c r="C1024" s="28">
        <f t="shared" si="287"/>
        <v>1022</v>
      </c>
      <c r="D1024" s="28">
        <f t="shared" si="272"/>
        <v>11.542920000000001</v>
      </c>
      <c r="E1024" s="28">
        <f t="shared" si="291"/>
        <v>5.16</v>
      </c>
      <c r="F1024" s="41">
        <f t="shared" si="280"/>
        <v>130.97069803097023</v>
      </c>
      <c r="G1024" s="61"/>
      <c r="H1024" s="61"/>
      <c r="I1024" s="41">
        <f>E1024-E1023</f>
        <v>0.75</v>
      </c>
      <c r="J1024" s="28">
        <f>(0.5*'Vehicle Specs'!$G$25*'Vehicle Specs'!$C$28*'Vehicle Specs'!$C$27*'Drive Cycle'!E1024^2)</f>
        <v>23.686242924959998</v>
      </c>
      <c r="K1024" s="28">
        <f>IF(A1024=1,'Vehicle Specs'!$E$36,IF(A1024=2,'Vehicle Specs'!$C$36,IF(A1024=3,'Vehicle Specs'!$D$36,IF(A1024=4,'Vehicle Specs'!$B$36,1))))</f>
        <v>111.31014600000002</v>
      </c>
      <c r="L1024" s="28">
        <v>0</v>
      </c>
      <c r="M1024" s="28">
        <f t="shared" si="281"/>
        <v>0</v>
      </c>
      <c r="N1024" s="28">
        <f t="shared" si="273"/>
        <v>0</v>
      </c>
      <c r="O1024" s="28">
        <f t="shared" si="274"/>
        <v>0</v>
      </c>
      <c r="P1024" s="28">
        <f t="shared" si="275"/>
        <v>134.99638892496</v>
      </c>
      <c r="Q1024" s="28">
        <f>IF(H1024=1,I1024*'Vehicle Specs'!#REF!,IF(H1024=2,'Vehicle Specs'!#REF!*I1024,IF(H1024=3,'Vehicle Specs'!$G$25*I1024,0)))</f>
        <v>0</v>
      </c>
      <c r="R1024" s="28">
        <f t="shared" si="271"/>
        <v>134.99638892496</v>
      </c>
      <c r="S1024" s="28">
        <f t="shared" si="276"/>
        <v>134.99638892496</v>
      </c>
      <c r="T1024" s="28">
        <f>ABS((+P1024+Q1024)*(+E1024))/1000</f>
        <v>0.69658136685279359</v>
      </c>
      <c r="U1024" s="61"/>
      <c r="V1024" s="61"/>
      <c r="W1024" s="22">
        <v>308.00785775999998</v>
      </c>
      <c r="X1024" s="28">
        <f t="shared" si="282"/>
        <v>1.1549985710586866E-2</v>
      </c>
      <c r="Y1024" s="28">
        <f t="shared" si="277"/>
        <v>1.1549985710586866E-2</v>
      </c>
      <c r="Z1024" s="28">
        <f t="shared" si="278"/>
        <v>3.5689455845713411E-2</v>
      </c>
      <c r="AA1024" s="22">
        <f>(0.5*'Vehicle Specs'!$G$20*'Drive Cycle'!E1024^2)</f>
        <v>8371.488024000002</v>
      </c>
      <c r="AB1024" s="22">
        <f t="shared" si="279"/>
        <v>134.99638892496</v>
      </c>
      <c r="AC1024" s="22">
        <f>SUM(AB$2:AB1024)</f>
        <v>358866.25024703529</v>
      </c>
      <c r="AD1024" s="35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</row>
    <row r="1025" spans="1:43" x14ac:dyDescent="0.3">
      <c r="A1025" s="21">
        <v>4</v>
      </c>
      <c r="B1025" s="28" t="s">
        <v>91</v>
      </c>
      <c r="C1025" s="28">
        <f t="shared" si="287"/>
        <v>1023</v>
      </c>
      <c r="D1025" s="28">
        <f t="shared" si="272"/>
        <v>13.22067</v>
      </c>
      <c r="E1025" s="28">
        <f t="shared" si="291"/>
        <v>5.91</v>
      </c>
      <c r="F1025" s="41">
        <f t="shared" si="280"/>
        <v>131.13990276870288</v>
      </c>
      <c r="G1025" s="61"/>
      <c r="H1025" s="61"/>
      <c r="I1025" s="41">
        <f>E1025-E1024</f>
        <v>0.75</v>
      </c>
      <c r="J1025" s="28">
        <f>(0.5*'Vehicle Specs'!$G$25*'Vehicle Specs'!$C$28*'Vehicle Specs'!$C$27*'Drive Cycle'!E1025^2)</f>
        <v>31.072180965209999</v>
      </c>
      <c r="K1025" s="28">
        <f>IF(A1025=1,'Vehicle Specs'!$E$36,IF(A1025=2,'Vehicle Specs'!$C$36,IF(A1025=3,'Vehicle Specs'!$D$36,IF(A1025=4,'Vehicle Specs'!$B$36,1))))</f>
        <v>111.31014600000002</v>
      </c>
      <c r="L1025" s="28">
        <v>0</v>
      </c>
      <c r="M1025" s="28">
        <f t="shared" si="281"/>
        <v>0</v>
      </c>
      <c r="N1025" s="28">
        <f t="shared" si="273"/>
        <v>0</v>
      </c>
      <c r="O1025" s="28">
        <f t="shared" si="274"/>
        <v>0</v>
      </c>
      <c r="P1025" s="28">
        <f t="shared" si="275"/>
        <v>142.38232696521001</v>
      </c>
      <c r="Q1025" s="28">
        <f>IF(H1025=1,I1025*'Vehicle Specs'!#REF!,IF(H1025=2,'Vehicle Specs'!#REF!*I1025,IF(H1025=3,'Vehicle Specs'!$G$25*I1025,0)))</f>
        <v>0</v>
      </c>
      <c r="R1025" s="28">
        <f t="shared" si="271"/>
        <v>142.38232696521001</v>
      </c>
      <c r="S1025" s="28">
        <f t="shared" si="276"/>
        <v>142.38232696521001</v>
      </c>
      <c r="T1025" s="28">
        <f>ABS((+P1025+Q1025)*(+E1025))/1000</f>
        <v>0.8414795523643912</v>
      </c>
      <c r="U1025" s="61"/>
      <c r="V1025" s="61"/>
      <c r="W1025" s="22">
        <v>308.00785775999998</v>
      </c>
      <c r="X1025" s="28">
        <f t="shared" si="282"/>
        <v>1.2181909864288394E-2</v>
      </c>
      <c r="Y1025" s="28">
        <f t="shared" si="277"/>
        <v>1.2181909864288394E-2</v>
      </c>
      <c r="Z1025" s="28">
        <f t="shared" si="278"/>
        <v>3.7642101480651134E-2</v>
      </c>
      <c r="AA1025" s="22">
        <f>(0.5*'Vehicle Specs'!$G$20*'Drive Cycle'!E1025^2)</f>
        <v>10981.918561500001</v>
      </c>
      <c r="AB1025" s="22">
        <f t="shared" si="279"/>
        <v>142.38232696521001</v>
      </c>
      <c r="AC1025" s="22">
        <f>SUM(AB$2:AB1025)</f>
        <v>359008.63257400051</v>
      </c>
      <c r="AD1025" s="35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</row>
    <row r="1026" spans="1:43" x14ac:dyDescent="0.3">
      <c r="A1026" s="21">
        <v>4</v>
      </c>
      <c r="B1026" s="28" t="s">
        <v>91</v>
      </c>
      <c r="C1026" s="28">
        <f t="shared" si="287"/>
        <v>1024</v>
      </c>
      <c r="D1026" s="28">
        <f t="shared" si="272"/>
        <v>14.898420000000002</v>
      </c>
      <c r="E1026" s="28">
        <f t="shared" si="291"/>
        <v>6.66</v>
      </c>
      <c r="F1026" s="41">
        <f t="shared" si="280"/>
        <v>131.29005291885304</v>
      </c>
      <c r="G1026" s="61"/>
      <c r="H1026" s="61"/>
      <c r="I1026" s="41">
        <f>E1026-E1025</f>
        <v>0.75</v>
      </c>
      <c r="J1026" s="28">
        <f>(0.5*'Vehicle Specs'!$G$25*'Vehicle Specs'!$C$28*'Vehicle Specs'!$C$27*'Drive Cycle'!E1026^2)</f>
        <v>39.458923617959996</v>
      </c>
      <c r="K1026" s="28">
        <f>IF(A1026=1,'Vehicle Specs'!$E$36,IF(A1026=2,'Vehicle Specs'!$C$36,IF(A1026=3,'Vehicle Specs'!$D$36,IF(A1026=4,'Vehicle Specs'!$B$36,1))))</f>
        <v>111.31014600000002</v>
      </c>
      <c r="L1026" s="28">
        <v>0</v>
      </c>
      <c r="M1026" s="28">
        <f t="shared" si="281"/>
        <v>0</v>
      </c>
      <c r="N1026" s="28">
        <f t="shared" si="273"/>
        <v>0</v>
      </c>
      <c r="O1026" s="28">
        <f t="shared" si="274"/>
        <v>0</v>
      </c>
      <c r="P1026" s="28">
        <f t="shared" si="275"/>
        <v>150.76906961796001</v>
      </c>
      <c r="Q1026" s="28">
        <f>IF(H1026=1,I1026*'Vehicle Specs'!#REF!,IF(H1026=2,'Vehicle Specs'!#REF!*I1026,IF(H1026=3,'Vehicle Specs'!$G$25*I1026,0)))</f>
        <v>0</v>
      </c>
      <c r="R1026" s="28">
        <f t="shared" ref="R1026:R1089" si="292">(J1026+K1026+O1026+Q1026)</f>
        <v>150.76906961796001</v>
      </c>
      <c r="S1026" s="28">
        <f t="shared" si="276"/>
        <v>150.76906961796001</v>
      </c>
      <c r="T1026" s="28">
        <f>ABS((+P1026+Q1026)*(+E1026))/1000</f>
        <v>1.0041220036556138</v>
      </c>
      <c r="U1026" s="61"/>
      <c r="V1026" s="61"/>
      <c r="W1026" s="22">
        <v>308.00785775999998</v>
      </c>
      <c r="X1026" s="28">
        <f t="shared" si="282"/>
        <v>1.2899460597082265E-2</v>
      </c>
      <c r="Y1026" s="28">
        <f t="shared" si="277"/>
        <v>1.2899460597082265E-2</v>
      </c>
      <c r="Z1026" s="28">
        <f t="shared" si="278"/>
        <v>3.9859333244984196E-2</v>
      </c>
      <c r="AA1026" s="22">
        <f>(0.5*'Vehicle Specs'!$G$20*'Drive Cycle'!E1026^2)</f>
        <v>13946.065974000001</v>
      </c>
      <c r="AB1026" s="22">
        <f t="shared" si="279"/>
        <v>150.76906961796001</v>
      </c>
      <c r="AC1026" s="22">
        <f>SUM(AB$2:AB1026)</f>
        <v>359159.40164361848</v>
      </c>
      <c r="AD1026" s="35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</row>
    <row r="1027" spans="1:43" x14ac:dyDescent="0.3">
      <c r="A1027" s="21">
        <v>4</v>
      </c>
      <c r="B1027" s="28" t="s">
        <v>91</v>
      </c>
      <c r="C1027" s="28">
        <f t="shared" si="287"/>
        <v>1025</v>
      </c>
      <c r="D1027" s="28">
        <f t="shared" ref="D1027:D1090" si="293">E1027*2.237</f>
        <v>16.576170000000001</v>
      </c>
      <c r="E1027" s="28">
        <f t="shared" si="291"/>
        <v>7.41</v>
      </c>
      <c r="F1027" s="41">
        <f t="shared" si="280"/>
        <v>131.42500568538475</v>
      </c>
      <c r="G1027" s="61"/>
      <c r="H1027" s="61"/>
      <c r="I1027" s="41">
        <f>E1027-E1026</f>
        <v>0.75</v>
      </c>
      <c r="J1027" s="28">
        <f>(0.5*'Vehicle Specs'!$G$25*'Vehicle Specs'!$C$28*'Vehicle Specs'!$C$27*'Drive Cycle'!E1027^2)</f>
        <v>48.846470883209996</v>
      </c>
      <c r="K1027" s="28">
        <f>IF(A1027=1,'Vehicle Specs'!$E$36,IF(A1027=2,'Vehicle Specs'!$C$36,IF(A1027=3,'Vehicle Specs'!$D$36,IF(A1027=4,'Vehicle Specs'!$B$36,1))))</f>
        <v>111.31014600000002</v>
      </c>
      <c r="L1027" s="28">
        <v>0</v>
      </c>
      <c r="M1027" s="28">
        <f t="shared" si="281"/>
        <v>0</v>
      </c>
      <c r="N1027" s="28">
        <f t="shared" ref="N1027:N1090" si="294">DEGREES(ATAN(M1027/$C$3))</f>
        <v>0</v>
      </c>
      <c r="O1027" s="28">
        <f t="shared" ref="O1027:O1090" si="295">9.81*SIN(RADIANS(N1027))*($C$46)</f>
        <v>0</v>
      </c>
      <c r="P1027" s="28">
        <f t="shared" ref="P1027:P1090" si="296">J1027+K1027+O1027</f>
        <v>160.15661688321001</v>
      </c>
      <c r="Q1027" s="28">
        <f>IF(H1027=1,I1027*'Vehicle Specs'!#REF!,IF(H1027=2,'Vehicle Specs'!#REF!*I1027,IF(H1027=3,'Vehicle Specs'!$G$25*I1027,0)))</f>
        <v>0</v>
      </c>
      <c r="R1027" s="28">
        <f t="shared" si="292"/>
        <v>160.15661688321001</v>
      </c>
      <c r="S1027" s="28">
        <f t="shared" ref="S1027:S1090" si="297">ABS(R1027)</f>
        <v>160.15661688321001</v>
      </c>
      <c r="T1027" s="28">
        <f>ABS((+P1027+Q1027)*(+E1027))/1000</f>
        <v>1.1867605311045861</v>
      </c>
      <c r="U1027" s="61"/>
      <c r="V1027" s="61"/>
      <c r="W1027" s="22">
        <v>308.00785775999998</v>
      </c>
      <c r="X1027" s="28">
        <f t="shared" si="282"/>
        <v>1.3702637908968487E-2</v>
      </c>
      <c r="Y1027" s="28">
        <f t="shared" ref="Y1027:Y1090" si="298">ABS(X1027)</f>
        <v>1.3702637908968487E-2</v>
      </c>
      <c r="Z1027" s="28">
        <f t="shared" ref="Z1027:Z1090" si="299">X1027*3.09</f>
        <v>4.2341151138712625E-2</v>
      </c>
      <c r="AA1027" s="22">
        <f>(0.5*'Vehicle Specs'!$G$20*'Drive Cycle'!E1027^2)</f>
        <v>17263.930261500002</v>
      </c>
      <c r="AB1027" s="22">
        <f t="shared" ref="AB1027:AB1090" si="300">P1027+Q1027</f>
        <v>160.15661688321001</v>
      </c>
      <c r="AC1027" s="22">
        <f>SUM(AB$2:AB1027)</f>
        <v>359319.55826050171</v>
      </c>
      <c r="AD1027" s="35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</row>
    <row r="1028" spans="1:43" x14ac:dyDescent="0.3">
      <c r="A1028" s="21">
        <v>4</v>
      </c>
      <c r="B1028" s="28" t="s">
        <v>91</v>
      </c>
      <c r="C1028" s="28">
        <f t="shared" si="287"/>
        <v>1026</v>
      </c>
      <c r="D1028" s="28">
        <f t="shared" si="293"/>
        <v>18.253920000000001</v>
      </c>
      <c r="E1028" s="28">
        <f t="shared" si="291"/>
        <v>8.16</v>
      </c>
      <c r="F1028" s="41">
        <f t="shared" ref="F1028:F1091" si="301">($C$3/E1028)+F1027</f>
        <v>131.54755470499259</v>
      </c>
      <c r="G1028" s="61"/>
      <c r="H1028" s="61"/>
      <c r="I1028" s="41">
        <f>E1028-E1027</f>
        <v>0.75</v>
      </c>
      <c r="J1028" s="28">
        <f>(0.5*'Vehicle Specs'!$G$25*'Vehicle Specs'!$C$28*'Vehicle Specs'!$C$27*'Drive Cycle'!E1028^2)</f>
        <v>59.234822760959993</v>
      </c>
      <c r="K1028" s="28">
        <f>IF(A1028=1,'Vehicle Specs'!$E$36,IF(A1028=2,'Vehicle Specs'!$C$36,IF(A1028=3,'Vehicle Specs'!$D$36,IF(A1028=4,'Vehicle Specs'!$B$36,1))))</f>
        <v>111.31014600000002</v>
      </c>
      <c r="L1028" s="28">
        <v>0</v>
      </c>
      <c r="M1028" s="28">
        <f t="shared" ref="M1028:M1091" si="302">L1028-L1027</f>
        <v>0</v>
      </c>
      <c r="N1028" s="28">
        <f t="shared" si="294"/>
        <v>0</v>
      </c>
      <c r="O1028" s="28">
        <f t="shared" si="295"/>
        <v>0</v>
      </c>
      <c r="P1028" s="28">
        <f t="shared" si="296"/>
        <v>170.54496876096002</v>
      </c>
      <c r="Q1028" s="28">
        <f>IF(H1028=1,I1028*'Vehicle Specs'!#REF!,IF(H1028=2,'Vehicle Specs'!#REF!*I1028,IF(H1028=3,'Vehicle Specs'!$G$25*I1028,0)))</f>
        <v>0</v>
      </c>
      <c r="R1028" s="28">
        <f t="shared" si="292"/>
        <v>170.54496876096002</v>
      </c>
      <c r="S1028" s="28">
        <f t="shared" si="297"/>
        <v>170.54496876096002</v>
      </c>
      <c r="T1028" s="28">
        <f>ABS((+P1028+Q1028)*(+E1028))/1000</f>
        <v>1.3916469450894338</v>
      </c>
      <c r="U1028" s="61"/>
      <c r="V1028" s="61"/>
      <c r="W1028" s="22">
        <v>308.00785775999998</v>
      </c>
      <c r="X1028" s="28">
        <f t="shared" ref="X1028:X1091" si="303">(R1028*W1028/3600)/1000</f>
        <v>1.459144179994706E-2</v>
      </c>
      <c r="Y1028" s="28">
        <f t="shared" si="298"/>
        <v>1.459144179994706E-2</v>
      </c>
      <c r="Z1028" s="28">
        <f t="shared" si="299"/>
        <v>4.5087555161836414E-2</v>
      </c>
      <c r="AA1028" s="22">
        <f>(0.5*'Vehicle Specs'!$G$20*'Drive Cycle'!E1028^2)</f>
        <v>20935.511424</v>
      </c>
      <c r="AB1028" s="22">
        <f t="shared" si="300"/>
        <v>170.54496876096002</v>
      </c>
      <c r="AC1028" s="22">
        <f>SUM(AB$2:AB1028)</f>
        <v>359490.10322926269</v>
      </c>
      <c r="AD1028" s="35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</row>
    <row r="1029" spans="1:43" x14ac:dyDescent="0.3">
      <c r="A1029" s="21">
        <v>4</v>
      </c>
      <c r="B1029" s="28" t="s">
        <v>91</v>
      </c>
      <c r="C1029" s="28">
        <f t="shared" si="287"/>
        <v>1027</v>
      </c>
      <c r="D1029" s="28">
        <f t="shared" si="293"/>
        <v>19.93167</v>
      </c>
      <c r="E1029" s="28">
        <f t="shared" si="291"/>
        <v>8.91</v>
      </c>
      <c r="F1029" s="41">
        <f t="shared" si="301"/>
        <v>131.65978815055936</v>
      </c>
      <c r="G1029" s="61"/>
      <c r="H1029" s="61"/>
      <c r="I1029" s="41">
        <f>E1029-E1028</f>
        <v>0.75</v>
      </c>
      <c r="J1029" s="28">
        <f>(0.5*'Vehicle Specs'!$G$25*'Vehicle Specs'!$C$28*'Vehicle Specs'!$C$27*'Drive Cycle'!E1029^2)</f>
        <v>70.623979251210002</v>
      </c>
      <c r="K1029" s="28">
        <f>IF(A1029=1,'Vehicle Specs'!$E$36,IF(A1029=2,'Vehicle Specs'!$C$36,IF(A1029=3,'Vehicle Specs'!$D$36,IF(A1029=4,'Vehicle Specs'!$B$36,1))))</f>
        <v>111.31014600000002</v>
      </c>
      <c r="L1029" s="28">
        <v>0</v>
      </c>
      <c r="M1029" s="28">
        <f t="shared" si="302"/>
        <v>0</v>
      </c>
      <c r="N1029" s="28">
        <f t="shared" si="294"/>
        <v>0</v>
      </c>
      <c r="O1029" s="28">
        <f t="shared" si="295"/>
        <v>0</v>
      </c>
      <c r="P1029" s="28">
        <f t="shared" si="296"/>
        <v>181.93412525121002</v>
      </c>
      <c r="Q1029" s="28">
        <f>IF(H1029=1,I1029*'Vehicle Specs'!#REF!,IF(H1029=2,'Vehicle Specs'!#REF!*I1029,IF(H1029=3,'Vehicle Specs'!$G$25*I1029,0)))</f>
        <v>0</v>
      </c>
      <c r="R1029" s="28">
        <f t="shared" si="292"/>
        <v>181.93412525121002</v>
      </c>
      <c r="S1029" s="28">
        <f t="shared" si="297"/>
        <v>181.93412525121002</v>
      </c>
      <c r="T1029" s="28">
        <f>ABS((+P1029+Q1029)*(+E1029))/1000</f>
        <v>1.6210330559882813</v>
      </c>
      <c r="U1029" s="61"/>
      <c r="V1029" s="61"/>
      <c r="W1029" s="22">
        <v>308.00785775999998</v>
      </c>
      <c r="X1029" s="28">
        <f t="shared" si="303"/>
        <v>1.5565872270017978E-2</v>
      </c>
      <c r="Y1029" s="28">
        <f t="shared" si="298"/>
        <v>1.5565872270017978E-2</v>
      </c>
      <c r="Z1029" s="28">
        <f t="shared" si="299"/>
        <v>4.8098545314355548E-2</v>
      </c>
      <c r="AA1029" s="22">
        <f>(0.5*'Vehicle Specs'!$G$20*'Drive Cycle'!E1029^2)</f>
        <v>24960.809461500005</v>
      </c>
      <c r="AB1029" s="22">
        <f t="shared" si="300"/>
        <v>181.93412525121002</v>
      </c>
      <c r="AC1029" s="22">
        <f>SUM(AB$2:AB1029)</f>
        <v>359672.03735451389</v>
      </c>
      <c r="AD1029" s="35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</row>
    <row r="1030" spans="1:43" x14ac:dyDescent="0.3">
      <c r="A1030" s="21">
        <v>4</v>
      </c>
      <c r="B1030" s="28" t="s">
        <v>91</v>
      </c>
      <c r="C1030" s="28">
        <f t="shared" si="287"/>
        <v>1028</v>
      </c>
      <c r="D1030" s="28">
        <f t="shared" si="293"/>
        <v>21.60942</v>
      </c>
      <c r="E1030" s="28">
        <f t="shared" si="291"/>
        <v>9.66</v>
      </c>
      <c r="F1030" s="41">
        <f t="shared" si="301"/>
        <v>131.76330781929641</v>
      </c>
      <c r="G1030" s="61"/>
      <c r="H1030" s="61"/>
      <c r="I1030" s="41">
        <f>E1030-E1029</f>
        <v>0.75</v>
      </c>
      <c r="J1030" s="28">
        <f>(0.5*'Vehicle Specs'!$G$25*'Vehicle Specs'!$C$28*'Vehicle Specs'!$C$27*'Drive Cycle'!E1030^2)</f>
        <v>83.013940353959995</v>
      </c>
      <c r="K1030" s="28">
        <f>IF(A1030=1,'Vehicle Specs'!$E$36,IF(A1030=2,'Vehicle Specs'!$C$36,IF(A1030=3,'Vehicle Specs'!$D$36,IF(A1030=4,'Vehicle Specs'!$B$36,1))))</f>
        <v>111.31014600000002</v>
      </c>
      <c r="L1030" s="28">
        <v>0</v>
      </c>
      <c r="M1030" s="28">
        <f t="shared" si="302"/>
        <v>0</v>
      </c>
      <c r="N1030" s="28">
        <f t="shared" si="294"/>
        <v>0</v>
      </c>
      <c r="O1030" s="28">
        <f t="shared" si="295"/>
        <v>0</v>
      </c>
      <c r="P1030" s="28">
        <f t="shared" si="296"/>
        <v>194.32408635396001</v>
      </c>
      <c r="Q1030" s="28">
        <f>IF(H1030=1,I1030*'Vehicle Specs'!#REF!,IF(H1030=2,'Vehicle Specs'!#REF!*I1030,IF(H1030=3,'Vehicle Specs'!$G$25*I1030,0)))</f>
        <v>0</v>
      </c>
      <c r="R1030" s="28">
        <f t="shared" si="292"/>
        <v>194.32408635396001</v>
      </c>
      <c r="S1030" s="28">
        <f t="shared" si="297"/>
        <v>194.32408635396001</v>
      </c>
      <c r="T1030" s="28">
        <f>ABS((+P1030+Q1030)*(+E1030))/1000</f>
        <v>1.8771706741792535</v>
      </c>
      <c r="U1030" s="61"/>
      <c r="V1030" s="61"/>
      <c r="W1030" s="22">
        <v>308.00785775999998</v>
      </c>
      <c r="X1030" s="28">
        <f t="shared" si="303"/>
        <v>1.6625929319181242E-2</v>
      </c>
      <c r="Y1030" s="28">
        <f t="shared" si="298"/>
        <v>1.6625929319181242E-2</v>
      </c>
      <c r="Z1030" s="28">
        <f t="shared" si="299"/>
        <v>5.1374121596270035E-2</v>
      </c>
      <c r="AA1030" s="22">
        <f>(0.5*'Vehicle Specs'!$G$20*'Drive Cycle'!E1030^2)</f>
        <v>29339.824374000003</v>
      </c>
      <c r="AB1030" s="22">
        <f t="shared" si="300"/>
        <v>194.32408635396001</v>
      </c>
      <c r="AC1030" s="22">
        <f>SUM(AB$2:AB1030)</f>
        <v>359866.36144086783</v>
      </c>
      <c r="AD1030" s="35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</row>
    <row r="1031" spans="1:43" x14ac:dyDescent="0.3">
      <c r="A1031" s="21">
        <v>4</v>
      </c>
      <c r="B1031" s="28" t="s">
        <v>91</v>
      </c>
      <c r="C1031" s="28">
        <f t="shared" si="287"/>
        <v>1029</v>
      </c>
      <c r="D1031" s="28">
        <f t="shared" si="293"/>
        <v>23.28717</v>
      </c>
      <c r="E1031" s="28">
        <f t="shared" si="291"/>
        <v>10.41</v>
      </c>
      <c r="F1031" s="41">
        <f t="shared" si="301"/>
        <v>131.8593692986432</v>
      </c>
      <c r="G1031" s="61"/>
      <c r="H1031" s="61"/>
      <c r="I1031" s="41">
        <f>E1031-E1030</f>
        <v>0.75</v>
      </c>
      <c r="J1031" s="28">
        <f>(0.5*'Vehicle Specs'!$G$25*'Vehicle Specs'!$C$28*'Vehicle Specs'!$C$27*'Drive Cycle'!E1031^2)</f>
        <v>96.404706069209993</v>
      </c>
      <c r="K1031" s="28">
        <f>IF(A1031=1,'Vehicle Specs'!$E$36,IF(A1031=2,'Vehicle Specs'!$C$36,IF(A1031=3,'Vehicle Specs'!$D$36,IF(A1031=4,'Vehicle Specs'!$B$36,1))))</f>
        <v>111.31014600000002</v>
      </c>
      <c r="L1031" s="28">
        <v>0</v>
      </c>
      <c r="M1031" s="28">
        <f t="shared" si="302"/>
        <v>0</v>
      </c>
      <c r="N1031" s="28">
        <f t="shared" si="294"/>
        <v>0</v>
      </c>
      <c r="O1031" s="28">
        <f t="shared" si="295"/>
        <v>0</v>
      </c>
      <c r="P1031" s="28">
        <f t="shared" si="296"/>
        <v>207.71485206921</v>
      </c>
      <c r="Q1031" s="28">
        <f>IF(H1031=1,I1031*'Vehicle Specs'!#REF!,IF(H1031=2,'Vehicle Specs'!#REF!*I1031,IF(H1031=3,'Vehicle Specs'!$G$25*I1031,0)))</f>
        <v>0</v>
      </c>
      <c r="R1031" s="28">
        <f t="shared" si="292"/>
        <v>207.71485206921</v>
      </c>
      <c r="S1031" s="28">
        <f t="shared" si="297"/>
        <v>207.71485206921</v>
      </c>
      <c r="T1031" s="28">
        <f>ABS((+P1031+Q1031)*(+E1031))/1000</f>
        <v>2.1623116100404758</v>
      </c>
      <c r="U1031" s="61"/>
      <c r="V1031" s="61"/>
      <c r="W1031" s="22">
        <v>308.00785775999998</v>
      </c>
      <c r="X1031" s="28">
        <f t="shared" si="303"/>
        <v>1.7771612947436854E-2</v>
      </c>
      <c r="Y1031" s="28">
        <f t="shared" si="298"/>
        <v>1.7771612947436854E-2</v>
      </c>
      <c r="Z1031" s="28">
        <f t="shared" si="299"/>
        <v>5.4914284007579875E-2</v>
      </c>
      <c r="AA1031" s="22">
        <f>(0.5*'Vehicle Specs'!$G$20*'Drive Cycle'!E1031^2)</f>
        <v>34072.556161500004</v>
      </c>
      <c r="AB1031" s="22">
        <f t="shared" si="300"/>
        <v>207.71485206921</v>
      </c>
      <c r="AC1031" s="22">
        <f>SUM(AB$2:AB1031)</f>
        <v>360074.07629293704</v>
      </c>
      <c r="AD1031" s="35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</row>
    <row r="1032" spans="1:43" x14ac:dyDescent="0.3">
      <c r="A1032" s="21">
        <v>4</v>
      </c>
      <c r="B1032" s="28" t="s">
        <v>91</v>
      </c>
      <c r="C1032" s="28">
        <f t="shared" si="287"/>
        <v>1030</v>
      </c>
      <c r="D1032" s="28">
        <f t="shared" si="293"/>
        <v>24.964920000000003</v>
      </c>
      <c r="E1032" s="28">
        <f t="shared" si="291"/>
        <v>11.16</v>
      </c>
      <c r="F1032" s="41">
        <f t="shared" si="301"/>
        <v>131.94897503341022</v>
      </c>
      <c r="G1032" s="61"/>
      <c r="H1032" s="61"/>
      <c r="I1032" s="41">
        <f>E1032-E1031</f>
        <v>0.75</v>
      </c>
      <c r="J1032" s="28">
        <f>(0.5*'Vehicle Specs'!$G$25*'Vehicle Specs'!$C$28*'Vehicle Specs'!$C$27*'Drive Cycle'!E1032^2)</f>
        <v>110.79627639696</v>
      </c>
      <c r="K1032" s="28">
        <f>IF(A1032=1,'Vehicle Specs'!$E$36,IF(A1032=2,'Vehicle Specs'!$C$36,IF(A1032=3,'Vehicle Specs'!$D$36,IF(A1032=4,'Vehicle Specs'!$B$36,1))))</f>
        <v>111.31014600000002</v>
      </c>
      <c r="L1032" s="28">
        <v>0</v>
      </c>
      <c r="M1032" s="28">
        <f t="shared" si="302"/>
        <v>0</v>
      </c>
      <c r="N1032" s="28">
        <f t="shared" si="294"/>
        <v>0</v>
      </c>
      <c r="O1032" s="28">
        <f t="shared" si="295"/>
        <v>0</v>
      </c>
      <c r="P1032" s="28">
        <f t="shared" si="296"/>
        <v>222.10642239696</v>
      </c>
      <c r="Q1032" s="28">
        <f>IF(H1032=1,I1032*'Vehicle Specs'!#REF!,IF(H1032=2,'Vehicle Specs'!#REF!*I1032,IF(H1032=3,'Vehicle Specs'!$G$25*I1032,0)))</f>
        <v>0</v>
      </c>
      <c r="R1032" s="28">
        <f t="shared" si="292"/>
        <v>222.10642239696</v>
      </c>
      <c r="S1032" s="28">
        <f t="shared" si="297"/>
        <v>222.10642239696</v>
      </c>
      <c r="T1032" s="28">
        <f>ABS((+P1032+Q1032)*(+E1032))/1000</f>
        <v>2.4787076739500735</v>
      </c>
      <c r="U1032" s="61"/>
      <c r="V1032" s="61"/>
      <c r="W1032" s="22">
        <v>308.00785775999998</v>
      </c>
      <c r="X1032" s="28">
        <f t="shared" si="303"/>
        <v>1.9002923154784815E-2</v>
      </c>
      <c r="Y1032" s="28">
        <f t="shared" si="298"/>
        <v>1.9002923154784815E-2</v>
      </c>
      <c r="Z1032" s="28">
        <f t="shared" si="299"/>
        <v>5.8719032548285074E-2</v>
      </c>
      <c r="AA1032" s="22">
        <f>(0.5*'Vehicle Specs'!$G$20*'Drive Cycle'!E1032^2)</f>
        <v>39159.004824000003</v>
      </c>
      <c r="AB1032" s="22">
        <f t="shared" si="300"/>
        <v>222.10642239696</v>
      </c>
      <c r="AC1032" s="22">
        <f>SUM(AB$2:AB1032)</f>
        <v>360296.182715334</v>
      </c>
      <c r="AD1032" s="35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</row>
    <row r="1033" spans="1:43" x14ac:dyDescent="0.3">
      <c r="A1033" s="21">
        <v>4</v>
      </c>
      <c r="B1033" s="28" t="s">
        <v>91</v>
      </c>
      <c r="C1033" s="28">
        <f t="shared" si="287"/>
        <v>1031</v>
      </c>
      <c r="D1033" s="28">
        <f t="shared" si="293"/>
        <v>26.642670000000003</v>
      </c>
      <c r="E1033" s="28">
        <f t="shared" si="291"/>
        <v>11.91</v>
      </c>
      <c r="F1033" s="41">
        <f t="shared" si="301"/>
        <v>132.03293808966546</v>
      </c>
      <c r="G1033" s="61"/>
      <c r="H1033" s="61"/>
      <c r="I1033" s="41">
        <f>E1033-E1032</f>
        <v>0.75</v>
      </c>
      <c r="J1033" s="28">
        <f>(0.5*'Vehicle Specs'!$G$25*'Vehicle Specs'!$C$28*'Vehicle Specs'!$C$27*'Drive Cycle'!E1033^2)</f>
        <v>126.18865133721</v>
      </c>
      <c r="K1033" s="28">
        <f>IF(A1033=1,'Vehicle Specs'!$E$36,IF(A1033=2,'Vehicle Specs'!$C$36,IF(A1033=3,'Vehicle Specs'!$D$36,IF(A1033=4,'Vehicle Specs'!$B$36,1))))</f>
        <v>111.31014600000002</v>
      </c>
      <c r="L1033" s="28">
        <v>0</v>
      </c>
      <c r="M1033" s="28">
        <f t="shared" si="302"/>
        <v>0</v>
      </c>
      <c r="N1033" s="28">
        <f t="shared" si="294"/>
        <v>0</v>
      </c>
      <c r="O1033" s="28">
        <f t="shared" si="295"/>
        <v>0</v>
      </c>
      <c r="P1033" s="28">
        <f t="shared" si="296"/>
        <v>237.49879733721002</v>
      </c>
      <c r="Q1033" s="28">
        <f>IF(H1033=1,I1033*'Vehicle Specs'!#REF!,IF(H1033=2,'Vehicle Specs'!#REF!*I1033,IF(H1033=3,'Vehicle Specs'!$G$25*I1033,0)))</f>
        <v>0</v>
      </c>
      <c r="R1033" s="28">
        <f t="shared" si="292"/>
        <v>237.49879733721002</v>
      </c>
      <c r="S1033" s="28">
        <f t="shared" si="297"/>
        <v>237.49879733721002</v>
      </c>
      <c r="T1033" s="28">
        <f>ABS((+P1033+Q1033)*(+E1033))/1000</f>
        <v>2.8286106762861714</v>
      </c>
      <c r="U1033" s="61"/>
      <c r="V1033" s="61"/>
      <c r="W1033" s="22">
        <v>308.00785775999998</v>
      </c>
      <c r="X1033" s="28">
        <f t="shared" si="303"/>
        <v>2.0319859941225125E-2</v>
      </c>
      <c r="Y1033" s="28">
        <f t="shared" si="298"/>
        <v>2.0319859941225125E-2</v>
      </c>
      <c r="Z1033" s="28">
        <f t="shared" si="299"/>
        <v>6.2788367218385627E-2</v>
      </c>
      <c r="AA1033" s="22">
        <f>(0.5*'Vehicle Specs'!$G$20*'Drive Cycle'!E1033^2)</f>
        <v>44599.170361500008</v>
      </c>
      <c r="AB1033" s="22">
        <f t="shared" si="300"/>
        <v>237.49879733721002</v>
      </c>
      <c r="AC1033" s="22">
        <f>SUM(AB$2:AB1033)</f>
        <v>360533.68151267123</v>
      </c>
      <c r="AD1033" s="35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</row>
    <row r="1034" spans="1:43" x14ac:dyDescent="0.3">
      <c r="A1034" s="21">
        <v>4</v>
      </c>
      <c r="B1034" s="28" t="s">
        <v>91</v>
      </c>
      <c r="C1034" s="28">
        <f t="shared" si="287"/>
        <v>1032</v>
      </c>
      <c r="D1034" s="28">
        <f t="shared" si="293"/>
        <v>28.320420000000002</v>
      </c>
      <c r="E1034" s="28">
        <f t="shared" si="291"/>
        <v>12.66</v>
      </c>
      <c r="F1034" s="41">
        <f t="shared" si="301"/>
        <v>132.11192703121364</v>
      </c>
      <c r="G1034" s="61"/>
      <c r="H1034" s="61"/>
      <c r="I1034" s="41">
        <f>E1034-E1033</f>
        <v>0.75</v>
      </c>
      <c r="J1034" s="28">
        <f>(0.5*'Vehicle Specs'!$G$25*'Vehicle Specs'!$C$28*'Vehicle Specs'!$C$27*'Drive Cycle'!E1034^2)</f>
        <v>142.58183088995997</v>
      </c>
      <c r="K1034" s="28">
        <f>IF(A1034=1,'Vehicle Specs'!$E$36,IF(A1034=2,'Vehicle Specs'!$C$36,IF(A1034=3,'Vehicle Specs'!$D$36,IF(A1034=4,'Vehicle Specs'!$B$36,1))))</f>
        <v>111.31014600000002</v>
      </c>
      <c r="L1034" s="28">
        <v>0</v>
      </c>
      <c r="M1034" s="28">
        <f t="shared" si="302"/>
        <v>0</v>
      </c>
      <c r="N1034" s="28">
        <f t="shared" si="294"/>
        <v>0</v>
      </c>
      <c r="O1034" s="28">
        <f t="shared" si="295"/>
        <v>0</v>
      </c>
      <c r="P1034" s="28">
        <f t="shared" si="296"/>
        <v>253.89197688996001</v>
      </c>
      <c r="Q1034" s="28">
        <f>IF(H1034=1,I1034*'Vehicle Specs'!#REF!,IF(H1034=2,'Vehicle Specs'!#REF!*I1034,IF(H1034=3,'Vehicle Specs'!$G$25*I1034,0)))</f>
        <v>0</v>
      </c>
      <c r="R1034" s="28">
        <f t="shared" si="292"/>
        <v>253.89197688996001</v>
      </c>
      <c r="S1034" s="28">
        <f t="shared" si="297"/>
        <v>253.89197688996001</v>
      </c>
      <c r="T1034" s="28">
        <f>ABS((+P1034+Q1034)*(+E1034))/1000</f>
        <v>3.2142724274268937</v>
      </c>
      <c r="U1034" s="61"/>
      <c r="V1034" s="61"/>
      <c r="W1034" s="22">
        <v>308.00785775999998</v>
      </c>
      <c r="X1034" s="28">
        <f t="shared" si="303"/>
        <v>2.1722423306757777E-2</v>
      </c>
      <c r="Y1034" s="28">
        <f t="shared" si="298"/>
        <v>2.1722423306757777E-2</v>
      </c>
      <c r="Z1034" s="28">
        <f t="shared" si="299"/>
        <v>6.7122288017881532E-2</v>
      </c>
      <c r="AA1034" s="22">
        <f>(0.5*'Vehicle Specs'!$G$20*'Drive Cycle'!E1034^2)</f>
        <v>50393.052774000003</v>
      </c>
      <c r="AB1034" s="22">
        <f t="shared" si="300"/>
        <v>253.89197688996001</v>
      </c>
      <c r="AC1034" s="22">
        <f>SUM(AB$2:AB1034)</f>
        <v>360787.57348956121</v>
      </c>
      <c r="AD1034" s="35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</row>
    <row r="1035" spans="1:43" x14ac:dyDescent="0.3">
      <c r="A1035" s="21">
        <v>4</v>
      </c>
      <c r="B1035" s="28" t="s">
        <v>91</v>
      </c>
      <c r="C1035" s="28">
        <f t="shared" si="287"/>
        <v>1033</v>
      </c>
      <c r="D1035" s="28">
        <f t="shared" si="293"/>
        <v>29.998170000000002</v>
      </c>
      <c r="E1035" s="28">
        <f t="shared" si="291"/>
        <v>13.41</v>
      </c>
      <c r="F1035" s="41">
        <f t="shared" si="301"/>
        <v>132.18649824672445</v>
      </c>
      <c r="G1035" s="61"/>
      <c r="H1035" s="61"/>
      <c r="I1035" s="41">
        <f>E1035-E1034</f>
        <v>0.75</v>
      </c>
      <c r="J1035" s="28">
        <f>(0.5*'Vehicle Specs'!$G$25*'Vehicle Specs'!$C$28*'Vehicle Specs'!$C$27*'Drive Cycle'!E1035^2)</f>
        <v>159.97581505520998</v>
      </c>
      <c r="K1035" s="28">
        <f>IF(A1035=1,'Vehicle Specs'!$E$36,IF(A1035=2,'Vehicle Specs'!$C$36,IF(A1035=3,'Vehicle Specs'!$D$36,IF(A1035=4,'Vehicle Specs'!$B$36,1))))</f>
        <v>111.31014600000002</v>
      </c>
      <c r="L1035" s="28">
        <v>0</v>
      </c>
      <c r="M1035" s="28">
        <f t="shared" si="302"/>
        <v>0</v>
      </c>
      <c r="N1035" s="28">
        <f t="shared" si="294"/>
        <v>0</v>
      </c>
      <c r="O1035" s="28">
        <f t="shared" si="295"/>
        <v>0</v>
      </c>
      <c r="P1035" s="28">
        <f t="shared" si="296"/>
        <v>271.28596105521001</v>
      </c>
      <c r="Q1035" s="28">
        <f>IF(H1035=1,I1035*'Vehicle Specs'!#REF!,IF(H1035=2,'Vehicle Specs'!#REF!*I1035,IF(H1035=3,'Vehicle Specs'!$G$25*I1035,0)))</f>
        <v>0</v>
      </c>
      <c r="R1035" s="28">
        <f t="shared" si="292"/>
        <v>271.28596105521001</v>
      </c>
      <c r="S1035" s="28">
        <f t="shared" si="297"/>
        <v>271.28596105521001</v>
      </c>
      <c r="T1035" s="28">
        <f>ABS((+P1035+Q1035)*(+E1035))/1000</f>
        <v>3.6379447377503662</v>
      </c>
      <c r="U1035" s="61"/>
      <c r="V1035" s="61"/>
      <c r="W1035" s="22">
        <v>308.00785775999998</v>
      </c>
      <c r="X1035" s="28">
        <f t="shared" si="303"/>
        <v>2.3210613251382781E-2</v>
      </c>
      <c r="Y1035" s="28">
        <f t="shared" si="298"/>
        <v>2.3210613251382781E-2</v>
      </c>
      <c r="Z1035" s="28">
        <f t="shared" si="299"/>
        <v>7.172079494677279E-2</v>
      </c>
      <c r="AA1035" s="22">
        <f>(0.5*'Vehicle Specs'!$G$20*'Drive Cycle'!E1035^2)</f>
        <v>56540.652061500004</v>
      </c>
      <c r="AB1035" s="22">
        <f t="shared" si="300"/>
        <v>271.28596105521001</v>
      </c>
      <c r="AC1035" s="22">
        <f>SUM(AB$2:AB1035)</f>
        <v>361058.85945061641</v>
      </c>
      <c r="AD1035" s="35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</row>
    <row r="1036" spans="1:43" x14ac:dyDescent="0.3">
      <c r="A1036" s="21">
        <v>4</v>
      </c>
      <c r="B1036" s="28" t="s">
        <v>91</v>
      </c>
      <c r="C1036" s="28">
        <f t="shared" si="287"/>
        <v>1034</v>
      </c>
      <c r="D1036" s="28">
        <f t="shared" si="293"/>
        <v>29.998170000000002</v>
      </c>
      <c r="E1036" s="28">
        <f>E1035</f>
        <v>13.41</v>
      </c>
      <c r="F1036" s="41">
        <f t="shared" si="301"/>
        <v>132.26106946223527</v>
      </c>
      <c r="G1036" s="61"/>
      <c r="H1036" s="61"/>
      <c r="I1036" s="41">
        <f>E1036-E1035</f>
        <v>0</v>
      </c>
      <c r="J1036" s="28">
        <f>(0.5*'Vehicle Specs'!$G$25*'Vehicle Specs'!$C$28*'Vehicle Specs'!$C$27*'Drive Cycle'!E1036^2)</f>
        <v>159.97581505520998</v>
      </c>
      <c r="K1036" s="28">
        <f>IF(A1036=1,'Vehicle Specs'!$E$36,IF(A1036=2,'Vehicle Specs'!$C$36,IF(A1036=3,'Vehicle Specs'!$D$36,IF(A1036=4,'Vehicle Specs'!$B$36,1))))</f>
        <v>111.31014600000002</v>
      </c>
      <c r="L1036" s="28">
        <v>0</v>
      </c>
      <c r="M1036" s="28">
        <f t="shared" si="302"/>
        <v>0</v>
      </c>
      <c r="N1036" s="28">
        <f t="shared" si="294"/>
        <v>0</v>
      </c>
      <c r="O1036" s="28">
        <f t="shared" si="295"/>
        <v>0</v>
      </c>
      <c r="P1036" s="28">
        <f t="shared" si="296"/>
        <v>271.28596105521001</v>
      </c>
      <c r="Q1036" s="28">
        <f>IF(H1036=1,I1036*'Vehicle Specs'!#REF!,IF(H1036=2,'Vehicle Specs'!#REF!*I1036,IF(H1036=3,'Vehicle Specs'!$G$25*I1036,0)))</f>
        <v>0</v>
      </c>
      <c r="R1036" s="28">
        <f t="shared" si="292"/>
        <v>271.28596105521001</v>
      </c>
      <c r="S1036" s="28">
        <f t="shared" si="297"/>
        <v>271.28596105521001</v>
      </c>
      <c r="T1036" s="28">
        <f>ABS((+P1036+Q1036)*(+E1036))/1000</f>
        <v>3.6379447377503662</v>
      </c>
      <c r="U1036" s="61"/>
      <c r="V1036" s="61"/>
      <c r="W1036" s="22">
        <v>308.00785775999998</v>
      </c>
      <c r="X1036" s="28">
        <f t="shared" si="303"/>
        <v>2.3210613251382781E-2</v>
      </c>
      <c r="Y1036" s="28">
        <f t="shared" si="298"/>
        <v>2.3210613251382781E-2</v>
      </c>
      <c r="Z1036" s="28">
        <f t="shared" si="299"/>
        <v>7.172079494677279E-2</v>
      </c>
      <c r="AA1036" s="22">
        <f>(0.5*'Vehicle Specs'!$G$20*'Drive Cycle'!E1036^2)</f>
        <v>56540.652061500004</v>
      </c>
      <c r="AB1036" s="22">
        <f t="shared" si="300"/>
        <v>271.28596105521001</v>
      </c>
      <c r="AC1036" s="22">
        <f>SUM(AB$2:AB1036)</f>
        <v>361330.1454116716</v>
      </c>
      <c r="AD1036" s="35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</row>
    <row r="1037" spans="1:43" x14ac:dyDescent="0.3">
      <c r="A1037" s="21">
        <v>4</v>
      </c>
      <c r="B1037" s="28" t="s">
        <v>91</v>
      </c>
      <c r="C1037" s="28">
        <f t="shared" si="287"/>
        <v>1035</v>
      </c>
      <c r="D1037" s="28">
        <f t="shared" si="293"/>
        <v>29.998170000000002</v>
      </c>
      <c r="E1037" s="28">
        <f t="shared" ref="E1037:E1038" si="304">E1036</f>
        <v>13.41</v>
      </c>
      <c r="F1037" s="41">
        <f t="shared" si="301"/>
        <v>132.33564067774608</v>
      </c>
      <c r="G1037" s="61"/>
      <c r="H1037" s="61"/>
      <c r="I1037" s="41">
        <f>E1037-E1036</f>
        <v>0</v>
      </c>
      <c r="J1037" s="28">
        <f>(0.5*'Vehicle Specs'!$G$25*'Vehicle Specs'!$C$28*'Vehicle Specs'!$C$27*'Drive Cycle'!E1037^2)</f>
        <v>159.97581505520998</v>
      </c>
      <c r="K1037" s="28">
        <f>IF(A1037=1,'Vehicle Specs'!$E$36,IF(A1037=2,'Vehicle Specs'!$C$36,IF(A1037=3,'Vehicle Specs'!$D$36,IF(A1037=4,'Vehicle Specs'!$B$36,1))))</f>
        <v>111.31014600000002</v>
      </c>
      <c r="L1037" s="28">
        <v>0</v>
      </c>
      <c r="M1037" s="28">
        <f t="shared" si="302"/>
        <v>0</v>
      </c>
      <c r="N1037" s="28">
        <f t="shared" si="294"/>
        <v>0</v>
      </c>
      <c r="O1037" s="28">
        <f t="shared" si="295"/>
        <v>0</v>
      </c>
      <c r="P1037" s="28">
        <f t="shared" si="296"/>
        <v>271.28596105521001</v>
      </c>
      <c r="Q1037" s="28">
        <f>IF(H1037=1,I1037*'Vehicle Specs'!#REF!,IF(H1037=2,'Vehicle Specs'!#REF!*I1037,IF(H1037=3,'Vehicle Specs'!$G$25*I1037,0)))</f>
        <v>0</v>
      </c>
      <c r="R1037" s="28">
        <f t="shared" si="292"/>
        <v>271.28596105521001</v>
      </c>
      <c r="S1037" s="28">
        <f t="shared" si="297"/>
        <v>271.28596105521001</v>
      </c>
      <c r="T1037" s="28">
        <f>ABS((+P1037+Q1037)*(+E1037))/1000</f>
        <v>3.6379447377503662</v>
      </c>
      <c r="U1037" s="61"/>
      <c r="V1037" s="61"/>
      <c r="W1037" s="22">
        <v>308.00785775999998</v>
      </c>
      <c r="X1037" s="28">
        <f t="shared" si="303"/>
        <v>2.3210613251382781E-2</v>
      </c>
      <c r="Y1037" s="28">
        <f t="shared" si="298"/>
        <v>2.3210613251382781E-2</v>
      </c>
      <c r="Z1037" s="28">
        <f t="shared" si="299"/>
        <v>7.172079494677279E-2</v>
      </c>
      <c r="AA1037" s="22">
        <f>(0.5*'Vehicle Specs'!$G$20*'Drive Cycle'!E1037^2)</f>
        <v>56540.652061500004</v>
      </c>
      <c r="AB1037" s="22">
        <f t="shared" si="300"/>
        <v>271.28596105521001</v>
      </c>
      <c r="AC1037" s="22">
        <f>SUM(AB$2:AB1037)</f>
        <v>361601.4313727268</v>
      </c>
      <c r="AD1037" s="35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</row>
    <row r="1038" spans="1:43" x14ac:dyDescent="0.3">
      <c r="A1038" s="21">
        <v>4</v>
      </c>
      <c r="B1038" s="28" t="s">
        <v>91</v>
      </c>
      <c r="C1038" s="28">
        <f t="shared" si="287"/>
        <v>1036</v>
      </c>
      <c r="D1038" s="28">
        <f t="shared" si="293"/>
        <v>29.998170000000002</v>
      </c>
      <c r="E1038" s="28">
        <f t="shared" si="304"/>
        <v>13.41</v>
      </c>
      <c r="F1038" s="41">
        <f t="shared" si="301"/>
        <v>132.4102118932569</v>
      </c>
      <c r="G1038" s="61"/>
      <c r="H1038" s="61"/>
      <c r="I1038" s="41">
        <f>E1038-E1037</f>
        <v>0</v>
      </c>
      <c r="J1038" s="28">
        <f>(0.5*'Vehicle Specs'!$G$25*'Vehicle Specs'!$C$28*'Vehicle Specs'!$C$27*'Drive Cycle'!E1038^2)</f>
        <v>159.97581505520998</v>
      </c>
      <c r="K1038" s="28">
        <f>IF(A1038=1,'Vehicle Specs'!$E$36,IF(A1038=2,'Vehicle Specs'!$C$36,IF(A1038=3,'Vehicle Specs'!$D$36,IF(A1038=4,'Vehicle Specs'!$B$36,1))))</f>
        <v>111.31014600000002</v>
      </c>
      <c r="L1038" s="28">
        <v>0</v>
      </c>
      <c r="M1038" s="28">
        <f t="shared" si="302"/>
        <v>0</v>
      </c>
      <c r="N1038" s="28">
        <f t="shared" si="294"/>
        <v>0</v>
      </c>
      <c r="O1038" s="28">
        <f t="shared" si="295"/>
        <v>0</v>
      </c>
      <c r="P1038" s="28">
        <f t="shared" si="296"/>
        <v>271.28596105521001</v>
      </c>
      <c r="Q1038" s="28">
        <f>IF(H1038=1,I1038*'Vehicle Specs'!#REF!,IF(H1038=2,'Vehicle Specs'!#REF!*I1038,IF(H1038=3,'Vehicle Specs'!$G$25*I1038,0)))</f>
        <v>0</v>
      </c>
      <c r="R1038" s="28">
        <f t="shared" si="292"/>
        <v>271.28596105521001</v>
      </c>
      <c r="S1038" s="28">
        <f t="shared" si="297"/>
        <v>271.28596105521001</v>
      </c>
      <c r="T1038" s="28">
        <f>ABS((+P1038+Q1038)*(+E1038))/1000</f>
        <v>3.6379447377503662</v>
      </c>
      <c r="U1038" s="61"/>
      <c r="V1038" s="61"/>
      <c r="W1038" s="22">
        <v>308.00785775999998</v>
      </c>
      <c r="X1038" s="28">
        <f t="shared" si="303"/>
        <v>2.3210613251382781E-2</v>
      </c>
      <c r="Y1038" s="28">
        <f t="shared" si="298"/>
        <v>2.3210613251382781E-2</v>
      </c>
      <c r="Z1038" s="28">
        <f t="shared" si="299"/>
        <v>7.172079494677279E-2</v>
      </c>
      <c r="AA1038" s="22">
        <f>(0.5*'Vehicle Specs'!$G$20*'Drive Cycle'!E1038^2)</f>
        <v>56540.652061500004</v>
      </c>
      <c r="AB1038" s="22">
        <f t="shared" si="300"/>
        <v>271.28596105521001</v>
      </c>
      <c r="AC1038" s="22">
        <f>SUM(AB$2:AB1038)</f>
        <v>361872.717333782</v>
      </c>
      <c r="AD1038" s="35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</row>
    <row r="1039" spans="1:43" x14ac:dyDescent="0.3">
      <c r="A1039" s="21">
        <v>4</v>
      </c>
      <c r="B1039" s="28" t="s">
        <v>91</v>
      </c>
      <c r="C1039" s="28">
        <f t="shared" si="287"/>
        <v>1037</v>
      </c>
      <c r="D1039" s="28">
        <f t="shared" si="293"/>
        <v>28.320420000000002</v>
      </c>
      <c r="E1039" s="28">
        <f t="shared" ref="E1039:E1042" si="305">E1038-0.75</f>
        <v>12.66</v>
      </c>
      <c r="F1039" s="41">
        <f t="shared" si="301"/>
        <v>132.48920083480508</v>
      </c>
      <c r="G1039" s="61"/>
      <c r="H1039" s="61"/>
      <c r="I1039" s="41">
        <f>E1039-E1038</f>
        <v>-0.75</v>
      </c>
      <c r="J1039" s="28">
        <f>(0.5*'Vehicle Specs'!$G$25*'Vehicle Specs'!$C$28*'Vehicle Specs'!$C$27*'Drive Cycle'!E1039^2)</f>
        <v>142.58183088995997</v>
      </c>
      <c r="K1039" s="28">
        <f>IF(A1039=1,'Vehicle Specs'!$E$36,IF(A1039=2,'Vehicle Specs'!$C$36,IF(A1039=3,'Vehicle Specs'!$D$36,IF(A1039=4,'Vehicle Specs'!$B$36,1))))</f>
        <v>111.31014600000002</v>
      </c>
      <c r="L1039" s="28">
        <v>0</v>
      </c>
      <c r="M1039" s="28">
        <f t="shared" si="302"/>
        <v>0</v>
      </c>
      <c r="N1039" s="28">
        <f t="shared" si="294"/>
        <v>0</v>
      </c>
      <c r="O1039" s="28">
        <f t="shared" si="295"/>
        <v>0</v>
      </c>
      <c r="P1039" s="28">
        <f t="shared" si="296"/>
        <v>253.89197688996001</v>
      </c>
      <c r="Q1039" s="28">
        <f>IF(H1039=1,I1039*'Vehicle Specs'!#REF!,IF(H1039=2,'Vehicle Specs'!#REF!*I1039,IF(H1039=3,'Vehicle Specs'!$G$25*I1039,0)))</f>
        <v>0</v>
      </c>
      <c r="R1039" s="28">
        <f t="shared" si="292"/>
        <v>253.89197688996001</v>
      </c>
      <c r="S1039" s="28">
        <f t="shared" si="297"/>
        <v>253.89197688996001</v>
      </c>
      <c r="T1039" s="28">
        <f>ABS((+P1039+Q1039)*(+E1039))/1000</f>
        <v>3.2142724274268937</v>
      </c>
      <c r="U1039" s="61"/>
      <c r="V1039" s="61"/>
      <c r="W1039" s="22">
        <v>308.00785775999998</v>
      </c>
      <c r="X1039" s="28">
        <f t="shared" si="303"/>
        <v>2.1722423306757777E-2</v>
      </c>
      <c r="Y1039" s="28">
        <f t="shared" si="298"/>
        <v>2.1722423306757777E-2</v>
      </c>
      <c r="Z1039" s="28">
        <f t="shared" si="299"/>
        <v>6.7122288017881532E-2</v>
      </c>
      <c r="AA1039" s="22">
        <f>(0.5*'Vehicle Specs'!$G$20*'Drive Cycle'!E1039^2)</f>
        <v>50393.052774000003</v>
      </c>
      <c r="AB1039" s="22">
        <f t="shared" si="300"/>
        <v>253.89197688996001</v>
      </c>
      <c r="AC1039" s="22">
        <f>SUM(AB$2:AB1039)</f>
        <v>362126.60931067198</v>
      </c>
      <c r="AD1039" s="35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</row>
    <row r="1040" spans="1:43" x14ac:dyDescent="0.3">
      <c r="A1040" s="21">
        <v>4</v>
      </c>
      <c r="B1040" s="28" t="s">
        <v>91</v>
      </c>
      <c r="C1040" s="28">
        <f t="shared" si="287"/>
        <v>1038</v>
      </c>
      <c r="D1040" s="28">
        <f t="shared" si="293"/>
        <v>26.642670000000003</v>
      </c>
      <c r="E1040" s="28">
        <f t="shared" si="305"/>
        <v>11.91</v>
      </c>
      <c r="F1040" s="41">
        <f t="shared" si="301"/>
        <v>132.57316389106032</v>
      </c>
      <c r="G1040" s="61"/>
      <c r="H1040" s="61"/>
      <c r="I1040" s="41">
        <f>E1040-E1039</f>
        <v>-0.75</v>
      </c>
      <c r="J1040" s="28">
        <f>(0.5*'Vehicle Specs'!$G$25*'Vehicle Specs'!$C$28*'Vehicle Specs'!$C$27*'Drive Cycle'!E1040^2)</f>
        <v>126.18865133721</v>
      </c>
      <c r="K1040" s="28">
        <f>IF(A1040=1,'Vehicle Specs'!$E$36,IF(A1040=2,'Vehicle Specs'!$C$36,IF(A1040=3,'Vehicle Specs'!$D$36,IF(A1040=4,'Vehicle Specs'!$B$36,1))))</f>
        <v>111.31014600000002</v>
      </c>
      <c r="L1040" s="28">
        <v>0</v>
      </c>
      <c r="M1040" s="28">
        <f t="shared" si="302"/>
        <v>0</v>
      </c>
      <c r="N1040" s="28">
        <f t="shared" si="294"/>
        <v>0</v>
      </c>
      <c r="O1040" s="28">
        <f t="shared" si="295"/>
        <v>0</v>
      </c>
      <c r="P1040" s="28">
        <f t="shared" si="296"/>
        <v>237.49879733721002</v>
      </c>
      <c r="Q1040" s="28">
        <f>IF(H1040=1,I1040*'Vehicle Specs'!#REF!,IF(H1040=2,'Vehicle Specs'!#REF!*I1040,IF(H1040=3,'Vehicle Specs'!$G$25*I1040,0)))</f>
        <v>0</v>
      </c>
      <c r="R1040" s="28">
        <f t="shared" si="292"/>
        <v>237.49879733721002</v>
      </c>
      <c r="S1040" s="28">
        <f t="shared" si="297"/>
        <v>237.49879733721002</v>
      </c>
      <c r="T1040" s="28">
        <f>ABS((+P1040+Q1040)*(+E1040))/1000</f>
        <v>2.8286106762861714</v>
      </c>
      <c r="U1040" s="61"/>
      <c r="V1040" s="61"/>
      <c r="W1040" s="22">
        <v>308.00785775999998</v>
      </c>
      <c r="X1040" s="28">
        <f t="shared" si="303"/>
        <v>2.0319859941225125E-2</v>
      </c>
      <c r="Y1040" s="28">
        <f t="shared" si="298"/>
        <v>2.0319859941225125E-2</v>
      </c>
      <c r="Z1040" s="28">
        <f t="shared" si="299"/>
        <v>6.2788367218385627E-2</v>
      </c>
      <c r="AA1040" s="22">
        <f>(0.5*'Vehicle Specs'!$G$20*'Drive Cycle'!E1040^2)</f>
        <v>44599.170361500008</v>
      </c>
      <c r="AB1040" s="22">
        <f t="shared" si="300"/>
        <v>237.49879733721002</v>
      </c>
      <c r="AC1040" s="22">
        <f>SUM(AB$2:AB1040)</f>
        <v>362364.10810800921</v>
      </c>
      <c r="AD1040" s="35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</row>
    <row r="1041" spans="1:43" x14ac:dyDescent="0.3">
      <c r="A1041" s="21">
        <v>4</v>
      </c>
      <c r="B1041" s="28" t="s">
        <v>91</v>
      </c>
      <c r="C1041" s="28">
        <f t="shared" si="287"/>
        <v>1039</v>
      </c>
      <c r="D1041" s="28">
        <f t="shared" si="293"/>
        <v>24.964920000000003</v>
      </c>
      <c r="E1041" s="28">
        <f t="shared" si="305"/>
        <v>11.16</v>
      </c>
      <c r="F1041" s="41">
        <f t="shared" si="301"/>
        <v>132.66276962582734</v>
      </c>
      <c r="G1041" s="61"/>
      <c r="H1041" s="61"/>
      <c r="I1041" s="41">
        <f>E1041-E1040</f>
        <v>-0.75</v>
      </c>
      <c r="J1041" s="28">
        <f>(0.5*'Vehicle Specs'!$G$25*'Vehicle Specs'!$C$28*'Vehicle Specs'!$C$27*'Drive Cycle'!E1041^2)</f>
        <v>110.79627639696</v>
      </c>
      <c r="K1041" s="28">
        <f>IF(A1041=1,'Vehicle Specs'!$E$36,IF(A1041=2,'Vehicle Specs'!$C$36,IF(A1041=3,'Vehicle Specs'!$D$36,IF(A1041=4,'Vehicle Specs'!$B$36,1))))</f>
        <v>111.31014600000002</v>
      </c>
      <c r="L1041" s="28">
        <v>0</v>
      </c>
      <c r="M1041" s="28">
        <f t="shared" si="302"/>
        <v>0</v>
      </c>
      <c r="N1041" s="28">
        <f t="shared" si="294"/>
        <v>0</v>
      </c>
      <c r="O1041" s="28">
        <f t="shared" si="295"/>
        <v>0</v>
      </c>
      <c r="P1041" s="28">
        <f t="shared" si="296"/>
        <v>222.10642239696</v>
      </c>
      <c r="Q1041" s="28">
        <f>IF(H1041=1,I1041*'Vehicle Specs'!#REF!,IF(H1041=2,'Vehicle Specs'!#REF!*I1041,IF(H1041=3,'Vehicle Specs'!$G$25*I1041,0)))</f>
        <v>0</v>
      </c>
      <c r="R1041" s="28">
        <f t="shared" si="292"/>
        <v>222.10642239696</v>
      </c>
      <c r="S1041" s="28">
        <f t="shared" si="297"/>
        <v>222.10642239696</v>
      </c>
      <c r="T1041" s="28">
        <f>ABS((+P1041+Q1041)*(+E1041))/1000</f>
        <v>2.4787076739500735</v>
      </c>
      <c r="U1041" s="61"/>
      <c r="V1041" s="61"/>
      <c r="W1041" s="22">
        <v>308.00785775999998</v>
      </c>
      <c r="X1041" s="28">
        <f t="shared" si="303"/>
        <v>1.9002923154784815E-2</v>
      </c>
      <c r="Y1041" s="28">
        <f t="shared" si="298"/>
        <v>1.9002923154784815E-2</v>
      </c>
      <c r="Z1041" s="28">
        <f t="shared" si="299"/>
        <v>5.8719032548285074E-2</v>
      </c>
      <c r="AA1041" s="22">
        <f>(0.5*'Vehicle Specs'!$G$20*'Drive Cycle'!E1041^2)</f>
        <v>39159.004824000003</v>
      </c>
      <c r="AB1041" s="22">
        <f t="shared" si="300"/>
        <v>222.10642239696</v>
      </c>
      <c r="AC1041" s="22">
        <f>SUM(AB$2:AB1041)</f>
        <v>362586.21453040617</v>
      </c>
      <c r="AD1041" s="35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</row>
    <row r="1042" spans="1:43" x14ac:dyDescent="0.3">
      <c r="A1042" s="21">
        <v>4</v>
      </c>
      <c r="B1042" s="28" t="s">
        <v>91</v>
      </c>
      <c r="C1042" s="28">
        <f t="shared" si="287"/>
        <v>1040</v>
      </c>
      <c r="D1042" s="28">
        <f t="shared" si="293"/>
        <v>23.28717</v>
      </c>
      <c r="E1042" s="28">
        <f t="shared" si="305"/>
        <v>10.41</v>
      </c>
      <c r="F1042" s="41">
        <f t="shared" si="301"/>
        <v>132.75883110517412</v>
      </c>
      <c r="G1042" s="61"/>
      <c r="H1042" s="61"/>
      <c r="I1042" s="41">
        <f>E1042-E1041</f>
        <v>-0.75</v>
      </c>
      <c r="J1042" s="28">
        <f>(0.5*'Vehicle Specs'!$G$25*'Vehicle Specs'!$C$28*'Vehicle Specs'!$C$27*'Drive Cycle'!E1042^2)</f>
        <v>96.404706069209993</v>
      </c>
      <c r="K1042" s="28">
        <f>IF(A1042=1,'Vehicle Specs'!$E$36,IF(A1042=2,'Vehicle Specs'!$C$36,IF(A1042=3,'Vehicle Specs'!$D$36,IF(A1042=4,'Vehicle Specs'!$B$36,1))))</f>
        <v>111.31014600000002</v>
      </c>
      <c r="L1042" s="28">
        <v>0</v>
      </c>
      <c r="M1042" s="28">
        <f t="shared" si="302"/>
        <v>0</v>
      </c>
      <c r="N1042" s="28">
        <f t="shared" si="294"/>
        <v>0</v>
      </c>
      <c r="O1042" s="28">
        <f t="shared" si="295"/>
        <v>0</v>
      </c>
      <c r="P1042" s="28">
        <f t="shared" si="296"/>
        <v>207.71485206921</v>
      </c>
      <c r="Q1042" s="28">
        <f>IF(H1042=1,I1042*'Vehicle Specs'!#REF!,IF(H1042=2,'Vehicle Specs'!#REF!*I1042,IF(H1042=3,'Vehicle Specs'!$G$25*I1042,0)))</f>
        <v>0</v>
      </c>
      <c r="R1042" s="28">
        <f t="shared" si="292"/>
        <v>207.71485206921</v>
      </c>
      <c r="S1042" s="28">
        <f t="shared" si="297"/>
        <v>207.71485206921</v>
      </c>
      <c r="T1042" s="28">
        <f>ABS((+P1042+Q1042)*(+E1042))/1000</f>
        <v>2.1623116100404758</v>
      </c>
      <c r="U1042" s="61"/>
      <c r="V1042" s="61"/>
      <c r="W1042" s="22">
        <v>308.00785775999998</v>
      </c>
      <c r="X1042" s="28">
        <f t="shared" si="303"/>
        <v>1.7771612947436854E-2</v>
      </c>
      <c r="Y1042" s="28">
        <f t="shared" si="298"/>
        <v>1.7771612947436854E-2</v>
      </c>
      <c r="Z1042" s="28">
        <f t="shared" si="299"/>
        <v>5.4914284007579875E-2</v>
      </c>
      <c r="AA1042" s="22">
        <f>(0.5*'Vehicle Specs'!$G$20*'Drive Cycle'!E1042^2)</f>
        <v>34072.556161500004</v>
      </c>
      <c r="AB1042" s="22">
        <f t="shared" si="300"/>
        <v>207.71485206921</v>
      </c>
      <c r="AC1042" s="22">
        <f>SUM(AB$2:AB1042)</f>
        <v>362793.92938247538</v>
      </c>
      <c r="AD1042" s="35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</row>
    <row r="1043" spans="1:43" x14ac:dyDescent="0.3">
      <c r="A1043" s="21">
        <v>4</v>
      </c>
      <c r="B1043" s="28" t="s">
        <v>91</v>
      </c>
      <c r="C1043" s="28">
        <f t="shared" si="287"/>
        <v>1041</v>
      </c>
      <c r="D1043" s="28">
        <f t="shared" si="293"/>
        <v>21.60942</v>
      </c>
      <c r="E1043" s="28">
        <f t="shared" ref="E1043:E1052" si="306">E1042-0.75</f>
        <v>9.66</v>
      </c>
      <c r="F1043" s="41">
        <f t="shared" si="301"/>
        <v>132.86235077391117</v>
      </c>
      <c r="G1043" s="61"/>
      <c r="H1043" s="61"/>
      <c r="I1043" s="41">
        <f>E1043-E1042</f>
        <v>-0.75</v>
      </c>
      <c r="J1043" s="28">
        <f>(0.5*'Vehicle Specs'!$G$25*'Vehicle Specs'!$C$28*'Vehicle Specs'!$C$27*'Drive Cycle'!E1043^2)</f>
        <v>83.013940353959995</v>
      </c>
      <c r="K1043" s="28">
        <f>IF(A1043=1,'Vehicle Specs'!$E$36,IF(A1043=2,'Vehicle Specs'!$C$36,IF(A1043=3,'Vehicle Specs'!$D$36,IF(A1043=4,'Vehicle Specs'!$B$36,1))))</f>
        <v>111.31014600000002</v>
      </c>
      <c r="L1043" s="28">
        <v>0</v>
      </c>
      <c r="M1043" s="28">
        <f t="shared" si="302"/>
        <v>0</v>
      </c>
      <c r="N1043" s="28">
        <f t="shared" si="294"/>
        <v>0</v>
      </c>
      <c r="O1043" s="28">
        <f t="shared" si="295"/>
        <v>0</v>
      </c>
      <c r="P1043" s="28">
        <f t="shared" si="296"/>
        <v>194.32408635396001</v>
      </c>
      <c r="Q1043" s="28">
        <f>IF(H1043=1,I1043*'Vehicle Specs'!#REF!,IF(H1043=2,'Vehicle Specs'!#REF!*I1043,IF(H1043=3,'Vehicle Specs'!$G$25*I1043,0)))</f>
        <v>0</v>
      </c>
      <c r="R1043" s="28">
        <f t="shared" si="292"/>
        <v>194.32408635396001</v>
      </c>
      <c r="S1043" s="28">
        <f t="shared" si="297"/>
        <v>194.32408635396001</v>
      </c>
      <c r="T1043" s="28">
        <f>ABS((+P1043+Q1043)*(+E1043))/1000</f>
        <v>1.8771706741792535</v>
      </c>
      <c r="U1043" s="61"/>
      <c r="V1043" s="61"/>
      <c r="W1043" s="22">
        <v>308.00785775999998</v>
      </c>
      <c r="X1043" s="28">
        <f t="shared" si="303"/>
        <v>1.6625929319181242E-2</v>
      </c>
      <c r="Y1043" s="28">
        <f t="shared" si="298"/>
        <v>1.6625929319181242E-2</v>
      </c>
      <c r="Z1043" s="28">
        <f t="shared" si="299"/>
        <v>5.1374121596270035E-2</v>
      </c>
      <c r="AA1043" s="22">
        <f>(0.5*'Vehicle Specs'!$G$20*'Drive Cycle'!E1043^2)</f>
        <v>29339.824374000003</v>
      </c>
      <c r="AB1043" s="22">
        <f t="shared" si="300"/>
        <v>194.32408635396001</v>
      </c>
      <c r="AC1043" s="22">
        <f>SUM(AB$2:AB1043)</f>
        <v>362988.25346882932</v>
      </c>
      <c r="AD1043" s="35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</row>
    <row r="1044" spans="1:43" x14ac:dyDescent="0.3">
      <c r="A1044" s="21">
        <v>4</v>
      </c>
      <c r="B1044" s="28" t="s">
        <v>91</v>
      </c>
      <c r="C1044" s="28">
        <f t="shared" si="287"/>
        <v>1042</v>
      </c>
      <c r="D1044" s="28">
        <f t="shared" si="293"/>
        <v>19.93167</v>
      </c>
      <c r="E1044" s="28">
        <f t="shared" si="306"/>
        <v>8.91</v>
      </c>
      <c r="F1044" s="41">
        <f t="shared" si="301"/>
        <v>132.97458421947795</v>
      </c>
      <c r="G1044" s="61"/>
      <c r="H1044" s="61"/>
      <c r="I1044" s="41">
        <f>E1044-E1043</f>
        <v>-0.75</v>
      </c>
      <c r="J1044" s="28">
        <f>(0.5*'Vehicle Specs'!$G$25*'Vehicle Specs'!$C$28*'Vehicle Specs'!$C$27*'Drive Cycle'!E1044^2)</f>
        <v>70.623979251210002</v>
      </c>
      <c r="K1044" s="28">
        <f>IF(A1044=1,'Vehicle Specs'!$E$36,IF(A1044=2,'Vehicle Specs'!$C$36,IF(A1044=3,'Vehicle Specs'!$D$36,IF(A1044=4,'Vehicle Specs'!$B$36,1))))</f>
        <v>111.31014600000002</v>
      </c>
      <c r="L1044" s="28">
        <v>0</v>
      </c>
      <c r="M1044" s="28">
        <f t="shared" si="302"/>
        <v>0</v>
      </c>
      <c r="N1044" s="28">
        <f t="shared" si="294"/>
        <v>0</v>
      </c>
      <c r="O1044" s="28">
        <f t="shared" si="295"/>
        <v>0</v>
      </c>
      <c r="P1044" s="28">
        <f t="shared" si="296"/>
        <v>181.93412525121002</v>
      </c>
      <c r="Q1044" s="28">
        <f>IF(H1044=1,I1044*'Vehicle Specs'!#REF!,IF(H1044=2,'Vehicle Specs'!#REF!*I1044,IF(H1044=3,'Vehicle Specs'!$G$25*I1044,0)))</f>
        <v>0</v>
      </c>
      <c r="R1044" s="28">
        <f t="shared" si="292"/>
        <v>181.93412525121002</v>
      </c>
      <c r="S1044" s="28">
        <f t="shared" si="297"/>
        <v>181.93412525121002</v>
      </c>
      <c r="T1044" s="28">
        <f>ABS((+P1044+Q1044)*(+E1044))/1000</f>
        <v>1.6210330559882813</v>
      </c>
      <c r="U1044" s="61"/>
      <c r="V1044" s="61"/>
      <c r="W1044" s="22">
        <v>308.00785775999998</v>
      </c>
      <c r="X1044" s="28">
        <f t="shared" si="303"/>
        <v>1.5565872270017978E-2</v>
      </c>
      <c r="Y1044" s="28">
        <f t="shared" si="298"/>
        <v>1.5565872270017978E-2</v>
      </c>
      <c r="Z1044" s="28">
        <f t="shared" si="299"/>
        <v>4.8098545314355548E-2</v>
      </c>
      <c r="AA1044" s="22">
        <f>(0.5*'Vehicle Specs'!$G$20*'Drive Cycle'!E1044^2)</f>
        <v>24960.809461500005</v>
      </c>
      <c r="AB1044" s="22">
        <f t="shared" si="300"/>
        <v>181.93412525121002</v>
      </c>
      <c r="AC1044" s="22">
        <f>SUM(AB$2:AB1044)</f>
        <v>363170.18759408052</v>
      </c>
      <c r="AD1044" s="35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</row>
    <row r="1045" spans="1:43" x14ac:dyDescent="0.3">
      <c r="A1045" s="21">
        <v>4</v>
      </c>
      <c r="B1045" s="28" t="s">
        <v>91</v>
      </c>
      <c r="C1045" s="28">
        <f t="shared" si="287"/>
        <v>1043</v>
      </c>
      <c r="D1045" s="28">
        <f t="shared" si="293"/>
        <v>18.253920000000001</v>
      </c>
      <c r="E1045" s="28">
        <f t="shared" si="306"/>
        <v>8.16</v>
      </c>
      <c r="F1045" s="41">
        <f t="shared" si="301"/>
        <v>133.09713323908579</v>
      </c>
      <c r="G1045" s="61"/>
      <c r="H1045" s="61"/>
      <c r="I1045" s="41">
        <f>E1045-E1044</f>
        <v>-0.75</v>
      </c>
      <c r="J1045" s="28">
        <f>(0.5*'Vehicle Specs'!$G$25*'Vehicle Specs'!$C$28*'Vehicle Specs'!$C$27*'Drive Cycle'!E1045^2)</f>
        <v>59.234822760959993</v>
      </c>
      <c r="K1045" s="28">
        <f>IF(A1045=1,'Vehicle Specs'!$E$36,IF(A1045=2,'Vehicle Specs'!$C$36,IF(A1045=3,'Vehicle Specs'!$D$36,IF(A1045=4,'Vehicle Specs'!$B$36,1))))</f>
        <v>111.31014600000002</v>
      </c>
      <c r="L1045" s="28">
        <v>0</v>
      </c>
      <c r="M1045" s="28">
        <f t="shared" si="302"/>
        <v>0</v>
      </c>
      <c r="N1045" s="28">
        <f t="shared" si="294"/>
        <v>0</v>
      </c>
      <c r="O1045" s="28">
        <f t="shared" si="295"/>
        <v>0</v>
      </c>
      <c r="P1045" s="28">
        <f t="shared" si="296"/>
        <v>170.54496876096002</v>
      </c>
      <c r="Q1045" s="28">
        <f>IF(H1045=1,I1045*'Vehicle Specs'!#REF!,IF(H1045=2,'Vehicle Specs'!#REF!*I1045,IF(H1045=3,'Vehicle Specs'!$G$25*I1045,0)))</f>
        <v>0</v>
      </c>
      <c r="R1045" s="28">
        <f t="shared" si="292"/>
        <v>170.54496876096002</v>
      </c>
      <c r="S1045" s="28">
        <f t="shared" si="297"/>
        <v>170.54496876096002</v>
      </c>
      <c r="T1045" s="28">
        <f>ABS((+P1045+Q1045)*(+E1045))/1000</f>
        <v>1.3916469450894338</v>
      </c>
      <c r="U1045" s="61"/>
      <c r="V1045" s="61"/>
      <c r="W1045" s="22">
        <v>308.00785775999998</v>
      </c>
      <c r="X1045" s="28">
        <f t="shared" si="303"/>
        <v>1.459144179994706E-2</v>
      </c>
      <c r="Y1045" s="28">
        <f t="shared" si="298"/>
        <v>1.459144179994706E-2</v>
      </c>
      <c r="Z1045" s="28">
        <f t="shared" si="299"/>
        <v>4.5087555161836414E-2</v>
      </c>
      <c r="AA1045" s="22">
        <f>(0.5*'Vehicle Specs'!$G$20*'Drive Cycle'!E1045^2)</f>
        <v>20935.511424</v>
      </c>
      <c r="AB1045" s="22">
        <f t="shared" si="300"/>
        <v>170.54496876096002</v>
      </c>
      <c r="AC1045" s="22">
        <f>SUM(AB$2:AB1045)</f>
        <v>363340.7325628415</v>
      </c>
      <c r="AD1045" s="35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</row>
    <row r="1046" spans="1:43" x14ac:dyDescent="0.3">
      <c r="A1046" s="21">
        <v>4</v>
      </c>
      <c r="B1046" s="28" t="s">
        <v>91</v>
      </c>
      <c r="C1046" s="28">
        <f t="shared" si="287"/>
        <v>1044</v>
      </c>
      <c r="D1046" s="28">
        <f t="shared" si="293"/>
        <v>16.576170000000001</v>
      </c>
      <c r="E1046" s="28">
        <f>E1045-0.75</f>
        <v>7.41</v>
      </c>
      <c r="F1046" s="41">
        <f t="shared" si="301"/>
        <v>133.2320860056175</v>
      </c>
      <c r="G1046" s="61"/>
      <c r="H1046" s="61"/>
      <c r="I1046" s="41">
        <f>E1046-E1045</f>
        <v>-0.75</v>
      </c>
      <c r="J1046" s="28">
        <f>(0.5*'Vehicle Specs'!$G$25*'Vehicle Specs'!$C$28*'Vehicle Specs'!$C$27*'Drive Cycle'!E1046^2)</f>
        <v>48.846470883209996</v>
      </c>
      <c r="K1046" s="28">
        <f>IF(A1046=1,'Vehicle Specs'!$E$36,IF(A1046=2,'Vehicle Specs'!$C$36,IF(A1046=3,'Vehicle Specs'!$D$36,IF(A1046=4,'Vehicle Specs'!$B$36,1))))</f>
        <v>111.31014600000002</v>
      </c>
      <c r="L1046" s="28">
        <v>0</v>
      </c>
      <c r="M1046" s="28">
        <f t="shared" si="302"/>
        <v>0</v>
      </c>
      <c r="N1046" s="28">
        <f t="shared" si="294"/>
        <v>0</v>
      </c>
      <c r="O1046" s="28">
        <f t="shared" si="295"/>
        <v>0</v>
      </c>
      <c r="P1046" s="28">
        <f t="shared" si="296"/>
        <v>160.15661688321001</v>
      </c>
      <c r="Q1046" s="28">
        <f>IF(H1046=1,I1046*'Vehicle Specs'!#REF!,IF(H1046=2,'Vehicle Specs'!#REF!*I1046,IF(H1046=3,'Vehicle Specs'!$G$25*I1046,0)))</f>
        <v>0</v>
      </c>
      <c r="R1046" s="28">
        <f t="shared" si="292"/>
        <v>160.15661688321001</v>
      </c>
      <c r="S1046" s="28">
        <f t="shared" si="297"/>
        <v>160.15661688321001</v>
      </c>
      <c r="T1046" s="28">
        <f>ABS((+P1046+Q1046)*(+E1046))/1000</f>
        <v>1.1867605311045861</v>
      </c>
      <c r="U1046" s="61"/>
      <c r="V1046" s="61"/>
      <c r="W1046" s="22">
        <v>308.00785775999998</v>
      </c>
      <c r="X1046" s="28">
        <f t="shared" si="303"/>
        <v>1.3702637908968487E-2</v>
      </c>
      <c r="Y1046" s="28">
        <f t="shared" si="298"/>
        <v>1.3702637908968487E-2</v>
      </c>
      <c r="Z1046" s="28">
        <f t="shared" si="299"/>
        <v>4.2341151138712625E-2</v>
      </c>
      <c r="AA1046" s="22">
        <f>(0.5*'Vehicle Specs'!$G$20*'Drive Cycle'!E1046^2)</f>
        <v>17263.930261500002</v>
      </c>
      <c r="AB1046" s="22">
        <f t="shared" si="300"/>
        <v>160.15661688321001</v>
      </c>
      <c r="AC1046" s="22">
        <f>SUM(AB$2:AB1046)</f>
        <v>363500.88917972473</v>
      </c>
      <c r="AD1046" s="35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</row>
    <row r="1047" spans="1:43" x14ac:dyDescent="0.3">
      <c r="A1047" s="21">
        <v>4</v>
      </c>
      <c r="B1047" s="28" t="s">
        <v>91</v>
      </c>
      <c r="C1047" s="28">
        <f t="shared" si="287"/>
        <v>1045</v>
      </c>
      <c r="D1047" s="28">
        <f t="shared" si="293"/>
        <v>14.898420000000002</v>
      </c>
      <c r="E1047" s="28">
        <f t="shared" si="306"/>
        <v>6.66</v>
      </c>
      <c r="F1047" s="41">
        <f t="shared" si="301"/>
        <v>133.38223615576766</v>
      </c>
      <c r="G1047" s="61"/>
      <c r="H1047" s="61"/>
      <c r="I1047" s="41">
        <f>E1047-E1046</f>
        <v>-0.75</v>
      </c>
      <c r="J1047" s="28">
        <f>(0.5*'Vehicle Specs'!$G$25*'Vehicle Specs'!$C$28*'Vehicle Specs'!$C$27*'Drive Cycle'!E1047^2)</f>
        <v>39.458923617959996</v>
      </c>
      <c r="K1047" s="28">
        <f>IF(A1047=1,'Vehicle Specs'!$E$36,IF(A1047=2,'Vehicle Specs'!$C$36,IF(A1047=3,'Vehicle Specs'!$D$36,IF(A1047=4,'Vehicle Specs'!$B$36,1))))</f>
        <v>111.31014600000002</v>
      </c>
      <c r="L1047" s="28">
        <v>0</v>
      </c>
      <c r="M1047" s="28">
        <f t="shared" si="302"/>
        <v>0</v>
      </c>
      <c r="N1047" s="28">
        <f t="shared" si="294"/>
        <v>0</v>
      </c>
      <c r="O1047" s="28">
        <f t="shared" si="295"/>
        <v>0</v>
      </c>
      <c r="P1047" s="28">
        <f t="shared" si="296"/>
        <v>150.76906961796001</v>
      </c>
      <c r="Q1047" s="28">
        <f>IF(H1047=1,I1047*'Vehicle Specs'!#REF!,IF(H1047=2,'Vehicle Specs'!#REF!*I1047,IF(H1047=3,'Vehicle Specs'!$G$25*I1047,0)))</f>
        <v>0</v>
      </c>
      <c r="R1047" s="28">
        <f t="shared" si="292"/>
        <v>150.76906961796001</v>
      </c>
      <c r="S1047" s="28">
        <f t="shared" si="297"/>
        <v>150.76906961796001</v>
      </c>
      <c r="T1047" s="28">
        <f>ABS((+P1047+Q1047)*(+E1047))/1000</f>
        <v>1.0041220036556138</v>
      </c>
      <c r="U1047" s="61"/>
      <c r="V1047" s="61"/>
      <c r="W1047" s="22">
        <v>308.00785775999998</v>
      </c>
      <c r="X1047" s="28">
        <f t="shared" si="303"/>
        <v>1.2899460597082265E-2</v>
      </c>
      <c r="Y1047" s="28">
        <f t="shared" si="298"/>
        <v>1.2899460597082265E-2</v>
      </c>
      <c r="Z1047" s="28">
        <f t="shared" si="299"/>
        <v>3.9859333244984196E-2</v>
      </c>
      <c r="AA1047" s="22">
        <f>(0.5*'Vehicle Specs'!$G$20*'Drive Cycle'!E1047^2)</f>
        <v>13946.065974000001</v>
      </c>
      <c r="AB1047" s="22">
        <f t="shared" si="300"/>
        <v>150.76906961796001</v>
      </c>
      <c r="AC1047" s="22">
        <f>SUM(AB$2:AB1047)</f>
        <v>363651.6582493427</v>
      </c>
      <c r="AD1047" s="35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</row>
    <row r="1048" spans="1:43" x14ac:dyDescent="0.3">
      <c r="A1048" s="21">
        <v>4</v>
      </c>
      <c r="B1048" s="28" t="s">
        <v>91</v>
      </c>
      <c r="C1048" s="28">
        <f t="shared" si="287"/>
        <v>1046</v>
      </c>
      <c r="D1048" s="28">
        <f t="shared" si="293"/>
        <v>13.22067</v>
      </c>
      <c r="E1048" s="28">
        <f t="shared" si="306"/>
        <v>5.91</v>
      </c>
      <c r="F1048" s="41">
        <f t="shared" si="301"/>
        <v>133.55144089350031</v>
      </c>
      <c r="G1048" s="61"/>
      <c r="H1048" s="61"/>
      <c r="I1048" s="41">
        <f>E1048-E1047</f>
        <v>-0.75</v>
      </c>
      <c r="J1048" s="28">
        <f>(0.5*'Vehicle Specs'!$G$25*'Vehicle Specs'!$C$28*'Vehicle Specs'!$C$27*'Drive Cycle'!E1048^2)</f>
        <v>31.072180965209999</v>
      </c>
      <c r="K1048" s="28">
        <f>IF(A1048=1,'Vehicle Specs'!$E$36,IF(A1048=2,'Vehicle Specs'!$C$36,IF(A1048=3,'Vehicle Specs'!$D$36,IF(A1048=4,'Vehicle Specs'!$B$36,1))))</f>
        <v>111.31014600000002</v>
      </c>
      <c r="L1048" s="28">
        <v>0</v>
      </c>
      <c r="M1048" s="28">
        <f t="shared" si="302"/>
        <v>0</v>
      </c>
      <c r="N1048" s="28">
        <f t="shared" si="294"/>
        <v>0</v>
      </c>
      <c r="O1048" s="28">
        <f t="shared" si="295"/>
        <v>0</v>
      </c>
      <c r="P1048" s="28">
        <f t="shared" si="296"/>
        <v>142.38232696521001</v>
      </c>
      <c r="Q1048" s="28">
        <f>IF(H1048=1,I1048*'Vehicle Specs'!#REF!,IF(H1048=2,'Vehicle Specs'!#REF!*I1048,IF(H1048=3,'Vehicle Specs'!$G$25*I1048,0)))</f>
        <v>0</v>
      </c>
      <c r="R1048" s="28">
        <f t="shared" si="292"/>
        <v>142.38232696521001</v>
      </c>
      <c r="S1048" s="28">
        <f t="shared" si="297"/>
        <v>142.38232696521001</v>
      </c>
      <c r="T1048" s="28">
        <f>ABS((+P1048+Q1048)*(+E1048))/1000</f>
        <v>0.8414795523643912</v>
      </c>
      <c r="U1048" s="61"/>
      <c r="V1048" s="61"/>
      <c r="W1048" s="22">
        <v>308.00785775999998</v>
      </c>
      <c r="X1048" s="28">
        <f t="shared" si="303"/>
        <v>1.2181909864288394E-2</v>
      </c>
      <c r="Y1048" s="28">
        <f t="shared" si="298"/>
        <v>1.2181909864288394E-2</v>
      </c>
      <c r="Z1048" s="28">
        <f t="shared" si="299"/>
        <v>3.7642101480651134E-2</v>
      </c>
      <c r="AA1048" s="22">
        <f>(0.5*'Vehicle Specs'!$G$20*'Drive Cycle'!E1048^2)</f>
        <v>10981.918561500001</v>
      </c>
      <c r="AB1048" s="22">
        <f t="shared" si="300"/>
        <v>142.38232696521001</v>
      </c>
      <c r="AC1048" s="22">
        <f>SUM(AB$2:AB1048)</f>
        <v>363794.04057630792</v>
      </c>
      <c r="AD1048" s="35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</row>
    <row r="1049" spans="1:43" x14ac:dyDescent="0.3">
      <c r="A1049" s="21">
        <v>4</v>
      </c>
      <c r="B1049" s="28" t="s">
        <v>91</v>
      </c>
      <c r="C1049" s="28">
        <f t="shared" si="287"/>
        <v>1047</v>
      </c>
      <c r="D1049" s="28">
        <f t="shared" si="293"/>
        <v>11.542920000000001</v>
      </c>
      <c r="E1049" s="28">
        <f t="shared" si="306"/>
        <v>5.16</v>
      </c>
      <c r="F1049" s="41">
        <f t="shared" si="301"/>
        <v>133.74523934311273</v>
      </c>
      <c r="G1049" s="61"/>
      <c r="H1049" s="61"/>
      <c r="I1049" s="41">
        <f>E1049-E1048</f>
        <v>-0.75</v>
      </c>
      <c r="J1049" s="28">
        <f>(0.5*'Vehicle Specs'!$G$25*'Vehicle Specs'!$C$28*'Vehicle Specs'!$C$27*'Drive Cycle'!E1049^2)</f>
        <v>23.686242924959998</v>
      </c>
      <c r="K1049" s="28">
        <f>IF(A1049=1,'Vehicle Specs'!$E$36,IF(A1049=2,'Vehicle Specs'!$C$36,IF(A1049=3,'Vehicle Specs'!$D$36,IF(A1049=4,'Vehicle Specs'!$B$36,1))))</f>
        <v>111.31014600000002</v>
      </c>
      <c r="L1049" s="28">
        <v>0</v>
      </c>
      <c r="M1049" s="28">
        <f t="shared" si="302"/>
        <v>0</v>
      </c>
      <c r="N1049" s="28">
        <f t="shared" si="294"/>
        <v>0</v>
      </c>
      <c r="O1049" s="28">
        <f t="shared" si="295"/>
        <v>0</v>
      </c>
      <c r="P1049" s="28">
        <f t="shared" si="296"/>
        <v>134.99638892496</v>
      </c>
      <c r="Q1049" s="28">
        <f>IF(H1049=1,I1049*'Vehicle Specs'!#REF!,IF(H1049=2,'Vehicle Specs'!#REF!*I1049,IF(H1049=3,'Vehicle Specs'!$G$25*I1049,0)))</f>
        <v>0</v>
      </c>
      <c r="R1049" s="28">
        <f t="shared" si="292"/>
        <v>134.99638892496</v>
      </c>
      <c r="S1049" s="28">
        <f t="shared" si="297"/>
        <v>134.99638892496</v>
      </c>
      <c r="T1049" s="28">
        <f>ABS((+P1049+Q1049)*(+E1049))/1000</f>
        <v>0.69658136685279359</v>
      </c>
      <c r="U1049" s="61"/>
      <c r="V1049" s="61"/>
      <c r="W1049" s="22">
        <v>308.00785775999998</v>
      </c>
      <c r="X1049" s="28">
        <f t="shared" si="303"/>
        <v>1.1549985710586866E-2</v>
      </c>
      <c r="Y1049" s="28">
        <f t="shared" si="298"/>
        <v>1.1549985710586866E-2</v>
      </c>
      <c r="Z1049" s="28">
        <f t="shared" si="299"/>
        <v>3.5689455845713411E-2</v>
      </c>
      <c r="AA1049" s="22">
        <f>(0.5*'Vehicle Specs'!$G$20*'Drive Cycle'!E1049^2)</f>
        <v>8371.488024000002</v>
      </c>
      <c r="AB1049" s="22">
        <f t="shared" si="300"/>
        <v>134.99638892496</v>
      </c>
      <c r="AC1049" s="22">
        <f>SUM(AB$2:AB1049)</f>
        <v>363929.03696523287</v>
      </c>
      <c r="AD1049" s="35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</row>
    <row r="1050" spans="1:43" x14ac:dyDescent="0.3">
      <c r="A1050" s="21">
        <v>4</v>
      </c>
      <c r="B1050" s="28" t="s">
        <v>91</v>
      </c>
      <c r="C1050" s="28">
        <f t="shared" si="287"/>
        <v>1048</v>
      </c>
      <c r="D1050" s="28">
        <f t="shared" si="293"/>
        <v>9.8651700000000009</v>
      </c>
      <c r="E1050" s="28">
        <f t="shared" si="306"/>
        <v>4.41</v>
      </c>
      <c r="F1050" s="41">
        <f t="shared" si="301"/>
        <v>133.97199671272725</v>
      </c>
      <c r="G1050" s="61"/>
      <c r="H1050" s="61"/>
      <c r="I1050" s="41">
        <f>E1050-E1049</f>
        <v>-0.75</v>
      </c>
      <c r="J1050" s="28">
        <f>(0.5*'Vehicle Specs'!$G$25*'Vehicle Specs'!$C$28*'Vehicle Specs'!$C$27*'Drive Cycle'!E1050^2)</f>
        <v>17.30110949721</v>
      </c>
      <c r="K1050" s="28">
        <f>IF(A1050=1,'Vehicle Specs'!$E$36,IF(A1050=2,'Vehicle Specs'!$C$36,IF(A1050=3,'Vehicle Specs'!$D$36,IF(A1050=4,'Vehicle Specs'!$B$36,1))))</f>
        <v>111.31014600000002</v>
      </c>
      <c r="L1050" s="28">
        <v>0</v>
      </c>
      <c r="M1050" s="28">
        <f t="shared" si="302"/>
        <v>0</v>
      </c>
      <c r="N1050" s="28">
        <f t="shared" si="294"/>
        <v>0</v>
      </c>
      <c r="O1050" s="28">
        <f t="shared" si="295"/>
        <v>0</v>
      </c>
      <c r="P1050" s="28">
        <f t="shared" si="296"/>
        <v>128.61125549721001</v>
      </c>
      <c r="Q1050" s="28">
        <f>IF(H1050=1,I1050*'Vehicle Specs'!#REF!,IF(H1050=2,'Vehicle Specs'!#REF!*I1050,IF(H1050=3,'Vehicle Specs'!$G$25*I1050,0)))</f>
        <v>0</v>
      </c>
      <c r="R1050" s="28">
        <f t="shared" si="292"/>
        <v>128.61125549721001</v>
      </c>
      <c r="S1050" s="28">
        <f t="shared" si="297"/>
        <v>128.61125549721001</v>
      </c>
      <c r="T1050" s="28">
        <f>ABS((+P1050+Q1050)*(+E1050))/1000</f>
        <v>0.56717563674269611</v>
      </c>
      <c r="U1050" s="61"/>
      <c r="V1050" s="61"/>
      <c r="W1050" s="22">
        <v>308.00785775999998</v>
      </c>
      <c r="X1050" s="28">
        <f t="shared" si="303"/>
        <v>1.1003688135977688E-2</v>
      </c>
      <c r="Y1050" s="28">
        <f t="shared" si="298"/>
        <v>1.1003688135977688E-2</v>
      </c>
      <c r="Z1050" s="28">
        <f t="shared" si="299"/>
        <v>3.4001396340171054E-2</v>
      </c>
      <c r="AA1050" s="22">
        <f>(0.5*'Vehicle Specs'!$G$20*'Drive Cycle'!E1050^2)</f>
        <v>6114.7743615000009</v>
      </c>
      <c r="AB1050" s="22">
        <f t="shared" si="300"/>
        <v>128.61125549721001</v>
      </c>
      <c r="AC1050" s="22">
        <f>SUM(AB$2:AB1050)</f>
        <v>364057.64822073007</v>
      </c>
      <c r="AD1050" s="35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</row>
    <row r="1051" spans="1:43" x14ac:dyDescent="0.3">
      <c r="A1051" s="21">
        <v>4</v>
      </c>
      <c r="B1051" s="28" t="s">
        <v>91</v>
      </c>
      <c r="C1051" s="28">
        <f t="shared" si="287"/>
        <v>1049</v>
      </c>
      <c r="D1051" s="28">
        <f t="shared" si="293"/>
        <v>8.1874200000000013</v>
      </c>
      <c r="E1051" s="28">
        <f t="shared" si="306"/>
        <v>3.66</v>
      </c>
      <c r="F1051" s="41">
        <f t="shared" si="301"/>
        <v>134.2452207564431</v>
      </c>
      <c r="G1051" s="61"/>
      <c r="H1051" s="61"/>
      <c r="I1051" s="41">
        <f>E1051-E1050</f>
        <v>-0.75</v>
      </c>
      <c r="J1051" s="28">
        <f>(0.5*'Vehicle Specs'!$G$25*'Vehicle Specs'!$C$28*'Vehicle Specs'!$C$27*'Drive Cycle'!E1051^2)</f>
        <v>11.916780681960001</v>
      </c>
      <c r="K1051" s="28">
        <f>IF(A1051=1,'Vehicle Specs'!$E$36,IF(A1051=2,'Vehicle Specs'!$C$36,IF(A1051=3,'Vehicle Specs'!$D$36,IF(A1051=4,'Vehicle Specs'!$B$36,1))))</f>
        <v>111.31014600000002</v>
      </c>
      <c r="L1051" s="28">
        <v>0</v>
      </c>
      <c r="M1051" s="28">
        <f t="shared" si="302"/>
        <v>0</v>
      </c>
      <c r="N1051" s="28">
        <f t="shared" si="294"/>
        <v>0</v>
      </c>
      <c r="O1051" s="28">
        <f t="shared" si="295"/>
        <v>0</v>
      </c>
      <c r="P1051" s="28">
        <f t="shared" si="296"/>
        <v>123.22692668196002</v>
      </c>
      <c r="Q1051" s="28">
        <f>IF(H1051=1,I1051*'Vehicle Specs'!#REF!,IF(H1051=2,'Vehicle Specs'!#REF!*I1051,IF(H1051=3,'Vehicle Specs'!$G$25*I1051,0)))</f>
        <v>0</v>
      </c>
      <c r="R1051" s="28">
        <f t="shared" si="292"/>
        <v>123.22692668196002</v>
      </c>
      <c r="S1051" s="28">
        <f t="shared" si="297"/>
        <v>123.22692668196002</v>
      </c>
      <c r="T1051" s="28">
        <f>ABS((+P1051+Q1051)*(+E1051))/1000</f>
        <v>0.4510105516559737</v>
      </c>
      <c r="U1051" s="61"/>
      <c r="V1051" s="61"/>
      <c r="W1051" s="22">
        <v>308.00785775999998</v>
      </c>
      <c r="X1051" s="28">
        <f t="shared" si="303"/>
        <v>1.0543017140460858E-2</v>
      </c>
      <c r="Y1051" s="28">
        <f t="shared" si="298"/>
        <v>1.0543017140460858E-2</v>
      </c>
      <c r="Z1051" s="28">
        <f t="shared" si="299"/>
        <v>3.257792296402405E-2</v>
      </c>
      <c r="AA1051" s="22">
        <f>(0.5*'Vehicle Specs'!$G$20*'Drive Cycle'!E1051^2)</f>
        <v>4211.7775740000006</v>
      </c>
      <c r="AB1051" s="22">
        <f t="shared" si="300"/>
        <v>123.22692668196002</v>
      </c>
      <c r="AC1051" s="22">
        <f>SUM(AB$2:AB1051)</f>
        <v>364180.87514741201</v>
      </c>
      <c r="AD1051" s="35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</row>
    <row r="1052" spans="1:43" x14ac:dyDescent="0.3">
      <c r="A1052" s="21">
        <v>4</v>
      </c>
      <c r="B1052" s="28" t="s">
        <v>91</v>
      </c>
      <c r="C1052" s="28">
        <f t="shared" si="287"/>
        <v>1050</v>
      </c>
      <c r="D1052" s="28">
        <f t="shared" si="293"/>
        <v>6.5096700000000007</v>
      </c>
      <c r="E1052" s="28">
        <f t="shared" si="306"/>
        <v>2.91</v>
      </c>
      <c r="F1052" s="41">
        <f t="shared" si="301"/>
        <v>134.58886336812697</v>
      </c>
      <c r="G1052" s="61"/>
      <c r="H1052" s="61"/>
      <c r="I1052" s="41">
        <f>E1052-E1051</f>
        <v>-0.75</v>
      </c>
      <c r="J1052" s="28">
        <f>(0.5*'Vehicle Specs'!$G$25*'Vehicle Specs'!$C$28*'Vehicle Specs'!$C$27*'Drive Cycle'!E1052^2)</f>
        <v>7.5332564792100003</v>
      </c>
      <c r="K1052" s="28">
        <f>IF(A1052=1,'Vehicle Specs'!$E$36,IF(A1052=2,'Vehicle Specs'!$C$36,IF(A1052=3,'Vehicle Specs'!$D$36,IF(A1052=4,'Vehicle Specs'!$B$36,1))))</f>
        <v>111.31014600000002</v>
      </c>
      <c r="L1052" s="28">
        <v>0</v>
      </c>
      <c r="M1052" s="28">
        <f t="shared" si="302"/>
        <v>0</v>
      </c>
      <c r="N1052" s="28">
        <f t="shared" si="294"/>
        <v>0</v>
      </c>
      <c r="O1052" s="28">
        <f t="shared" si="295"/>
        <v>0</v>
      </c>
      <c r="P1052" s="28">
        <f t="shared" si="296"/>
        <v>118.84340247921001</v>
      </c>
      <c r="Q1052" s="28">
        <f>IF(H1052=1,I1052*'Vehicle Specs'!#REF!,IF(H1052=2,'Vehicle Specs'!#REF!*I1052,IF(H1052=3,'Vehicle Specs'!$G$25*I1052,0)))</f>
        <v>0</v>
      </c>
      <c r="R1052" s="28">
        <f t="shared" si="292"/>
        <v>118.84340247921001</v>
      </c>
      <c r="S1052" s="28">
        <f t="shared" si="297"/>
        <v>118.84340247921001</v>
      </c>
      <c r="T1052" s="28">
        <f>ABS((+P1052+Q1052)*(+E1052))/1000</f>
        <v>0.34583430121450121</v>
      </c>
      <c r="U1052" s="61"/>
      <c r="V1052" s="61"/>
      <c r="W1052" s="22">
        <v>308.00785775999998</v>
      </c>
      <c r="X1052" s="28">
        <f t="shared" si="303"/>
        <v>1.0167972724036375E-2</v>
      </c>
      <c r="Y1052" s="28">
        <f t="shared" si="298"/>
        <v>1.0167972724036375E-2</v>
      </c>
      <c r="Z1052" s="28">
        <f t="shared" si="299"/>
        <v>3.1419035717272399E-2</v>
      </c>
      <c r="AA1052" s="22">
        <f>(0.5*'Vehicle Specs'!$G$20*'Drive Cycle'!E1052^2)</f>
        <v>2662.4976615000005</v>
      </c>
      <c r="AB1052" s="22">
        <f t="shared" si="300"/>
        <v>118.84340247921001</v>
      </c>
      <c r="AC1052" s="22">
        <f>SUM(AB$2:AB1052)</f>
        <v>364299.7185498912</v>
      </c>
      <c r="AD1052" s="35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</row>
    <row r="1053" spans="1:43" x14ac:dyDescent="0.3">
      <c r="A1053" s="21">
        <v>4</v>
      </c>
      <c r="B1053" s="27" t="s">
        <v>107</v>
      </c>
      <c r="C1053" s="27">
        <f t="shared" si="287"/>
        <v>1051</v>
      </c>
      <c r="D1053" s="27">
        <f t="shared" si="293"/>
        <v>6.5096700000000007</v>
      </c>
      <c r="E1053" s="27">
        <f>E1052</f>
        <v>2.91</v>
      </c>
      <c r="F1053" s="42">
        <f t="shared" si="301"/>
        <v>134.93250597981083</v>
      </c>
      <c r="G1053" s="61"/>
      <c r="H1053" s="61"/>
      <c r="I1053" s="42">
        <f>E1053-E1052</f>
        <v>0</v>
      </c>
      <c r="J1053" s="27">
        <f>(0.5*'Vehicle Specs'!$G$25*'Vehicle Specs'!$C$28*'Vehicle Specs'!$C$27*'Drive Cycle'!E1053^2)</f>
        <v>7.5332564792100003</v>
      </c>
      <c r="K1053" s="27">
        <f>IF(A1053=1,'Vehicle Specs'!$E$36,IF(A1053=2,'Vehicle Specs'!$C$36,IF(A1053=3,'Vehicle Specs'!$D$36,IF(A1053=4,'Vehicle Specs'!$B$36,1))))</f>
        <v>111.31014600000002</v>
      </c>
      <c r="L1053" s="27">
        <v>0</v>
      </c>
      <c r="M1053" s="27">
        <f t="shared" si="302"/>
        <v>0</v>
      </c>
      <c r="N1053" s="27">
        <f t="shared" si="294"/>
        <v>0</v>
      </c>
      <c r="O1053" s="27">
        <f t="shared" si="295"/>
        <v>0</v>
      </c>
      <c r="P1053" s="27">
        <f t="shared" si="296"/>
        <v>118.84340247921001</v>
      </c>
      <c r="Q1053" s="27">
        <f>IF(H1053=1,I1053*'Vehicle Specs'!#REF!,IF(H1053=2,'Vehicle Specs'!#REF!*I1053,IF(H1053=3,'Vehicle Specs'!$G$25*I1053,0)))</f>
        <v>0</v>
      </c>
      <c r="R1053" s="27">
        <f t="shared" si="292"/>
        <v>118.84340247921001</v>
      </c>
      <c r="S1053" s="27">
        <f t="shared" si="297"/>
        <v>118.84340247921001</v>
      </c>
      <c r="T1053" s="27">
        <f>ABS((+P1053+Q1053)*(+E1053))/1000</f>
        <v>0.34583430121450121</v>
      </c>
      <c r="U1053" s="61"/>
      <c r="V1053" s="61"/>
      <c r="W1053" s="22">
        <v>308.00785775999998</v>
      </c>
      <c r="X1053" s="27">
        <f t="shared" si="303"/>
        <v>1.0167972724036375E-2</v>
      </c>
      <c r="Y1053" s="27">
        <f t="shared" si="298"/>
        <v>1.0167972724036375E-2</v>
      </c>
      <c r="Z1053" s="27">
        <f t="shared" si="299"/>
        <v>3.1419035717272399E-2</v>
      </c>
      <c r="AA1053" s="22">
        <f>(0.5*'Vehicle Specs'!$G$20*'Drive Cycle'!E1053^2)</f>
        <v>2662.4976615000005</v>
      </c>
      <c r="AB1053" s="22">
        <f t="shared" si="300"/>
        <v>118.84340247921001</v>
      </c>
      <c r="AC1053" s="22">
        <f>SUM(AB$2:AB1053)</f>
        <v>364418.56195237039</v>
      </c>
      <c r="AD1053" s="35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</row>
    <row r="1054" spans="1:43" x14ac:dyDescent="0.3">
      <c r="A1054" s="21">
        <v>4</v>
      </c>
      <c r="B1054" s="27" t="s">
        <v>107</v>
      </c>
      <c r="C1054" s="27">
        <f t="shared" si="287"/>
        <v>1052</v>
      </c>
      <c r="D1054" s="27">
        <f t="shared" si="293"/>
        <v>6.5096700000000007</v>
      </c>
      <c r="E1054" s="27">
        <f t="shared" ref="E1054:E1060" si="307">E1053</f>
        <v>2.91</v>
      </c>
      <c r="F1054" s="42">
        <f t="shared" si="301"/>
        <v>135.27614859149469</v>
      </c>
      <c r="G1054" s="61"/>
      <c r="H1054" s="61"/>
      <c r="I1054" s="42">
        <f>E1054-E1053</f>
        <v>0</v>
      </c>
      <c r="J1054" s="27">
        <f>(0.5*'Vehicle Specs'!$G$25*'Vehicle Specs'!$C$28*'Vehicle Specs'!$C$27*'Drive Cycle'!E1054^2)</f>
        <v>7.5332564792100003</v>
      </c>
      <c r="K1054" s="27">
        <f>IF(A1054=1,'Vehicle Specs'!$E$36,IF(A1054=2,'Vehicle Specs'!$C$36,IF(A1054=3,'Vehicle Specs'!$D$36,IF(A1054=4,'Vehicle Specs'!$B$36,1))))</f>
        <v>111.31014600000002</v>
      </c>
      <c r="L1054" s="27">
        <v>0</v>
      </c>
      <c r="M1054" s="27">
        <f t="shared" si="302"/>
        <v>0</v>
      </c>
      <c r="N1054" s="27">
        <f t="shared" si="294"/>
        <v>0</v>
      </c>
      <c r="O1054" s="27">
        <f t="shared" si="295"/>
        <v>0</v>
      </c>
      <c r="P1054" s="27">
        <f t="shared" si="296"/>
        <v>118.84340247921001</v>
      </c>
      <c r="Q1054" s="27">
        <f>IF(H1054=1,I1054*'Vehicle Specs'!#REF!,IF(H1054=2,'Vehicle Specs'!#REF!*I1054,IF(H1054=3,'Vehicle Specs'!$G$25*I1054,0)))</f>
        <v>0</v>
      </c>
      <c r="R1054" s="27">
        <f t="shared" si="292"/>
        <v>118.84340247921001</v>
      </c>
      <c r="S1054" s="27">
        <f t="shared" si="297"/>
        <v>118.84340247921001</v>
      </c>
      <c r="T1054" s="27">
        <f>ABS((+P1054+Q1054)*(+E1054))/1000</f>
        <v>0.34583430121450121</v>
      </c>
      <c r="U1054" s="61"/>
      <c r="V1054" s="61"/>
      <c r="W1054" s="22">
        <v>308.00785775999998</v>
      </c>
      <c r="X1054" s="27">
        <f t="shared" si="303"/>
        <v>1.0167972724036375E-2</v>
      </c>
      <c r="Y1054" s="27">
        <f t="shared" si="298"/>
        <v>1.0167972724036375E-2</v>
      </c>
      <c r="Z1054" s="27">
        <f t="shared" si="299"/>
        <v>3.1419035717272399E-2</v>
      </c>
      <c r="AA1054" s="22">
        <f>(0.5*'Vehicle Specs'!$G$20*'Drive Cycle'!E1054^2)</f>
        <v>2662.4976615000005</v>
      </c>
      <c r="AB1054" s="22">
        <f t="shared" si="300"/>
        <v>118.84340247921001</v>
      </c>
      <c r="AC1054" s="22">
        <f>SUM(AB$2:AB1054)</f>
        <v>364537.40535484959</v>
      </c>
      <c r="AD1054" s="35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</row>
    <row r="1055" spans="1:43" x14ac:dyDescent="0.3">
      <c r="A1055" s="21">
        <v>4</v>
      </c>
      <c r="B1055" s="27" t="s">
        <v>107</v>
      </c>
      <c r="C1055" s="27">
        <f t="shared" si="287"/>
        <v>1053</v>
      </c>
      <c r="D1055" s="27">
        <f t="shared" si="293"/>
        <v>6.5096700000000007</v>
      </c>
      <c r="E1055" s="27">
        <f t="shared" si="307"/>
        <v>2.91</v>
      </c>
      <c r="F1055" s="42">
        <f t="shared" si="301"/>
        <v>135.61979120317855</v>
      </c>
      <c r="G1055" s="61"/>
      <c r="H1055" s="61"/>
      <c r="I1055" s="42">
        <f>E1055-E1054</f>
        <v>0</v>
      </c>
      <c r="J1055" s="27">
        <f>(0.5*'Vehicle Specs'!$G$25*'Vehicle Specs'!$C$28*'Vehicle Specs'!$C$27*'Drive Cycle'!E1055^2)</f>
        <v>7.5332564792100003</v>
      </c>
      <c r="K1055" s="27">
        <f>IF(A1055=1,'Vehicle Specs'!$E$36,IF(A1055=2,'Vehicle Specs'!$C$36,IF(A1055=3,'Vehicle Specs'!$D$36,IF(A1055=4,'Vehicle Specs'!$B$36,1))))</f>
        <v>111.31014600000002</v>
      </c>
      <c r="L1055" s="27">
        <v>0</v>
      </c>
      <c r="M1055" s="27">
        <f t="shared" si="302"/>
        <v>0</v>
      </c>
      <c r="N1055" s="27">
        <f t="shared" si="294"/>
        <v>0</v>
      </c>
      <c r="O1055" s="27">
        <f t="shared" si="295"/>
        <v>0</v>
      </c>
      <c r="P1055" s="27">
        <f t="shared" si="296"/>
        <v>118.84340247921001</v>
      </c>
      <c r="Q1055" s="27">
        <f>IF(H1055=1,I1055*'Vehicle Specs'!#REF!,IF(H1055=2,'Vehicle Specs'!#REF!*I1055,IF(H1055=3,'Vehicle Specs'!$G$25*I1055,0)))</f>
        <v>0</v>
      </c>
      <c r="R1055" s="27">
        <f t="shared" si="292"/>
        <v>118.84340247921001</v>
      </c>
      <c r="S1055" s="27">
        <f t="shared" si="297"/>
        <v>118.84340247921001</v>
      </c>
      <c r="T1055" s="27">
        <f>ABS((+P1055+Q1055)*(+E1055))/1000</f>
        <v>0.34583430121450121</v>
      </c>
      <c r="U1055" s="61"/>
      <c r="V1055" s="61"/>
      <c r="W1055" s="22">
        <v>308.00785775999998</v>
      </c>
      <c r="X1055" s="27">
        <f t="shared" si="303"/>
        <v>1.0167972724036375E-2</v>
      </c>
      <c r="Y1055" s="27">
        <f t="shared" si="298"/>
        <v>1.0167972724036375E-2</v>
      </c>
      <c r="Z1055" s="27">
        <f t="shared" si="299"/>
        <v>3.1419035717272399E-2</v>
      </c>
      <c r="AA1055" s="22">
        <f>(0.5*'Vehicle Specs'!$G$20*'Drive Cycle'!E1055^2)</f>
        <v>2662.4976615000005</v>
      </c>
      <c r="AB1055" s="22">
        <f t="shared" si="300"/>
        <v>118.84340247921001</v>
      </c>
      <c r="AC1055" s="22">
        <f>SUM(AB$2:AB1055)</f>
        <v>364656.24875732878</v>
      </c>
      <c r="AD1055" s="35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</row>
    <row r="1056" spans="1:43" x14ac:dyDescent="0.3">
      <c r="A1056" s="21">
        <v>4</v>
      </c>
      <c r="B1056" s="27" t="s">
        <v>107</v>
      </c>
      <c r="C1056" s="27">
        <f t="shared" si="287"/>
        <v>1054</v>
      </c>
      <c r="D1056" s="27">
        <f t="shared" si="293"/>
        <v>6.5096700000000007</v>
      </c>
      <c r="E1056" s="27">
        <f t="shared" si="307"/>
        <v>2.91</v>
      </c>
      <c r="F1056" s="42">
        <f t="shared" si="301"/>
        <v>135.96343381486241</v>
      </c>
      <c r="G1056" s="61"/>
      <c r="H1056" s="61"/>
      <c r="I1056" s="42">
        <f>E1056-E1055</f>
        <v>0</v>
      </c>
      <c r="J1056" s="27">
        <f>(0.5*'Vehicle Specs'!$G$25*'Vehicle Specs'!$C$28*'Vehicle Specs'!$C$27*'Drive Cycle'!E1056^2)</f>
        <v>7.5332564792100003</v>
      </c>
      <c r="K1056" s="27">
        <f>IF(A1056=1,'Vehicle Specs'!$E$36,IF(A1056=2,'Vehicle Specs'!$C$36,IF(A1056=3,'Vehicle Specs'!$D$36,IF(A1056=4,'Vehicle Specs'!$B$36,1))))</f>
        <v>111.31014600000002</v>
      </c>
      <c r="L1056" s="27">
        <v>0</v>
      </c>
      <c r="M1056" s="27">
        <f t="shared" si="302"/>
        <v>0</v>
      </c>
      <c r="N1056" s="27">
        <f t="shared" si="294"/>
        <v>0</v>
      </c>
      <c r="O1056" s="27">
        <f t="shared" si="295"/>
        <v>0</v>
      </c>
      <c r="P1056" s="27">
        <f t="shared" si="296"/>
        <v>118.84340247921001</v>
      </c>
      <c r="Q1056" s="27">
        <f>IF(H1056=1,I1056*'Vehicle Specs'!#REF!,IF(H1056=2,'Vehicle Specs'!#REF!*I1056,IF(H1056=3,'Vehicle Specs'!$G$25*I1056,0)))</f>
        <v>0</v>
      </c>
      <c r="R1056" s="27">
        <f t="shared" si="292"/>
        <v>118.84340247921001</v>
      </c>
      <c r="S1056" s="27">
        <f t="shared" si="297"/>
        <v>118.84340247921001</v>
      </c>
      <c r="T1056" s="27">
        <f>ABS((+P1056+Q1056)*(+E1056))/1000</f>
        <v>0.34583430121450121</v>
      </c>
      <c r="U1056" s="61"/>
      <c r="V1056" s="61"/>
      <c r="W1056" s="22">
        <v>308.00785775999998</v>
      </c>
      <c r="X1056" s="27">
        <f t="shared" si="303"/>
        <v>1.0167972724036375E-2</v>
      </c>
      <c r="Y1056" s="27">
        <f t="shared" si="298"/>
        <v>1.0167972724036375E-2</v>
      </c>
      <c r="Z1056" s="27">
        <f t="shared" si="299"/>
        <v>3.1419035717272399E-2</v>
      </c>
      <c r="AA1056" s="22">
        <f>(0.5*'Vehicle Specs'!$G$20*'Drive Cycle'!E1056^2)</f>
        <v>2662.4976615000005</v>
      </c>
      <c r="AB1056" s="22">
        <f t="shared" si="300"/>
        <v>118.84340247921001</v>
      </c>
      <c r="AC1056" s="22">
        <f>SUM(AB$2:AB1056)</f>
        <v>364775.09215980797</v>
      </c>
      <c r="AD1056" s="35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</row>
    <row r="1057" spans="1:43" x14ac:dyDescent="0.3">
      <c r="A1057" s="21">
        <v>4</v>
      </c>
      <c r="B1057" s="27" t="s">
        <v>107</v>
      </c>
      <c r="C1057" s="27">
        <f t="shared" si="287"/>
        <v>1055</v>
      </c>
      <c r="D1057" s="27">
        <f t="shared" si="293"/>
        <v>6.5096700000000007</v>
      </c>
      <c r="E1057" s="27">
        <f t="shared" si="307"/>
        <v>2.91</v>
      </c>
      <c r="F1057" s="42">
        <f t="shared" si="301"/>
        <v>136.30707642654627</v>
      </c>
      <c r="G1057" s="61"/>
      <c r="H1057" s="61"/>
      <c r="I1057" s="42">
        <f>E1057-E1056</f>
        <v>0</v>
      </c>
      <c r="J1057" s="27">
        <f>(0.5*'Vehicle Specs'!$G$25*'Vehicle Specs'!$C$28*'Vehicle Specs'!$C$27*'Drive Cycle'!E1057^2)</f>
        <v>7.5332564792100003</v>
      </c>
      <c r="K1057" s="27">
        <f>IF(A1057=1,'Vehicle Specs'!$E$36,IF(A1057=2,'Vehicle Specs'!$C$36,IF(A1057=3,'Vehicle Specs'!$D$36,IF(A1057=4,'Vehicle Specs'!$B$36,1))))</f>
        <v>111.31014600000002</v>
      </c>
      <c r="L1057" s="27">
        <v>0</v>
      </c>
      <c r="M1057" s="27">
        <f t="shared" si="302"/>
        <v>0</v>
      </c>
      <c r="N1057" s="27">
        <f t="shared" si="294"/>
        <v>0</v>
      </c>
      <c r="O1057" s="27">
        <f t="shared" si="295"/>
        <v>0</v>
      </c>
      <c r="P1057" s="27">
        <f t="shared" si="296"/>
        <v>118.84340247921001</v>
      </c>
      <c r="Q1057" s="27">
        <f>IF(H1057=1,I1057*'Vehicle Specs'!#REF!,IF(H1057=2,'Vehicle Specs'!#REF!*I1057,IF(H1057=3,'Vehicle Specs'!$G$25*I1057,0)))</f>
        <v>0</v>
      </c>
      <c r="R1057" s="27">
        <f t="shared" si="292"/>
        <v>118.84340247921001</v>
      </c>
      <c r="S1057" s="27">
        <f t="shared" si="297"/>
        <v>118.84340247921001</v>
      </c>
      <c r="T1057" s="27">
        <f>ABS((+P1057+Q1057)*(+E1057))/1000</f>
        <v>0.34583430121450121</v>
      </c>
      <c r="U1057" s="61"/>
      <c r="V1057" s="61"/>
      <c r="W1057" s="22">
        <v>308.00785775999998</v>
      </c>
      <c r="X1057" s="27">
        <f t="shared" si="303"/>
        <v>1.0167972724036375E-2</v>
      </c>
      <c r="Y1057" s="27">
        <f t="shared" si="298"/>
        <v>1.0167972724036375E-2</v>
      </c>
      <c r="Z1057" s="27">
        <f t="shared" si="299"/>
        <v>3.1419035717272399E-2</v>
      </c>
      <c r="AA1057" s="22">
        <f>(0.5*'Vehicle Specs'!$G$20*'Drive Cycle'!E1057^2)</f>
        <v>2662.4976615000005</v>
      </c>
      <c r="AB1057" s="22">
        <f t="shared" si="300"/>
        <v>118.84340247921001</v>
      </c>
      <c r="AC1057" s="22">
        <f>SUM(AB$2:AB1057)</f>
        <v>364893.93556228717</v>
      </c>
      <c r="AD1057" s="35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</row>
    <row r="1058" spans="1:43" x14ac:dyDescent="0.3">
      <c r="A1058" s="21">
        <v>4</v>
      </c>
      <c r="B1058" s="27" t="s">
        <v>107</v>
      </c>
      <c r="C1058" s="27">
        <f t="shared" si="287"/>
        <v>1056</v>
      </c>
      <c r="D1058" s="27">
        <f t="shared" si="293"/>
        <v>6.5096700000000007</v>
      </c>
      <c r="E1058" s="27">
        <f t="shared" si="307"/>
        <v>2.91</v>
      </c>
      <c r="F1058" s="42">
        <f t="shared" si="301"/>
        <v>136.65071903823014</v>
      </c>
      <c r="G1058" s="61"/>
      <c r="H1058" s="61"/>
      <c r="I1058" s="42">
        <f>E1058-E1057</f>
        <v>0</v>
      </c>
      <c r="J1058" s="27">
        <f>(0.5*'Vehicle Specs'!$G$25*'Vehicle Specs'!$C$28*'Vehicle Specs'!$C$27*'Drive Cycle'!E1058^2)</f>
        <v>7.5332564792100003</v>
      </c>
      <c r="K1058" s="27">
        <f>IF(A1058=1,'Vehicle Specs'!$E$36,IF(A1058=2,'Vehicle Specs'!$C$36,IF(A1058=3,'Vehicle Specs'!$D$36,IF(A1058=4,'Vehicle Specs'!$B$36,1))))</f>
        <v>111.31014600000002</v>
      </c>
      <c r="L1058" s="27">
        <v>0</v>
      </c>
      <c r="M1058" s="27">
        <f t="shared" si="302"/>
        <v>0</v>
      </c>
      <c r="N1058" s="27">
        <f t="shared" si="294"/>
        <v>0</v>
      </c>
      <c r="O1058" s="27">
        <f t="shared" si="295"/>
        <v>0</v>
      </c>
      <c r="P1058" s="27">
        <f t="shared" si="296"/>
        <v>118.84340247921001</v>
      </c>
      <c r="Q1058" s="27">
        <f>IF(H1058=1,I1058*'Vehicle Specs'!#REF!,IF(H1058=2,'Vehicle Specs'!#REF!*I1058,IF(H1058=3,'Vehicle Specs'!$G$25*I1058,0)))</f>
        <v>0</v>
      </c>
      <c r="R1058" s="27">
        <f t="shared" si="292"/>
        <v>118.84340247921001</v>
      </c>
      <c r="S1058" s="27">
        <f t="shared" si="297"/>
        <v>118.84340247921001</v>
      </c>
      <c r="T1058" s="27">
        <f>ABS((+P1058+Q1058)*(+E1058))/1000</f>
        <v>0.34583430121450121</v>
      </c>
      <c r="U1058" s="61"/>
      <c r="V1058" s="61"/>
      <c r="W1058" s="22">
        <v>308.00785775999998</v>
      </c>
      <c r="X1058" s="27">
        <f t="shared" si="303"/>
        <v>1.0167972724036375E-2</v>
      </c>
      <c r="Y1058" s="27">
        <f t="shared" si="298"/>
        <v>1.0167972724036375E-2</v>
      </c>
      <c r="Z1058" s="27">
        <f t="shared" si="299"/>
        <v>3.1419035717272399E-2</v>
      </c>
      <c r="AA1058" s="22">
        <f>(0.5*'Vehicle Specs'!$G$20*'Drive Cycle'!E1058^2)</f>
        <v>2662.4976615000005</v>
      </c>
      <c r="AB1058" s="22">
        <f t="shared" si="300"/>
        <v>118.84340247921001</v>
      </c>
      <c r="AC1058" s="22">
        <f>SUM(AB$2:AB1058)</f>
        <v>365012.77896476636</v>
      </c>
      <c r="AD1058" s="35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</row>
    <row r="1059" spans="1:43" x14ac:dyDescent="0.3">
      <c r="A1059" s="21">
        <v>4</v>
      </c>
      <c r="B1059" s="27" t="s">
        <v>107</v>
      </c>
      <c r="C1059" s="27">
        <f t="shared" si="287"/>
        <v>1057</v>
      </c>
      <c r="D1059" s="27">
        <f t="shared" si="293"/>
        <v>6.5096700000000007</v>
      </c>
      <c r="E1059" s="27">
        <f t="shared" si="307"/>
        <v>2.91</v>
      </c>
      <c r="F1059" s="42">
        <f t="shared" si="301"/>
        <v>136.994361649914</v>
      </c>
      <c r="G1059" s="61"/>
      <c r="H1059" s="61"/>
      <c r="I1059" s="42">
        <f>E1059-E1058</f>
        <v>0</v>
      </c>
      <c r="J1059" s="27">
        <f>(0.5*'Vehicle Specs'!$G$25*'Vehicle Specs'!$C$28*'Vehicle Specs'!$C$27*'Drive Cycle'!E1059^2)</f>
        <v>7.5332564792100003</v>
      </c>
      <c r="K1059" s="27">
        <f>IF(A1059=1,'Vehicle Specs'!$E$36,IF(A1059=2,'Vehicle Specs'!$C$36,IF(A1059=3,'Vehicle Specs'!$D$36,IF(A1059=4,'Vehicle Specs'!$B$36,1))))</f>
        <v>111.31014600000002</v>
      </c>
      <c r="L1059" s="27">
        <v>0</v>
      </c>
      <c r="M1059" s="27">
        <f t="shared" si="302"/>
        <v>0</v>
      </c>
      <c r="N1059" s="27">
        <f t="shared" si="294"/>
        <v>0</v>
      </c>
      <c r="O1059" s="27">
        <f t="shared" si="295"/>
        <v>0</v>
      </c>
      <c r="P1059" s="27">
        <f t="shared" si="296"/>
        <v>118.84340247921001</v>
      </c>
      <c r="Q1059" s="27">
        <f>IF(H1059=1,I1059*'Vehicle Specs'!#REF!,IF(H1059=2,'Vehicle Specs'!#REF!*I1059,IF(H1059=3,'Vehicle Specs'!$G$25*I1059,0)))</f>
        <v>0</v>
      </c>
      <c r="R1059" s="27">
        <f t="shared" si="292"/>
        <v>118.84340247921001</v>
      </c>
      <c r="S1059" s="27">
        <f t="shared" si="297"/>
        <v>118.84340247921001</v>
      </c>
      <c r="T1059" s="27">
        <f>ABS((+P1059+Q1059)*(+E1059))/1000</f>
        <v>0.34583430121450121</v>
      </c>
      <c r="U1059" s="61"/>
      <c r="V1059" s="61"/>
      <c r="W1059" s="22">
        <v>308.00785775999998</v>
      </c>
      <c r="X1059" s="27">
        <f t="shared" si="303"/>
        <v>1.0167972724036375E-2</v>
      </c>
      <c r="Y1059" s="27">
        <f t="shared" si="298"/>
        <v>1.0167972724036375E-2</v>
      </c>
      <c r="Z1059" s="27">
        <f t="shared" si="299"/>
        <v>3.1419035717272399E-2</v>
      </c>
      <c r="AA1059" s="22">
        <f>(0.5*'Vehicle Specs'!$G$20*'Drive Cycle'!E1059^2)</f>
        <v>2662.4976615000005</v>
      </c>
      <c r="AB1059" s="22">
        <f t="shared" si="300"/>
        <v>118.84340247921001</v>
      </c>
      <c r="AC1059" s="22">
        <f>SUM(AB$2:AB1059)</f>
        <v>365131.62236724555</v>
      </c>
      <c r="AD1059" s="35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</row>
    <row r="1060" spans="1:43" x14ac:dyDescent="0.3">
      <c r="A1060" s="21">
        <v>4</v>
      </c>
      <c r="B1060" s="27" t="s">
        <v>107</v>
      </c>
      <c r="C1060" s="27">
        <f t="shared" si="287"/>
        <v>1058</v>
      </c>
      <c r="D1060" s="27">
        <f t="shared" si="293"/>
        <v>6.5096700000000007</v>
      </c>
      <c r="E1060" s="27">
        <f t="shared" si="307"/>
        <v>2.91</v>
      </c>
      <c r="F1060" s="42">
        <f t="shared" si="301"/>
        <v>137.33800426159786</v>
      </c>
      <c r="G1060" s="61"/>
      <c r="H1060" s="61"/>
      <c r="I1060" s="42">
        <f>E1060-E1059</f>
        <v>0</v>
      </c>
      <c r="J1060" s="27">
        <f>(0.5*'Vehicle Specs'!$G$25*'Vehicle Specs'!$C$28*'Vehicle Specs'!$C$27*'Drive Cycle'!E1060^2)</f>
        <v>7.5332564792100003</v>
      </c>
      <c r="K1060" s="27">
        <f>IF(A1060=1,'Vehicle Specs'!$E$36,IF(A1060=2,'Vehicle Specs'!$C$36,IF(A1060=3,'Vehicle Specs'!$D$36,IF(A1060=4,'Vehicle Specs'!$B$36,1))))</f>
        <v>111.31014600000002</v>
      </c>
      <c r="L1060" s="27">
        <v>0</v>
      </c>
      <c r="M1060" s="27">
        <f t="shared" si="302"/>
        <v>0</v>
      </c>
      <c r="N1060" s="27">
        <f t="shared" si="294"/>
        <v>0</v>
      </c>
      <c r="O1060" s="27">
        <f t="shared" si="295"/>
        <v>0</v>
      </c>
      <c r="P1060" s="27">
        <f t="shared" si="296"/>
        <v>118.84340247921001</v>
      </c>
      <c r="Q1060" s="27">
        <f>IF(H1060=1,I1060*'Vehicle Specs'!#REF!,IF(H1060=2,'Vehicle Specs'!#REF!*I1060,IF(H1060=3,'Vehicle Specs'!$G$25*I1060,0)))</f>
        <v>0</v>
      </c>
      <c r="R1060" s="27">
        <f t="shared" si="292"/>
        <v>118.84340247921001</v>
      </c>
      <c r="S1060" s="27">
        <f t="shared" si="297"/>
        <v>118.84340247921001</v>
      </c>
      <c r="T1060" s="27">
        <f>ABS((+P1060+Q1060)*(+E1060))/1000</f>
        <v>0.34583430121450121</v>
      </c>
      <c r="U1060" s="61"/>
      <c r="V1060" s="61"/>
      <c r="W1060" s="22">
        <v>308.00785775999998</v>
      </c>
      <c r="X1060" s="27">
        <f t="shared" si="303"/>
        <v>1.0167972724036375E-2</v>
      </c>
      <c r="Y1060" s="27">
        <f t="shared" si="298"/>
        <v>1.0167972724036375E-2</v>
      </c>
      <c r="Z1060" s="27">
        <f t="shared" si="299"/>
        <v>3.1419035717272399E-2</v>
      </c>
      <c r="AA1060" s="22">
        <f>(0.5*'Vehicle Specs'!$G$20*'Drive Cycle'!E1060^2)</f>
        <v>2662.4976615000005</v>
      </c>
      <c r="AB1060" s="22">
        <f t="shared" si="300"/>
        <v>118.84340247921001</v>
      </c>
      <c r="AC1060" s="22">
        <f>SUM(AB$2:AB1060)</f>
        <v>365250.46576972475</v>
      </c>
      <c r="AD1060" s="35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</row>
    <row r="1061" spans="1:43" x14ac:dyDescent="0.3">
      <c r="A1061" s="21">
        <v>4</v>
      </c>
      <c r="B1061" s="27" t="s">
        <v>107</v>
      </c>
      <c r="C1061" s="27">
        <f t="shared" si="287"/>
        <v>1059</v>
      </c>
      <c r="D1061" s="27">
        <f t="shared" si="293"/>
        <v>8.2992699999999999</v>
      </c>
      <c r="E1061" s="27">
        <f>E1060+0.8</f>
        <v>3.71</v>
      </c>
      <c r="F1061" s="42">
        <f t="shared" si="301"/>
        <v>137.6075460405736</v>
      </c>
      <c r="G1061" s="61"/>
      <c r="H1061" s="61"/>
      <c r="I1061" s="42">
        <f>E1061-E1060</f>
        <v>0.79999999999999982</v>
      </c>
      <c r="J1061" s="27">
        <f>(0.5*'Vehicle Specs'!$G$25*'Vehicle Specs'!$C$28*'Vehicle Specs'!$C$27*'Drive Cycle'!E1061^2)</f>
        <v>12.244599792809998</v>
      </c>
      <c r="K1061" s="27">
        <f>IF(A1061=1,'Vehicle Specs'!$E$36,IF(A1061=2,'Vehicle Specs'!$C$36,IF(A1061=3,'Vehicle Specs'!$D$36,IF(A1061=4,'Vehicle Specs'!$B$36,1))))</f>
        <v>111.31014600000002</v>
      </c>
      <c r="L1061" s="27">
        <v>0</v>
      </c>
      <c r="M1061" s="27">
        <f t="shared" si="302"/>
        <v>0</v>
      </c>
      <c r="N1061" s="27">
        <f t="shared" si="294"/>
        <v>0</v>
      </c>
      <c r="O1061" s="27">
        <f t="shared" si="295"/>
        <v>0</v>
      </c>
      <c r="P1061" s="27">
        <f t="shared" si="296"/>
        <v>123.55474579281001</v>
      </c>
      <c r="Q1061" s="27">
        <f>IF(H1061=1,I1061*'Vehicle Specs'!#REF!,IF(H1061=2,'Vehicle Specs'!#REF!*I1061,IF(H1061=3,'Vehicle Specs'!$G$25*I1061,0)))</f>
        <v>0</v>
      </c>
      <c r="R1061" s="27">
        <f t="shared" si="292"/>
        <v>123.55474579281001</v>
      </c>
      <c r="S1061" s="27">
        <f t="shared" si="297"/>
        <v>123.55474579281001</v>
      </c>
      <c r="T1061" s="27">
        <f>ABS((+P1061+Q1061)*(+E1061))/1000</f>
        <v>0.45838810689132514</v>
      </c>
      <c r="U1061" s="61"/>
      <c r="V1061" s="61"/>
      <c r="W1061" s="22">
        <v>308.00785775999998</v>
      </c>
      <c r="X1061" s="27">
        <f t="shared" si="303"/>
        <v>1.0571064602145772E-2</v>
      </c>
      <c r="Y1061" s="27">
        <f t="shared" si="298"/>
        <v>1.0571064602145772E-2</v>
      </c>
      <c r="Z1061" s="27">
        <f t="shared" si="299"/>
        <v>3.2664589620630437E-2</v>
      </c>
      <c r="AA1061" s="22">
        <f>(0.5*'Vehicle Specs'!$G$20*'Drive Cycle'!E1061^2)</f>
        <v>4327.6395014999998</v>
      </c>
      <c r="AB1061" s="22">
        <f t="shared" si="300"/>
        <v>123.55474579281001</v>
      </c>
      <c r="AC1061" s="22">
        <f>SUM(AB$2:AB1061)</f>
        <v>365374.02051551756</v>
      </c>
      <c r="AD1061" s="35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</row>
    <row r="1062" spans="1:43" x14ac:dyDescent="0.3">
      <c r="A1062" s="21">
        <v>4</v>
      </c>
      <c r="B1062" s="27" t="s">
        <v>107</v>
      </c>
      <c r="C1062" s="27">
        <f t="shared" si="287"/>
        <v>1060</v>
      </c>
      <c r="D1062" s="27">
        <f t="shared" si="293"/>
        <v>10.08887</v>
      </c>
      <c r="E1062" s="27">
        <f t="shared" ref="E1062:E1073" si="308">E1061+0.8</f>
        <v>4.51</v>
      </c>
      <c r="F1062" s="42">
        <f t="shared" si="301"/>
        <v>137.82927553059577</v>
      </c>
      <c r="G1062" s="61"/>
      <c r="H1062" s="61"/>
      <c r="I1062" s="42">
        <f>E1062-E1061</f>
        <v>0.79999999999999982</v>
      </c>
      <c r="J1062" s="27">
        <f>(0.5*'Vehicle Specs'!$G$25*'Vehicle Specs'!$C$28*'Vehicle Specs'!$C$27*'Drive Cycle'!E1062^2)</f>
        <v>18.094636354409996</v>
      </c>
      <c r="K1062" s="27">
        <f>IF(A1062=1,'Vehicle Specs'!$E$36,IF(A1062=2,'Vehicle Specs'!$C$36,IF(A1062=3,'Vehicle Specs'!$D$36,IF(A1062=4,'Vehicle Specs'!$B$36,1))))</f>
        <v>111.31014600000002</v>
      </c>
      <c r="L1062" s="27">
        <v>0</v>
      </c>
      <c r="M1062" s="27">
        <f t="shared" si="302"/>
        <v>0</v>
      </c>
      <c r="N1062" s="27">
        <f t="shared" si="294"/>
        <v>0</v>
      </c>
      <c r="O1062" s="27">
        <f t="shared" si="295"/>
        <v>0</v>
      </c>
      <c r="P1062" s="27">
        <f t="shared" si="296"/>
        <v>129.40478235441</v>
      </c>
      <c r="Q1062" s="27">
        <f>IF(H1062=1,I1062*'Vehicle Specs'!#REF!,IF(H1062=2,'Vehicle Specs'!#REF!*I1062,IF(H1062=3,'Vehicle Specs'!$G$25*I1062,0)))</f>
        <v>0</v>
      </c>
      <c r="R1062" s="27">
        <f t="shared" si="292"/>
        <v>129.40478235441</v>
      </c>
      <c r="S1062" s="27">
        <f t="shared" si="297"/>
        <v>129.40478235441</v>
      </c>
      <c r="T1062" s="27">
        <f>ABS((+P1062+Q1062)*(+E1062))/1000</f>
        <v>0.58361556841838913</v>
      </c>
      <c r="U1062" s="61"/>
      <c r="V1062" s="61"/>
      <c r="W1062" s="22">
        <v>308.00785775999998</v>
      </c>
      <c r="X1062" s="27">
        <f t="shared" si="303"/>
        <v>1.1071580499133574E-2</v>
      </c>
      <c r="Y1062" s="27">
        <f t="shared" si="298"/>
        <v>1.1071580499133574E-2</v>
      </c>
      <c r="Z1062" s="27">
        <f t="shared" si="299"/>
        <v>3.4211183742322744E-2</v>
      </c>
      <c r="AA1062" s="22">
        <f>(0.5*'Vehicle Specs'!$G$20*'Drive Cycle'!E1062^2)</f>
        <v>6395.2325415000005</v>
      </c>
      <c r="AB1062" s="22">
        <f t="shared" si="300"/>
        <v>129.40478235441</v>
      </c>
      <c r="AC1062" s="22">
        <f>SUM(AB$2:AB1062)</f>
        <v>365503.42529787199</v>
      </c>
      <c r="AD1062" s="35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</row>
    <row r="1063" spans="1:43" x14ac:dyDescent="0.3">
      <c r="A1063" s="21">
        <v>4</v>
      </c>
      <c r="B1063" s="27" t="s">
        <v>107</v>
      </c>
      <c r="C1063" s="27">
        <f t="shared" ref="C1063:C1110" si="309">C1062+1</f>
        <v>1061</v>
      </c>
      <c r="D1063" s="27">
        <f t="shared" si="293"/>
        <v>11.87847</v>
      </c>
      <c r="E1063" s="27">
        <f t="shared" si="308"/>
        <v>5.31</v>
      </c>
      <c r="F1063" s="42">
        <f t="shared" si="301"/>
        <v>138.01759944773323</v>
      </c>
      <c r="G1063" s="61"/>
      <c r="H1063" s="61"/>
      <c r="I1063" s="42">
        <f>E1063-E1062</f>
        <v>0.79999999999999982</v>
      </c>
      <c r="J1063" s="27">
        <f>(0.5*'Vehicle Specs'!$G$25*'Vehicle Specs'!$C$28*'Vehicle Specs'!$C$27*'Drive Cycle'!E1063^2)</f>
        <v>25.083366164009991</v>
      </c>
      <c r="K1063" s="27">
        <f>IF(A1063=1,'Vehicle Specs'!$E$36,IF(A1063=2,'Vehicle Specs'!$C$36,IF(A1063=3,'Vehicle Specs'!$D$36,IF(A1063=4,'Vehicle Specs'!$B$36,1))))</f>
        <v>111.31014600000002</v>
      </c>
      <c r="L1063" s="27">
        <v>0</v>
      </c>
      <c r="M1063" s="27">
        <f t="shared" si="302"/>
        <v>0</v>
      </c>
      <c r="N1063" s="27">
        <f t="shared" si="294"/>
        <v>0</v>
      </c>
      <c r="O1063" s="27">
        <f t="shared" si="295"/>
        <v>0</v>
      </c>
      <c r="P1063" s="27">
        <f t="shared" si="296"/>
        <v>136.39351216401002</v>
      </c>
      <c r="Q1063" s="27">
        <f>IF(H1063=1,I1063*'Vehicle Specs'!#REF!,IF(H1063=2,'Vehicle Specs'!#REF!*I1063,IF(H1063=3,'Vehicle Specs'!$G$25*I1063,0)))</f>
        <v>0</v>
      </c>
      <c r="R1063" s="27">
        <f t="shared" si="292"/>
        <v>136.39351216401002</v>
      </c>
      <c r="S1063" s="27">
        <f t="shared" si="297"/>
        <v>136.39351216401002</v>
      </c>
      <c r="T1063" s="27">
        <f>ABS((+P1063+Q1063)*(+E1063))/1000</f>
        <v>0.72424954959089316</v>
      </c>
      <c r="U1063" s="61"/>
      <c r="V1063" s="61"/>
      <c r="W1063" s="22">
        <v>308.00785775999998</v>
      </c>
      <c r="X1063" s="27">
        <f t="shared" si="303"/>
        <v>1.1669520414999784E-2</v>
      </c>
      <c r="Y1063" s="27">
        <f t="shared" si="298"/>
        <v>1.1669520414999784E-2</v>
      </c>
      <c r="Z1063" s="27">
        <f t="shared" si="299"/>
        <v>3.6058818082349328E-2</v>
      </c>
      <c r="AA1063" s="22">
        <f>(0.5*'Vehicle Specs'!$G$20*'Drive Cycle'!E1063^2)</f>
        <v>8865.2767814999988</v>
      </c>
      <c r="AB1063" s="22">
        <f t="shared" si="300"/>
        <v>136.39351216401002</v>
      </c>
      <c r="AC1063" s="22">
        <f>SUM(AB$2:AB1063)</f>
        <v>365639.818810036</v>
      </c>
      <c r="AD1063" s="35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</row>
    <row r="1064" spans="1:43" x14ac:dyDescent="0.3">
      <c r="A1064" s="21">
        <v>4</v>
      </c>
      <c r="B1064" s="28" t="s">
        <v>110</v>
      </c>
      <c r="C1064" s="28">
        <f t="shared" si="309"/>
        <v>1062</v>
      </c>
      <c r="D1064" s="28">
        <f t="shared" si="293"/>
        <v>13.66807</v>
      </c>
      <c r="E1064" s="28">
        <f t="shared" si="308"/>
        <v>6.1099999999999994</v>
      </c>
      <c r="F1064" s="41">
        <f t="shared" si="301"/>
        <v>138.18126556884616</v>
      </c>
      <c r="G1064" s="61"/>
      <c r="H1064" s="61"/>
      <c r="I1064" s="41">
        <f>E1064-E1063</f>
        <v>0.79999999999999982</v>
      </c>
      <c r="J1064" s="28">
        <f>(0.5*'Vehicle Specs'!$G$25*'Vehicle Specs'!$C$28*'Vehicle Specs'!$C$27*'Drive Cycle'!E1064^2)</f>
        <v>33.210789221609986</v>
      </c>
      <c r="K1064" s="28">
        <f>IF(A1064=1,'Vehicle Specs'!$E$36,IF(A1064=2,'Vehicle Specs'!$C$36,IF(A1064=3,'Vehicle Specs'!$D$36,IF(A1064=4,'Vehicle Specs'!$B$36,1))))</f>
        <v>111.31014600000002</v>
      </c>
      <c r="L1064" s="28">
        <v>0</v>
      </c>
      <c r="M1064" s="28">
        <f t="shared" si="302"/>
        <v>0</v>
      </c>
      <c r="N1064" s="28">
        <f t="shared" si="294"/>
        <v>0</v>
      </c>
      <c r="O1064" s="28">
        <f t="shared" si="295"/>
        <v>0</v>
      </c>
      <c r="P1064" s="28">
        <f t="shared" si="296"/>
        <v>144.52093522160999</v>
      </c>
      <c r="Q1064" s="28">
        <f>IF(H1064=1,I1064*'Vehicle Specs'!#REF!,IF(H1064=2,'Vehicle Specs'!#REF!*I1064,IF(H1064=3,'Vehicle Specs'!$G$25*I1064,0)))</f>
        <v>0</v>
      </c>
      <c r="R1064" s="28">
        <f t="shared" si="292"/>
        <v>144.52093522160999</v>
      </c>
      <c r="S1064" s="28">
        <f t="shared" si="297"/>
        <v>144.52093522160999</v>
      </c>
      <c r="T1064" s="28">
        <f>ABS((+P1064+Q1064)*(+E1064))/1000</f>
        <v>0.883022914204037</v>
      </c>
      <c r="U1064" s="61"/>
      <c r="V1064" s="61"/>
      <c r="W1064" s="22">
        <v>308.00785775999998</v>
      </c>
      <c r="X1064" s="28">
        <f t="shared" si="303"/>
        <v>1.2364884349744395E-2</v>
      </c>
      <c r="Y1064" s="28">
        <f t="shared" si="298"/>
        <v>1.2364884349744395E-2</v>
      </c>
      <c r="Z1064" s="28">
        <f t="shared" si="299"/>
        <v>3.8207492640710175E-2</v>
      </c>
      <c r="AA1064" s="22">
        <f>(0.5*'Vehicle Specs'!$G$20*'Drive Cycle'!E1064^2)</f>
        <v>11737.772221499998</v>
      </c>
      <c r="AB1064" s="22">
        <f t="shared" si="300"/>
        <v>144.52093522160999</v>
      </c>
      <c r="AC1064" s="22">
        <f>SUM(AB$2:AB1064)</f>
        <v>365784.33974525763</v>
      </c>
      <c r="AD1064" s="35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</row>
    <row r="1065" spans="1:43" x14ac:dyDescent="0.3">
      <c r="A1065" s="21">
        <v>4</v>
      </c>
      <c r="B1065" s="28" t="s">
        <v>110</v>
      </c>
      <c r="C1065" s="28">
        <f t="shared" si="309"/>
        <v>1063</v>
      </c>
      <c r="D1065" s="28">
        <f t="shared" si="293"/>
        <v>15.457669999999998</v>
      </c>
      <c r="E1065" s="28">
        <f t="shared" si="308"/>
        <v>6.9099999999999993</v>
      </c>
      <c r="F1065" s="41">
        <f t="shared" si="301"/>
        <v>138.3259833691356</v>
      </c>
      <c r="G1065" s="61"/>
      <c r="H1065" s="61"/>
      <c r="I1065" s="41">
        <f>E1065-E1064</f>
        <v>0.79999999999999982</v>
      </c>
      <c r="J1065" s="28">
        <f>(0.5*'Vehicle Specs'!$G$25*'Vehicle Specs'!$C$28*'Vehicle Specs'!$C$27*'Drive Cycle'!E1065^2)</f>
        <v>42.476905527209986</v>
      </c>
      <c r="K1065" s="28">
        <f>IF(A1065=1,'Vehicle Specs'!$E$36,IF(A1065=2,'Vehicle Specs'!$C$36,IF(A1065=3,'Vehicle Specs'!$D$36,IF(A1065=4,'Vehicle Specs'!$B$36,1))))</f>
        <v>111.31014600000002</v>
      </c>
      <c r="L1065" s="28">
        <v>0</v>
      </c>
      <c r="M1065" s="28">
        <f t="shared" si="302"/>
        <v>0</v>
      </c>
      <c r="N1065" s="28">
        <f t="shared" si="294"/>
        <v>0</v>
      </c>
      <c r="O1065" s="28">
        <f t="shared" si="295"/>
        <v>0</v>
      </c>
      <c r="P1065" s="28">
        <f t="shared" si="296"/>
        <v>153.78705152721</v>
      </c>
      <c r="Q1065" s="28">
        <f>IF(H1065=1,I1065*'Vehicle Specs'!#REF!,IF(H1065=2,'Vehicle Specs'!#REF!*I1065,IF(H1065=3,'Vehicle Specs'!$G$25*I1065,0)))</f>
        <v>0</v>
      </c>
      <c r="R1065" s="28">
        <f t="shared" si="292"/>
        <v>153.78705152721</v>
      </c>
      <c r="S1065" s="28">
        <f t="shared" si="297"/>
        <v>153.78705152721</v>
      </c>
      <c r="T1065" s="28">
        <f>ABS((+P1065+Q1065)*(+E1065))/1000</f>
        <v>1.0626685260530209</v>
      </c>
      <c r="U1065" s="61"/>
      <c r="V1065" s="61"/>
      <c r="W1065" s="22">
        <v>308.00785775999998</v>
      </c>
      <c r="X1065" s="28">
        <f t="shared" si="303"/>
        <v>1.3157672303367413E-2</v>
      </c>
      <c r="Y1065" s="28">
        <f t="shared" si="298"/>
        <v>1.3157672303367413E-2</v>
      </c>
      <c r="Z1065" s="28">
        <f t="shared" si="299"/>
        <v>4.0657207417405306E-2</v>
      </c>
      <c r="AA1065" s="22">
        <f>(0.5*'Vehicle Specs'!$G$20*'Drive Cycle'!E1065^2)</f>
        <v>15012.718861499996</v>
      </c>
      <c r="AB1065" s="22">
        <f t="shared" si="300"/>
        <v>153.78705152721</v>
      </c>
      <c r="AC1065" s="22">
        <f>SUM(AB$2:AB1065)</f>
        <v>365938.12679678487</v>
      </c>
      <c r="AD1065" s="35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</row>
    <row r="1066" spans="1:43" x14ac:dyDescent="0.3">
      <c r="A1066" s="21">
        <v>4</v>
      </c>
      <c r="B1066" s="28" t="s">
        <v>110</v>
      </c>
      <c r="C1066" s="28">
        <f t="shared" si="309"/>
        <v>1064</v>
      </c>
      <c r="D1066" s="28">
        <f t="shared" si="293"/>
        <v>17.24727</v>
      </c>
      <c r="E1066" s="28">
        <f t="shared" si="308"/>
        <v>7.7099999999999991</v>
      </c>
      <c r="F1066" s="41">
        <f t="shared" si="301"/>
        <v>138.45568505525753</v>
      </c>
      <c r="G1066" s="61"/>
      <c r="H1066" s="61"/>
      <c r="I1066" s="41">
        <f>E1066-E1065</f>
        <v>0.79999999999999982</v>
      </c>
      <c r="J1066" s="28">
        <f>(0.5*'Vehicle Specs'!$G$25*'Vehicle Specs'!$C$28*'Vehicle Specs'!$C$27*'Drive Cycle'!E1066^2)</f>
        <v>52.881715080809983</v>
      </c>
      <c r="K1066" s="28">
        <f>IF(A1066=1,'Vehicle Specs'!$E$36,IF(A1066=2,'Vehicle Specs'!$C$36,IF(A1066=3,'Vehicle Specs'!$D$36,IF(A1066=4,'Vehicle Specs'!$B$36,1))))</f>
        <v>111.31014600000002</v>
      </c>
      <c r="L1066" s="28">
        <v>0</v>
      </c>
      <c r="M1066" s="28">
        <f t="shared" si="302"/>
        <v>0</v>
      </c>
      <c r="N1066" s="28">
        <f t="shared" si="294"/>
        <v>0</v>
      </c>
      <c r="O1066" s="28">
        <f t="shared" si="295"/>
        <v>0</v>
      </c>
      <c r="P1066" s="28">
        <f t="shared" si="296"/>
        <v>164.19186108080999</v>
      </c>
      <c r="Q1066" s="28">
        <f>IF(H1066=1,I1066*'Vehicle Specs'!#REF!,IF(H1066=2,'Vehicle Specs'!#REF!*I1066,IF(H1066=3,'Vehicle Specs'!$G$25*I1066,0)))</f>
        <v>0</v>
      </c>
      <c r="R1066" s="28">
        <f t="shared" si="292"/>
        <v>164.19186108080999</v>
      </c>
      <c r="S1066" s="28">
        <f t="shared" si="297"/>
        <v>164.19186108080999</v>
      </c>
      <c r="T1066" s="28">
        <f>ABS((+P1066+Q1066)*(+E1066))/1000</f>
        <v>1.2659192489330449</v>
      </c>
      <c r="U1066" s="61"/>
      <c r="V1066" s="61"/>
      <c r="W1066" s="22">
        <v>308.00785775999998</v>
      </c>
      <c r="X1066" s="28">
        <f t="shared" si="303"/>
        <v>1.4047884275868833E-2</v>
      </c>
      <c r="Y1066" s="28">
        <f t="shared" si="298"/>
        <v>1.4047884275868833E-2</v>
      </c>
      <c r="Z1066" s="28">
        <f t="shared" si="299"/>
        <v>4.3407962412434692E-2</v>
      </c>
      <c r="AA1066" s="22">
        <f>(0.5*'Vehicle Specs'!$G$20*'Drive Cycle'!E1066^2)</f>
        <v>18690.116701499996</v>
      </c>
      <c r="AB1066" s="22">
        <f t="shared" si="300"/>
        <v>164.19186108080999</v>
      </c>
      <c r="AC1066" s="22">
        <f>SUM(AB$2:AB1066)</f>
        <v>366102.31865786569</v>
      </c>
      <c r="AD1066" s="35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</row>
    <row r="1067" spans="1:43" x14ac:dyDescent="0.3">
      <c r="A1067" s="21">
        <v>4</v>
      </c>
      <c r="B1067" s="28" t="s">
        <v>110</v>
      </c>
      <c r="C1067" s="28">
        <f t="shared" si="309"/>
        <v>1065</v>
      </c>
      <c r="D1067" s="28">
        <f t="shared" si="293"/>
        <v>19.03687</v>
      </c>
      <c r="E1067" s="28">
        <f t="shared" si="308"/>
        <v>8.51</v>
      </c>
      <c r="F1067" s="41">
        <f t="shared" si="301"/>
        <v>138.57319386841851</v>
      </c>
      <c r="G1067" s="61"/>
      <c r="H1067" s="61"/>
      <c r="I1067" s="41">
        <f>E1067-E1066</f>
        <v>0.80000000000000071</v>
      </c>
      <c r="J1067" s="28">
        <f>(0.5*'Vehicle Specs'!$G$25*'Vehicle Specs'!$C$28*'Vehicle Specs'!$C$27*'Drive Cycle'!E1067^2)</f>
        <v>64.425217882409981</v>
      </c>
      <c r="K1067" s="28">
        <f>IF(A1067=1,'Vehicle Specs'!$E$36,IF(A1067=2,'Vehicle Specs'!$C$36,IF(A1067=3,'Vehicle Specs'!$D$36,IF(A1067=4,'Vehicle Specs'!$B$36,1))))</f>
        <v>111.31014600000002</v>
      </c>
      <c r="L1067" s="28">
        <v>0</v>
      </c>
      <c r="M1067" s="28">
        <f t="shared" si="302"/>
        <v>0</v>
      </c>
      <c r="N1067" s="28">
        <f t="shared" si="294"/>
        <v>0</v>
      </c>
      <c r="O1067" s="28">
        <f t="shared" si="295"/>
        <v>0</v>
      </c>
      <c r="P1067" s="28">
        <f t="shared" si="296"/>
        <v>175.73536388241001</v>
      </c>
      <c r="Q1067" s="28">
        <f>IF(H1067=1,I1067*'Vehicle Specs'!#REF!,IF(H1067=2,'Vehicle Specs'!#REF!*I1067,IF(H1067=3,'Vehicle Specs'!$G$25*I1067,0)))</f>
        <v>0</v>
      </c>
      <c r="R1067" s="28">
        <f t="shared" si="292"/>
        <v>175.73536388241001</v>
      </c>
      <c r="S1067" s="28">
        <f t="shared" si="297"/>
        <v>175.73536388241001</v>
      </c>
      <c r="T1067" s="28">
        <f>ABS((+P1067+Q1067)*(+E1067))/1000</f>
        <v>1.4955079466393093</v>
      </c>
      <c r="U1067" s="61"/>
      <c r="V1067" s="61"/>
      <c r="W1067" s="22">
        <v>308.00785775999998</v>
      </c>
      <c r="X1067" s="28">
        <f t="shared" si="303"/>
        <v>1.5035520267248661E-2</v>
      </c>
      <c r="Y1067" s="28">
        <f t="shared" si="298"/>
        <v>1.5035520267248661E-2</v>
      </c>
      <c r="Z1067" s="28">
        <f t="shared" si="299"/>
        <v>4.6459757625798362E-2</v>
      </c>
      <c r="AA1067" s="22">
        <f>(0.5*'Vehicle Specs'!$G$20*'Drive Cycle'!E1067^2)</f>
        <v>22769.9657415</v>
      </c>
      <c r="AB1067" s="22">
        <f t="shared" si="300"/>
        <v>175.73536388241001</v>
      </c>
      <c r="AC1067" s="22">
        <f>SUM(AB$2:AB1067)</f>
        <v>366278.05402174807</v>
      </c>
      <c r="AD1067" s="35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</row>
    <row r="1068" spans="1:43" x14ac:dyDescent="0.3">
      <c r="A1068" s="21">
        <v>4</v>
      </c>
      <c r="B1068" s="28" t="s">
        <v>110</v>
      </c>
      <c r="C1068" s="28">
        <f t="shared" si="309"/>
        <v>1066</v>
      </c>
      <c r="D1068" s="28">
        <f t="shared" si="293"/>
        <v>20.82647</v>
      </c>
      <c r="E1068" s="28">
        <f t="shared" si="308"/>
        <v>9.31</v>
      </c>
      <c r="F1068" s="41">
        <f t="shared" si="301"/>
        <v>138.68060525402538</v>
      </c>
      <c r="G1068" s="61"/>
      <c r="H1068" s="61"/>
      <c r="I1068" s="41">
        <f>E1068-E1067</f>
        <v>0.80000000000000071</v>
      </c>
      <c r="J1068" s="28">
        <f>(0.5*'Vehicle Specs'!$G$25*'Vehicle Specs'!$C$28*'Vehicle Specs'!$C$27*'Drive Cycle'!E1068^2)</f>
        <v>77.10741393200999</v>
      </c>
      <c r="K1068" s="28">
        <f>IF(A1068=1,'Vehicle Specs'!$E$36,IF(A1068=2,'Vehicle Specs'!$C$36,IF(A1068=3,'Vehicle Specs'!$D$36,IF(A1068=4,'Vehicle Specs'!$B$36,1))))</f>
        <v>111.31014600000002</v>
      </c>
      <c r="L1068" s="28">
        <v>0</v>
      </c>
      <c r="M1068" s="28">
        <f t="shared" si="302"/>
        <v>0</v>
      </c>
      <c r="N1068" s="28">
        <f t="shared" si="294"/>
        <v>0</v>
      </c>
      <c r="O1068" s="28">
        <f t="shared" si="295"/>
        <v>0</v>
      </c>
      <c r="P1068" s="28">
        <f t="shared" si="296"/>
        <v>188.41755993201002</v>
      </c>
      <c r="Q1068" s="28">
        <f>IF(H1068=1,I1068*'Vehicle Specs'!#REF!,IF(H1068=2,'Vehicle Specs'!#REF!*I1068,IF(H1068=3,'Vehicle Specs'!$G$25*I1068,0)))</f>
        <v>0</v>
      </c>
      <c r="R1068" s="28">
        <f t="shared" si="292"/>
        <v>188.41755993201002</v>
      </c>
      <c r="S1068" s="28">
        <f t="shared" si="297"/>
        <v>188.41755993201002</v>
      </c>
      <c r="T1068" s="28">
        <f>ABS((+P1068+Q1068)*(+E1068))/1000</f>
        <v>1.7541674829670135</v>
      </c>
      <c r="U1068" s="61"/>
      <c r="V1068" s="61"/>
      <c r="W1068" s="22">
        <v>308.00785775999998</v>
      </c>
      <c r="X1068" s="28">
        <f t="shared" si="303"/>
        <v>1.6120580277506891E-2</v>
      </c>
      <c r="Y1068" s="28">
        <f t="shared" si="298"/>
        <v>1.6120580277506891E-2</v>
      </c>
      <c r="Z1068" s="28">
        <f t="shared" si="299"/>
        <v>4.9812593057496295E-2</v>
      </c>
      <c r="AA1068" s="22">
        <f>(0.5*'Vehicle Specs'!$G$20*'Drive Cycle'!E1068^2)</f>
        <v>27252.265981500004</v>
      </c>
      <c r="AB1068" s="22">
        <f t="shared" si="300"/>
        <v>188.41755993201002</v>
      </c>
      <c r="AC1068" s="22">
        <f>SUM(AB$2:AB1068)</f>
        <v>366466.47158168006</v>
      </c>
      <c r="AD1068" s="35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</row>
    <row r="1069" spans="1:43" x14ac:dyDescent="0.3">
      <c r="A1069" s="21">
        <v>4</v>
      </c>
      <c r="B1069" s="28" t="s">
        <v>110</v>
      </c>
      <c r="C1069" s="28">
        <f t="shared" si="309"/>
        <v>1067</v>
      </c>
      <c r="D1069" s="28">
        <f t="shared" si="293"/>
        <v>22.616070000000004</v>
      </c>
      <c r="E1069" s="28">
        <f t="shared" si="308"/>
        <v>10.110000000000001</v>
      </c>
      <c r="F1069" s="41">
        <f t="shared" si="301"/>
        <v>138.77951722237356</v>
      </c>
      <c r="G1069" s="61"/>
      <c r="H1069" s="61"/>
      <c r="I1069" s="41">
        <f>E1069-E1068</f>
        <v>0.80000000000000071</v>
      </c>
      <c r="J1069" s="28">
        <f>(0.5*'Vehicle Specs'!$G$25*'Vehicle Specs'!$C$28*'Vehicle Specs'!$C$27*'Drive Cycle'!E1069^2)</f>
        <v>90.928303229610009</v>
      </c>
      <c r="K1069" s="28">
        <f>IF(A1069=1,'Vehicle Specs'!$E$36,IF(A1069=2,'Vehicle Specs'!$C$36,IF(A1069=3,'Vehicle Specs'!$D$36,IF(A1069=4,'Vehicle Specs'!$B$36,1))))</f>
        <v>111.31014600000002</v>
      </c>
      <c r="L1069" s="28">
        <v>0</v>
      </c>
      <c r="M1069" s="28">
        <f t="shared" si="302"/>
        <v>0</v>
      </c>
      <c r="N1069" s="28">
        <f t="shared" si="294"/>
        <v>0</v>
      </c>
      <c r="O1069" s="28">
        <f t="shared" si="295"/>
        <v>0</v>
      </c>
      <c r="P1069" s="28">
        <f t="shared" si="296"/>
        <v>202.23844922961001</v>
      </c>
      <c r="Q1069" s="28">
        <f>IF(H1069=1,I1069*'Vehicle Specs'!#REF!,IF(H1069=2,'Vehicle Specs'!#REF!*I1069,IF(H1069=3,'Vehicle Specs'!$G$25*I1069,0)))</f>
        <v>0</v>
      </c>
      <c r="R1069" s="28">
        <f t="shared" si="292"/>
        <v>202.23844922961001</v>
      </c>
      <c r="S1069" s="28">
        <f t="shared" si="297"/>
        <v>202.23844922961001</v>
      </c>
      <c r="T1069" s="28">
        <f>ABS((+P1069+Q1069)*(+E1069))/1000</f>
        <v>2.0446307217113575</v>
      </c>
      <c r="U1069" s="61"/>
      <c r="V1069" s="61"/>
      <c r="W1069" s="22">
        <v>308.00785775999998</v>
      </c>
      <c r="X1069" s="28">
        <f t="shared" si="303"/>
        <v>1.7303064306643526E-2</v>
      </c>
      <c r="Y1069" s="28">
        <f t="shared" si="298"/>
        <v>1.7303064306643526E-2</v>
      </c>
      <c r="Z1069" s="28">
        <f t="shared" si="299"/>
        <v>5.3466468707528497E-2</v>
      </c>
      <c r="AA1069" s="22">
        <f>(0.5*'Vehicle Specs'!$G$20*'Drive Cycle'!E1069^2)</f>
        <v>32137.017421500008</v>
      </c>
      <c r="AB1069" s="22">
        <f t="shared" si="300"/>
        <v>202.23844922961001</v>
      </c>
      <c r="AC1069" s="22">
        <f>SUM(AB$2:AB1069)</f>
        <v>366668.71003090969</v>
      </c>
      <c r="AD1069" s="35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</row>
    <row r="1070" spans="1:43" x14ac:dyDescent="0.3">
      <c r="A1070" s="21">
        <v>4</v>
      </c>
      <c r="B1070" s="28" t="s">
        <v>110</v>
      </c>
      <c r="C1070" s="28">
        <f t="shared" si="309"/>
        <v>1068</v>
      </c>
      <c r="D1070" s="28">
        <f t="shared" si="293"/>
        <v>24.405670000000004</v>
      </c>
      <c r="E1070" s="28">
        <f t="shared" si="308"/>
        <v>10.910000000000002</v>
      </c>
      <c r="F1070" s="41">
        <f t="shared" si="301"/>
        <v>138.87117625078787</v>
      </c>
      <c r="G1070" s="61"/>
      <c r="H1070" s="61"/>
      <c r="I1070" s="41">
        <f>E1070-E1069</f>
        <v>0.80000000000000071</v>
      </c>
      <c r="J1070" s="28">
        <f>(0.5*'Vehicle Specs'!$G$25*'Vehicle Specs'!$C$28*'Vehicle Specs'!$C$27*'Drive Cycle'!E1070^2)</f>
        <v>105.88788577521002</v>
      </c>
      <c r="K1070" s="28">
        <f>IF(A1070=1,'Vehicle Specs'!$E$36,IF(A1070=2,'Vehicle Specs'!$C$36,IF(A1070=3,'Vehicle Specs'!$D$36,IF(A1070=4,'Vehicle Specs'!$B$36,1))))</f>
        <v>111.31014600000002</v>
      </c>
      <c r="L1070" s="28">
        <v>0</v>
      </c>
      <c r="M1070" s="28">
        <f t="shared" si="302"/>
        <v>0</v>
      </c>
      <c r="N1070" s="28">
        <f t="shared" si="294"/>
        <v>0</v>
      </c>
      <c r="O1070" s="28">
        <f t="shared" si="295"/>
        <v>0</v>
      </c>
      <c r="P1070" s="28">
        <f t="shared" si="296"/>
        <v>217.19803177521004</v>
      </c>
      <c r="Q1070" s="28">
        <f>IF(H1070=1,I1070*'Vehicle Specs'!#REF!,IF(H1070=2,'Vehicle Specs'!#REF!*I1070,IF(H1070=3,'Vehicle Specs'!$G$25*I1070,0)))</f>
        <v>0</v>
      </c>
      <c r="R1070" s="28">
        <f t="shared" si="292"/>
        <v>217.19803177521004</v>
      </c>
      <c r="S1070" s="28">
        <f t="shared" si="297"/>
        <v>217.19803177521004</v>
      </c>
      <c r="T1070" s="28">
        <f>ABS((+P1070+Q1070)*(+E1070))/1000</f>
        <v>2.3696305266675419</v>
      </c>
      <c r="U1070" s="61"/>
      <c r="V1070" s="61"/>
      <c r="W1070" s="22">
        <v>308.00785775999998</v>
      </c>
      <c r="X1070" s="28">
        <f t="shared" si="303"/>
        <v>1.8582972354658573E-2</v>
      </c>
      <c r="Y1070" s="28">
        <f t="shared" si="298"/>
        <v>1.8582972354658573E-2</v>
      </c>
      <c r="Z1070" s="28">
        <f t="shared" si="299"/>
        <v>5.742138457589499E-2</v>
      </c>
      <c r="AA1070" s="22">
        <f>(0.5*'Vehicle Specs'!$G$20*'Drive Cycle'!E1070^2)</f>
        <v>37424.220061500011</v>
      </c>
      <c r="AB1070" s="22">
        <f t="shared" si="300"/>
        <v>217.19803177521004</v>
      </c>
      <c r="AC1070" s="22">
        <f>SUM(AB$2:AB1070)</f>
        <v>366885.90806268487</v>
      </c>
      <c r="AD1070" s="35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</row>
    <row r="1071" spans="1:43" x14ac:dyDescent="0.3">
      <c r="A1071" s="21">
        <v>4</v>
      </c>
      <c r="B1071" s="28" t="s">
        <v>110</v>
      </c>
      <c r="C1071" s="28">
        <f t="shared" si="309"/>
        <v>1069</v>
      </c>
      <c r="D1071" s="28">
        <f t="shared" si="293"/>
        <v>26.195270000000008</v>
      </c>
      <c r="E1071" s="28">
        <f>E1070+0.8</f>
        <v>11.710000000000003</v>
      </c>
      <c r="F1071" s="41">
        <f t="shared" si="301"/>
        <v>138.95657334728659</v>
      </c>
      <c r="G1071" s="61"/>
      <c r="H1071" s="61"/>
      <c r="I1071" s="41">
        <f>E1071-E1070</f>
        <v>0.80000000000000071</v>
      </c>
      <c r="J1071" s="28">
        <f>(0.5*'Vehicle Specs'!$G$25*'Vehicle Specs'!$C$28*'Vehicle Specs'!$C$27*'Drive Cycle'!E1071^2)</f>
        <v>121.98616156881003</v>
      </c>
      <c r="K1071" s="28">
        <f>IF(A1071=1,'Vehicle Specs'!$E$36,IF(A1071=2,'Vehicle Specs'!$C$36,IF(A1071=3,'Vehicle Specs'!$D$36,IF(A1071=4,'Vehicle Specs'!$B$36,1))))</f>
        <v>111.31014600000002</v>
      </c>
      <c r="L1071" s="28">
        <v>0</v>
      </c>
      <c r="M1071" s="28">
        <f t="shared" si="302"/>
        <v>0</v>
      </c>
      <c r="N1071" s="28">
        <f t="shared" si="294"/>
        <v>0</v>
      </c>
      <c r="O1071" s="28">
        <f t="shared" si="295"/>
        <v>0</v>
      </c>
      <c r="P1071" s="28">
        <f t="shared" si="296"/>
        <v>233.29630756881005</v>
      </c>
      <c r="Q1071" s="28">
        <f>IF(H1071=1,I1071*'Vehicle Specs'!#REF!,IF(H1071=2,'Vehicle Specs'!#REF!*I1071,IF(H1071=3,'Vehicle Specs'!$G$25*I1071,0)))</f>
        <v>0</v>
      </c>
      <c r="R1071" s="28">
        <f t="shared" si="292"/>
        <v>233.29630756881005</v>
      </c>
      <c r="S1071" s="28">
        <f t="shared" si="297"/>
        <v>233.29630756881005</v>
      </c>
      <c r="T1071" s="28">
        <f>ABS((+P1071+Q1071)*(+E1071))/1000</f>
        <v>2.7318997616307659</v>
      </c>
      <c r="U1071" s="61"/>
      <c r="V1071" s="61"/>
      <c r="W1071" s="22">
        <v>308.00785775999998</v>
      </c>
      <c r="X1071" s="28">
        <f t="shared" si="303"/>
        <v>1.9960304421552017E-2</v>
      </c>
      <c r="Y1071" s="28">
        <f t="shared" si="298"/>
        <v>1.9960304421552017E-2</v>
      </c>
      <c r="Z1071" s="28">
        <f t="shared" si="299"/>
        <v>6.1677340662595732E-2</v>
      </c>
      <c r="AA1071" s="22">
        <f>(0.5*'Vehicle Specs'!$G$20*'Drive Cycle'!E1071^2)</f>
        <v>43113.873901500017</v>
      </c>
      <c r="AB1071" s="22">
        <f t="shared" si="300"/>
        <v>233.29630756881005</v>
      </c>
      <c r="AC1071" s="22">
        <f>SUM(AB$2:AB1071)</f>
        <v>367119.20437025366</v>
      </c>
      <c r="AD1071" s="35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</row>
    <row r="1072" spans="1:43" x14ac:dyDescent="0.3">
      <c r="A1072" s="21">
        <v>4</v>
      </c>
      <c r="B1072" s="28" t="s">
        <v>110</v>
      </c>
      <c r="C1072" s="28">
        <f t="shared" si="309"/>
        <v>1070</v>
      </c>
      <c r="D1072" s="28">
        <f t="shared" si="293"/>
        <v>27.984870000000008</v>
      </c>
      <c r="E1072" s="28">
        <f t="shared" si="308"/>
        <v>12.510000000000003</v>
      </c>
      <c r="F1072" s="41">
        <f t="shared" si="301"/>
        <v>139.03650939844567</v>
      </c>
      <c r="G1072" s="61"/>
      <c r="H1072" s="61"/>
      <c r="I1072" s="41">
        <f>E1072-E1071</f>
        <v>0.80000000000000071</v>
      </c>
      <c r="J1072" s="28">
        <f>(0.5*'Vehicle Specs'!$G$25*'Vehicle Specs'!$C$28*'Vehicle Specs'!$C$27*'Drive Cycle'!E1072^2)</f>
        <v>139.22313061041007</v>
      </c>
      <c r="K1072" s="28">
        <f>IF(A1072=1,'Vehicle Specs'!$E$36,IF(A1072=2,'Vehicle Specs'!$C$36,IF(A1072=3,'Vehicle Specs'!$D$36,IF(A1072=4,'Vehicle Specs'!$B$36,1))))</f>
        <v>111.31014600000002</v>
      </c>
      <c r="L1072" s="28">
        <v>0</v>
      </c>
      <c r="M1072" s="28">
        <f t="shared" si="302"/>
        <v>0</v>
      </c>
      <c r="N1072" s="28">
        <f t="shared" si="294"/>
        <v>0</v>
      </c>
      <c r="O1072" s="28">
        <f t="shared" si="295"/>
        <v>0</v>
      </c>
      <c r="P1072" s="28">
        <f t="shared" si="296"/>
        <v>250.5332766104101</v>
      </c>
      <c r="Q1072" s="28">
        <f>IF(H1072=1,I1072*'Vehicle Specs'!#REF!,IF(H1072=2,'Vehicle Specs'!#REF!*I1072,IF(H1072=3,'Vehicle Specs'!$G$25*I1072,0)))</f>
        <v>0</v>
      </c>
      <c r="R1072" s="28">
        <f t="shared" si="292"/>
        <v>250.5332766104101</v>
      </c>
      <c r="S1072" s="28">
        <f t="shared" si="297"/>
        <v>250.5332766104101</v>
      </c>
      <c r="T1072" s="28">
        <f>ABS((+P1072+Q1072)*(+E1072))/1000</f>
        <v>3.1341712903962313</v>
      </c>
      <c r="U1072" s="61"/>
      <c r="V1072" s="61"/>
      <c r="W1072" s="22">
        <v>308.00785775999998</v>
      </c>
      <c r="X1072" s="28">
        <f t="shared" si="303"/>
        <v>2.1435060507323869E-2</v>
      </c>
      <c r="Y1072" s="28">
        <f t="shared" si="298"/>
        <v>2.1435060507323869E-2</v>
      </c>
      <c r="Z1072" s="28">
        <f t="shared" si="299"/>
        <v>6.6234336967630758E-2</v>
      </c>
      <c r="AA1072" s="22">
        <f>(0.5*'Vehicle Specs'!$G$20*'Drive Cycle'!E1072^2)</f>
        <v>49205.978941500034</v>
      </c>
      <c r="AB1072" s="22">
        <f t="shared" si="300"/>
        <v>250.5332766104101</v>
      </c>
      <c r="AC1072" s="22">
        <f>SUM(AB$2:AB1072)</f>
        <v>367369.73764686409</v>
      </c>
      <c r="AD1072" s="35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</row>
    <row r="1073" spans="1:43" x14ac:dyDescent="0.3">
      <c r="A1073" s="21">
        <v>4</v>
      </c>
      <c r="B1073" s="28" t="s">
        <v>110</v>
      </c>
      <c r="C1073" s="28">
        <f t="shared" si="309"/>
        <v>1071</v>
      </c>
      <c r="D1073" s="28">
        <f t="shared" si="293"/>
        <v>29.774470000000012</v>
      </c>
      <c r="E1073" s="28">
        <f t="shared" si="308"/>
        <v>13.310000000000004</v>
      </c>
      <c r="F1073" s="41">
        <f t="shared" si="301"/>
        <v>139.11164087853584</v>
      </c>
      <c r="G1073" s="61"/>
      <c r="H1073" s="61"/>
      <c r="I1073" s="41">
        <f>E1073-E1072</f>
        <v>0.80000000000000071</v>
      </c>
      <c r="J1073" s="28">
        <f>(0.5*'Vehicle Specs'!$G$25*'Vehicle Specs'!$C$28*'Vehicle Specs'!$C$27*'Drive Cycle'!E1073^2)</f>
        <v>157.59879290001007</v>
      </c>
      <c r="K1073" s="28">
        <f>IF(A1073=1,'Vehicle Specs'!$E$36,IF(A1073=2,'Vehicle Specs'!$C$36,IF(A1073=3,'Vehicle Specs'!$D$36,IF(A1073=4,'Vehicle Specs'!$B$36,1))))</f>
        <v>111.31014600000002</v>
      </c>
      <c r="L1073" s="28">
        <v>0</v>
      </c>
      <c r="M1073" s="28">
        <f t="shared" si="302"/>
        <v>0</v>
      </c>
      <c r="N1073" s="28">
        <f t="shared" si="294"/>
        <v>0</v>
      </c>
      <c r="O1073" s="28">
        <f t="shared" si="295"/>
        <v>0</v>
      </c>
      <c r="P1073" s="28">
        <f t="shared" si="296"/>
        <v>268.90893890001007</v>
      </c>
      <c r="Q1073" s="28">
        <f>IF(H1073=1,I1073*'Vehicle Specs'!#REF!,IF(H1073=2,'Vehicle Specs'!#REF!*I1073,IF(H1073=3,'Vehicle Specs'!$G$25*I1073,0)))</f>
        <v>0</v>
      </c>
      <c r="R1073" s="28">
        <f t="shared" si="292"/>
        <v>268.90893890001007</v>
      </c>
      <c r="S1073" s="28">
        <f t="shared" si="297"/>
        <v>268.90893890001007</v>
      </c>
      <c r="T1073" s="28">
        <f>ABS((+P1073+Q1073)*(+E1073))/1000</f>
        <v>3.579177976759135</v>
      </c>
      <c r="U1073" s="61"/>
      <c r="V1073" s="61"/>
      <c r="W1073" s="22">
        <v>308.00785775999998</v>
      </c>
      <c r="X1073" s="28">
        <f t="shared" si="303"/>
        <v>2.3007240611974115E-2</v>
      </c>
      <c r="Y1073" s="28">
        <f t="shared" si="298"/>
        <v>2.3007240611974115E-2</v>
      </c>
      <c r="Z1073" s="28">
        <f t="shared" si="299"/>
        <v>7.1092373491000019E-2</v>
      </c>
      <c r="AA1073" s="22">
        <f>(0.5*'Vehicle Specs'!$G$20*'Drive Cycle'!E1073^2)</f>
        <v>55700.535181500032</v>
      </c>
      <c r="AB1073" s="22">
        <f t="shared" si="300"/>
        <v>268.90893890001007</v>
      </c>
      <c r="AC1073" s="22">
        <f>SUM(AB$2:AB1073)</f>
        <v>367638.64658576407</v>
      </c>
      <c r="AD1073" s="35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</row>
    <row r="1074" spans="1:43" x14ac:dyDescent="0.3">
      <c r="A1074" s="21">
        <v>4</v>
      </c>
      <c r="B1074" s="28" t="s">
        <v>110</v>
      </c>
      <c r="C1074" s="28">
        <f t="shared" si="309"/>
        <v>1072</v>
      </c>
      <c r="D1074" s="28">
        <f t="shared" si="293"/>
        <v>29.998170000000002</v>
      </c>
      <c r="E1074" s="28">
        <v>13.41</v>
      </c>
      <c r="F1074" s="41">
        <f t="shared" si="301"/>
        <v>139.18621209404665</v>
      </c>
      <c r="G1074" s="61"/>
      <c r="H1074" s="61"/>
      <c r="I1074" s="41">
        <f>E1074-E1073</f>
        <v>9.9999999999996092E-2</v>
      </c>
      <c r="J1074" s="28">
        <f>(0.5*'Vehicle Specs'!$G$25*'Vehicle Specs'!$C$28*'Vehicle Specs'!$C$27*'Drive Cycle'!E1074^2)</f>
        <v>159.97581505520998</v>
      </c>
      <c r="K1074" s="28">
        <f>IF(A1074=1,'Vehicle Specs'!$E$36,IF(A1074=2,'Vehicle Specs'!$C$36,IF(A1074=3,'Vehicle Specs'!$D$36,IF(A1074=4,'Vehicle Specs'!$B$36,1))))</f>
        <v>111.31014600000002</v>
      </c>
      <c r="L1074" s="28">
        <v>0</v>
      </c>
      <c r="M1074" s="28">
        <f t="shared" si="302"/>
        <v>0</v>
      </c>
      <c r="N1074" s="28">
        <f t="shared" si="294"/>
        <v>0</v>
      </c>
      <c r="O1074" s="28">
        <f t="shared" si="295"/>
        <v>0</v>
      </c>
      <c r="P1074" s="28">
        <f t="shared" si="296"/>
        <v>271.28596105521001</v>
      </c>
      <c r="Q1074" s="28">
        <f>IF(H1074=1,I1074*'Vehicle Specs'!#REF!,IF(H1074=2,'Vehicle Specs'!#REF!*I1074,IF(H1074=3,'Vehicle Specs'!$G$25*I1074,0)))</f>
        <v>0</v>
      </c>
      <c r="R1074" s="28">
        <f t="shared" si="292"/>
        <v>271.28596105521001</v>
      </c>
      <c r="S1074" s="28">
        <f t="shared" si="297"/>
        <v>271.28596105521001</v>
      </c>
      <c r="T1074" s="28">
        <f>ABS((+P1074+Q1074)*(+E1074))/1000</f>
        <v>3.6379447377503662</v>
      </c>
      <c r="U1074" s="61"/>
      <c r="V1074" s="61"/>
      <c r="W1074" s="22">
        <v>308.00785775999998</v>
      </c>
      <c r="X1074" s="28">
        <f t="shared" si="303"/>
        <v>2.3210613251382781E-2</v>
      </c>
      <c r="Y1074" s="28">
        <f t="shared" si="298"/>
        <v>2.3210613251382781E-2</v>
      </c>
      <c r="Z1074" s="28">
        <f t="shared" si="299"/>
        <v>7.172079494677279E-2</v>
      </c>
      <c r="AA1074" s="22">
        <f>(0.5*'Vehicle Specs'!$G$20*'Drive Cycle'!E1074^2)</f>
        <v>56540.652061500004</v>
      </c>
      <c r="AB1074" s="22">
        <f t="shared" si="300"/>
        <v>271.28596105521001</v>
      </c>
      <c r="AC1074" s="22">
        <f>SUM(AB$2:AB1074)</f>
        <v>367909.93254681927</v>
      </c>
      <c r="AD1074" s="35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</row>
    <row r="1075" spans="1:43" x14ac:dyDescent="0.3">
      <c r="A1075" s="21">
        <v>4</v>
      </c>
      <c r="B1075" s="28" t="s">
        <v>110</v>
      </c>
      <c r="C1075" s="28">
        <f t="shared" si="309"/>
        <v>1073</v>
      </c>
      <c r="D1075" s="28">
        <f t="shared" si="293"/>
        <v>29.998170000000002</v>
      </c>
      <c r="E1075" s="28">
        <v>13.41</v>
      </c>
      <c r="F1075" s="41">
        <f t="shared" si="301"/>
        <v>139.26078330955747</v>
      </c>
      <c r="G1075" s="61"/>
      <c r="H1075" s="61"/>
      <c r="I1075" s="41">
        <f>E1075-E1074</f>
        <v>0</v>
      </c>
      <c r="J1075" s="28">
        <f>(0.5*'Vehicle Specs'!$G$25*'Vehicle Specs'!$C$28*'Vehicle Specs'!$C$27*'Drive Cycle'!E1075^2)</f>
        <v>159.97581505520998</v>
      </c>
      <c r="K1075" s="28">
        <f>IF(A1075=1,'Vehicle Specs'!$E$36,IF(A1075=2,'Vehicle Specs'!$C$36,IF(A1075=3,'Vehicle Specs'!$D$36,IF(A1075=4,'Vehicle Specs'!$B$36,1))))</f>
        <v>111.31014600000002</v>
      </c>
      <c r="L1075" s="28">
        <v>0</v>
      </c>
      <c r="M1075" s="28">
        <f t="shared" si="302"/>
        <v>0</v>
      </c>
      <c r="N1075" s="28">
        <f t="shared" si="294"/>
        <v>0</v>
      </c>
      <c r="O1075" s="28">
        <f t="shared" si="295"/>
        <v>0</v>
      </c>
      <c r="P1075" s="28">
        <f t="shared" si="296"/>
        <v>271.28596105521001</v>
      </c>
      <c r="Q1075" s="28">
        <f>IF(H1075=1,I1075*'Vehicle Specs'!#REF!,IF(H1075=2,'Vehicle Specs'!#REF!*I1075,IF(H1075=3,'Vehicle Specs'!$G$25*I1075,0)))</f>
        <v>0</v>
      </c>
      <c r="R1075" s="28">
        <f t="shared" si="292"/>
        <v>271.28596105521001</v>
      </c>
      <c r="S1075" s="28">
        <f t="shared" si="297"/>
        <v>271.28596105521001</v>
      </c>
      <c r="T1075" s="28">
        <f>ABS((+P1075+Q1075)*(+E1075))/1000</f>
        <v>3.6379447377503662</v>
      </c>
      <c r="U1075" s="61"/>
      <c r="V1075" s="61"/>
      <c r="W1075" s="22">
        <v>308.00785775999998</v>
      </c>
      <c r="X1075" s="28">
        <f t="shared" si="303"/>
        <v>2.3210613251382781E-2</v>
      </c>
      <c r="Y1075" s="28">
        <f t="shared" si="298"/>
        <v>2.3210613251382781E-2</v>
      </c>
      <c r="Z1075" s="28">
        <f t="shared" si="299"/>
        <v>7.172079494677279E-2</v>
      </c>
      <c r="AA1075" s="22">
        <f>(0.5*'Vehicle Specs'!$G$20*'Drive Cycle'!E1075^2)</f>
        <v>56540.652061500004</v>
      </c>
      <c r="AB1075" s="22">
        <f t="shared" si="300"/>
        <v>271.28596105521001</v>
      </c>
      <c r="AC1075" s="22">
        <f>SUM(AB$2:AB1075)</f>
        <v>368181.21850787447</v>
      </c>
      <c r="AD1075" s="35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</row>
    <row r="1076" spans="1:43" x14ac:dyDescent="0.3">
      <c r="A1076" s="21">
        <v>4</v>
      </c>
      <c r="B1076" s="28" t="s">
        <v>110</v>
      </c>
      <c r="C1076" s="28">
        <f t="shared" si="309"/>
        <v>1074</v>
      </c>
      <c r="D1076" s="28">
        <f t="shared" si="293"/>
        <v>29.998170000000002</v>
      </c>
      <c r="E1076" s="28">
        <v>13.41</v>
      </c>
      <c r="F1076" s="41">
        <f t="shared" si="301"/>
        <v>139.33535452506828</v>
      </c>
      <c r="G1076" s="61"/>
      <c r="H1076" s="61"/>
      <c r="I1076" s="41">
        <f>E1076-E1075</f>
        <v>0</v>
      </c>
      <c r="J1076" s="28">
        <f>(0.5*'Vehicle Specs'!$G$25*'Vehicle Specs'!$C$28*'Vehicle Specs'!$C$27*'Drive Cycle'!E1076^2)</f>
        <v>159.97581505520998</v>
      </c>
      <c r="K1076" s="28">
        <f>IF(A1076=1,'Vehicle Specs'!$E$36,IF(A1076=2,'Vehicle Specs'!$C$36,IF(A1076=3,'Vehicle Specs'!$D$36,IF(A1076=4,'Vehicle Specs'!$B$36,1))))</f>
        <v>111.31014600000002</v>
      </c>
      <c r="L1076" s="28">
        <v>0</v>
      </c>
      <c r="M1076" s="28">
        <f t="shared" si="302"/>
        <v>0</v>
      </c>
      <c r="N1076" s="28">
        <f t="shared" si="294"/>
        <v>0</v>
      </c>
      <c r="O1076" s="28">
        <f t="shared" si="295"/>
        <v>0</v>
      </c>
      <c r="P1076" s="28">
        <f t="shared" si="296"/>
        <v>271.28596105521001</v>
      </c>
      <c r="Q1076" s="28">
        <f>IF(H1076=1,I1076*'Vehicle Specs'!#REF!,IF(H1076=2,'Vehicle Specs'!#REF!*I1076,IF(H1076=3,'Vehicle Specs'!$G$25*I1076,0)))</f>
        <v>0</v>
      </c>
      <c r="R1076" s="28">
        <f t="shared" si="292"/>
        <v>271.28596105521001</v>
      </c>
      <c r="S1076" s="28">
        <f t="shared" si="297"/>
        <v>271.28596105521001</v>
      </c>
      <c r="T1076" s="28">
        <f>ABS((+P1076+Q1076)*(+E1076))/1000</f>
        <v>3.6379447377503662</v>
      </c>
      <c r="U1076" s="61"/>
      <c r="V1076" s="61"/>
      <c r="W1076" s="22">
        <v>308.00785775999998</v>
      </c>
      <c r="X1076" s="28">
        <f t="shared" si="303"/>
        <v>2.3210613251382781E-2</v>
      </c>
      <c r="Y1076" s="28">
        <f t="shared" si="298"/>
        <v>2.3210613251382781E-2</v>
      </c>
      <c r="Z1076" s="28">
        <f t="shared" si="299"/>
        <v>7.172079494677279E-2</v>
      </c>
      <c r="AA1076" s="22">
        <f>(0.5*'Vehicle Specs'!$G$20*'Drive Cycle'!E1076^2)</f>
        <v>56540.652061500004</v>
      </c>
      <c r="AB1076" s="22">
        <f t="shared" si="300"/>
        <v>271.28596105521001</v>
      </c>
      <c r="AC1076" s="22">
        <f>SUM(AB$2:AB1076)</f>
        <v>368452.50446892966</v>
      </c>
      <c r="AD1076" s="35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</row>
    <row r="1077" spans="1:43" x14ac:dyDescent="0.3">
      <c r="A1077" s="21">
        <v>4</v>
      </c>
      <c r="B1077" s="28" t="s">
        <v>110</v>
      </c>
      <c r="C1077" s="28">
        <f t="shared" si="309"/>
        <v>1075</v>
      </c>
      <c r="D1077" s="28">
        <f t="shared" si="293"/>
        <v>29.998170000000002</v>
      </c>
      <c r="E1077" s="28">
        <v>13.41</v>
      </c>
      <c r="F1077" s="41">
        <f t="shared" si="301"/>
        <v>139.4099257405791</v>
      </c>
      <c r="G1077" s="61"/>
      <c r="H1077" s="61"/>
      <c r="I1077" s="41">
        <f>E1077-E1076</f>
        <v>0</v>
      </c>
      <c r="J1077" s="28">
        <f>(0.5*'Vehicle Specs'!$G$25*'Vehicle Specs'!$C$28*'Vehicle Specs'!$C$27*'Drive Cycle'!E1077^2)</f>
        <v>159.97581505520998</v>
      </c>
      <c r="K1077" s="28">
        <f>IF(A1077=1,'Vehicle Specs'!$E$36,IF(A1077=2,'Vehicle Specs'!$C$36,IF(A1077=3,'Vehicle Specs'!$D$36,IF(A1077=4,'Vehicle Specs'!$B$36,1))))</f>
        <v>111.31014600000002</v>
      </c>
      <c r="L1077" s="28">
        <v>0</v>
      </c>
      <c r="M1077" s="28">
        <f t="shared" si="302"/>
        <v>0</v>
      </c>
      <c r="N1077" s="28">
        <f t="shared" si="294"/>
        <v>0</v>
      </c>
      <c r="O1077" s="28">
        <f t="shared" si="295"/>
        <v>0</v>
      </c>
      <c r="P1077" s="28">
        <f t="shared" si="296"/>
        <v>271.28596105521001</v>
      </c>
      <c r="Q1077" s="28">
        <f>IF(H1077=1,I1077*'Vehicle Specs'!#REF!,IF(H1077=2,'Vehicle Specs'!#REF!*I1077,IF(H1077=3,'Vehicle Specs'!$G$25*I1077,0)))</f>
        <v>0</v>
      </c>
      <c r="R1077" s="28">
        <f t="shared" si="292"/>
        <v>271.28596105521001</v>
      </c>
      <c r="S1077" s="28">
        <f t="shared" si="297"/>
        <v>271.28596105521001</v>
      </c>
      <c r="T1077" s="28">
        <f>ABS((+P1077+Q1077)*(+E1077))/1000</f>
        <v>3.6379447377503662</v>
      </c>
      <c r="U1077" s="61"/>
      <c r="V1077" s="61"/>
      <c r="W1077" s="22">
        <v>308.00785775999998</v>
      </c>
      <c r="X1077" s="28">
        <f t="shared" si="303"/>
        <v>2.3210613251382781E-2</v>
      </c>
      <c r="Y1077" s="28">
        <f t="shared" si="298"/>
        <v>2.3210613251382781E-2</v>
      </c>
      <c r="Z1077" s="28">
        <f t="shared" si="299"/>
        <v>7.172079494677279E-2</v>
      </c>
      <c r="AA1077" s="22">
        <f>(0.5*'Vehicle Specs'!$G$20*'Drive Cycle'!E1077^2)</f>
        <v>56540.652061500004</v>
      </c>
      <c r="AB1077" s="22">
        <f t="shared" si="300"/>
        <v>271.28596105521001</v>
      </c>
      <c r="AC1077" s="22">
        <f>SUM(AB$2:AB1077)</f>
        <v>368723.79042998486</v>
      </c>
      <c r="AD1077" s="35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</row>
    <row r="1078" spans="1:43" x14ac:dyDescent="0.3">
      <c r="A1078" s="21">
        <v>4</v>
      </c>
      <c r="B1078" s="28" t="s">
        <v>110</v>
      </c>
      <c r="C1078" s="28">
        <f t="shared" si="309"/>
        <v>1076</v>
      </c>
      <c r="D1078" s="28">
        <f t="shared" si="293"/>
        <v>29.998170000000002</v>
      </c>
      <c r="E1078" s="28">
        <v>13.41</v>
      </c>
      <c r="F1078" s="41">
        <f t="shared" si="301"/>
        <v>139.48449695608991</v>
      </c>
      <c r="G1078" s="61"/>
      <c r="H1078" s="61"/>
      <c r="I1078" s="41">
        <f>E1078-E1077</f>
        <v>0</v>
      </c>
      <c r="J1078" s="28">
        <f>(0.5*'Vehicle Specs'!$G$25*'Vehicle Specs'!$C$28*'Vehicle Specs'!$C$27*'Drive Cycle'!E1078^2)</f>
        <v>159.97581505520998</v>
      </c>
      <c r="K1078" s="28">
        <f>IF(A1078=1,'Vehicle Specs'!$E$36,IF(A1078=2,'Vehicle Specs'!$C$36,IF(A1078=3,'Vehicle Specs'!$D$36,IF(A1078=4,'Vehicle Specs'!$B$36,1))))</f>
        <v>111.31014600000002</v>
      </c>
      <c r="L1078" s="28">
        <v>0</v>
      </c>
      <c r="M1078" s="28">
        <f t="shared" si="302"/>
        <v>0</v>
      </c>
      <c r="N1078" s="28">
        <f t="shared" si="294"/>
        <v>0</v>
      </c>
      <c r="O1078" s="28">
        <f t="shared" si="295"/>
        <v>0</v>
      </c>
      <c r="P1078" s="28">
        <f t="shared" si="296"/>
        <v>271.28596105521001</v>
      </c>
      <c r="Q1078" s="28">
        <f>IF(H1078=1,I1078*'Vehicle Specs'!#REF!,IF(H1078=2,'Vehicle Specs'!#REF!*I1078,IF(H1078=3,'Vehicle Specs'!$G$25*I1078,0)))</f>
        <v>0</v>
      </c>
      <c r="R1078" s="28">
        <f t="shared" si="292"/>
        <v>271.28596105521001</v>
      </c>
      <c r="S1078" s="28">
        <f t="shared" si="297"/>
        <v>271.28596105521001</v>
      </c>
      <c r="T1078" s="28">
        <f>ABS((+P1078+Q1078)*(+E1078))/1000</f>
        <v>3.6379447377503662</v>
      </c>
      <c r="U1078" s="61"/>
      <c r="V1078" s="61"/>
      <c r="W1078" s="22">
        <v>308.00785775999998</v>
      </c>
      <c r="X1078" s="28">
        <f t="shared" si="303"/>
        <v>2.3210613251382781E-2</v>
      </c>
      <c r="Y1078" s="28">
        <f t="shared" si="298"/>
        <v>2.3210613251382781E-2</v>
      </c>
      <c r="Z1078" s="28">
        <f t="shared" si="299"/>
        <v>7.172079494677279E-2</v>
      </c>
      <c r="AA1078" s="22">
        <f>(0.5*'Vehicle Specs'!$G$20*'Drive Cycle'!E1078^2)</f>
        <v>56540.652061500004</v>
      </c>
      <c r="AB1078" s="22">
        <f t="shared" si="300"/>
        <v>271.28596105521001</v>
      </c>
      <c r="AC1078" s="22">
        <f>SUM(AB$2:AB1078)</f>
        <v>368995.07639104006</v>
      </c>
      <c r="AD1078" s="35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</row>
    <row r="1079" spans="1:43" x14ac:dyDescent="0.3">
      <c r="A1079" s="21">
        <v>4</v>
      </c>
      <c r="B1079" s="28" t="s">
        <v>110</v>
      </c>
      <c r="C1079" s="28">
        <f t="shared" si="309"/>
        <v>1077</v>
      </c>
      <c r="D1079" s="28">
        <f t="shared" si="293"/>
        <v>29.998170000000002</v>
      </c>
      <c r="E1079" s="28">
        <v>13.41</v>
      </c>
      <c r="F1079" s="41">
        <f t="shared" si="301"/>
        <v>139.55906817160073</v>
      </c>
      <c r="G1079" s="61"/>
      <c r="H1079" s="61"/>
      <c r="I1079" s="41">
        <f>E1079-E1078</f>
        <v>0</v>
      </c>
      <c r="J1079" s="28">
        <f>(0.5*'Vehicle Specs'!$G$25*'Vehicle Specs'!$C$28*'Vehicle Specs'!$C$27*'Drive Cycle'!E1079^2)</f>
        <v>159.97581505520998</v>
      </c>
      <c r="K1079" s="28">
        <f>IF(A1079=1,'Vehicle Specs'!$E$36,IF(A1079=2,'Vehicle Specs'!$C$36,IF(A1079=3,'Vehicle Specs'!$D$36,IF(A1079=4,'Vehicle Specs'!$B$36,1))))</f>
        <v>111.31014600000002</v>
      </c>
      <c r="L1079" s="28">
        <v>0</v>
      </c>
      <c r="M1079" s="28">
        <f t="shared" si="302"/>
        <v>0</v>
      </c>
      <c r="N1079" s="28">
        <f t="shared" si="294"/>
        <v>0</v>
      </c>
      <c r="O1079" s="28">
        <f t="shared" si="295"/>
        <v>0</v>
      </c>
      <c r="P1079" s="28">
        <f t="shared" si="296"/>
        <v>271.28596105521001</v>
      </c>
      <c r="Q1079" s="28">
        <f>IF(H1079=1,I1079*'Vehicle Specs'!#REF!,IF(H1079=2,'Vehicle Specs'!#REF!*I1079,IF(H1079=3,'Vehicle Specs'!$G$25*I1079,0)))</f>
        <v>0</v>
      </c>
      <c r="R1079" s="28">
        <f t="shared" si="292"/>
        <v>271.28596105521001</v>
      </c>
      <c r="S1079" s="28">
        <f t="shared" si="297"/>
        <v>271.28596105521001</v>
      </c>
      <c r="T1079" s="28">
        <f>ABS((+P1079+Q1079)*(+E1079))/1000</f>
        <v>3.6379447377503662</v>
      </c>
      <c r="U1079" s="61"/>
      <c r="V1079" s="61"/>
      <c r="W1079" s="22">
        <v>308.00785775999998</v>
      </c>
      <c r="X1079" s="28">
        <f t="shared" si="303"/>
        <v>2.3210613251382781E-2</v>
      </c>
      <c r="Y1079" s="28">
        <f t="shared" si="298"/>
        <v>2.3210613251382781E-2</v>
      </c>
      <c r="Z1079" s="28">
        <f t="shared" si="299"/>
        <v>7.172079494677279E-2</v>
      </c>
      <c r="AA1079" s="22">
        <f>(0.5*'Vehicle Specs'!$G$20*'Drive Cycle'!E1079^2)</f>
        <v>56540.652061500004</v>
      </c>
      <c r="AB1079" s="22">
        <f t="shared" si="300"/>
        <v>271.28596105521001</v>
      </c>
      <c r="AC1079" s="22">
        <f>SUM(AB$2:AB1079)</f>
        <v>369266.36235209525</v>
      </c>
      <c r="AD1079" s="35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</row>
    <row r="1080" spans="1:43" x14ac:dyDescent="0.3">
      <c r="A1080" s="21">
        <v>4</v>
      </c>
      <c r="B1080" s="28" t="s">
        <v>110</v>
      </c>
      <c r="C1080" s="28">
        <f t="shared" si="309"/>
        <v>1078</v>
      </c>
      <c r="D1080" s="28">
        <f t="shared" si="293"/>
        <v>29.998170000000002</v>
      </c>
      <c r="E1080" s="28">
        <v>13.41</v>
      </c>
      <c r="F1080" s="41">
        <f t="shared" si="301"/>
        <v>139.63363938711154</v>
      </c>
      <c r="G1080" s="61"/>
      <c r="H1080" s="61"/>
      <c r="I1080" s="41">
        <f>E1080-E1079</f>
        <v>0</v>
      </c>
      <c r="J1080" s="28">
        <f>(0.5*'Vehicle Specs'!$G$25*'Vehicle Specs'!$C$28*'Vehicle Specs'!$C$27*'Drive Cycle'!E1080^2)</f>
        <v>159.97581505520998</v>
      </c>
      <c r="K1080" s="28">
        <f>IF(A1080=1,'Vehicle Specs'!$E$36,IF(A1080=2,'Vehicle Specs'!$C$36,IF(A1080=3,'Vehicle Specs'!$D$36,IF(A1080=4,'Vehicle Specs'!$B$36,1))))</f>
        <v>111.31014600000002</v>
      </c>
      <c r="L1080" s="28">
        <v>0</v>
      </c>
      <c r="M1080" s="28">
        <f t="shared" si="302"/>
        <v>0</v>
      </c>
      <c r="N1080" s="28">
        <f t="shared" si="294"/>
        <v>0</v>
      </c>
      <c r="O1080" s="28">
        <f t="shared" si="295"/>
        <v>0</v>
      </c>
      <c r="P1080" s="28">
        <f t="shared" si="296"/>
        <v>271.28596105521001</v>
      </c>
      <c r="Q1080" s="28">
        <f>IF(H1080=1,I1080*'Vehicle Specs'!#REF!,IF(H1080=2,'Vehicle Specs'!#REF!*I1080,IF(H1080=3,'Vehicle Specs'!$G$25*I1080,0)))</f>
        <v>0</v>
      </c>
      <c r="R1080" s="28">
        <f t="shared" si="292"/>
        <v>271.28596105521001</v>
      </c>
      <c r="S1080" s="28">
        <f t="shared" si="297"/>
        <v>271.28596105521001</v>
      </c>
      <c r="T1080" s="28">
        <f>ABS((+P1080+Q1080)*(+E1080))/1000</f>
        <v>3.6379447377503662</v>
      </c>
      <c r="U1080" s="61"/>
      <c r="V1080" s="61"/>
      <c r="W1080" s="22">
        <v>308.00785775999998</v>
      </c>
      <c r="X1080" s="28">
        <f t="shared" si="303"/>
        <v>2.3210613251382781E-2</v>
      </c>
      <c r="Y1080" s="28">
        <f t="shared" si="298"/>
        <v>2.3210613251382781E-2</v>
      </c>
      <c r="Z1080" s="28">
        <f t="shared" si="299"/>
        <v>7.172079494677279E-2</v>
      </c>
      <c r="AA1080" s="22">
        <f>(0.5*'Vehicle Specs'!$G$20*'Drive Cycle'!E1080^2)</f>
        <v>56540.652061500004</v>
      </c>
      <c r="AB1080" s="22">
        <f t="shared" si="300"/>
        <v>271.28596105521001</v>
      </c>
      <c r="AC1080" s="22">
        <f>SUM(AB$2:AB1080)</f>
        <v>369537.64831315045</v>
      </c>
      <c r="AD1080" s="35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</row>
    <row r="1081" spans="1:43" x14ac:dyDescent="0.3">
      <c r="A1081" s="21">
        <v>4</v>
      </c>
      <c r="B1081" s="28" t="s">
        <v>110</v>
      </c>
      <c r="C1081" s="28">
        <f t="shared" si="309"/>
        <v>1079</v>
      </c>
      <c r="D1081" s="28">
        <f t="shared" si="293"/>
        <v>29.998170000000002</v>
      </c>
      <c r="E1081" s="28">
        <v>13.41</v>
      </c>
      <c r="F1081" s="41">
        <f t="shared" si="301"/>
        <v>139.70821060262236</v>
      </c>
      <c r="G1081" s="61"/>
      <c r="H1081" s="61"/>
      <c r="I1081" s="41">
        <f>E1081-E1080</f>
        <v>0</v>
      </c>
      <c r="J1081" s="28">
        <f>(0.5*'Vehicle Specs'!$G$25*'Vehicle Specs'!$C$28*'Vehicle Specs'!$C$27*'Drive Cycle'!E1081^2)</f>
        <v>159.97581505520998</v>
      </c>
      <c r="K1081" s="28">
        <f>IF(A1081=1,'Vehicle Specs'!$E$36,IF(A1081=2,'Vehicle Specs'!$C$36,IF(A1081=3,'Vehicle Specs'!$D$36,IF(A1081=4,'Vehicle Specs'!$B$36,1))))</f>
        <v>111.31014600000002</v>
      </c>
      <c r="L1081" s="28">
        <v>0</v>
      </c>
      <c r="M1081" s="28">
        <f t="shared" si="302"/>
        <v>0</v>
      </c>
      <c r="N1081" s="28">
        <f t="shared" si="294"/>
        <v>0</v>
      </c>
      <c r="O1081" s="28">
        <f t="shared" si="295"/>
        <v>0</v>
      </c>
      <c r="P1081" s="28">
        <f t="shared" si="296"/>
        <v>271.28596105521001</v>
      </c>
      <c r="Q1081" s="28">
        <f>IF(H1081=1,I1081*'Vehicle Specs'!#REF!,IF(H1081=2,'Vehicle Specs'!#REF!*I1081,IF(H1081=3,'Vehicle Specs'!$G$25*I1081,0)))</f>
        <v>0</v>
      </c>
      <c r="R1081" s="28">
        <f t="shared" si="292"/>
        <v>271.28596105521001</v>
      </c>
      <c r="S1081" s="28">
        <f t="shared" si="297"/>
        <v>271.28596105521001</v>
      </c>
      <c r="T1081" s="28">
        <f>ABS((+P1081+Q1081)*(+E1081))/1000</f>
        <v>3.6379447377503662</v>
      </c>
      <c r="U1081" s="61"/>
      <c r="V1081" s="61"/>
      <c r="W1081" s="22">
        <v>308.00785775999998</v>
      </c>
      <c r="X1081" s="28">
        <f t="shared" si="303"/>
        <v>2.3210613251382781E-2</v>
      </c>
      <c r="Y1081" s="28">
        <f t="shared" si="298"/>
        <v>2.3210613251382781E-2</v>
      </c>
      <c r="Z1081" s="28">
        <f t="shared" si="299"/>
        <v>7.172079494677279E-2</v>
      </c>
      <c r="AA1081" s="22">
        <f>(0.5*'Vehicle Specs'!$G$20*'Drive Cycle'!E1081^2)</f>
        <v>56540.652061500004</v>
      </c>
      <c r="AB1081" s="22">
        <f t="shared" si="300"/>
        <v>271.28596105521001</v>
      </c>
      <c r="AC1081" s="22">
        <f>SUM(AB$2:AB1081)</f>
        <v>369808.93427420565</v>
      </c>
      <c r="AD1081" s="35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</row>
    <row r="1082" spans="1:43" x14ac:dyDescent="0.3">
      <c r="A1082" s="21">
        <v>4</v>
      </c>
      <c r="B1082" s="28" t="s">
        <v>110</v>
      </c>
      <c r="C1082" s="28">
        <f t="shared" si="309"/>
        <v>1080</v>
      </c>
      <c r="D1082" s="28">
        <f t="shared" si="293"/>
        <v>29.998170000000002</v>
      </c>
      <c r="E1082" s="28">
        <v>13.41</v>
      </c>
      <c r="F1082" s="41">
        <f t="shared" si="301"/>
        <v>139.78278181813317</v>
      </c>
      <c r="G1082" s="61"/>
      <c r="H1082" s="61"/>
      <c r="I1082" s="41">
        <f>E1082-E1081</f>
        <v>0</v>
      </c>
      <c r="J1082" s="28">
        <f>(0.5*'Vehicle Specs'!$G$25*'Vehicle Specs'!$C$28*'Vehicle Specs'!$C$27*'Drive Cycle'!E1082^2)</f>
        <v>159.97581505520998</v>
      </c>
      <c r="K1082" s="28">
        <f>IF(A1082=1,'Vehicle Specs'!$E$36,IF(A1082=2,'Vehicle Specs'!$C$36,IF(A1082=3,'Vehicle Specs'!$D$36,IF(A1082=4,'Vehicle Specs'!$B$36,1))))</f>
        <v>111.31014600000002</v>
      </c>
      <c r="L1082" s="28">
        <v>0</v>
      </c>
      <c r="M1082" s="28">
        <f t="shared" si="302"/>
        <v>0</v>
      </c>
      <c r="N1082" s="28">
        <f t="shared" si="294"/>
        <v>0</v>
      </c>
      <c r="O1082" s="28">
        <f t="shared" si="295"/>
        <v>0</v>
      </c>
      <c r="P1082" s="28">
        <f t="shared" si="296"/>
        <v>271.28596105521001</v>
      </c>
      <c r="Q1082" s="28">
        <f>IF(H1082=1,I1082*'Vehicle Specs'!#REF!,IF(H1082=2,'Vehicle Specs'!#REF!*I1082,IF(H1082=3,'Vehicle Specs'!$G$25*I1082,0)))</f>
        <v>0</v>
      </c>
      <c r="R1082" s="28">
        <f t="shared" si="292"/>
        <v>271.28596105521001</v>
      </c>
      <c r="S1082" s="28">
        <f t="shared" si="297"/>
        <v>271.28596105521001</v>
      </c>
      <c r="T1082" s="28">
        <f>ABS((+P1082+Q1082)*(+E1082))/1000</f>
        <v>3.6379447377503662</v>
      </c>
      <c r="U1082" s="61"/>
      <c r="V1082" s="61"/>
      <c r="W1082" s="22">
        <v>308.00785775999998</v>
      </c>
      <c r="X1082" s="28">
        <f t="shared" si="303"/>
        <v>2.3210613251382781E-2</v>
      </c>
      <c r="Y1082" s="28">
        <f t="shared" si="298"/>
        <v>2.3210613251382781E-2</v>
      </c>
      <c r="Z1082" s="28">
        <f t="shared" si="299"/>
        <v>7.172079494677279E-2</v>
      </c>
      <c r="AA1082" s="22">
        <f>(0.5*'Vehicle Specs'!$G$20*'Drive Cycle'!E1082^2)</f>
        <v>56540.652061500004</v>
      </c>
      <c r="AB1082" s="22">
        <f t="shared" si="300"/>
        <v>271.28596105521001</v>
      </c>
      <c r="AC1082" s="22">
        <f>SUM(AB$2:AB1082)</f>
        <v>370080.22023526084</v>
      </c>
      <c r="AD1082" s="35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</row>
    <row r="1083" spans="1:43" x14ac:dyDescent="0.3">
      <c r="A1083" s="21">
        <v>4</v>
      </c>
      <c r="B1083" s="28" t="s">
        <v>110</v>
      </c>
      <c r="C1083" s="28">
        <f t="shared" si="309"/>
        <v>1081</v>
      </c>
      <c r="D1083" s="28">
        <f t="shared" si="293"/>
        <v>29.998170000000002</v>
      </c>
      <c r="E1083" s="28">
        <v>13.41</v>
      </c>
      <c r="F1083" s="41">
        <f t="shared" si="301"/>
        <v>139.85735303364399</v>
      </c>
      <c r="G1083" s="61"/>
      <c r="H1083" s="61"/>
      <c r="I1083" s="41">
        <f>E1083-E1082</f>
        <v>0</v>
      </c>
      <c r="J1083" s="28">
        <f>(0.5*'Vehicle Specs'!$G$25*'Vehicle Specs'!$C$28*'Vehicle Specs'!$C$27*'Drive Cycle'!E1083^2)</f>
        <v>159.97581505520998</v>
      </c>
      <c r="K1083" s="28">
        <f>IF(A1083=1,'Vehicle Specs'!$E$36,IF(A1083=2,'Vehicle Specs'!$C$36,IF(A1083=3,'Vehicle Specs'!$D$36,IF(A1083=4,'Vehicle Specs'!$B$36,1))))</f>
        <v>111.31014600000002</v>
      </c>
      <c r="L1083" s="28">
        <v>0</v>
      </c>
      <c r="M1083" s="28">
        <f t="shared" si="302"/>
        <v>0</v>
      </c>
      <c r="N1083" s="28">
        <f t="shared" si="294"/>
        <v>0</v>
      </c>
      <c r="O1083" s="28">
        <f t="shared" si="295"/>
        <v>0</v>
      </c>
      <c r="P1083" s="28">
        <f t="shared" si="296"/>
        <v>271.28596105521001</v>
      </c>
      <c r="Q1083" s="28">
        <f>IF(H1083=1,I1083*'Vehicle Specs'!#REF!,IF(H1083=2,'Vehicle Specs'!#REF!*I1083,IF(H1083=3,'Vehicle Specs'!$G$25*I1083,0)))</f>
        <v>0</v>
      </c>
      <c r="R1083" s="28">
        <f t="shared" si="292"/>
        <v>271.28596105521001</v>
      </c>
      <c r="S1083" s="28">
        <f t="shared" si="297"/>
        <v>271.28596105521001</v>
      </c>
      <c r="T1083" s="28">
        <f>ABS((+P1083+Q1083)*(+E1083))/1000</f>
        <v>3.6379447377503662</v>
      </c>
      <c r="U1083" s="61"/>
      <c r="V1083" s="61"/>
      <c r="W1083" s="22">
        <v>308.00785775999998</v>
      </c>
      <c r="X1083" s="28">
        <f t="shared" si="303"/>
        <v>2.3210613251382781E-2</v>
      </c>
      <c r="Y1083" s="28">
        <f t="shared" si="298"/>
        <v>2.3210613251382781E-2</v>
      </c>
      <c r="Z1083" s="28">
        <f t="shared" si="299"/>
        <v>7.172079494677279E-2</v>
      </c>
      <c r="AA1083" s="22">
        <f>(0.5*'Vehicle Specs'!$G$20*'Drive Cycle'!E1083^2)</f>
        <v>56540.652061500004</v>
      </c>
      <c r="AB1083" s="22">
        <f t="shared" si="300"/>
        <v>271.28596105521001</v>
      </c>
      <c r="AC1083" s="22">
        <f>SUM(AB$2:AB1083)</f>
        <v>370351.50619631604</v>
      </c>
      <c r="AD1083" s="35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</row>
    <row r="1084" spans="1:43" x14ac:dyDescent="0.3">
      <c r="A1084" s="21">
        <v>4</v>
      </c>
      <c r="B1084" s="28" t="s">
        <v>110</v>
      </c>
      <c r="C1084" s="28">
        <f t="shared" si="309"/>
        <v>1082</v>
      </c>
      <c r="D1084" s="28">
        <f t="shared" si="293"/>
        <v>29.998170000000002</v>
      </c>
      <c r="E1084" s="28">
        <v>13.41</v>
      </c>
      <c r="F1084" s="41">
        <f t="shared" si="301"/>
        <v>139.9319242491548</v>
      </c>
      <c r="G1084" s="61"/>
      <c r="H1084" s="61"/>
      <c r="I1084" s="41">
        <f>E1084-E1083</f>
        <v>0</v>
      </c>
      <c r="J1084" s="28">
        <f>(0.5*'Vehicle Specs'!$G$25*'Vehicle Specs'!$C$28*'Vehicle Specs'!$C$27*'Drive Cycle'!E1084^2)</f>
        <v>159.97581505520998</v>
      </c>
      <c r="K1084" s="28">
        <f>IF(A1084=1,'Vehicle Specs'!$E$36,IF(A1084=2,'Vehicle Specs'!$C$36,IF(A1084=3,'Vehicle Specs'!$D$36,IF(A1084=4,'Vehicle Specs'!$B$36,1))))</f>
        <v>111.31014600000002</v>
      </c>
      <c r="L1084" s="28">
        <v>0</v>
      </c>
      <c r="M1084" s="28">
        <f t="shared" si="302"/>
        <v>0</v>
      </c>
      <c r="N1084" s="28">
        <f t="shared" si="294"/>
        <v>0</v>
      </c>
      <c r="O1084" s="28">
        <f t="shared" si="295"/>
        <v>0</v>
      </c>
      <c r="P1084" s="28">
        <f t="shared" si="296"/>
        <v>271.28596105521001</v>
      </c>
      <c r="Q1084" s="28">
        <f>IF(H1084=1,I1084*'Vehicle Specs'!#REF!,IF(H1084=2,'Vehicle Specs'!#REF!*I1084,IF(H1084=3,'Vehicle Specs'!$G$25*I1084,0)))</f>
        <v>0</v>
      </c>
      <c r="R1084" s="28">
        <f t="shared" si="292"/>
        <v>271.28596105521001</v>
      </c>
      <c r="S1084" s="28">
        <f t="shared" si="297"/>
        <v>271.28596105521001</v>
      </c>
      <c r="T1084" s="28">
        <f>ABS((+P1084+Q1084)*(+E1084))/1000</f>
        <v>3.6379447377503662</v>
      </c>
      <c r="U1084" s="61"/>
      <c r="V1084" s="61"/>
      <c r="W1084" s="22">
        <v>308.00785775999998</v>
      </c>
      <c r="X1084" s="28">
        <f t="shared" si="303"/>
        <v>2.3210613251382781E-2</v>
      </c>
      <c r="Y1084" s="28">
        <f t="shared" si="298"/>
        <v>2.3210613251382781E-2</v>
      </c>
      <c r="Z1084" s="28">
        <f t="shared" si="299"/>
        <v>7.172079494677279E-2</v>
      </c>
      <c r="AA1084" s="22">
        <f>(0.5*'Vehicle Specs'!$G$20*'Drive Cycle'!E1084^2)</f>
        <v>56540.652061500004</v>
      </c>
      <c r="AB1084" s="22">
        <f t="shared" si="300"/>
        <v>271.28596105521001</v>
      </c>
      <c r="AC1084" s="22">
        <f>SUM(AB$2:AB1084)</f>
        <v>370622.79215737124</v>
      </c>
      <c r="AD1084" s="35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</row>
    <row r="1085" spans="1:43" x14ac:dyDescent="0.3">
      <c r="A1085" s="21">
        <v>4</v>
      </c>
      <c r="B1085" s="28" t="s">
        <v>110</v>
      </c>
      <c r="C1085" s="28">
        <f t="shared" si="309"/>
        <v>1083</v>
      </c>
      <c r="D1085" s="28">
        <f t="shared" si="293"/>
        <v>28.320420000000002</v>
      </c>
      <c r="E1085" s="28">
        <f t="shared" ref="E1085:E1086" si="310">E1084-0.75</f>
        <v>12.66</v>
      </c>
      <c r="F1085" s="41">
        <f t="shared" si="301"/>
        <v>140.01091319070298</v>
      </c>
      <c r="G1085" s="61"/>
      <c r="H1085" s="61"/>
      <c r="I1085" s="41">
        <f>E1085-E1084</f>
        <v>-0.75</v>
      </c>
      <c r="J1085" s="28">
        <f>(0.5*'Vehicle Specs'!$G$25*'Vehicle Specs'!$C$28*'Vehicle Specs'!$C$27*'Drive Cycle'!E1085^2)</f>
        <v>142.58183088995997</v>
      </c>
      <c r="K1085" s="28">
        <f>IF(A1085=1,'Vehicle Specs'!$E$36,IF(A1085=2,'Vehicle Specs'!$C$36,IF(A1085=3,'Vehicle Specs'!$D$36,IF(A1085=4,'Vehicle Specs'!$B$36,1))))</f>
        <v>111.31014600000002</v>
      </c>
      <c r="L1085" s="28">
        <v>0</v>
      </c>
      <c r="M1085" s="28">
        <f t="shared" si="302"/>
        <v>0</v>
      </c>
      <c r="N1085" s="28">
        <f t="shared" si="294"/>
        <v>0</v>
      </c>
      <c r="O1085" s="28">
        <f t="shared" si="295"/>
        <v>0</v>
      </c>
      <c r="P1085" s="28">
        <f t="shared" si="296"/>
        <v>253.89197688996001</v>
      </c>
      <c r="Q1085" s="28">
        <f>IF(H1085=1,I1085*'Vehicle Specs'!#REF!,IF(H1085=2,'Vehicle Specs'!#REF!*I1085,IF(H1085=3,'Vehicle Specs'!$G$25*I1085,0)))</f>
        <v>0</v>
      </c>
      <c r="R1085" s="28">
        <f t="shared" si="292"/>
        <v>253.89197688996001</v>
      </c>
      <c r="S1085" s="28">
        <f t="shared" si="297"/>
        <v>253.89197688996001</v>
      </c>
      <c r="T1085" s="28">
        <f>ABS((+P1085+Q1085)*(+E1085))/1000</f>
        <v>3.2142724274268937</v>
      </c>
      <c r="U1085" s="61"/>
      <c r="V1085" s="61"/>
      <c r="W1085" s="22">
        <v>308.00785775999998</v>
      </c>
      <c r="X1085" s="28">
        <f t="shared" si="303"/>
        <v>2.1722423306757777E-2</v>
      </c>
      <c r="Y1085" s="28">
        <f t="shared" si="298"/>
        <v>2.1722423306757777E-2</v>
      </c>
      <c r="Z1085" s="28">
        <f t="shared" si="299"/>
        <v>6.7122288017881532E-2</v>
      </c>
      <c r="AA1085" s="22">
        <f>(0.5*'Vehicle Specs'!$G$20*'Drive Cycle'!E1085^2)</f>
        <v>50393.052774000003</v>
      </c>
      <c r="AB1085" s="22">
        <f t="shared" si="300"/>
        <v>253.89197688996001</v>
      </c>
      <c r="AC1085" s="22">
        <f>SUM(AB$2:AB1085)</f>
        <v>370876.68413426122</v>
      </c>
      <c r="AD1085" s="35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</row>
    <row r="1086" spans="1:43" x14ac:dyDescent="0.3">
      <c r="A1086" s="21">
        <v>4</v>
      </c>
      <c r="B1086" s="28" t="s">
        <v>110</v>
      </c>
      <c r="C1086" s="28">
        <f t="shared" si="309"/>
        <v>1084</v>
      </c>
      <c r="D1086" s="28">
        <f t="shared" si="293"/>
        <v>26.642670000000003</v>
      </c>
      <c r="E1086" s="28">
        <f t="shared" si="310"/>
        <v>11.91</v>
      </c>
      <c r="F1086" s="41">
        <f t="shared" si="301"/>
        <v>140.09487624695822</v>
      </c>
      <c r="G1086" s="61"/>
      <c r="H1086" s="61"/>
      <c r="I1086" s="41">
        <f>E1086-E1085</f>
        <v>-0.75</v>
      </c>
      <c r="J1086" s="28">
        <f>(0.5*'Vehicle Specs'!$G$25*'Vehicle Specs'!$C$28*'Vehicle Specs'!$C$27*'Drive Cycle'!E1086^2)</f>
        <v>126.18865133721</v>
      </c>
      <c r="K1086" s="28">
        <f>IF(A1086=1,'Vehicle Specs'!$E$36,IF(A1086=2,'Vehicle Specs'!$C$36,IF(A1086=3,'Vehicle Specs'!$D$36,IF(A1086=4,'Vehicle Specs'!$B$36,1))))</f>
        <v>111.31014600000002</v>
      </c>
      <c r="L1086" s="28">
        <v>0</v>
      </c>
      <c r="M1086" s="28">
        <f t="shared" si="302"/>
        <v>0</v>
      </c>
      <c r="N1086" s="28">
        <f t="shared" si="294"/>
        <v>0</v>
      </c>
      <c r="O1086" s="28">
        <f t="shared" si="295"/>
        <v>0</v>
      </c>
      <c r="P1086" s="28">
        <f t="shared" si="296"/>
        <v>237.49879733721002</v>
      </c>
      <c r="Q1086" s="28">
        <f>IF(H1086=1,I1086*'Vehicle Specs'!#REF!,IF(H1086=2,'Vehicle Specs'!#REF!*I1086,IF(H1086=3,'Vehicle Specs'!$G$25*I1086,0)))</f>
        <v>0</v>
      </c>
      <c r="R1086" s="28">
        <f t="shared" si="292"/>
        <v>237.49879733721002</v>
      </c>
      <c r="S1086" s="28">
        <f t="shared" si="297"/>
        <v>237.49879733721002</v>
      </c>
      <c r="T1086" s="28">
        <f>ABS((+P1086+Q1086)*(+E1086))/1000</f>
        <v>2.8286106762861714</v>
      </c>
      <c r="U1086" s="61"/>
      <c r="V1086" s="61"/>
      <c r="W1086" s="22">
        <v>308.00785775999998</v>
      </c>
      <c r="X1086" s="28">
        <f t="shared" si="303"/>
        <v>2.0319859941225125E-2</v>
      </c>
      <c r="Y1086" s="28">
        <f t="shared" si="298"/>
        <v>2.0319859941225125E-2</v>
      </c>
      <c r="Z1086" s="28">
        <f t="shared" si="299"/>
        <v>6.2788367218385627E-2</v>
      </c>
      <c r="AA1086" s="22">
        <f>(0.5*'Vehicle Specs'!$G$20*'Drive Cycle'!E1086^2)</f>
        <v>44599.170361500008</v>
      </c>
      <c r="AB1086" s="22">
        <f t="shared" si="300"/>
        <v>237.49879733721002</v>
      </c>
      <c r="AC1086" s="22">
        <f>SUM(AB$2:AB1086)</f>
        <v>371114.18293159845</v>
      </c>
      <c r="AD1086" s="35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</row>
    <row r="1087" spans="1:43" x14ac:dyDescent="0.3">
      <c r="A1087" s="21">
        <v>4</v>
      </c>
      <c r="B1087" s="28" t="s">
        <v>110</v>
      </c>
      <c r="C1087" s="28">
        <f t="shared" si="309"/>
        <v>1085</v>
      </c>
      <c r="D1087" s="28">
        <f t="shared" si="293"/>
        <v>24.964920000000003</v>
      </c>
      <c r="E1087" s="28">
        <f>E1086-0.75</f>
        <v>11.16</v>
      </c>
      <c r="F1087" s="41">
        <f t="shared" si="301"/>
        <v>140.18448198172524</v>
      </c>
      <c r="G1087" s="61"/>
      <c r="H1087" s="61"/>
      <c r="I1087" s="41">
        <f>E1087-E1086</f>
        <v>-0.75</v>
      </c>
      <c r="J1087" s="28">
        <f>(0.5*'Vehicle Specs'!$G$25*'Vehicle Specs'!$C$28*'Vehicle Specs'!$C$27*'Drive Cycle'!E1087^2)</f>
        <v>110.79627639696</v>
      </c>
      <c r="K1087" s="28">
        <f>IF(A1087=1,'Vehicle Specs'!$E$36,IF(A1087=2,'Vehicle Specs'!$C$36,IF(A1087=3,'Vehicle Specs'!$D$36,IF(A1087=4,'Vehicle Specs'!$B$36,1))))</f>
        <v>111.31014600000002</v>
      </c>
      <c r="L1087" s="28">
        <v>0</v>
      </c>
      <c r="M1087" s="28">
        <f t="shared" si="302"/>
        <v>0</v>
      </c>
      <c r="N1087" s="28">
        <f t="shared" si="294"/>
        <v>0</v>
      </c>
      <c r="O1087" s="28">
        <f t="shared" si="295"/>
        <v>0</v>
      </c>
      <c r="P1087" s="28">
        <f t="shared" si="296"/>
        <v>222.10642239696</v>
      </c>
      <c r="Q1087" s="28">
        <f>IF(H1087=1,I1087*'Vehicle Specs'!#REF!,IF(H1087=2,'Vehicle Specs'!#REF!*I1087,IF(H1087=3,'Vehicle Specs'!$G$25*I1087,0)))</f>
        <v>0</v>
      </c>
      <c r="R1087" s="28">
        <f t="shared" si="292"/>
        <v>222.10642239696</v>
      </c>
      <c r="S1087" s="28">
        <f t="shared" si="297"/>
        <v>222.10642239696</v>
      </c>
      <c r="T1087" s="28">
        <f>ABS((+P1087+Q1087)*(+E1087))/1000</f>
        <v>2.4787076739500735</v>
      </c>
      <c r="U1087" s="61"/>
      <c r="V1087" s="61"/>
      <c r="W1087" s="22">
        <v>308.00785775999998</v>
      </c>
      <c r="X1087" s="28">
        <f t="shared" si="303"/>
        <v>1.9002923154784815E-2</v>
      </c>
      <c r="Y1087" s="28">
        <f t="shared" si="298"/>
        <v>1.9002923154784815E-2</v>
      </c>
      <c r="Z1087" s="28">
        <f t="shared" si="299"/>
        <v>5.8719032548285074E-2</v>
      </c>
      <c r="AA1087" s="22">
        <f>(0.5*'Vehicle Specs'!$G$20*'Drive Cycle'!E1087^2)</f>
        <v>39159.004824000003</v>
      </c>
      <c r="AB1087" s="22">
        <f t="shared" si="300"/>
        <v>222.10642239696</v>
      </c>
      <c r="AC1087" s="22">
        <f>SUM(AB$2:AB1087)</f>
        <v>371336.28935399541</v>
      </c>
      <c r="AD1087" s="35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</row>
    <row r="1088" spans="1:43" x14ac:dyDescent="0.3">
      <c r="A1088" s="21">
        <v>4</v>
      </c>
      <c r="B1088" s="28" t="s">
        <v>110</v>
      </c>
      <c r="C1088" s="28">
        <f t="shared" si="309"/>
        <v>1086</v>
      </c>
      <c r="D1088" s="28">
        <f t="shared" si="293"/>
        <v>23.28717</v>
      </c>
      <c r="E1088" s="28">
        <f t="shared" ref="E1088:E1094" si="311">E1087-0.75</f>
        <v>10.41</v>
      </c>
      <c r="F1088" s="41">
        <f t="shared" si="301"/>
        <v>140.28054346107203</v>
      </c>
      <c r="G1088" s="61"/>
      <c r="H1088" s="61"/>
      <c r="I1088" s="41">
        <f>E1088-E1087</f>
        <v>-0.75</v>
      </c>
      <c r="J1088" s="28">
        <f>(0.5*'Vehicle Specs'!$G$25*'Vehicle Specs'!$C$28*'Vehicle Specs'!$C$27*'Drive Cycle'!E1088^2)</f>
        <v>96.404706069209993</v>
      </c>
      <c r="K1088" s="28">
        <f>IF(A1088=1,'Vehicle Specs'!$E$36,IF(A1088=2,'Vehicle Specs'!$C$36,IF(A1088=3,'Vehicle Specs'!$D$36,IF(A1088=4,'Vehicle Specs'!$B$36,1))))</f>
        <v>111.31014600000002</v>
      </c>
      <c r="L1088" s="28">
        <v>0</v>
      </c>
      <c r="M1088" s="28">
        <f t="shared" si="302"/>
        <v>0</v>
      </c>
      <c r="N1088" s="28">
        <f t="shared" si="294"/>
        <v>0</v>
      </c>
      <c r="O1088" s="28">
        <f t="shared" si="295"/>
        <v>0</v>
      </c>
      <c r="P1088" s="28">
        <f t="shared" si="296"/>
        <v>207.71485206921</v>
      </c>
      <c r="Q1088" s="28">
        <f>IF(H1088=1,I1088*'Vehicle Specs'!#REF!,IF(H1088=2,'Vehicle Specs'!#REF!*I1088,IF(H1088=3,'Vehicle Specs'!$G$25*I1088,0)))</f>
        <v>0</v>
      </c>
      <c r="R1088" s="28">
        <f t="shared" si="292"/>
        <v>207.71485206921</v>
      </c>
      <c r="S1088" s="28">
        <f t="shared" si="297"/>
        <v>207.71485206921</v>
      </c>
      <c r="T1088" s="28">
        <f>ABS((+P1088+Q1088)*(+E1088))/1000</f>
        <v>2.1623116100404758</v>
      </c>
      <c r="U1088" s="61"/>
      <c r="V1088" s="61"/>
      <c r="W1088" s="22">
        <v>308.00785775999998</v>
      </c>
      <c r="X1088" s="28">
        <f t="shared" si="303"/>
        <v>1.7771612947436854E-2</v>
      </c>
      <c r="Y1088" s="28">
        <f t="shared" si="298"/>
        <v>1.7771612947436854E-2</v>
      </c>
      <c r="Z1088" s="28">
        <f t="shared" si="299"/>
        <v>5.4914284007579875E-2</v>
      </c>
      <c r="AA1088" s="22">
        <f>(0.5*'Vehicle Specs'!$G$20*'Drive Cycle'!E1088^2)</f>
        <v>34072.556161500004</v>
      </c>
      <c r="AB1088" s="22">
        <f t="shared" si="300"/>
        <v>207.71485206921</v>
      </c>
      <c r="AC1088" s="22">
        <f>SUM(AB$2:AB1088)</f>
        <v>371544.00420606462</v>
      </c>
      <c r="AD1088" s="35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</row>
    <row r="1089" spans="1:43" x14ac:dyDescent="0.3">
      <c r="A1089" s="21">
        <v>4</v>
      </c>
      <c r="B1089" s="28" t="s">
        <v>110</v>
      </c>
      <c r="C1089" s="28">
        <f t="shared" si="309"/>
        <v>1087</v>
      </c>
      <c r="D1089" s="28">
        <f t="shared" si="293"/>
        <v>21.60942</v>
      </c>
      <c r="E1089" s="28">
        <f t="shared" si="311"/>
        <v>9.66</v>
      </c>
      <c r="F1089" s="41">
        <f t="shared" si="301"/>
        <v>140.38406312980908</v>
      </c>
      <c r="G1089" s="61"/>
      <c r="H1089" s="61"/>
      <c r="I1089" s="41">
        <f>E1089-E1088</f>
        <v>-0.75</v>
      </c>
      <c r="J1089" s="28">
        <f>(0.5*'Vehicle Specs'!$G$25*'Vehicle Specs'!$C$28*'Vehicle Specs'!$C$27*'Drive Cycle'!E1089^2)</f>
        <v>83.013940353959995</v>
      </c>
      <c r="K1089" s="28">
        <f>IF(A1089=1,'Vehicle Specs'!$E$36,IF(A1089=2,'Vehicle Specs'!$C$36,IF(A1089=3,'Vehicle Specs'!$D$36,IF(A1089=4,'Vehicle Specs'!$B$36,1))))</f>
        <v>111.31014600000002</v>
      </c>
      <c r="L1089" s="28">
        <v>0</v>
      </c>
      <c r="M1089" s="28">
        <f t="shared" si="302"/>
        <v>0</v>
      </c>
      <c r="N1089" s="28">
        <f t="shared" si="294"/>
        <v>0</v>
      </c>
      <c r="O1089" s="28">
        <f t="shared" si="295"/>
        <v>0</v>
      </c>
      <c r="P1089" s="28">
        <f t="shared" si="296"/>
        <v>194.32408635396001</v>
      </c>
      <c r="Q1089" s="28">
        <f>IF(H1089=1,I1089*'Vehicle Specs'!#REF!,IF(H1089=2,'Vehicle Specs'!#REF!*I1089,IF(H1089=3,'Vehicle Specs'!$G$25*I1089,0)))</f>
        <v>0</v>
      </c>
      <c r="R1089" s="28">
        <f t="shared" si="292"/>
        <v>194.32408635396001</v>
      </c>
      <c r="S1089" s="28">
        <f t="shared" si="297"/>
        <v>194.32408635396001</v>
      </c>
      <c r="T1089" s="28">
        <f>ABS((+P1089+Q1089)*(+E1089))/1000</f>
        <v>1.8771706741792535</v>
      </c>
      <c r="U1089" s="61"/>
      <c r="V1089" s="61"/>
      <c r="W1089" s="22">
        <v>308.00785775999998</v>
      </c>
      <c r="X1089" s="28">
        <f t="shared" si="303"/>
        <v>1.6625929319181242E-2</v>
      </c>
      <c r="Y1089" s="28">
        <f t="shared" si="298"/>
        <v>1.6625929319181242E-2</v>
      </c>
      <c r="Z1089" s="28">
        <f t="shared" si="299"/>
        <v>5.1374121596270035E-2</v>
      </c>
      <c r="AA1089" s="22">
        <f>(0.5*'Vehicle Specs'!$G$20*'Drive Cycle'!E1089^2)</f>
        <v>29339.824374000003</v>
      </c>
      <c r="AB1089" s="22">
        <f t="shared" si="300"/>
        <v>194.32408635396001</v>
      </c>
      <c r="AC1089" s="22">
        <f>SUM(AB$2:AB1089)</f>
        <v>371738.32829241856</v>
      </c>
      <c r="AD1089" s="35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</row>
    <row r="1090" spans="1:43" x14ac:dyDescent="0.3">
      <c r="A1090" s="21">
        <v>4</v>
      </c>
      <c r="B1090" s="28" t="s">
        <v>110</v>
      </c>
      <c r="C1090" s="28">
        <f t="shared" si="309"/>
        <v>1088</v>
      </c>
      <c r="D1090" s="28">
        <f t="shared" si="293"/>
        <v>19.93167</v>
      </c>
      <c r="E1090" s="28">
        <f t="shared" si="311"/>
        <v>8.91</v>
      </c>
      <c r="F1090" s="41">
        <f t="shared" si="301"/>
        <v>140.49629657537585</v>
      </c>
      <c r="G1090" s="61"/>
      <c r="H1090" s="61"/>
      <c r="I1090" s="41">
        <f>E1090-E1089</f>
        <v>-0.75</v>
      </c>
      <c r="J1090" s="28">
        <f>(0.5*'Vehicle Specs'!$G$25*'Vehicle Specs'!$C$28*'Vehicle Specs'!$C$27*'Drive Cycle'!E1090^2)</f>
        <v>70.623979251210002</v>
      </c>
      <c r="K1090" s="28">
        <f>IF(A1090=1,'Vehicle Specs'!$E$36,IF(A1090=2,'Vehicle Specs'!$C$36,IF(A1090=3,'Vehicle Specs'!$D$36,IF(A1090=4,'Vehicle Specs'!$B$36,1))))</f>
        <v>111.31014600000002</v>
      </c>
      <c r="L1090" s="28">
        <v>0</v>
      </c>
      <c r="M1090" s="28">
        <f t="shared" si="302"/>
        <v>0</v>
      </c>
      <c r="N1090" s="28">
        <f t="shared" si="294"/>
        <v>0</v>
      </c>
      <c r="O1090" s="28">
        <f t="shared" si="295"/>
        <v>0</v>
      </c>
      <c r="P1090" s="28">
        <f t="shared" si="296"/>
        <v>181.93412525121002</v>
      </c>
      <c r="Q1090" s="28">
        <f>IF(H1090=1,I1090*'Vehicle Specs'!#REF!,IF(H1090=2,'Vehicle Specs'!#REF!*I1090,IF(H1090=3,'Vehicle Specs'!$G$25*I1090,0)))</f>
        <v>0</v>
      </c>
      <c r="R1090" s="28">
        <f t="shared" ref="R1090:R1110" si="312">(J1090+K1090+O1090+Q1090)</f>
        <v>181.93412525121002</v>
      </c>
      <c r="S1090" s="28">
        <f t="shared" si="297"/>
        <v>181.93412525121002</v>
      </c>
      <c r="T1090" s="28">
        <f>ABS((+P1090+Q1090)*(+E1090))/1000</f>
        <v>1.6210330559882813</v>
      </c>
      <c r="U1090" s="61"/>
      <c r="V1090" s="61"/>
      <c r="W1090" s="22">
        <v>308.00785775999998</v>
      </c>
      <c r="X1090" s="28">
        <f t="shared" si="303"/>
        <v>1.5565872270017978E-2</v>
      </c>
      <c r="Y1090" s="28">
        <f t="shared" si="298"/>
        <v>1.5565872270017978E-2</v>
      </c>
      <c r="Z1090" s="28">
        <f t="shared" si="299"/>
        <v>4.8098545314355548E-2</v>
      </c>
      <c r="AA1090" s="22">
        <f>(0.5*'Vehicle Specs'!$G$20*'Drive Cycle'!E1090^2)</f>
        <v>24960.809461500005</v>
      </c>
      <c r="AB1090" s="22">
        <f t="shared" si="300"/>
        <v>181.93412525121002</v>
      </c>
      <c r="AC1090" s="22">
        <f>SUM(AB$2:AB1090)</f>
        <v>371920.26241766976</v>
      </c>
      <c r="AD1090" s="35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</row>
    <row r="1091" spans="1:43" x14ac:dyDescent="0.3">
      <c r="A1091" s="21">
        <v>4</v>
      </c>
      <c r="B1091" s="28" t="s">
        <v>110</v>
      </c>
      <c r="C1091" s="28">
        <f t="shared" si="309"/>
        <v>1089</v>
      </c>
      <c r="D1091" s="28">
        <f t="shared" ref="D1091:D1110" si="313">E1091*2.237</f>
        <v>18.253920000000001</v>
      </c>
      <c r="E1091" s="28">
        <f t="shared" si="311"/>
        <v>8.16</v>
      </c>
      <c r="F1091" s="41">
        <f t="shared" si="301"/>
        <v>140.6188455949837</v>
      </c>
      <c r="G1091" s="61"/>
      <c r="H1091" s="61"/>
      <c r="I1091" s="41">
        <f>E1091-E1090</f>
        <v>-0.75</v>
      </c>
      <c r="J1091" s="28">
        <f>(0.5*'Vehicle Specs'!$G$25*'Vehicle Specs'!$C$28*'Vehicle Specs'!$C$27*'Drive Cycle'!E1091^2)</f>
        <v>59.234822760959993</v>
      </c>
      <c r="K1091" s="28">
        <f>IF(A1091=1,'Vehicle Specs'!$E$36,IF(A1091=2,'Vehicle Specs'!$C$36,IF(A1091=3,'Vehicle Specs'!$D$36,IF(A1091=4,'Vehicle Specs'!$B$36,1))))</f>
        <v>111.31014600000002</v>
      </c>
      <c r="L1091" s="28">
        <v>0</v>
      </c>
      <c r="M1091" s="28">
        <f t="shared" si="302"/>
        <v>0</v>
      </c>
      <c r="N1091" s="28">
        <f t="shared" ref="N1091:N1110" si="314">DEGREES(ATAN(M1091/$C$3))</f>
        <v>0</v>
      </c>
      <c r="O1091" s="28">
        <f t="shared" ref="O1091:O1110" si="315">9.81*SIN(RADIANS(N1091))*($C$46)</f>
        <v>0</v>
      </c>
      <c r="P1091" s="28">
        <f t="shared" ref="P1091:P1110" si="316">J1091+K1091+O1091</f>
        <v>170.54496876096002</v>
      </c>
      <c r="Q1091" s="28">
        <f>IF(H1091=1,I1091*'Vehicle Specs'!#REF!,IF(H1091=2,'Vehicle Specs'!#REF!*I1091,IF(H1091=3,'Vehicle Specs'!$G$25*I1091,0)))</f>
        <v>0</v>
      </c>
      <c r="R1091" s="28">
        <f t="shared" si="312"/>
        <v>170.54496876096002</v>
      </c>
      <c r="S1091" s="28">
        <f t="shared" ref="S1091:S1110" si="317">ABS(R1091)</f>
        <v>170.54496876096002</v>
      </c>
      <c r="T1091" s="28">
        <f>ABS((+P1091+Q1091)*(+E1091))/1000</f>
        <v>1.3916469450894338</v>
      </c>
      <c r="U1091" s="61"/>
      <c r="V1091" s="61"/>
      <c r="W1091" s="22">
        <v>308.00785775999998</v>
      </c>
      <c r="X1091" s="28">
        <f t="shared" si="303"/>
        <v>1.459144179994706E-2</v>
      </c>
      <c r="Y1091" s="28">
        <f t="shared" ref="Y1091:Y1110" si="318">ABS(X1091)</f>
        <v>1.459144179994706E-2</v>
      </c>
      <c r="Z1091" s="28">
        <f t="shared" ref="Z1091:Z1110" si="319">X1091*3.09</f>
        <v>4.5087555161836414E-2</v>
      </c>
      <c r="AA1091" s="22">
        <f>(0.5*'Vehicle Specs'!$G$20*'Drive Cycle'!E1091^2)</f>
        <v>20935.511424</v>
      </c>
      <c r="AB1091" s="22">
        <f t="shared" ref="AB1091:AB1110" si="320">P1091+Q1091</f>
        <v>170.54496876096002</v>
      </c>
      <c r="AC1091" s="22">
        <f>SUM(AB$2:AB1091)</f>
        <v>372090.80738643074</v>
      </c>
      <c r="AD1091" s="35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</row>
    <row r="1092" spans="1:43" x14ac:dyDescent="0.3">
      <c r="A1092" s="21">
        <v>4</v>
      </c>
      <c r="B1092" s="28" t="s">
        <v>110</v>
      </c>
      <c r="C1092" s="28">
        <f t="shared" si="309"/>
        <v>1090</v>
      </c>
      <c r="D1092" s="28">
        <f t="shared" si="313"/>
        <v>16.576170000000001</v>
      </c>
      <c r="E1092" s="28">
        <f t="shared" si="311"/>
        <v>7.41</v>
      </c>
      <c r="F1092" s="41">
        <f t="shared" ref="F1092:F1110" si="321">($C$3/E1092)+F1091</f>
        <v>140.75379836151541</v>
      </c>
      <c r="G1092" s="61"/>
      <c r="H1092" s="61"/>
      <c r="I1092" s="41">
        <f>E1092-E1091</f>
        <v>-0.75</v>
      </c>
      <c r="J1092" s="28">
        <f>(0.5*'Vehicle Specs'!$G$25*'Vehicle Specs'!$C$28*'Vehicle Specs'!$C$27*'Drive Cycle'!E1092^2)</f>
        <v>48.846470883209996</v>
      </c>
      <c r="K1092" s="28">
        <f>IF(A1092=1,'Vehicle Specs'!$E$36,IF(A1092=2,'Vehicle Specs'!$C$36,IF(A1092=3,'Vehicle Specs'!$D$36,IF(A1092=4,'Vehicle Specs'!$B$36,1))))</f>
        <v>111.31014600000002</v>
      </c>
      <c r="L1092" s="28">
        <v>0</v>
      </c>
      <c r="M1092" s="28">
        <f t="shared" ref="M1092:M1110" si="322">L1092-L1091</f>
        <v>0</v>
      </c>
      <c r="N1092" s="28">
        <f t="shared" si="314"/>
        <v>0</v>
      </c>
      <c r="O1092" s="28">
        <f t="shared" si="315"/>
        <v>0</v>
      </c>
      <c r="P1092" s="28">
        <f t="shared" si="316"/>
        <v>160.15661688321001</v>
      </c>
      <c r="Q1092" s="28">
        <f>IF(H1092=1,I1092*'Vehicle Specs'!#REF!,IF(H1092=2,'Vehicle Specs'!#REF!*I1092,IF(H1092=3,'Vehicle Specs'!$G$25*I1092,0)))</f>
        <v>0</v>
      </c>
      <c r="R1092" s="28">
        <f t="shared" si="312"/>
        <v>160.15661688321001</v>
      </c>
      <c r="S1092" s="28">
        <f t="shared" si="317"/>
        <v>160.15661688321001</v>
      </c>
      <c r="T1092" s="28">
        <f>ABS((+P1092+Q1092)*(+E1092))/1000</f>
        <v>1.1867605311045861</v>
      </c>
      <c r="U1092" s="61"/>
      <c r="V1092" s="61"/>
      <c r="W1092" s="22">
        <v>308.00785775999998</v>
      </c>
      <c r="X1092" s="28">
        <f t="shared" ref="X1092:X1110" si="323">(R1092*W1092/3600)/1000</f>
        <v>1.3702637908968487E-2</v>
      </c>
      <c r="Y1092" s="28">
        <f t="shared" si="318"/>
        <v>1.3702637908968487E-2</v>
      </c>
      <c r="Z1092" s="28">
        <f t="shared" si="319"/>
        <v>4.2341151138712625E-2</v>
      </c>
      <c r="AA1092" s="22">
        <f>(0.5*'Vehicle Specs'!$G$20*'Drive Cycle'!E1092^2)</f>
        <v>17263.930261500002</v>
      </c>
      <c r="AB1092" s="22">
        <f t="shared" si="320"/>
        <v>160.15661688321001</v>
      </c>
      <c r="AC1092" s="22">
        <f>SUM(AB$2:AB1092)</f>
        <v>372250.96400331397</v>
      </c>
      <c r="AD1092" s="35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</row>
    <row r="1093" spans="1:43" x14ac:dyDescent="0.3">
      <c r="A1093" s="21">
        <v>4</v>
      </c>
      <c r="B1093" s="28" t="s">
        <v>110</v>
      </c>
      <c r="C1093" s="28">
        <f t="shared" si="309"/>
        <v>1091</v>
      </c>
      <c r="D1093" s="28">
        <f t="shared" si="313"/>
        <v>14.898420000000002</v>
      </c>
      <c r="E1093" s="28">
        <f t="shared" si="311"/>
        <v>6.66</v>
      </c>
      <c r="F1093" s="41">
        <f t="shared" si="321"/>
        <v>140.90394851166556</v>
      </c>
      <c r="G1093" s="61"/>
      <c r="H1093" s="61"/>
      <c r="I1093" s="41">
        <f>E1093-E1092</f>
        <v>-0.75</v>
      </c>
      <c r="J1093" s="28">
        <f>(0.5*'Vehicle Specs'!$G$25*'Vehicle Specs'!$C$28*'Vehicle Specs'!$C$27*'Drive Cycle'!E1093^2)</f>
        <v>39.458923617959996</v>
      </c>
      <c r="K1093" s="28">
        <f>IF(A1093=1,'Vehicle Specs'!$E$36,IF(A1093=2,'Vehicle Specs'!$C$36,IF(A1093=3,'Vehicle Specs'!$D$36,IF(A1093=4,'Vehicle Specs'!$B$36,1))))</f>
        <v>111.31014600000002</v>
      </c>
      <c r="L1093" s="28">
        <v>0</v>
      </c>
      <c r="M1093" s="28">
        <f t="shared" si="322"/>
        <v>0</v>
      </c>
      <c r="N1093" s="28">
        <f t="shared" si="314"/>
        <v>0</v>
      </c>
      <c r="O1093" s="28">
        <f t="shared" si="315"/>
        <v>0</v>
      </c>
      <c r="P1093" s="28">
        <f t="shared" si="316"/>
        <v>150.76906961796001</v>
      </c>
      <c r="Q1093" s="28">
        <f>IF(H1093=1,I1093*'Vehicle Specs'!#REF!,IF(H1093=2,'Vehicle Specs'!#REF!*I1093,IF(H1093=3,'Vehicle Specs'!$G$25*I1093,0)))</f>
        <v>0</v>
      </c>
      <c r="R1093" s="28">
        <f t="shared" si="312"/>
        <v>150.76906961796001</v>
      </c>
      <c r="S1093" s="28">
        <f t="shared" si="317"/>
        <v>150.76906961796001</v>
      </c>
      <c r="T1093" s="28">
        <f>ABS((+P1093+Q1093)*(+E1093))/1000</f>
        <v>1.0041220036556138</v>
      </c>
      <c r="U1093" s="61"/>
      <c r="V1093" s="61"/>
      <c r="W1093" s="22">
        <v>308.00785775999998</v>
      </c>
      <c r="X1093" s="28">
        <f t="shared" si="323"/>
        <v>1.2899460597082265E-2</v>
      </c>
      <c r="Y1093" s="28">
        <f t="shared" si="318"/>
        <v>1.2899460597082265E-2</v>
      </c>
      <c r="Z1093" s="28">
        <f t="shared" si="319"/>
        <v>3.9859333244984196E-2</v>
      </c>
      <c r="AA1093" s="22">
        <f>(0.5*'Vehicle Specs'!$G$20*'Drive Cycle'!E1093^2)</f>
        <v>13946.065974000001</v>
      </c>
      <c r="AB1093" s="22">
        <f t="shared" si="320"/>
        <v>150.76906961796001</v>
      </c>
      <c r="AC1093" s="22">
        <f>SUM(AB$2:AB1093)</f>
        <v>372401.73307293194</v>
      </c>
      <c r="AD1093" s="35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</row>
    <row r="1094" spans="1:43" x14ac:dyDescent="0.3">
      <c r="A1094" s="21">
        <v>4</v>
      </c>
      <c r="B1094" s="28" t="s">
        <v>110</v>
      </c>
      <c r="C1094" s="28">
        <f t="shared" si="309"/>
        <v>1092</v>
      </c>
      <c r="D1094" s="28">
        <f t="shared" si="313"/>
        <v>13.22067</v>
      </c>
      <c r="E1094" s="28">
        <f t="shared" si="311"/>
        <v>5.91</v>
      </c>
      <c r="F1094" s="41">
        <f t="shared" si="321"/>
        <v>141.07315324939822</v>
      </c>
      <c r="G1094" s="61"/>
      <c r="H1094" s="61"/>
      <c r="I1094" s="41">
        <f>E1094-E1093</f>
        <v>-0.75</v>
      </c>
      <c r="J1094" s="28">
        <f>(0.5*'Vehicle Specs'!$G$25*'Vehicle Specs'!$C$28*'Vehicle Specs'!$C$27*'Drive Cycle'!E1094^2)</f>
        <v>31.072180965209999</v>
      </c>
      <c r="K1094" s="28">
        <f>IF(A1094=1,'Vehicle Specs'!$E$36,IF(A1094=2,'Vehicle Specs'!$C$36,IF(A1094=3,'Vehicle Specs'!$D$36,IF(A1094=4,'Vehicle Specs'!$B$36,1))))</f>
        <v>111.31014600000002</v>
      </c>
      <c r="L1094" s="28">
        <v>0</v>
      </c>
      <c r="M1094" s="28">
        <f t="shared" si="322"/>
        <v>0</v>
      </c>
      <c r="N1094" s="28">
        <f t="shared" si="314"/>
        <v>0</v>
      </c>
      <c r="O1094" s="28">
        <f t="shared" si="315"/>
        <v>0</v>
      </c>
      <c r="P1094" s="28">
        <f t="shared" si="316"/>
        <v>142.38232696521001</v>
      </c>
      <c r="Q1094" s="28">
        <f>IF(H1094=1,I1094*'Vehicle Specs'!#REF!,IF(H1094=2,'Vehicle Specs'!#REF!*I1094,IF(H1094=3,'Vehicle Specs'!$G$25*I1094,0)))</f>
        <v>0</v>
      </c>
      <c r="R1094" s="28">
        <f t="shared" si="312"/>
        <v>142.38232696521001</v>
      </c>
      <c r="S1094" s="28">
        <f t="shared" si="317"/>
        <v>142.38232696521001</v>
      </c>
      <c r="T1094" s="28">
        <f>ABS((+P1094+Q1094)*(+E1094))/1000</f>
        <v>0.8414795523643912</v>
      </c>
      <c r="U1094" s="61"/>
      <c r="V1094" s="61"/>
      <c r="W1094" s="22">
        <v>308.00785775999998</v>
      </c>
      <c r="X1094" s="28">
        <f t="shared" si="323"/>
        <v>1.2181909864288394E-2</v>
      </c>
      <c r="Y1094" s="28">
        <f t="shared" si="318"/>
        <v>1.2181909864288394E-2</v>
      </c>
      <c r="Z1094" s="28">
        <f t="shared" si="319"/>
        <v>3.7642101480651134E-2</v>
      </c>
      <c r="AA1094" s="22">
        <f>(0.5*'Vehicle Specs'!$G$20*'Drive Cycle'!E1094^2)</f>
        <v>10981.918561500001</v>
      </c>
      <c r="AB1094" s="22">
        <f t="shared" si="320"/>
        <v>142.38232696521001</v>
      </c>
      <c r="AC1094" s="22">
        <f>SUM(AB$2:AB1094)</f>
        <v>372544.11539989716</v>
      </c>
      <c r="AD1094" s="35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</row>
    <row r="1095" spans="1:43" x14ac:dyDescent="0.3">
      <c r="A1095" s="21">
        <v>1</v>
      </c>
      <c r="B1095" s="23" t="s">
        <v>111</v>
      </c>
      <c r="C1095" s="23">
        <f t="shared" si="309"/>
        <v>1093</v>
      </c>
      <c r="D1095" s="23">
        <f t="shared" si="313"/>
        <v>13.22067</v>
      </c>
      <c r="E1095" s="23">
        <f>E1094</f>
        <v>5.91</v>
      </c>
      <c r="F1095" s="40">
        <f t="shared" si="321"/>
        <v>141.24235798713087</v>
      </c>
      <c r="G1095" s="61"/>
      <c r="H1095" s="61"/>
      <c r="I1095" s="40">
        <f>E1095-E1094</f>
        <v>0</v>
      </c>
      <c r="J1095" s="23">
        <f>(0.5*'Vehicle Specs'!$G$25*'Vehicle Specs'!$C$28*'Vehicle Specs'!$C$27*'Drive Cycle'!E1095^2)</f>
        <v>31.072180965209999</v>
      </c>
      <c r="K1095" s="23">
        <f>IF(A1095=1,'Vehicle Specs'!$E$36,IF(A1095=2,'Vehicle Specs'!$C$36,IF(A1095=3,'Vehicle Specs'!$D$36,IF(A1095=4,'Vehicle Specs'!$B$36,1))))</f>
        <v>80.194689900000014</v>
      </c>
      <c r="L1095" s="23">
        <v>0</v>
      </c>
      <c r="M1095" s="23">
        <f t="shared" si="322"/>
        <v>0</v>
      </c>
      <c r="N1095" s="23">
        <f t="shared" si="314"/>
        <v>0</v>
      </c>
      <c r="O1095" s="23">
        <f t="shared" si="315"/>
        <v>0</v>
      </c>
      <c r="P1095" s="23">
        <f t="shared" si="316"/>
        <v>111.26687086521001</v>
      </c>
      <c r="Q1095" s="23">
        <f>IF(H1095=1,I1095*'Vehicle Specs'!#REF!,IF(H1095=2,'Vehicle Specs'!#REF!*I1095,IF(H1095=3,'Vehicle Specs'!$G$25*I1095,0)))</f>
        <v>0</v>
      </c>
      <c r="R1095" s="23">
        <f t="shared" si="312"/>
        <v>111.26687086521001</v>
      </c>
      <c r="S1095" s="23">
        <f t="shared" si="317"/>
        <v>111.26687086521001</v>
      </c>
      <c r="T1095" s="23">
        <f>ABS((+P1095+Q1095)*(+E1095))/1000</f>
        <v>0.65758720681339111</v>
      </c>
      <c r="U1095" s="61"/>
      <c r="V1095" s="61"/>
      <c r="W1095" s="22">
        <v>308.00785775999998</v>
      </c>
      <c r="X1095" s="23">
        <f t="shared" si="323"/>
        <v>9.5197418152366351E-3</v>
      </c>
      <c r="Y1095" s="23">
        <f t="shared" si="318"/>
        <v>9.5197418152366351E-3</v>
      </c>
      <c r="Z1095" s="23">
        <f t="shared" si="319"/>
        <v>2.94160022090812E-2</v>
      </c>
      <c r="AA1095" s="22">
        <f>(0.5*'Vehicle Specs'!$G$20*'Drive Cycle'!E1095^2)</f>
        <v>10981.918561500001</v>
      </c>
      <c r="AB1095" s="22">
        <f t="shared" si="320"/>
        <v>111.26687086521001</v>
      </c>
      <c r="AC1095" s="22">
        <f>SUM(AB$2:AB1095)</f>
        <v>372655.38227076235</v>
      </c>
      <c r="AD1095" s="35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</row>
    <row r="1096" spans="1:43" x14ac:dyDescent="0.3">
      <c r="A1096" s="21">
        <v>1</v>
      </c>
      <c r="B1096" s="23" t="s">
        <v>111</v>
      </c>
      <c r="C1096" s="23">
        <f t="shared" si="309"/>
        <v>1094</v>
      </c>
      <c r="D1096" s="23">
        <f t="shared" si="313"/>
        <v>13.22067</v>
      </c>
      <c r="E1096" s="23">
        <f t="shared" ref="E1096:E1105" si="324">E1095</f>
        <v>5.91</v>
      </c>
      <c r="F1096" s="40">
        <f t="shared" si="321"/>
        <v>141.41156272486353</v>
      </c>
      <c r="G1096" s="61"/>
      <c r="H1096" s="61"/>
      <c r="I1096" s="40">
        <f>E1096-E1095</f>
        <v>0</v>
      </c>
      <c r="J1096" s="23">
        <f>(0.5*'Vehicle Specs'!$G$25*'Vehicle Specs'!$C$28*'Vehicle Specs'!$C$27*'Drive Cycle'!E1096^2)</f>
        <v>31.072180965209999</v>
      </c>
      <c r="K1096" s="23">
        <f>IF(A1096=1,'Vehicle Specs'!$E$36,IF(A1096=2,'Vehicle Specs'!$C$36,IF(A1096=3,'Vehicle Specs'!$D$36,IF(A1096=4,'Vehicle Specs'!$B$36,1))))</f>
        <v>80.194689900000014</v>
      </c>
      <c r="L1096" s="23">
        <v>0</v>
      </c>
      <c r="M1096" s="23">
        <f t="shared" si="322"/>
        <v>0</v>
      </c>
      <c r="N1096" s="23">
        <f t="shared" si="314"/>
        <v>0</v>
      </c>
      <c r="O1096" s="23">
        <f t="shared" si="315"/>
        <v>0</v>
      </c>
      <c r="P1096" s="23">
        <f t="shared" si="316"/>
        <v>111.26687086521001</v>
      </c>
      <c r="Q1096" s="23">
        <f>IF(H1096=1,I1096*'Vehicle Specs'!#REF!,IF(H1096=2,'Vehicle Specs'!#REF!*I1096,IF(H1096=3,'Vehicle Specs'!$G$25*I1096,0)))</f>
        <v>0</v>
      </c>
      <c r="R1096" s="23">
        <f t="shared" si="312"/>
        <v>111.26687086521001</v>
      </c>
      <c r="S1096" s="23">
        <f t="shared" si="317"/>
        <v>111.26687086521001</v>
      </c>
      <c r="T1096" s="23">
        <f>ABS((+P1096+Q1096)*(+E1096))/1000</f>
        <v>0.65758720681339111</v>
      </c>
      <c r="U1096" s="61"/>
      <c r="V1096" s="61"/>
      <c r="W1096" s="22">
        <v>308.00785775999998</v>
      </c>
      <c r="X1096" s="23">
        <f t="shared" si="323"/>
        <v>9.5197418152366351E-3</v>
      </c>
      <c r="Y1096" s="23">
        <f t="shared" si="318"/>
        <v>9.5197418152366351E-3</v>
      </c>
      <c r="Z1096" s="23">
        <f t="shared" si="319"/>
        <v>2.94160022090812E-2</v>
      </c>
      <c r="AA1096" s="22">
        <f>(0.5*'Vehicle Specs'!$G$20*'Drive Cycle'!E1096^2)</f>
        <v>10981.918561500001</v>
      </c>
      <c r="AB1096" s="22">
        <f t="shared" si="320"/>
        <v>111.26687086521001</v>
      </c>
      <c r="AC1096" s="22">
        <f>SUM(AB$2:AB1096)</f>
        <v>372766.64914162754</v>
      </c>
      <c r="AD1096" s="35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</row>
    <row r="1097" spans="1:43" x14ac:dyDescent="0.3">
      <c r="A1097" s="21">
        <v>1</v>
      </c>
      <c r="B1097" s="23" t="s">
        <v>111</v>
      </c>
      <c r="C1097" s="23">
        <f t="shared" si="309"/>
        <v>1095</v>
      </c>
      <c r="D1097" s="23">
        <f t="shared" si="313"/>
        <v>13.22067</v>
      </c>
      <c r="E1097" s="23">
        <f t="shared" si="324"/>
        <v>5.91</v>
      </c>
      <c r="F1097" s="40">
        <f t="shared" si="321"/>
        <v>141.58076746259619</v>
      </c>
      <c r="G1097" s="61"/>
      <c r="H1097" s="61"/>
      <c r="I1097" s="40">
        <f>E1097-E1096</f>
        <v>0</v>
      </c>
      <c r="J1097" s="23">
        <f>(0.5*'Vehicle Specs'!$G$25*'Vehicle Specs'!$C$28*'Vehicle Specs'!$C$27*'Drive Cycle'!E1097^2)</f>
        <v>31.072180965209999</v>
      </c>
      <c r="K1097" s="23">
        <f>IF(A1097=1,'Vehicle Specs'!$E$36,IF(A1097=2,'Vehicle Specs'!$C$36,IF(A1097=3,'Vehicle Specs'!$D$36,IF(A1097=4,'Vehicle Specs'!$B$36,1))))</f>
        <v>80.194689900000014</v>
      </c>
      <c r="L1097" s="23">
        <v>0</v>
      </c>
      <c r="M1097" s="23">
        <f t="shared" si="322"/>
        <v>0</v>
      </c>
      <c r="N1097" s="23">
        <f t="shared" si="314"/>
        <v>0</v>
      </c>
      <c r="O1097" s="23">
        <f t="shared" si="315"/>
        <v>0</v>
      </c>
      <c r="P1097" s="23">
        <f t="shared" si="316"/>
        <v>111.26687086521001</v>
      </c>
      <c r="Q1097" s="23">
        <f>IF(H1097=1,I1097*'Vehicle Specs'!#REF!,IF(H1097=2,'Vehicle Specs'!#REF!*I1097,IF(H1097=3,'Vehicle Specs'!$G$25*I1097,0)))</f>
        <v>0</v>
      </c>
      <c r="R1097" s="23">
        <f t="shared" si="312"/>
        <v>111.26687086521001</v>
      </c>
      <c r="S1097" s="23">
        <f t="shared" si="317"/>
        <v>111.26687086521001</v>
      </c>
      <c r="T1097" s="23">
        <f>ABS((+P1097+Q1097)*(+E1097))/1000</f>
        <v>0.65758720681339111</v>
      </c>
      <c r="U1097" s="61"/>
      <c r="V1097" s="61"/>
      <c r="W1097" s="22">
        <v>308.00785775999998</v>
      </c>
      <c r="X1097" s="23">
        <f t="shared" si="323"/>
        <v>9.5197418152366351E-3</v>
      </c>
      <c r="Y1097" s="23">
        <f t="shared" si="318"/>
        <v>9.5197418152366351E-3</v>
      </c>
      <c r="Z1097" s="23">
        <f t="shared" si="319"/>
        <v>2.94160022090812E-2</v>
      </c>
      <c r="AA1097" s="22">
        <f>(0.5*'Vehicle Specs'!$G$20*'Drive Cycle'!E1097^2)</f>
        <v>10981.918561500001</v>
      </c>
      <c r="AB1097" s="22">
        <f t="shared" si="320"/>
        <v>111.26687086521001</v>
      </c>
      <c r="AC1097" s="22">
        <f>SUM(AB$2:AB1097)</f>
        <v>372877.91601249273</v>
      </c>
      <c r="AD1097" s="35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</row>
    <row r="1098" spans="1:43" x14ac:dyDescent="0.3">
      <c r="A1098" s="21">
        <v>1</v>
      </c>
      <c r="B1098" s="23" t="s">
        <v>111</v>
      </c>
      <c r="C1098" s="23">
        <f t="shared" si="309"/>
        <v>1096</v>
      </c>
      <c r="D1098" s="23">
        <f t="shared" si="313"/>
        <v>13.22067</v>
      </c>
      <c r="E1098" s="23">
        <f t="shared" si="324"/>
        <v>5.91</v>
      </c>
      <c r="F1098" s="40">
        <f t="shared" si="321"/>
        <v>141.74997220032884</v>
      </c>
      <c r="G1098" s="61"/>
      <c r="H1098" s="61"/>
      <c r="I1098" s="40">
        <f>E1098-E1097</f>
        <v>0</v>
      </c>
      <c r="J1098" s="23">
        <f>(0.5*'Vehicle Specs'!$G$25*'Vehicle Specs'!$C$28*'Vehicle Specs'!$C$27*'Drive Cycle'!E1098^2)</f>
        <v>31.072180965209999</v>
      </c>
      <c r="K1098" s="23">
        <f>IF(A1098=1,'Vehicle Specs'!$E$36,IF(A1098=2,'Vehicle Specs'!$C$36,IF(A1098=3,'Vehicle Specs'!$D$36,IF(A1098=4,'Vehicle Specs'!$B$36,1))))</f>
        <v>80.194689900000014</v>
      </c>
      <c r="L1098" s="23">
        <v>0</v>
      </c>
      <c r="M1098" s="23">
        <f t="shared" si="322"/>
        <v>0</v>
      </c>
      <c r="N1098" s="23">
        <f t="shared" si="314"/>
        <v>0</v>
      </c>
      <c r="O1098" s="23">
        <f t="shared" si="315"/>
        <v>0</v>
      </c>
      <c r="P1098" s="23">
        <f t="shared" si="316"/>
        <v>111.26687086521001</v>
      </c>
      <c r="Q1098" s="23">
        <f>IF(H1098=1,I1098*'Vehicle Specs'!#REF!,IF(H1098=2,'Vehicle Specs'!#REF!*I1098,IF(H1098=3,'Vehicle Specs'!$G$25*I1098,0)))</f>
        <v>0</v>
      </c>
      <c r="R1098" s="23">
        <f t="shared" si="312"/>
        <v>111.26687086521001</v>
      </c>
      <c r="S1098" s="23">
        <f t="shared" si="317"/>
        <v>111.26687086521001</v>
      </c>
      <c r="T1098" s="23">
        <f>ABS((+P1098+Q1098)*(+E1098))/1000</f>
        <v>0.65758720681339111</v>
      </c>
      <c r="U1098" s="61"/>
      <c r="V1098" s="61"/>
      <c r="W1098" s="22">
        <v>308.00785775999998</v>
      </c>
      <c r="X1098" s="23">
        <f t="shared" si="323"/>
        <v>9.5197418152366351E-3</v>
      </c>
      <c r="Y1098" s="23">
        <f t="shared" si="318"/>
        <v>9.5197418152366351E-3</v>
      </c>
      <c r="Z1098" s="23">
        <f t="shared" si="319"/>
        <v>2.94160022090812E-2</v>
      </c>
      <c r="AA1098" s="22">
        <f>(0.5*'Vehicle Specs'!$G$20*'Drive Cycle'!E1098^2)</f>
        <v>10981.918561500001</v>
      </c>
      <c r="AB1098" s="22">
        <f t="shared" si="320"/>
        <v>111.26687086521001</v>
      </c>
      <c r="AC1098" s="22">
        <f>SUM(AB$2:AB1098)</f>
        <v>372989.18288335792</v>
      </c>
      <c r="AD1098" s="35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</row>
    <row r="1099" spans="1:43" x14ac:dyDescent="0.3">
      <c r="A1099" s="21">
        <v>1</v>
      </c>
      <c r="B1099" s="23" t="s">
        <v>111</v>
      </c>
      <c r="C1099" s="23">
        <f t="shared" si="309"/>
        <v>1097</v>
      </c>
      <c r="D1099" s="23">
        <f t="shared" si="313"/>
        <v>13.22067</v>
      </c>
      <c r="E1099" s="23">
        <f t="shared" si="324"/>
        <v>5.91</v>
      </c>
      <c r="F1099" s="40">
        <f t="shared" si="321"/>
        <v>141.9191769380615</v>
      </c>
      <c r="G1099" s="61"/>
      <c r="H1099" s="61"/>
      <c r="I1099" s="40">
        <f>E1099-E1098</f>
        <v>0</v>
      </c>
      <c r="J1099" s="23">
        <f>(0.5*'Vehicle Specs'!$G$25*'Vehicle Specs'!$C$28*'Vehicle Specs'!$C$27*'Drive Cycle'!E1099^2)</f>
        <v>31.072180965209999</v>
      </c>
      <c r="K1099" s="23">
        <f>IF(A1099=1,'Vehicle Specs'!$E$36,IF(A1099=2,'Vehicle Specs'!$C$36,IF(A1099=3,'Vehicle Specs'!$D$36,IF(A1099=4,'Vehicle Specs'!$B$36,1))))</f>
        <v>80.194689900000014</v>
      </c>
      <c r="L1099" s="23">
        <v>0</v>
      </c>
      <c r="M1099" s="23">
        <f t="shared" si="322"/>
        <v>0</v>
      </c>
      <c r="N1099" s="23">
        <f t="shared" si="314"/>
        <v>0</v>
      </c>
      <c r="O1099" s="23">
        <f t="shared" si="315"/>
        <v>0</v>
      </c>
      <c r="P1099" s="23">
        <f t="shared" si="316"/>
        <v>111.26687086521001</v>
      </c>
      <c r="Q1099" s="23">
        <f>IF(H1099=1,I1099*'Vehicle Specs'!#REF!,IF(H1099=2,'Vehicle Specs'!#REF!*I1099,IF(H1099=3,'Vehicle Specs'!$G$25*I1099,0)))</f>
        <v>0</v>
      </c>
      <c r="R1099" s="23">
        <f t="shared" si="312"/>
        <v>111.26687086521001</v>
      </c>
      <c r="S1099" s="23">
        <f t="shared" si="317"/>
        <v>111.26687086521001</v>
      </c>
      <c r="T1099" s="23">
        <f>ABS((+P1099+Q1099)*(+E1099))/1000</f>
        <v>0.65758720681339111</v>
      </c>
      <c r="U1099" s="61"/>
      <c r="V1099" s="61"/>
      <c r="W1099" s="22">
        <v>308.00785775999998</v>
      </c>
      <c r="X1099" s="23">
        <f t="shared" si="323"/>
        <v>9.5197418152366351E-3</v>
      </c>
      <c r="Y1099" s="23">
        <f t="shared" si="318"/>
        <v>9.5197418152366351E-3</v>
      </c>
      <c r="Z1099" s="23">
        <f t="shared" si="319"/>
        <v>2.94160022090812E-2</v>
      </c>
      <c r="AA1099" s="22">
        <f>(0.5*'Vehicle Specs'!$G$20*'Drive Cycle'!E1099^2)</f>
        <v>10981.918561500001</v>
      </c>
      <c r="AB1099" s="22">
        <f t="shared" si="320"/>
        <v>111.26687086521001</v>
      </c>
      <c r="AC1099" s="22">
        <f>SUM(AB$2:AB1099)</f>
        <v>373100.44975422311</v>
      </c>
      <c r="AD1099" s="35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</row>
    <row r="1100" spans="1:43" x14ac:dyDescent="0.3">
      <c r="A1100" s="21">
        <v>1</v>
      </c>
      <c r="B1100" s="23" t="s">
        <v>111</v>
      </c>
      <c r="C1100" s="23">
        <f t="shared" si="309"/>
        <v>1098</v>
      </c>
      <c r="D1100" s="23">
        <f t="shared" si="313"/>
        <v>13.22067</v>
      </c>
      <c r="E1100" s="23">
        <f t="shared" si="324"/>
        <v>5.91</v>
      </c>
      <c r="F1100" s="40">
        <f t="shared" si="321"/>
        <v>142.08838167579415</v>
      </c>
      <c r="G1100" s="61"/>
      <c r="H1100" s="61"/>
      <c r="I1100" s="40">
        <f>E1100-E1099</f>
        <v>0</v>
      </c>
      <c r="J1100" s="23">
        <f>(0.5*'Vehicle Specs'!$G$25*'Vehicle Specs'!$C$28*'Vehicle Specs'!$C$27*'Drive Cycle'!E1100^2)</f>
        <v>31.072180965209999</v>
      </c>
      <c r="K1100" s="23">
        <f>IF(A1100=1,'Vehicle Specs'!$E$36,IF(A1100=2,'Vehicle Specs'!$C$36,IF(A1100=3,'Vehicle Specs'!$D$36,IF(A1100=4,'Vehicle Specs'!$B$36,1))))</f>
        <v>80.194689900000014</v>
      </c>
      <c r="L1100" s="23">
        <v>0</v>
      </c>
      <c r="M1100" s="23">
        <f t="shared" si="322"/>
        <v>0</v>
      </c>
      <c r="N1100" s="23">
        <f t="shared" si="314"/>
        <v>0</v>
      </c>
      <c r="O1100" s="23">
        <f t="shared" si="315"/>
        <v>0</v>
      </c>
      <c r="P1100" s="23">
        <f t="shared" si="316"/>
        <v>111.26687086521001</v>
      </c>
      <c r="Q1100" s="23">
        <f>IF(H1100=1,I1100*'Vehicle Specs'!#REF!,IF(H1100=2,'Vehicle Specs'!#REF!*I1100,IF(H1100=3,'Vehicle Specs'!$G$25*I1100,0)))</f>
        <v>0</v>
      </c>
      <c r="R1100" s="23">
        <f t="shared" si="312"/>
        <v>111.26687086521001</v>
      </c>
      <c r="S1100" s="23">
        <f t="shared" si="317"/>
        <v>111.26687086521001</v>
      </c>
      <c r="T1100" s="23">
        <f>ABS((+P1100+Q1100)*(+E1100))/1000</f>
        <v>0.65758720681339111</v>
      </c>
      <c r="U1100" s="61"/>
      <c r="V1100" s="61"/>
      <c r="W1100" s="22">
        <v>308.00785775999998</v>
      </c>
      <c r="X1100" s="23">
        <f t="shared" si="323"/>
        <v>9.5197418152366351E-3</v>
      </c>
      <c r="Y1100" s="23">
        <f t="shared" si="318"/>
        <v>9.5197418152366351E-3</v>
      </c>
      <c r="Z1100" s="23">
        <f t="shared" si="319"/>
        <v>2.94160022090812E-2</v>
      </c>
      <c r="AA1100" s="22">
        <f>(0.5*'Vehicle Specs'!$G$20*'Drive Cycle'!E1100^2)</f>
        <v>10981.918561500001</v>
      </c>
      <c r="AB1100" s="22">
        <f t="shared" si="320"/>
        <v>111.26687086521001</v>
      </c>
      <c r="AC1100" s="22">
        <f>SUM(AB$2:AB1100)</f>
        <v>373211.7166250883</v>
      </c>
      <c r="AD1100" s="35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</row>
    <row r="1101" spans="1:43" x14ac:dyDescent="0.3">
      <c r="A1101" s="21">
        <v>1</v>
      </c>
      <c r="B1101" s="23" t="s">
        <v>111</v>
      </c>
      <c r="C1101" s="23">
        <f t="shared" si="309"/>
        <v>1099</v>
      </c>
      <c r="D1101" s="23">
        <f t="shared" si="313"/>
        <v>13.22067</v>
      </c>
      <c r="E1101" s="23">
        <f t="shared" si="324"/>
        <v>5.91</v>
      </c>
      <c r="F1101" s="40">
        <f t="shared" si="321"/>
        <v>142.25758641352681</v>
      </c>
      <c r="G1101" s="61"/>
      <c r="H1101" s="61"/>
      <c r="I1101" s="40">
        <f>E1101-E1100</f>
        <v>0</v>
      </c>
      <c r="J1101" s="23">
        <f>(0.5*'Vehicle Specs'!$G$25*'Vehicle Specs'!$C$28*'Vehicle Specs'!$C$27*'Drive Cycle'!E1101^2)</f>
        <v>31.072180965209999</v>
      </c>
      <c r="K1101" s="23">
        <f>IF(A1101=1,'Vehicle Specs'!$E$36,IF(A1101=2,'Vehicle Specs'!$C$36,IF(A1101=3,'Vehicle Specs'!$D$36,IF(A1101=4,'Vehicle Specs'!$B$36,1))))</f>
        <v>80.194689900000014</v>
      </c>
      <c r="L1101" s="23">
        <v>0</v>
      </c>
      <c r="M1101" s="23">
        <f t="shared" si="322"/>
        <v>0</v>
      </c>
      <c r="N1101" s="23">
        <f t="shared" si="314"/>
        <v>0</v>
      </c>
      <c r="O1101" s="23">
        <f t="shared" si="315"/>
        <v>0</v>
      </c>
      <c r="P1101" s="23">
        <f t="shared" si="316"/>
        <v>111.26687086521001</v>
      </c>
      <c r="Q1101" s="23">
        <f>IF(H1101=1,I1101*'Vehicle Specs'!#REF!,IF(H1101=2,'Vehicle Specs'!#REF!*I1101,IF(H1101=3,'Vehicle Specs'!$G$25*I1101,0)))</f>
        <v>0</v>
      </c>
      <c r="R1101" s="23">
        <f t="shared" si="312"/>
        <v>111.26687086521001</v>
      </c>
      <c r="S1101" s="23">
        <f t="shared" si="317"/>
        <v>111.26687086521001</v>
      </c>
      <c r="T1101" s="23">
        <f>ABS((+P1101+Q1101)*(+E1101))/1000</f>
        <v>0.65758720681339111</v>
      </c>
      <c r="U1101" s="61"/>
      <c r="V1101" s="61"/>
      <c r="W1101" s="22">
        <v>308.00785775999998</v>
      </c>
      <c r="X1101" s="23">
        <f t="shared" si="323"/>
        <v>9.5197418152366351E-3</v>
      </c>
      <c r="Y1101" s="23">
        <f t="shared" si="318"/>
        <v>9.5197418152366351E-3</v>
      </c>
      <c r="Z1101" s="23">
        <f t="shared" si="319"/>
        <v>2.94160022090812E-2</v>
      </c>
      <c r="AA1101" s="22">
        <f>(0.5*'Vehicle Specs'!$G$20*'Drive Cycle'!E1101^2)</f>
        <v>10981.918561500001</v>
      </c>
      <c r="AB1101" s="22">
        <f t="shared" si="320"/>
        <v>111.26687086521001</v>
      </c>
      <c r="AC1101" s="22">
        <f>SUM(AB$2:AB1101)</f>
        <v>373322.98349595349</v>
      </c>
      <c r="AD1101" s="35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</row>
    <row r="1102" spans="1:43" x14ac:dyDescent="0.3">
      <c r="A1102" s="21">
        <v>1</v>
      </c>
      <c r="B1102" s="23" t="s">
        <v>111</v>
      </c>
      <c r="C1102" s="23">
        <f t="shared" si="309"/>
        <v>1100</v>
      </c>
      <c r="D1102" s="23">
        <f t="shared" si="313"/>
        <v>13.22067</v>
      </c>
      <c r="E1102" s="23">
        <f t="shared" si="324"/>
        <v>5.91</v>
      </c>
      <c r="F1102" s="40">
        <f t="shared" si="321"/>
        <v>142.42679115125947</v>
      </c>
      <c r="G1102" s="61"/>
      <c r="H1102" s="61"/>
      <c r="I1102" s="40">
        <f>E1102-E1101</f>
        <v>0</v>
      </c>
      <c r="J1102" s="23">
        <f>(0.5*'Vehicle Specs'!$G$25*'Vehicle Specs'!$C$28*'Vehicle Specs'!$C$27*'Drive Cycle'!E1102^2)</f>
        <v>31.072180965209999</v>
      </c>
      <c r="K1102" s="23">
        <f>IF(A1102=1,'Vehicle Specs'!$E$36,IF(A1102=2,'Vehicle Specs'!$C$36,IF(A1102=3,'Vehicle Specs'!$D$36,IF(A1102=4,'Vehicle Specs'!$B$36,1))))</f>
        <v>80.194689900000014</v>
      </c>
      <c r="L1102" s="23">
        <v>0</v>
      </c>
      <c r="M1102" s="23">
        <f t="shared" si="322"/>
        <v>0</v>
      </c>
      <c r="N1102" s="23">
        <f t="shared" si="314"/>
        <v>0</v>
      </c>
      <c r="O1102" s="23">
        <f t="shared" si="315"/>
        <v>0</v>
      </c>
      <c r="P1102" s="23">
        <f t="shared" si="316"/>
        <v>111.26687086521001</v>
      </c>
      <c r="Q1102" s="23">
        <f>IF(H1102=1,I1102*'Vehicle Specs'!#REF!,IF(H1102=2,'Vehicle Specs'!#REF!*I1102,IF(H1102=3,'Vehicle Specs'!$G$25*I1102,0)))</f>
        <v>0</v>
      </c>
      <c r="R1102" s="23">
        <f t="shared" si="312"/>
        <v>111.26687086521001</v>
      </c>
      <c r="S1102" s="23">
        <f t="shared" si="317"/>
        <v>111.26687086521001</v>
      </c>
      <c r="T1102" s="23">
        <f>ABS((+P1102+Q1102)*(+E1102))/1000</f>
        <v>0.65758720681339111</v>
      </c>
      <c r="U1102" s="61"/>
      <c r="V1102" s="61"/>
      <c r="W1102" s="22">
        <v>308.00785775999998</v>
      </c>
      <c r="X1102" s="23">
        <f t="shared" si="323"/>
        <v>9.5197418152366351E-3</v>
      </c>
      <c r="Y1102" s="23">
        <f t="shared" si="318"/>
        <v>9.5197418152366351E-3</v>
      </c>
      <c r="Z1102" s="23">
        <f t="shared" si="319"/>
        <v>2.94160022090812E-2</v>
      </c>
      <c r="AA1102" s="22">
        <f>(0.5*'Vehicle Specs'!$G$20*'Drive Cycle'!E1102^2)</f>
        <v>10981.918561500001</v>
      </c>
      <c r="AB1102" s="22">
        <f t="shared" si="320"/>
        <v>111.26687086521001</v>
      </c>
      <c r="AC1102" s="22">
        <f>SUM(AB$2:AB1102)</f>
        <v>373434.25036681868</v>
      </c>
      <c r="AD1102" s="35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</row>
    <row r="1103" spans="1:43" x14ac:dyDescent="0.3">
      <c r="A1103" s="21">
        <v>1</v>
      </c>
      <c r="B1103" s="23" t="s">
        <v>111</v>
      </c>
      <c r="C1103" s="23">
        <f t="shared" si="309"/>
        <v>1101</v>
      </c>
      <c r="D1103" s="23">
        <f t="shared" si="313"/>
        <v>13.22067</v>
      </c>
      <c r="E1103" s="23">
        <f t="shared" si="324"/>
        <v>5.91</v>
      </c>
      <c r="F1103" s="40">
        <f t="shared" si="321"/>
        <v>142.59599588899212</v>
      </c>
      <c r="G1103" s="61"/>
      <c r="H1103" s="61"/>
      <c r="I1103" s="40">
        <f>E1103-E1102</f>
        <v>0</v>
      </c>
      <c r="J1103" s="23">
        <f>(0.5*'Vehicle Specs'!$G$25*'Vehicle Specs'!$C$28*'Vehicle Specs'!$C$27*'Drive Cycle'!E1103^2)</f>
        <v>31.072180965209999</v>
      </c>
      <c r="K1103" s="23">
        <f>IF(A1103=1,'Vehicle Specs'!$E$36,IF(A1103=2,'Vehicle Specs'!$C$36,IF(A1103=3,'Vehicle Specs'!$D$36,IF(A1103=4,'Vehicle Specs'!$B$36,1))))</f>
        <v>80.194689900000014</v>
      </c>
      <c r="L1103" s="23">
        <v>0</v>
      </c>
      <c r="M1103" s="23">
        <f t="shared" si="322"/>
        <v>0</v>
      </c>
      <c r="N1103" s="23">
        <f t="shared" si="314"/>
        <v>0</v>
      </c>
      <c r="O1103" s="23">
        <f t="shared" si="315"/>
        <v>0</v>
      </c>
      <c r="P1103" s="23">
        <f t="shared" si="316"/>
        <v>111.26687086521001</v>
      </c>
      <c r="Q1103" s="23">
        <f>IF(H1103=1,I1103*'Vehicle Specs'!#REF!,IF(H1103=2,'Vehicle Specs'!#REF!*I1103,IF(H1103=3,'Vehicle Specs'!$G$25*I1103,0)))</f>
        <v>0</v>
      </c>
      <c r="R1103" s="23">
        <f t="shared" si="312"/>
        <v>111.26687086521001</v>
      </c>
      <c r="S1103" s="23">
        <f t="shared" si="317"/>
        <v>111.26687086521001</v>
      </c>
      <c r="T1103" s="23">
        <f>ABS((+P1103+Q1103)*(+E1103))/1000</f>
        <v>0.65758720681339111</v>
      </c>
      <c r="U1103" s="61"/>
      <c r="V1103" s="61"/>
      <c r="W1103" s="22">
        <v>308.00785775999998</v>
      </c>
      <c r="X1103" s="23">
        <f t="shared" si="323"/>
        <v>9.5197418152366351E-3</v>
      </c>
      <c r="Y1103" s="23">
        <f t="shared" si="318"/>
        <v>9.5197418152366351E-3</v>
      </c>
      <c r="Z1103" s="23">
        <f t="shared" si="319"/>
        <v>2.94160022090812E-2</v>
      </c>
      <c r="AA1103" s="22">
        <f>(0.5*'Vehicle Specs'!$G$20*'Drive Cycle'!E1103^2)</f>
        <v>10981.918561500001</v>
      </c>
      <c r="AB1103" s="22">
        <f t="shared" si="320"/>
        <v>111.26687086521001</v>
      </c>
      <c r="AC1103" s="22">
        <f>SUM(AB$2:AB1103)</f>
        <v>373545.51723768387</v>
      </c>
      <c r="AD1103" s="35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</row>
    <row r="1104" spans="1:43" x14ac:dyDescent="0.3">
      <c r="A1104" s="21">
        <v>1</v>
      </c>
      <c r="B1104" s="23" t="s">
        <v>111</v>
      </c>
      <c r="C1104" s="23">
        <f t="shared" si="309"/>
        <v>1102</v>
      </c>
      <c r="D1104" s="23">
        <f t="shared" si="313"/>
        <v>13.22067</v>
      </c>
      <c r="E1104" s="23">
        <f t="shared" si="324"/>
        <v>5.91</v>
      </c>
      <c r="F1104" s="40">
        <f t="shared" si="321"/>
        <v>142.76520062672478</v>
      </c>
      <c r="G1104" s="61"/>
      <c r="H1104" s="61"/>
      <c r="I1104" s="40">
        <f>E1104-E1103</f>
        <v>0</v>
      </c>
      <c r="J1104" s="23">
        <f>(0.5*'Vehicle Specs'!$G$25*'Vehicle Specs'!$C$28*'Vehicle Specs'!$C$27*'Drive Cycle'!E1104^2)</f>
        <v>31.072180965209999</v>
      </c>
      <c r="K1104" s="23">
        <f>IF(A1104=1,'Vehicle Specs'!$E$36,IF(A1104=2,'Vehicle Specs'!$C$36,IF(A1104=3,'Vehicle Specs'!$D$36,IF(A1104=4,'Vehicle Specs'!$B$36,1))))</f>
        <v>80.194689900000014</v>
      </c>
      <c r="L1104" s="23">
        <v>0</v>
      </c>
      <c r="M1104" s="23">
        <f t="shared" si="322"/>
        <v>0</v>
      </c>
      <c r="N1104" s="23">
        <f t="shared" si="314"/>
        <v>0</v>
      </c>
      <c r="O1104" s="23">
        <f t="shared" si="315"/>
        <v>0</v>
      </c>
      <c r="P1104" s="23">
        <f t="shared" si="316"/>
        <v>111.26687086521001</v>
      </c>
      <c r="Q1104" s="23">
        <f>IF(H1104=1,I1104*'Vehicle Specs'!#REF!,IF(H1104=2,'Vehicle Specs'!#REF!*I1104,IF(H1104=3,'Vehicle Specs'!$G$25*I1104,0)))</f>
        <v>0</v>
      </c>
      <c r="R1104" s="23">
        <f t="shared" si="312"/>
        <v>111.26687086521001</v>
      </c>
      <c r="S1104" s="23">
        <f t="shared" si="317"/>
        <v>111.26687086521001</v>
      </c>
      <c r="T1104" s="23">
        <f>ABS((+P1104+Q1104)*(+E1104))/1000</f>
        <v>0.65758720681339111</v>
      </c>
      <c r="U1104" s="61"/>
      <c r="V1104" s="61"/>
      <c r="W1104" s="22">
        <v>308.00785775999998</v>
      </c>
      <c r="X1104" s="23">
        <f t="shared" si="323"/>
        <v>9.5197418152366351E-3</v>
      </c>
      <c r="Y1104" s="23">
        <f t="shared" si="318"/>
        <v>9.5197418152366351E-3</v>
      </c>
      <c r="Z1104" s="23">
        <f t="shared" si="319"/>
        <v>2.94160022090812E-2</v>
      </c>
      <c r="AA1104" s="22">
        <f>(0.5*'Vehicle Specs'!$G$20*'Drive Cycle'!E1104^2)</f>
        <v>10981.918561500001</v>
      </c>
      <c r="AB1104" s="22">
        <f t="shared" si="320"/>
        <v>111.26687086521001</v>
      </c>
      <c r="AC1104" s="22">
        <f>SUM(AB$2:AB1104)</f>
        <v>373656.78410854907</v>
      </c>
      <c r="AD1104" s="35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</row>
    <row r="1105" spans="1:43" x14ac:dyDescent="0.3">
      <c r="A1105" s="21">
        <v>1</v>
      </c>
      <c r="B1105" s="23" t="s">
        <v>111</v>
      </c>
      <c r="C1105" s="23">
        <f t="shared" si="309"/>
        <v>1103</v>
      </c>
      <c r="D1105" s="23">
        <f t="shared" si="313"/>
        <v>13.22067</v>
      </c>
      <c r="E1105" s="23">
        <f t="shared" si="324"/>
        <v>5.91</v>
      </c>
      <c r="F1105" s="40">
        <f t="shared" si="321"/>
        <v>142.93440536445743</v>
      </c>
      <c r="G1105" s="61"/>
      <c r="H1105" s="61"/>
      <c r="I1105" s="40">
        <f>E1105-E1104</f>
        <v>0</v>
      </c>
      <c r="J1105" s="23">
        <f>(0.5*'Vehicle Specs'!$G$25*'Vehicle Specs'!$C$28*'Vehicle Specs'!$C$27*'Drive Cycle'!E1105^2)</f>
        <v>31.072180965209999</v>
      </c>
      <c r="K1105" s="23">
        <f>IF(A1105=1,'Vehicle Specs'!$E$36,IF(A1105=2,'Vehicle Specs'!$C$36,IF(A1105=3,'Vehicle Specs'!$D$36,IF(A1105=4,'Vehicle Specs'!$B$36,1))))</f>
        <v>80.194689900000014</v>
      </c>
      <c r="L1105" s="23">
        <v>0</v>
      </c>
      <c r="M1105" s="23">
        <f t="shared" si="322"/>
        <v>0</v>
      </c>
      <c r="N1105" s="23">
        <f t="shared" si="314"/>
        <v>0</v>
      </c>
      <c r="O1105" s="23">
        <f t="shared" si="315"/>
        <v>0</v>
      </c>
      <c r="P1105" s="23">
        <f t="shared" si="316"/>
        <v>111.26687086521001</v>
      </c>
      <c r="Q1105" s="23">
        <f>IF(H1105=1,I1105*'Vehicle Specs'!#REF!,IF(H1105=2,'Vehicle Specs'!#REF!*I1105,IF(H1105=3,'Vehicle Specs'!$G$25*I1105,0)))</f>
        <v>0</v>
      </c>
      <c r="R1105" s="23">
        <f t="shared" si="312"/>
        <v>111.26687086521001</v>
      </c>
      <c r="S1105" s="23">
        <f t="shared" si="317"/>
        <v>111.26687086521001</v>
      </c>
      <c r="T1105" s="23">
        <f>ABS((+P1105+Q1105)*(+E1105))/1000</f>
        <v>0.65758720681339111</v>
      </c>
      <c r="U1105" s="61"/>
      <c r="V1105" s="61"/>
      <c r="W1105" s="22">
        <v>308.00785775999998</v>
      </c>
      <c r="X1105" s="23">
        <f t="shared" si="323"/>
        <v>9.5197418152366351E-3</v>
      </c>
      <c r="Y1105" s="23">
        <f t="shared" si="318"/>
        <v>9.5197418152366351E-3</v>
      </c>
      <c r="Z1105" s="23">
        <f t="shared" si="319"/>
        <v>2.94160022090812E-2</v>
      </c>
      <c r="AA1105" s="22">
        <f>(0.5*'Vehicle Specs'!$G$20*'Drive Cycle'!E1105^2)</f>
        <v>10981.918561500001</v>
      </c>
      <c r="AB1105" s="22">
        <f t="shared" si="320"/>
        <v>111.26687086521001</v>
      </c>
      <c r="AC1105" s="22">
        <f>SUM(AB$2:AB1105)</f>
        <v>373768.05097941426</v>
      </c>
      <c r="AD1105" s="35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</row>
    <row r="1106" spans="1:43" x14ac:dyDescent="0.3">
      <c r="A1106" s="21">
        <v>1</v>
      </c>
      <c r="B1106" s="23" t="s">
        <v>111</v>
      </c>
      <c r="C1106" s="23">
        <f t="shared" si="309"/>
        <v>1104</v>
      </c>
      <c r="D1106" s="23">
        <f t="shared" si="313"/>
        <v>15.45767</v>
      </c>
      <c r="E1106" s="23">
        <f t="shared" ref="E1106:E1110" si="325">E1105+1</f>
        <v>6.91</v>
      </c>
      <c r="F1106" s="40">
        <f t="shared" si="321"/>
        <v>143.07912316474687</v>
      </c>
      <c r="G1106" s="61"/>
      <c r="H1106" s="61"/>
      <c r="I1106" s="40">
        <f>E1106-E1105</f>
        <v>1</v>
      </c>
      <c r="J1106" s="23">
        <f>(0.5*'Vehicle Specs'!$G$25*'Vehicle Specs'!$C$28*'Vehicle Specs'!$C$27*'Drive Cycle'!E1106^2)</f>
        <v>42.476905527209993</v>
      </c>
      <c r="K1106" s="23">
        <f>IF(A1106=1,'Vehicle Specs'!$E$36,IF(A1106=2,'Vehicle Specs'!$C$36,IF(A1106=3,'Vehicle Specs'!$D$36,IF(A1106=4,'Vehicle Specs'!$B$36,1))))</f>
        <v>80.194689900000014</v>
      </c>
      <c r="L1106" s="23">
        <v>0</v>
      </c>
      <c r="M1106" s="23">
        <f t="shared" si="322"/>
        <v>0</v>
      </c>
      <c r="N1106" s="23">
        <f t="shared" si="314"/>
        <v>0</v>
      </c>
      <c r="O1106" s="23">
        <f t="shared" si="315"/>
        <v>0</v>
      </c>
      <c r="P1106" s="23">
        <f t="shared" si="316"/>
        <v>122.67159542721001</v>
      </c>
      <c r="Q1106" s="23">
        <f>IF(H1106=1,I1106*'Vehicle Specs'!#REF!,IF(H1106=2,'Vehicle Specs'!#REF!*I1106,IF(H1106=3,'Vehicle Specs'!$G$25*I1106,0)))</f>
        <v>0</v>
      </c>
      <c r="R1106" s="23">
        <f t="shared" si="312"/>
        <v>122.67159542721001</v>
      </c>
      <c r="S1106" s="23">
        <f t="shared" si="317"/>
        <v>122.67159542721001</v>
      </c>
      <c r="T1106" s="23">
        <f>ABS((+P1106+Q1106)*(+E1106))/1000</f>
        <v>0.84766072440202123</v>
      </c>
      <c r="U1106" s="61"/>
      <c r="V1106" s="61"/>
      <c r="W1106" s="22">
        <v>308.00785775999998</v>
      </c>
      <c r="X1106" s="23">
        <f t="shared" si="323"/>
        <v>1.0495504254315655E-2</v>
      </c>
      <c r="Y1106" s="23">
        <f t="shared" si="318"/>
        <v>1.0495504254315655E-2</v>
      </c>
      <c r="Z1106" s="23">
        <f t="shared" si="319"/>
        <v>3.2431108145835372E-2</v>
      </c>
      <c r="AA1106" s="22">
        <f>(0.5*'Vehicle Specs'!$G$20*'Drive Cycle'!E1106^2)</f>
        <v>15012.718861500001</v>
      </c>
      <c r="AB1106" s="22">
        <f t="shared" si="320"/>
        <v>122.67159542721001</v>
      </c>
      <c r="AC1106" s="22">
        <f>SUM(AB$2:AB1106)</f>
        <v>373890.72257484146</v>
      </c>
      <c r="AD1106" s="35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</row>
    <row r="1107" spans="1:43" x14ac:dyDescent="0.3">
      <c r="A1107" s="21">
        <v>1</v>
      </c>
      <c r="B1107" s="23" t="s">
        <v>111</v>
      </c>
      <c r="C1107" s="23">
        <f t="shared" si="309"/>
        <v>1105</v>
      </c>
      <c r="D1107" s="23">
        <f t="shared" si="313"/>
        <v>17.694670000000002</v>
      </c>
      <c r="E1107" s="23">
        <f t="shared" si="325"/>
        <v>7.91</v>
      </c>
      <c r="F1107" s="40">
        <f t="shared" si="321"/>
        <v>143.20554541506294</v>
      </c>
      <c r="G1107" s="61"/>
      <c r="H1107" s="61"/>
      <c r="I1107" s="40">
        <f>E1107-E1106</f>
        <v>1</v>
      </c>
      <c r="J1107" s="23">
        <f>(0.5*'Vehicle Specs'!$G$25*'Vehicle Specs'!$C$28*'Vehicle Specs'!$C$27*'Drive Cycle'!E1107^2)</f>
        <v>55.660838289209991</v>
      </c>
      <c r="K1107" s="23">
        <f>IF(A1107=1,'Vehicle Specs'!$E$36,IF(A1107=2,'Vehicle Specs'!$C$36,IF(A1107=3,'Vehicle Specs'!$D$36,IF(A1107=4,'Vehicle Specs'!$B$36,1))))</f>
        <v>80.194689900000014</v>
      </c>
      <c r="L1107" s="23">
        <v>0</v>
      </c>
      <c r="M1107" s="23">
        <f t="shared" si="322"/>
        <v>0</v>
      </c>
      <c r="N1107" s="23">
        <f t="shared" si="314"/>
        <v>0</v>
      </c>
      <c r="O1107" s="23">
        <f t="shared" si="315"/>
        <v>0</v>
      </c>
      <c r="P1107" s="23">
        <f t="shared" si="316"/>
        <v>135.85552818921002</v>
      </c>
      <c r="Q1107" s="23">
        <f>IF(H1107=1,I1107*'Vehicle Specs'!#REF!,IF(H1107=2,'Vehicle Specs'!#REF!*I1107,IF(H1107=3,'Vehicle Specs'!$G$25*I1107,0)))</f>
        <v>0</v>
      </c>
      <c r="R1107" s="23">
        <f t="shared" si="312"/>
        <v>135.85552818921002</v>
      </c>
      <c r="S1107" s="23">
        <f t="shared" si="317"/>
        <v>135.85552818921002</v>
      </c>
      <c r="T1107" s="23">
        <f>ABS((+P1107+Q1107)*(+E1107))/1000</f>
        <v>1.0746172279766513</v>
      </c>
      <c r="U1107" s="61"/>
      <c r="V1107" s="61"/>
      <c r="W1107" s="22">
        <v>308.00785775999998</v>
      </c>
      <c r="X1107" s="23">
        <f t="shared" si="323"/>
        <v>1.1623491722892185E-2</v>
      </c>
      <c r="Y1107" s="23">
        <f t="shared" si="318"/>
        <v>1.1623491722892185E-2</v>
      </c>
      <c r="Z1107" s="23">
        <f t="shared" si="319"/>
        <v>3.591658942373685E-2</v>
      </c>
      <c r="AA1107" s="22">
        <f>(0.5*'Vehicle Specs'!$G$20*'Drive Cycle'!E1107^2)</f>
        <v>19672.349161500002</v>
      </c>
      <c r="AB1107" s="22">
        <f t="shared" si="320"/>
        <v>135.85552818921002</v>
      </c>
      <c r="AC1107" s="22">
        <f>SUM(AB$2:AB1107)</f>
        <v>374026.57810303068</v>
      </c>
      <c r="AD1107" s="35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</row>
    <row r="1108" spans="1:43" x14ac:dyDescent="0.3">
      <c r="A1108" s="21">
        <v>1</v>
      </c>
      <c r="B1108" s="23" t="s">
        <v>111</v>
      </c>
      <c r="C1108" s="23">
        <f t="shared" si="309"/>
        <v>1106</v>
      </c>
      <c r="D1108" s="23">
        <f t="shared" si="313"/>
        <v>19.93167</v>
      </c>
      <c r="E1108" s="23">
        <f t="shared" si="325"/>
        <v>8.91</v>
      </c>
      <c r="F1108" s="40">
        <f t="shared" si="321"/>
        <v>143.31777886062972</v>
      </c>
      <c r="G1108" s="61"/>
      <c r="H1108" s="61"/>
      <c r="I1108" s="40">
        <f>E1108-E1107</f>
        <v>1</v>
      </c>
      <c r="J1108" s="23">
        <f>(0.5*'Vehicle Specs'!$G$25*'Vehicle Specs'!$C$28*'Vehicle Specs'!$C$27*'Drive Cycle'!E1108^2)</f>
        <v>70.623979251210002</v>
      </c>
      <c r="K1108" s="23">
        <f>IF(A1108=1,'Vehicle Specs'!$E$36,IF(A1108=2,'Vehicle Specs'!$C$36,IF(A1108=3,'Vehicle Specs'!$D$36,IF(A1108=4,'Vehicle Specs'!$B$36,1))))</f>
        <v>80.194689900000014</v>
      </c>
      <c r="L1108" s="23">
        <v>0</v>
      </c>
      <c r="M1108" s="23">
        <f t="shared" si="322"/>
        <v>0</v>
      </c>
      <c r="N1108" s="23">
        <f t="shared" si="314"/>
        <v>0</v>
      </c>
      <c r="O1108" s="23">
        <f t="shared" si="315"/>
        <v>0</v>
      </c>
      <c r="P1108" s="23">
        <f t="shared" si="316"/>
        <v>150.81866915121003</v>
      </c>
      <c r="Q1108" s="23">
        <f>IF(H1108=1,I1108*'Vehicle Specs'!#REF!,IF(H1108=2,'Vehicle Specs'!#REF!*I1108,IF(H1108=3,'Vehicle Specs'!$G$25*I1108,0)))</f>
        <v>0</v>
      </c>
      <c r="R1108" s="23">
        <f t="shared" si="312"/>
        <v>150.81866915121003</v>
      </c>
      <c r="S1108" s="23">
        <f t="shared" si="317"/>
        <v>150.81866915121003</v>
      </c>
      <c r="T1108" s="23">
        <f>ABS((+P1108+Q1108)*(+E1108))/1000</f>
        <v>1.3437943421372813</v>
      </c>
      <c r="U1108" s="61"/>
      <c r="V1108" s="61"/>
      <c r="W1108" s="22">
        <v>308.00785775999998</v>
      </c>
      <c r="X1108" s="23">
        <f t="shared" si="323"/>
        <v>1.2903704220966221E-2</v>
      </c>
      <c r="Y1108" s="23">
        <f t="shared" si="318"/>
        <v>1.2903704220966221E-2</v>
      </c>
      <c r="Z1108" s="23">
        <f t="shared" si="319"/>
        <v>3.9872446042785621E-2</v>
      </c>
      <c r="AA1108" s="22">
        <f>(0.5*'Vehicle Specs'!$G$20*'Drive Cycle'!E1108^2)</f>
        <v>24960.809461500005</v>
      </c>
      <c r="AB1108" s="22">
        <f t="shared" si="320"/>
        <v>150.81866915121003</v>
      </c>
      <c r="AC1108" s="22">
        <f>SUM(AB$2:AB1108)</f>
        <v>374177.39677218191</v>
      </c>
      <c r="AD1108" s="35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</row>
    <row r="1109" spans="1:43" x14ac:dyDescent="0.3">
      <c r="A1109" s="21">
        <v>1</v>
      </c>
      <c r="B1109" s="23" t="s">
        <v>111</v>
      </c>
      <c r="C1109" s="23">
        <f t="shared" si="309"/>
        <v>1107</v>
      </c>
      <c r="D1109" s="23">
        <f t="shared" si="313"/>
        <v>22.168670000000002</v>
      </c>
      <c r="E1109" s="23">
        <f t="shared" si="325"/>
        <v>9.91</v>
      </c>
      <c r="F1109" s="40">
        <f t="shared" si="321"/>
        <v>143.41868703419178</v>
      </c>
      <c r="G1109" s="61"/>
      <c r="H1109" s="61"/>
      <c r="I1109" s="40">
        <f>E1109-E1108</f>
        <v>1</v>
      </c>
      <c r="J1109" s="23">
        <f>(0.5*'Vehicle Specs'!$G$25*'Vehicle Specs'!$C$28*'Vehicle Specs'!$C$27*'Drive Cycle'!E1109^2)</f>
        <v>87.366328413209985</v>
      </c>
      <c r="K1109" s="23">
        <f>IF(A1109=1,'Vehicle Specs'!$E$36,IF(A1109=2,'Vehicle Specs'!$C$36,IF(A1109=3,'Vehicle Specs'!$D$36,IF(A1109=4,'Vehicle Specs'!$B$36,1))))</f>
        <v>80.194689900000014</v>
      </c>
      <c r="L1109" s="23">
        <v>0</v>
      </c>
      <c r="M1109" s="23">
        <f t="shared" si="322"/>
        <v>0</v>
      </c>
      <c r="N1109" s="23">
        <f t="shared" si="314"/>
        <v>0</v>
      </c>
      <c r="O1109" s="23">
        <f t="shared" si="315"/>
        <v>0</v>
      </c>
      <c r="P1109" s="23">
        <f t="shared" si="316"/>
        <v>167.56101831321001</v>
      </c>
      <c r="Q1109" s="23">
        <f>IF(H1109=1,I1109*'Vehicle Specs'!#REF!,IF(H1109=2,'Vehicle Specs'!#REF!*I1109,IF(H1109=3,'Vehicle Specs'!$G$25*I1109,0)))</f>
        <v>0</v>
      </c>
      <c r="R1109" s="23">
        <f t="shared" si="312"/>
        <v>167.56101831321001</v>
      </c>
      <c r="S1109" s="23">
        <f t="shared" si="317"/>
        <v>167.56101831321001</v>
      </c>
      <c r="T1109" s="23">
        <f>ABS((+P1109+Q1109)*(+E1109))/1000</f>
        <v>1.6605296914839112</v>
      </c>
      <c r="U1109" s="61"/>
      <c r="V1109" s="61"/>
      <c r="W1109" s="22">
        <v>308.00785775999998</v>
      </c>
      <c r="X1109" s="23">
        <f t="shared" si="323"/>
        <v>1.4336141748537761E-2</v>
      </c>
      <c r="Y1109" s="23">
        <f t="shared" si="318"/>
        <v>1.4336141748537761E-2</v>
      </c>
      <c r="Z1109" s="23">
        <f t="shared" si="319"/>
        <v>4.4298678002981678E-2</v>
      </c>
      <c r="AA1109" s="22">
        <f>(0.5*'Vehicle Specs'!$G$20*'Drive Cycle'!E1109^2)</f>
        <v>30878.099761500001</v>
      </c>
      <c r="AB1109" s="22">
        <f t="shared" si="320"/>
        <v>167.56101831321001</v>
      </c>
      <c r="AC1109" s="22">
        <f>SUM(AB$2:AB1109)</f>
        <v>374344.95779049513</v>
      </c>
      <c r="AD1109" s="35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</row>
    <row r="1110" spans="1:43" x14ac:dyDescent="0.3">
      <c r="A1110" s="21">
        <v>1</v>
      </c>
      <c r="B1110" s="23" t="s">
        <v>111</v>
      </c>
      <c r="C1110" s="23">
        <f t="shared" si="309"/>
        <v>1108</v>
      </c>
      <c r="D1110" s="23">
        <f t="shared" si="313"/>
        <v>24.405670000000001</v>
      </c>
      <c r="E1110" s="23">
        <f t="shared" si="325"/>
        <v>10.91</v>
      </c>
      <c r="F1110" s="40">
        <f t="shared" si="321"/>
        <v>143.51034606260609</v>
      </c>
      <c r="G1110" s="61"/>
      <c r="H1110" s="61"/>
      <c r="I1110" s="40">
        <f>E1110-E1109</f>
        <v>1</v>
      </c>
      <c r="J1110" s="23">
        <f>(0.5*'Vehicle Specs'!$G$25*'Vehicle Specs'!$C$28*'Vehicle Specs'!$C$27*'Drive Cycle'!E1110^2)</f>
        <v>105.88788577520999</v>
      </c>
      <c r="K1110" s="23">
        <f>IF(A1110=1,'Vehicle Specs'!$E$36,IF(A1110=2,'Vehicle Specs'!$C$36,IF(A1110=3,'Vehicle Specs'!$D$36,IF(A1110=4,'Vehicle Specs'!$B$36,1))))</f>
        <v>80.194689900000014</v>
      </c>
      <c r="L1110" s="23">
        <v>0</v>
      </c>
      <c r="M1110" s="23">
        <f t="shared" si="322"/>
        <v>0</v>
      </c>
      <c r="N1110" s="23">
        <f t="shared" si="314"/>
        <v>0</v>
      </c>
      <c r="O1110" s="23">
        <f t="shared" si="315"/>
        <v>0</v>
      </c>
      <c r="P1110" s="23">
        <f t="shared" si="316"/>
        <v>186.08257567521002</v>
      </c>
      <c r="Q1110" s="23">
        <f>IF(H1110=1,I1110*'Vehicle Specs'!#REF!,IF(H1110=2,'Vehicle Specs'!#REF!*I1110,IF(H1110=3,'Vehicle Specs'!$G$25*I1110,0)))</f>
        <v>0</v>
      </c>
      <c r="R1110" s="23">
        <f t="shared" si="312"/>
        <v>186.08257567521002</v>
      </c>
      <c r="S1110" s="23">
        <f t="shared" si="317"/>
        <v>186.08257567521002</v>
      </c>
      <c r="T1110" s="23">
        <f>ABS((+P1110+Q1110)*(+E1110))/1000</f>
        <v>2.0301609006165413</v>
      </c>
      <c r="U1110" s="61"/>
      <c r="V1110" s="61"/>
      <c r="W1110" s="22">
        <v>308.00785775999998</v>
      </c>
      <c r="X1110" s="23">
        <f t="shared" si="323"/>
        <v>1.5920804305606814E-2</v>
      </c>
      <c r="Y1110" s="23">
        <f t="shared" si="318"/>
        <v>1.5920804305606814E-2</v>
      </c>
      <c r="Z1110" s="23">
        <f t="shared" si="319"/>
        <v>4.9195285304325057E-2</v>
      </c>
      <c r="AA1110" s="22">
        <f>(0.5*'Vehicle Specs'!$G$20*'Drive Cycle'!E1110^2)</f>
        <v>37424.220061500004</v>
      </c>
      <c r="AB1110" s="22">
        <f t="shared" si="320"/>
        <v>186.08257567521002</v>
      </c>
      <c r="AC1110" s="22">
        <f>SUM(AB$2:AB1110)</f>
        <v>374531.04036617035</v>
      </c>
      <c r="AD1110" s="35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</row>
    <row r="1111" spans="1:43" x14ac:dyDescent="0.3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</row>
    <row r="1112" spans="1:43" x14ac:dyDescent="0.3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</row>
    <row r="1113" spans="1:43" x14ac:dyDescent="0.3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</row>
    <row r="1114" spans="1:43" x14ac:dyDescent="0.3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</row>
    <row r="1115" spans="1:43" x14ac:dyDescent="0.3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</row>
    <row r="1116" spans="1:43" x14ac:dyDescent="0.3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</row>
    <row r="1117" spans="1:43" x14ac:dyDescent="0.3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</row>
    <row r="1118" spans="1:43" x14ac:dyDescent="0.3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</row>
    <row r="1119" spans="1:43" x14ac:dyDescent="0.3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</row>
    <row r="1120" spans="1:43" x14ac:dyDescent="0.3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</row>
    <row r="1121" spans="1:43" x14ac:dyDescent="0.3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</row>
    <row r="1122" spans="1:43" x14ac:dyDescent="0.3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</row>
    <row r="1123" spans="1:43" x14ac:dyDescent="0.3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</row>
    <row r="1124" spans="1:43" x14ac:dyDescent="0.3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</row>
    <row r="1125" spans="1:43" x14ac:dyDescent="0.3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</row>
    <row r="1126" spans="1:43" x14ac:dyDescent="0.3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</row>
    <row r="1127" spans="1:43" x14ac:dyDescent="0.3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</row>
    <row r="1128" spans="1:43" x14ac:dyDescent="0.3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</row>
    <row r="1129" spans="1:43" x14ac:dyDescent="0.3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</row>
    <row r="1130" spans="1:43" x14ac:dyDescent="0.3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</row>
    <row r="1131" spans="1:43" x14ac:dyDescent="0.3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9BCFA-5EC8-4689-A0CA-A0CA4E46DE8E}">
  <dimension ref="A1:U30"/>
  <sheetViews>
    <sheetView workbookViewId="0">
      <selection activeCell="C34" sqref="C34"/>
    </sheetView>
  </sheetViews>
  <sheetFormatPr defaultRowHeight="15.6" x14ac:dyDescent="0.3"/>
  <cols>
    <col min="2" max="2" width="11.796875" bestFit="1" customWidth="1"/>
    <col min="3" max="3" width="12" bestFit="1" customWidth="1"/>
    <col min="4" max="4" width="14.5" bestFit="1" customWidth="1"/>
    <col min="5" max="5" width="20.59765625" bestFit="1" customWidth="1"/>
    <col min="6" max="6" width="15.5" bestFit="1" customWidth="1"/>
  </cols>
  <sheetData>
    <row r="1" spans="1:21" x14ac:dyDescent="0.3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x14ac:dyDescent="0.3">
      <c r="A2" s="29"/>
      <c r="B2" s="37" t="s">
        <v>129</v>
      </c>
      <c r="C2" s="37" t="s">
        <v>130</v>
      </c>
      <c r="D2" s="37" t="s">
        <v>133</v>
      </c>
      <c r="E2" s="37" t="s">
        <v>134</v>
      </c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</row>
    <row r="3" spans="1:21" x14ac:dyDescent="0.3">
      <c r="A3" s="29"/>
      <c r="B3" s="37" t="s">
        <v>114</v>
      </c>
      <c r="C3" s="38">
        <v>0.55000000000000004</v>
      </c>
      <c r="D3" s="39">
        <f>2*(C3*(('Vehicle Specs'!$G$20*9.81)/4))</f>
        <v>1696.4261325000004</v>
      </c>
      <c r="E3" s="39">
        <f>D3/'Vehicle Specs'!$G$20</f>
        <v>2.6977500000000005</v>
      </c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</row>
    <row r="4" spans="1:21" x14ac:dyDescent="0.3">
      <c r="A4" s="29"/>
      <c r="B4" s="37" t="s">
        <v>115</v>
      </c>
      <c r="C4" s="38">
        <v>0.6</v>
      </c>
      <c r="D4" s="39">
        <f>2*(C4*(('Vehicle Specs'!$G$20*9.81)/4))</f>
        <v>1850.64669</v>
      </c>
      <c r="E4" s="39">
        <f>D4/'Vehicle Specs'!$G$20</f>
        <v>2.9430000000000001</v>
      </c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</row>
    <row r="5" spans="1:21" x14ac:dyDescent="0.3">
      <c r="A5" s="29"/>
      <c r="B5" s="37" t="s">
        <v>113</v>
      </c>
      <c r="C5" s="38">
        <v>0.68</v>
      </c>
      <c r="D5" s="39">
        <f>2*(C5*(('Vehicle Specs'!$G$20*9.81)/4))</f>
        <v>2097.3995820000005</v>
      </c>
      <c r="E5" s="39">
        <f>D5/'Vehicle Specs'!$G$20</f>
        <v>3.3354000000000004</v>
      </c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spans="1:21" x14ac:dyDescent="0.3">
      <c r="A6" s="29"/>
      <c r="B6" s="37" t="s">
        <v>112</v>
      </c>
      <c r="C6" s="38">
        <v>0.85</v>
      </c>
      <c r="D6" s="39">
        <f>2*(C6*(('Vehicle Specs'!$G$20*9.81)/4))</f>
        <v>2621.7494775</v>
      </c>
      <c r="E6" s="39">
        <f>D6/'Vehicle Specs'!$G$20</f>
        <v>4.1692499999999999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</row>
    <row r="7" spans="1:21" x14ac:dyDescent="0.3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</row>
    <row r="8" spans="1:21" x14ac:dyDescent="0.3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</row>
    <row r="9" spans="1:21" x14ac:dyDescent="0.3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</row>
    <row r="10" spans="1:21" x14ac:dyDescent="0.3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</row>
    <row r="11" spans="1:21" x14ac:dyDescent="0.3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</row>
    <row r="12" spans="1:21" x14ac:dyDescent="0.3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</row>
    <row r="13" spans="1:21" x14ac:dyDescent="0.3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</row>
    <row r="14" spans="1:21" x14ac:dyDescent="0.3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</row>
    <row r="15" spans="1:21" x14ac:dyDescent="0.3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</row>
    <row r="16" spans="1:21" x14ac:dyDescent="0.3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</row>
    <row r="17" spans="1:21" x14ac:dyDescent="0.3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</row>
    <row r="18" spans="1:21" x14ac:dyDescent="0.3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</row>
    <row r="19" spans="1:21" x14ac:dyDescent="0.3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</row>
    <row r="20" spans="1:21" x14ac:dyDescent="0.3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</row>
    <row r="21" spans="1:21" x14ac:dyDescent="0.3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</row>
    <row r="22" spans="1:21" x14ac:dyDescent="0.3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</row>
    <row r="23" spans="1:21" x14ac:dyDescent="0.3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</row>
    <row r="24" spans="1:2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</row>
    <row r="25" spans="1:21" x14ac:dyDescent="0.3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</row>
    <row r="26" spans="1:21" x14ac:dyDescent="0.3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</row>
    <row r="27" spans="1:21" x14ac:dyDescent="0.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</row>
    <row r="28" spans="1:2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</row>
    <row r="29" spans="1:21" x14ac:dyDescent="0.3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</row>
    <row r="30" spans="1:2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C944E-BB68-4B2A-BFC6-AE3784760696}">
  <dimension ref="A1"/>
  <sheetViews>
    <sheetView zoomScale="58" zoomScaleNormal="58" workbookViewId="0">
      <selection activeCell="I63" sqref="I63"/>
    </sheetView>
  </sheetViews>
  <sheetFormatPr defaultRowHeight="15.6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Vehicle Specs</vt:lpstr>
      <vt:lpstr>Track Map</vt:lpstr>
      <vt:lpstr>BSFC</vt:lpstr>
      <vt:lpstr>Drive Cycle</vt:lpstr>
      <vt:lpstr>Tractive Effort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Wesley Patrick</dc:creator>
  <cp:lastModifiedBy>MC Foss</cp:lastModifiedBy>
  <dcterms:created xsi:type="dcterms:W3CDTF">2021-11-11T15:07:32Z</dcterms:created>
  <dcterms:modified xsi:type="dcterms:W3CDTF">2022-03-28T09:26:30Z</dcterms:modified>
</cp:coreProperties>
</file>