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ugust Work\4.8.20\"/>
    </mc:Choice>
  </mc:AlternateContent>
  <bookViews>
    <workbookView xWindow="0" yWindow="0" windowWidth="20490" windowHeight="7905" activeTab="1"/>
  </bookViews>
  <sheets>
    <sheet name="Cash Budget" sheetId="1" r:id="rId1"/>
    <sheet name="Profit Budg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3" i="1" l="1"/>
  <c r="I37" i="2"/>
  <c r="H37" i="2"/>
  <c r="G37" i="2"/>
  <c r="F37" i="2"/>
  <c r="E37" i="2"/>
  <c r="D37" i="2"/>
  <c r="E14" i="2"/>
  <c r="F14" i="2"/>
  <c r="G14" i="2"/>
  <c r="H14" i="2"/>
  <c r="I14" i="2"/>
  <c r="D14" i="2"/>
  <c r="D35" i="2" l="1"/>
  <c r="E35" i="2"/>
  <c r="F35" i="2"/>
  <c r="G35" i="2"/>
  <c r="H35" i="2"/>
  <c r="I35" i="2"/>
  <c r="I11" i="1" l="1"/>
  <c r="J11" i="1"/>
  <c r="K11" i="1"/>
  <c r="L11" i="1"/>
  <c r="H17" i="1"/>
  <c r="H11" i="1"/>
  <c r="G17" i="1"/>
  <c r="G11" i="1"/>
  <c r="J59" i="1"/>
  <c r="J51" i="1"/>
  <c r="J64" i="1"/>
  <c r="J60" i="1"/>
  <c r="I35" i="1"/>
  <c r="H35" i="1"/>
  <c r="G35" i="1"/>
  <c r="J65" i="1"/>
  <c r="L32" i="1"/>
  <c r="K32" i="1"/>
  <c r="J32" i="1"/>
  <c r="I32" i="1"/>
  <c r="H32" i="1"/>
  <c r="G32" i="1"/>
  <c r="L37" i="1"/>
  <c r="K37" i="1"/>
  <c r="J37" i="1"/>
  <c r="I37" i="1"/>
  <c r="H37" i="1"/>
  <c r="G37" i="1"/>
  <c r="J67" i="1"/>
  <c r="H33" i="1"/>
  <c r="J63" i="1"/>
  <c r="J62" i="1"/>
  <c r="L25" i="1"/>
  <c r="K25" i="1"/>
  <c r="J25" i="1"/>
  <c r="I25" i="1"/>
  <c r="H25" i="1"/>
  <c r="G25" i="1"/>
  <c r="L13" i="1"/>
  <c r="L17" i="1" s="1"/>
  <c r="K13" i="1"/>
  <c r="K17" i="1" s="1"/>
  <c r="J13" i="1"/>
  <c r="J17" i="1" s="1"/>
  <c r="I13" i="1"/>
  <c r="I17" i="1" s="1"/>
  <c r="H13" i="1"/>
  <c r="L31" i="1"/>
  <c r="K31" i="1"/>
  <c r="J31" i="1"/>
  <c r="I31" i="1"/>
  <c r="H31" i="1"/>
  <c r="G31" i="1"/>
  <c r="J56" i="1"/>
  <c r="J55" i="1"/>
  <c r="J54" i="1"/>
  <c r="K26" i="1"/>
  <c r="L23" i="1"/>
  <c r="K23" i="1"/>
  <c r="J23" i="1"/>
  <c r="I23" i="1"/>
  <c r="L21" i="1"/>
  <c r="L40" i="1" s="1"/>
  <c r="K21" i="1"/>
  <c r="K40" i="1" s="1"/>
  <c r="J21" i="1"/>
  <c r="J40" i="1" s="1"/>
  <c r="I21" i="1"/>
  <c r="I40" i="1" s="1"/>
  <c r="H21" i="1"/>
  <c r="H40" i="1" s="1"/>
  <c r="G21" i="1"/>
  <c r="G40" i="1" s="1"/>
  <c r="J49" i="1"/>
  <c r="J48" i="1"/>
  <c r="J47" i="1"/>
  <c r="L42" i="1" l="1"/>
  <c r="J42" i="1"/>
  <c r="I42" i="1"/>
  <c r="K42" i="1"/>
  <c r="G42" i="1"/>
  <c r="H42" i="1"/>
  <c r="G44" i="1" l="1"/>
  <c r="H5" i="1"/>
  <c r="I5" i="1" s="1"/>
  <c r="J5" i="1" s="1"/>
  <c r="I44" i="1" l="1"/>
  <c r="H44" i="1"/>
  <c r="K5" i="1"/>
  <c r="J44" i="1"/>
  <c r="L5" i="1" l="1"/>
  <c r="L44" i="1" s="1"/>
  <c r="K44" i="1"/>
</calcChain>
</file>

<file path=xl/sharedStrings.xml><?xml version="1.0" encoding="utf-8"?>
<sst xmlns="http://schemas.openxmlformats.org/spreadsheetml/2006/main" count="112" uniqueCount="108">
  <si>
    <t>for the month jabuary to june 2020</t>
  </si>
  <si>
    <t>workings</t>
  </si>
  <si>
    <t>Room Sales</t>
  </si>
  <si>
    <t>Food and breverage</t>
  </si>
  <si>
    <t>Rent</t>
  </si>
  <si>
    <t>Commision</t>
  </si>
  <si>
    <t>Total Revenue From Operation</t>
  </si>
  <si>
    <t>Add: cash inflow</t>
  </si>
  <si>
    <t>Less: Cash Outflows</t>
  </si>
  <si>
    <t>Depreciation of Minibus</t>
  </si>
  <si>
    <t>Purchase of New Van</t>
  </si>
  <si>
    <t>pricve of new van ( deducted the trade allowancew value)</t>
  </si>
  <si>
    <t>bedrooms sold to individuals</t>
  </si>
  <si>
    <t>fixed annual cost to laundry services</t>
  </si>
  <si>
    <t>free room in breverages</t>
  </si>
  <si>
    <t>free room in breverages is 2000 per month but 30 days credit</t>
  </si>
  <si>
    <t>20% paid on march</t>
  </si>
  <si>
    <t>50 % in june</t>
  </si>
  <si>
    <t>contractor appinted charges</t>
  </si>
  <si>
    <t>branded bedding bundles</t>
  </si>
  <si>
    <t>branded bedding bundles of new 25 of 28 each  im march</t>
  </si>
  <si>
    <t xml:space="preserve">so monthly salary of the staffs are </t>
  </si>
  <si>
    <t xml:space="preserve">staff wages </t>
  </si>
  <si>
    <t>house kepping and kitchen staff</t>
  </si>
  <si>
    <t>direct commision from gymnaism</t>
  </si>
  <si>
    <t>40 % paid in february</t>
  </si>
  <si>
    <t>60% in April</t>
  </si>
  <si>
    <t>Complementary shampoos and conditioners expenses</t>
  </si>
  <si>
    <t xml:space="preserve">Marketting cost in june </t>
  </si>
  <si>
    <t>Annual general maintainance</t>
  </si>
  <si>
    <t>marketting cost in june</t>
  </si>
  <si>
    <t>Annual motor vechiles expenses</t>
  </si>
  <si>
    <t xml:space="preserve"> In months</t>
  </si>
  <si>
    <t>Annual business rates</t>
  </si>
  <si>
    <t>lighting and hitting exp</t>
  </si>
  <si>
    <t>1)</t>
  </si>
  <si>
    <t>2)</t>
  </si>
  <si>
    <t>bedrooms sold to individuals See cash budget above</t>
  </si>
  <si>
    <t>3)</t>
  </si>
  <si>
    <t>4)</t>
  </si>
  <si>
    <t>6)</t>
  </si>
  <si>
    <t>7)</t>
  </si>
  <si>
    <t>9)</t>
  </si>
  <si>
    <t>10)</t>
  </si>
  <si>
    <t>11)</t>
  </si>
  <si>
    <t>12)</t>
  </si>
  <si>
    <t>13)</t>
  </si>
  <si>
    <t>14)</t>
  </si>
  <si>
    <t>Total cash outflows</t>
  </si>
  <si>
    <t>closiong cash balance</t>
  </si>
  <si>
    <t>Cash balance of the beagaining of the period</t>
  </si>
  <si>
    <t xml:space="preserve">January </t>
  </si>
  <si>
    <t>February</t>
  </si>
  <si>
    <t xml:space="preserve">March </t>
  </si>
  <si>
    <t>April</t>
  </si>
  <si>
    <t>May</t>
  </si>
  <si>
    <t xml:space="preserve"> June</t>
  </si>
  <si>
    <t>direct comission from saloon</t>
  </si>
  <si>
    <t>room rent</t>
  </si>
  <si>
    <t>Depreciation of New van</t>
  </si>
  <si>
    <t>complimentary room toiletries</t>
  </si>
  <si>
    <t>Particulars</t>
  </si>
  <si>
    <t>June</t>
  </si>
  <si>
    <t>Revenue from Room Sales</t>
  </si>
  <si>
    <t>Revenue from Foods ans beverages</t>
  </si>
  <si>
    <t>Revenue from Rent</t>
  </si>
  <si>
    <t>Revenue from Commission</t>
  </si>
  <si>
    <t>Depreciation of minibus</t>
  </si>
  <si>
    <t>Depreciation of new Van</t>
  </si>
  <si>
    <t>Payment for laundry services</t>
  </si>
  <si>
    <t>Payment for printing and stationary cost</t>
  </si>
  <si>
    <t>Payment for beverages</t>
  </si>
  <si>
    <t>payment of salary to house keeping and kitchen porter</t>
  </si>
  <si>
    <t>payment for shampoos, conditioners etc</t>
  </si>
  <si>
    <t>Payment against general maintenance</t>
  </si>
  <si>
    <t>Payment for lighting and heating</t>
  </si>
  <si>
    <t>Payment against annual business rates</t>
  </si>
  <si>
    <t>Profit Budget for the month of January to June 2020</t>
  </si>
  <si>
    <t>Revenues :-</t>
  </si>
  <si>
    <t>Marketing cost Expenses</t>
  </si>
  <si>
    <t>Motor vehicle expenses</t>
  </si>
  <si>
    <t>Expenses :-</t>
  </si>
  <si>
    <t>Gross profit (A)</t>
  </si>
  <si>
    <t>Total operating expenses (B)</t>
  </si>
  <si>
    <t>Net Profit (A-B)</t>
  </si>
  <si>
    <t>Payment to contractor</t>
  </si>
  <si>
    <t>Payment for branded bedding</t>
  </si>
  <si>
    <t>Payment of salary to the staff</t>
  </si>
  <si>
    <t>Westhorpe Leisure Limited company</t>
  </si>
  <si>
    <t>January</t>
  </si>
  <si>
    <t>March</t>
  </si>
  <si>
    <t>Cash Budget of Cardiff Central hotel of Westhorpe Leisure Limited</t>
  </si>
  <si>
    <t>Cash balance at the end of the period</t>
  </si>
  <si>
    <t>Total cash inflows</t>
  </si>
  <si>
    <t>Payment for complimentary room toiletries</t>
  </si>
  <si>
    <t>printing and stationary cost £2000 per month exept may monthj redesign cost</t>
  </si>
  <si>
    <t>fixed annual cost to laundry services paid £75000 annualy from january</t>
  </si>
  <si>
    <t>Staff salaries £220000 per annum</t>
  </si>
  <si>
    <t xml:space="preserve">house kepping and kitchen staff are paid weekly in cash of £140000 </t>
  </si>
  <si>
    <t>lighting and hitting expenses are annualy £110000 and paid quaterly</t>
  </si>
  <si>
    <t>Annual business rates of £65000</t>
  </si>
  <si>
    <t>Annual motor vechiles expenses £12000</t>
  </si>
  <si>
    <t>dep of new van per month (£28000*20%)/12</t>
  </si>
  <si>
    <t>depreciation of minibus per month (£4000/12)</t>
  </si>
  <si>
    <t>contractor appinted for £44000</t>
  </si>
  <si>
    <t>Complementary shampoos and conditioners of £24000</t>
  </si>
  <si>
    <t xml:space="preserve">Cash inflow from Rent </t>
  </si>
  <si>
    <t>Cash inflow from direct commision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</si>
</sst>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£-809]* #,##0.00_-;\-[$£-809]* #,##0.00_-;_-[$£-809]* &quot;-&quot;??_-;_-@_-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0" borderId="0" xfId="0" applyFont="1" applyAlignment="1"/>
    <xf numFmtId="164" fontId="1" fillId="0" borderId="0" xfId="0" applyNumberFormat="1" applyFont="1"/>
    <xf numFmtId="164" fontId="3" fillId="0" borderId="0" xfId="0" applyNumberFormat="1" applyFont="1"/>
    <xf numFmtId="164" fontId="4" fillId="0" borderId="0" xfId="0" applyNumberFormat="1" applyFont="1"/>
    <xf numFmtId="164" fontId="2" fillId="0" borderId="0" xfId="0" applyNumberFormat="1" applyFont="1" applyAlignment="1"/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164" fontId="5" fillId="0" borderId="0" xfId="0" applyNumberFormat="1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68"/>
  <sheetViews>
    <sheetView topLeftCell="A7" zoomScale="80" zoomScaleNormal="80" workbookViewId="0">
      <selection activeCell="H19" sqref="H19"/>
    </sheetView>
  </sheetViews>
  <sheetFormatPr defaultRowHeight="15" x14ac:dyDescent="0.25"/>
  <cols>
    <col min="1" max="1" width="5.85546875" customWidth="1"/>
    <col min="2" max="2" width="5" customWidth="1"/>
    <col min="5" max="5" width="17.5703125" customWidth="1"/>
    <col min="6" max="6" width="22.28515625" customWidth="1"/>
    <col min="7" max="12" width="15.7109375" bestFit="1" customWidth="1"/>
    <col min="14" max="14" width="11.5703125" customWidth="1"/>
  </cols>
  <sheetData>
    <row r="2" spans="2:12" ht="18" x14ac:dyDescent="0.25">
      <c r="B2" s="14" t="s">
        <v>91</v>
      </c>
      <c r="C2" s="14"/>
      <c r="D2" s="14"/>
      <c r="E2" s="14"/>
      <c r="F2" s="14"/>
      <c r="G2" s="14"/>
      <c r="H2" s="14"/>
      <c r="I2" s="14"/>
      <c r="J2" s="14"/>
      <c r="K2" s="14"/>
      <c r="L2" s="14"/>
    </row>
    <row r="3" spans="2:12" ht="18" x14ac:dyDescent="0.25">
      <c r="B3" s="14" t="s">
        <v>0</v>
      </c>
      <c r="C3" s="14"/>
      <c r="D3" s="14"/>
      <c r="E3" s="14"/>
      <c r="F3" s="14"/>
      <c r="G3" s="14"/>
      <c r="H3" s="14"/>
      <c r="I3" s="14"/>
      <c r="J3" s="14"/>
      <c r="K3" s="14"/>
      <c r="L3" s="14"/>
    </row>
    <row r="4" spans="2:12" x14ac:dyDescent="0.25">
      <c r="B4" s="5"/>
      <c r="C4" s="5"/>
      <c r="D4" s="5"/>
      <c r="E4" s="5"/>
      <c r="F4" s="5"/>
      <c r="G4" s="5" t="s">
        <v>51</v>
      </c>
      <c r="H4" s="5" t="s">
        <v>52</v>
      </c>
      <c r="I4" s="5" t="s">
        <v>53</v>
      </c>
      <c r="J4" s="5" t="s">
        <v>54</v>
      </c>
      <c r="K4" s="5" t="s">
        <v>55</v>
      </c>
      <c r="L4" s="5" t="s">
        <v>56</v>
      </c>
    </row>
    <row r="5" spans="2:12" x14ac:dyDescent="0.25">
      <c r="B5" s="2" t="s">
        <v>50</v>
      </c>
      <c r="C5" s="2"/>
      <c r="D5" s="2"/>
      <c r="E5" s="2"/>
      <c r="F5" s="2"/>
      <c r="G5" s="11">
        <v>265000</v>
      </c>
      <c r="H5" s="11">
        <f>G5+G42</f>
        <v>391425</v>
      </c>
      <c r="I5" s="11">
        <f t="shared" ref="I5:L5" si="0">H5+H42</f>
        <v>452480</v>
      </c>
      <c r="J5" s="11">
        <f t="shared" si="0"/>
        <v>525158.33333333337</v>
      </c>
      <c r="K5" s="11">
        <f t="shared" si="0"/>
        <v>656260.83333333337</v>
      </c>
      <c r="L5" s="11">
        <f t="shared" si="0"/>
        <v>800608.33333333337</v>
      </c>
    </row>
    <row r="6" spans="2:12" x14ac:dyDescent="0.25">
      <c r="B6" s="2"/>
      <c r="C6" s="2"/>
      <c r="D6" s="2"/>
      <c r="E6" s="2"/>
      <c r="F6" s="2"/>
      <c r="G6" s="11"/>
      <c r="H6" s="11"/>
      <c r="I6" s="11"/>
      <c r="J6" s="11"/>
      <c r="K6" s="11"/>
      <c r="L6" s="11"/>
    </row>
    <row r="7" spans="2:12" x14ac:dyDescent="0.25">
      <c r="B7" s="2"/>
      <c r="C7" s="2" t="s">
        <v>2</v>
      </c>
      <c r="D7" s="2"/>
      <c r="E7" s="2"/>
      <c r="F7" s="2"/>
      <c r="G7" s="11">
        <v>130500</v>
      </c>
      <c r="H7" s="11">
        <v>125000</v>
      </c>
      <c r="I7" s="11">
        <v>140000</v>
      </c>
      <c r="J7" s="11">
        <v>145500</v>
      </c>
      <c r="K7" s="11">
        <v>148000</v>
      </c>
      <c r="L7" s="11">
        <v>178000</v>
      </c>
    </row>
    <row r="8" spans="2:12" x14ac:dyDescent="0.25">
      <c r="B8" s="2"/>
      <c r="C8" s="2" t="s">
        <v>3</v>
      </c>
      <c r="D8" s="2"/>
      <c r="E8" s="2"/>
      <c r="F8" s="2"/>
      <c r="G8" s="11">
        <v>44500</v>
      </c>
      <c r="H8" s="11">
        <v>40100</v>
      </c>
      <c r="I8" s="11">
        <v>43300</v>
      </c>
      <c r="J8" s="11">
        <v>42600</v>
      </c>
      <c r="K8" s="11">
        <v>40200</v>
      </c>
      <c r="L8" s="11">
        <v>36500</v>
      </c>
    </row>
    <row r="9" spans="2:12" x14ac:dyDescent="0.25">
      <c r="B9" s="2"/>
      <c r="C9" s="2" t="s">
        <v>4</v>
      </c>
      <c r="D9" s="2"/>
      <c r="E9" s="2"/>
      <c r="F9" s="2"/>
      <c r="G9" s="11">
        <v>950</v>
      </c>
      <c r="H9" s="11">
        <v>950</v>
      </c>
      <c r="I9" s="11">
        <v>950</v>
      </c>
      <c r="J9" s="11">
        <v>950</v>
      </c>
      <c r="K9" s="11">
        <v>950</v>
      </c>
      <c r="L9" s="11">
        <v>950</v>
      </c>
    </row>
    <row r="10" spans="2:12" x14ac:dyDescent="0.25">
      <c r="B10" s="2"/>
      <c r="C10" s="2" t="s">
        <v>5</v>
      </c>
      <c r="D10" s="2"/>
      <c r="E10" s="2"/>
      <c r="F10" s="2"/>
      <c r="G10" s="11">
        <v>25</v>
      </c>
      <c r="H10" s="11">
        <v>55</v>
      </c>
      <c r="I10" s="11">
        <v>20</v>
      </c>
      <c r="J10" s="11">
        <v>15</v>
      </c>
      <c r="K10" s="11">
        <v>10</v>
      </c>
      <c r="L10" s="11">
        <v>40</v>
      </c>
    </row>
    <row r="11" spans="2:12" x14ac:dyDescent="0.25">
      <c r="B11" s="2" t="s">
        <v>6</v>
      </c>
      <c r="C11" s="2"/>
      <c r="D11" s="2"/>
      <c r="E11" s="2"/>
      <c r="F11" s="2"/>
      <c r="G11" s="11">
        <f t="shared" ref="G11:L11" si="1">SUM(G7:G10)</f>
        <v>175975</v>
      </c>
      <c r="H11" s="11">
        <f t="shared" si="1"/>
        <v>166105</v>
      </c>
      <c r="I11" s="11">
        <f t="shared" si="1"/>
        <v>184270</v>
      </c>
      <c r="J11" s="11">
        <f t="shared" si="1"/>
        <v>189065</v>
      </c>
      <c r="K11" s="11">
        <f t="shared" si="1"/>
        <v>189160</v>
      </c>
      <c r="L11" s="11">
        <f t="shared" si="1"/>
        <v>215490</v>
      </c>
    </row>
    <row r="12" spans="2:12" x14ac:dyDescent="0.25">
      <c r="B12" s="2" t="s">
        <v>7</v>
      </c>
      <c r="C12" s="2"/>
      <c r="D12" s="2"/>
      <c r="E12" s="2"/>
      <c r="F12" s="2"/>
      <c r="G12" s="11"/>
      <c r="H12" s="11"/>
      <c r="I12" s="11"/>
      <c r="J12" s="11"/>
      <c r="K12" s="11"/>
      <c r="L12" s="11"/>
    </row>
    <row r="13" spans="2:12" x14ac:dyDescent="0.25">
      <c r="B13" s="2"/>
      <c r="C13" s="2" t="s">
        <v>58</v>
      </c>
      <c r="D13" s="2"/>
      <c r="E13" s="2"/>
      <c r="F13" s="2"/>
      <c r="G13" s="11">
        <v>0</v>
      </c>
      <c r="H13" s="11">
        <f>(120*50)*35%</f>
        <v>2100</v>
      </c>
      <c r="I13" s="11">
        <f>(110*50)*35%</f>
        <v>1924.9999999999998</v>
      </c>
      <c r="J13" s="11">
        <f>(145*50)*35%</f>
        <v>2537.5</v>
      </c>
      <c r="K13" s="11">
        <f>(125*50)*35%</f>
        <v>2187.5</v>
      </c>
      <c r="L13" s="11">
        <f>(140*50)*35%</f>
        <v>2450</v>
      </c>
    </row>
    <row r="14" spans="2:12" x14ac:dyDescent="0.25">
      <c r="B14" s="2"/>
      <c r="C14" s="2" t="s">
        <v>57</v>
      </c>
      <c r="D14" s="2"/>
      <c r="E14" s="2"/>
      <c r="F14" s="2"/>
      <c r="G14" s="11">
        <v>450</v>
      </c>
      <c r="H14" s="11">
        <v>450</v>
      </c>
      <c r="I14" s="11">
        <v>450</v>
      </c>
      <c r="J14" s="11">
        <v>450</v>
      </c>
      <c r="K14" s="11">
        <v>450</v>
      </c>
      <c r="L14" s="11">
        <v>450</v>
      </c>
    </row>
    <row r="15" spans="2:12" x14ac:dyDescent="0.25">
      <c r="B15" s="2"/>
      <c r="C15" s="2" t="s">
        <v>24</v>
      </c>
      <c r="D15" s="2"/>
      <c r="E15" s="2"/>
      <c r="F15" s="2"/>
      <c r="G15" s="11">
        <v>0</v>
      </c>
      <c r="H15" s="11">
        <v>0</v>
      </c>
      <c r="I15" s="11">
        <v>500</v>
      </c>
      <c r="J15" s="11">
        <v>500</v>
      </c>
      <c r="K15" s="11">
        <v>500</v>
      </c>
      <c r="L15" s="11">
        <v>500</v>
      </c>
    </row>
    <row r="16" spans="2:12" x14ac:dyDescent="0.25">
      <c r="B16" s="2"/>
      <c r="C16" s="2"/>
      <c r="D16" s="2"/>
      <c r="E16" s="2"/>
      <c r="F16" s="2"/>
      <c r="G16" s="11"/>
      <c r="H16" s="11"/>
      <c r="I16" s="11"/>
      <c r="J16" s="11"/>
      <c r="K16" s="11"/>
      <c r="L16" s="11"/>
    </row>
    <row r="17" spans="2:12" x14ac:dyDescent="0.25">
      <c r="B17" s="5" t="s">
        <v>93</v>
      </c>
      <c r="C17" s="2"/>
      <c r="D17" s="2"/>
      <c r="E17" s="2"/>
      <c r="F17" s="2"/>
      <c r="G17" s="11">
        <f>SUM(G11:G15)</f>
        <v>176425</v>
      </c>
      <c r="H17" s="11">
        <f>SUM(H11:H15)</f>
        <v>168655</v>
      </c>
      <c r="I17" s="11">
        <f>SUM(I11:I16)</f>
        <v>187145</v>
      </c>
      <c r="J17" s="11">
        <f>SUM(J11:J16)</f>
        <v>192552.5</v>
      </c>
      <c r="K17" s="11">
        <f>SUM(K11:K16)</f>
        <v>192297.5</v>
      </c>
      <c r="L17" s="11">
        <f>SUM(L11:L16)</f>
        <v>218890</v>
      </c>
    </row>
    <row r="18" spans="2:12" x14ac:dyDescent="0.25">
      <c r="B18" s="2"/>
      <c r="C18" s="2"/>
      <c r="D18" s="2"/>
      <c r="E18" s="2"/>
      <c r="F18" s="2"/>
      <c r="G18" s="11"/>
      <c r="H18" s="11"/>
      <c r="I18" s="11"/>
      <c r="J18" s="11"/>
      <c r="K18" s="11"/>
      <c r="L18" s="11"/>
    </row>
    <row r="19" spans="2:12" x14ac:dyDescent="0.25">
      <c r="B19" s="2"/>
      <c r="C19" s="2"/>
      <c r="D19" s="2"/>
      <c r="E19" s="2"/>
      <c r="F19" s="2"/>
      <c r="G19" s="11"/>
      <c r="H19" s="11"/>
      <c r="I19" s="11"/>
      <c r="J19" s="11"/>
      <c r="K19" s="11"/>
      <c r="L19" s="11"/>
    </row>
    <row r="20" spans="2:12" x14ac:dyDescent="0.25">
      <c r="B20" s="2" t="s">
        <v>8</v>
      </c>
      <c r="C20" s="2"/>
      <c r="D20" s="2"/>
      <c r="E20" s="2"/>
      <c r="F20" s="2"/>
      <c r="G20" s="11"/>
      <c r="H20" s="11"/>
      <c r="I20" s="11"/>
      <c r="J20" s="11"/>
      <c r="K20" s="11"/>
      <c r="L20" s="11"/>
    </row>
    <row r="21" spans="2:12" x14ac:dyDescent="0.25">
      <c r="B21" s="2"/>
      <c r="C21" s="2" t="s">
        <v>9</v>
      </c>
      <c r="D21" s="2"/>
      <c r="E21" s="2"/>
      <c r="F21" s="2"/>
      <c r="G21" s="10">
        <f t="shared" ref="G21:L21" si="2">4000/12</f>
        <v>333.33333333333331</v>
      </c>
      <c r="H21" s="10">
        <f t="shared" si="2"/>
        <v>333.33333333333331</v>
      </c>
      <c r="I21" s="10">
        <f t="shared" si="2"/>
        <v>333.33333333333331</v>
      </c>
      <c r="J21" s="10">
        <f t="shared" si="2"/>
        <v>333.33333333333331</v>
      </c>
      <c r="K21" s="10">
        <f t="shared" si="2"/>
        <v>333.33333333333331</v>
      </c>
      <c r="L21" s="10">
        <f t="shared" si="2"/>
        <v>333.33333333333331</v>
      </c>
    </row>
    <row r="22" spans="2:12" x14ac:dyDescent="0.25">
      <c r="B22" s="2"/>
      <c r="C22" s="2" t="s">
        <v>10</v>
      </c>
      <c r="D22" s="2"/>
      <c r="E22" s="2"/>
      <c r="F22" s="2"/>
      <c r="G22" s="11">
        <v>0</v>
      </c>
      <c r="H22" s="11">
        <v>0</v>
      </c>
      <c r="I22" s="11">
        <v>25000</v>
      </c>
      <c r="J22" s="11">
        <v>0</v>
      </c>
      <c r="K22" s="11">
        <v>0</v>
      </c>
      <c r="L22" s="11">
        <v>0</v>
      </c>
    </row>
    <row r="23" spans="2:12" x14ac:dyDescent="0.25">
      <c r="B23" s="2"/>
      <c r="C23" s="2" t="s">
        <v>59</v>
      </c>
      <c r="D23" s="2"/>
      <c r="E23" s="2"/>
      <c r="F23" s="2"/>
      <c r="G23" s="11">
        <v>0</v>
      </c>
      <c r="H23" s="11">
        <v>0</v>
      </c>
      <c r="I23" s="11">
        <f>(28000*20%)/12</f>
        <v>466.66666666666669</v>
      </c>
      <c r="J23" s="11">
        <f>(28000*20%)/12</f>
        <v>466.66666666666669</v>
      </c>
      <c r="K23" s="11">
        <f>(28000*20%)/12</f>
        <v>466.66666666666669</v>
      </c>
      <c r="L23" s="11">
        <f>(28000*20%)/12</f>
        <v>466.66666666666669</v>
      </c>
    </row>
    <row r="24" spans="2:12" x14ac:dyDescent="0.25">
      <c r="B24" s="2"/>
      <c r="C24" s="2" t="s">
        <v>12</v>
      </c>
      <c r="D24" s="2"/>
      <c r="E24" s="2"/>
      <c r="F24" s="2"/>
      <c r="G24" s="11"/>
      <c r="H24" s="11"/>
      <c r="I24" s="11"/>
      <c r="J24" s="11"/>
      <c r="K24" s="11"/>
      <c r="L24" s="11"/>
    </row>
    <row r="25" spans="2:12" x14ac:dyDescent="0.25">
      <c r="B25" s="2"/>
      <c r="C25" s="2" t="s">
        <v>13</v>
      </c>
      <c r="D25" s="2"/>
      <c r="E25" s="2"/>
      <c r="F25" s="2"/>
      <c r="G25" s="11">
        <f t="shared" ref="G25:L25" si="3">75000/12</f>
        <v>6250</v>
      </c>
      <c r="H25" s="11">
        <f t="shared" si="3"/>
        <v>6250</v>
      </c>
      <c r="I25" s="11">
        <f t="shared" si="3"/>
        <v>6250</v>
      </c>
      <c r="J25" s="11">
        <f t="shared" si="3"/>
        <v>6250</v>
      </c>
      <c r="K25" s="11">
        <f t="shared" si="3"/>
        <v>6250</v>
      </c>
      <c r="L25" s="11">
        <f t="shared" si="3"/>
        <v>6250</v>
      </c>
    </row>
    <row r="26" spans="2:12" x14ac:dyDescent="0.25">
      <c r="B26" s="2"/>
      <c r="C26" s="2" t="s">
        <v>95</v>
      </c>
      <c r="D26" s="2"/>
      <c r="E26" s="2"/>
      <c r="F26" s="2"/>
      <c r="G26" s="11">
        <v>2000</v>
      </c>
      <c r="H26" s="11">
        <v>2000</v>
      </c>
      <c r="I26" s="11">
        <v>2000</v>
      </c>
      <c r="J26" s="11">
        <v>2000</v>
      </c>
      <c r="K26" s="12">
        <f>(2000*45%)+2000</f>
        <v>2900</v>
      </c>
      <c r="L26" s="11">
        <v>2000</v>
      </c>
    </row>
    <row r="27" spans="2:12" ht="11.25" customHeight="1" x14ac:dyDescent="0.25">
      <c r="B27" s="2"/>
      <c r="C27" s="2" t="s">
        <v>60</v>
      </c>
      <c r="D27" s="2"/>
      <c r="E27" s="2"/>
      <c r="F27" s="2"/>
      <c r="G27" s="11">
        <v>0</v>
      </c>
      <c r="H27" s="11">
        <v>46000</v>
      </c>
      <c r="I27" s="11">
        <v>0</v>
      </c>
      <c r="J27" s="11">
        <v>0</v>
      </c>
      <c r="K27" s="11">
        <v>0</v>
      </c>
      <c r="L27" s="11">
        <v>0</v>
      </c>
    </row>
    <row r="28" spans="2:12" ht="13.5" customHeight="1" x14ac:dyDescent="0.25">
      <c r="B28" s="2"/>
      <c r="C28" s="2" t="s">
        <v>14</v>
      </c>
      <c r="D28" s="2"/>
      <c r="E28" s="2"/>
      <c r="F28" s="2"/>
      <c r="G28" s="11">
        <v>0</v>
      </c>
      <c r="H28" s="11">
        <v>2000</v>
      </c>
      <c r="I28" s="11">
        <v>2000</v>
      </c>
      <c r="J28" s="11">
        <v>2000</v>
      </c>
      <c r="K28" s="11">
        <v>2000</v>
      </c>
      <c r="L28" s="11">
        <v>2000</v>
      </c>
    </row>
    <row r="29" spans="2:12" x14ac:dyDescent="0.25">
      <c r="B29" s="2"/>
      <c r="C29" s="2" t="s">
        <v>18</v>
      </c>
      <c r="D29" s="2"/>
      <c r="E29" s="2"/>
      <c r="F29" s="2"/>
      <c r="G29" s="11">
        <v>0</v>
      </c>
      <c r="H29" s="11">
        <v>0</v>
      </c>
      <c r="I29" s="11">
        <v>8800</v>
      </c>
      <c r="J29" s="11">
        <v>0</v>
      </c>
      <c r="K29" s="11">
        <v>0</v>
      </c>
      <c r="L29" s="11">
        <v>22000</v>
      </c>
    </row>
    <row r="30" spans="2:12" x14ac:dyDescent="0.25">
      <c r="B30" s="2"/>
      <c r="C30" s="2" t="s">
        <v>19</v>
      </c>
      <c r="D30" s="2"/>
      <c r="E30" s="2"/>
      <c r="F30" s="2"/>
      <c r="G30" s="11">
        <v>0</v>
      </c>
      <c r="H30" s="11">
        <v>0</v>
      </c>
      <c r="I30" s="11">
        <v>700</v>
      </c>
      <c r="J30" s="11">
        <v>0</v>
      </c>
      <c r="K30" s="11">
        <v>0</v>
      </c>
      <c r="L30" s="11">
        <v>0</v>
      </c>
    </row>
    <row r="31" spans="2:12" x14ac:dyDescent="0.25">
      <c r="B31" s="2"/>
      <c r="C31" s="2" t="s">
        <v>22</v>
      </c>
      <c r="D31" s="2"/>
      <c r="E31" s="2"/>
      <c r="F31" s="2"/>
      <c r="G31" s="11">
        <f t="shared" ref="G31:L31" si="4">220000/12</f>
        <v>18333.333333333332</v>
      </c>
      <c r="H31" s="11">
        <f t="shared" si="4"/>
        <v>18333.333333333332</v>
      </c>
      <c r="I31" s="11">
        <f t="shared" si="4"/>
        <v>18333.333333333332</v>
      </c>
      <c r="J31" s="11">
        <f t="shared" si="4"/>
        <v>18333.333333333332</v>
      </c>
      <c r="K31" s="11">
        <f t="shared" si="4"/>
        <v>18333.333333333332</v>
      </c>
      <c r="L31" s="11">
        <f t="shared" si="4"/>
        <v>18333.333333333332</v>
      </c>
    </row>
    <row r="32" spans="2:12" x14ac:dyDescent="0.25">
      <c r="B32" s="2"/>
      <c r="C32" s="2" t="s">
        <v>23</v>
      </c>
      <c r="D32" s="2"/>
      <c r="E32" s="2"/>
      <c r="F32" s="2"/>
      <c r="G32" s="11">
        <f t="shared" ref="G32:L32" si="5">(140000/12)</f>
        <v>11666.666666666666</v>
      </c>
      <c r="H32" s="11">
        <f t="shared" si="5"/>
        <v>11666.666666666666</v>
      </c>
      <c r="I32" s="11">
        <f t="shared" si="5"/>
        <v>11666.666666666666</v>
      </c>
      <c r="J32" s="11">
        <f t="shared" si="5"/>
        <v>11666.666666666666</v>
      </c>
      <c r="K32" s="11">
        <f t="shared" si="5"/>
        <v>11666.666666666666</v>
      </c>
      <c r="L32" s="11">
        <f t="shared" si="5"/>
        <v>11666.666666666666</v>
      </c>
    </row>
    <row r="33" spans="2:12" x14ac:dyDescent="0.25">
      <c r="B33" s="2"/>
      <c r="C33" s="2" t="s">
        <v>27</v>
      </c>
      <c r="D33" s="2"/>
      <c r="E33" s="2"/>
      <c r="F33" s="2"/>
      <c r="G33" s="11">
        <v>0</v>
      </c>
      <c r="H33" s="11">
        <f>24000*40%</f>
        <v>9600</v>
      </c>
      <c r="I33" s="11">
        <v>0</v>
      </c>
      <c r="J33" s="11">
        <f>24000*60%</f>
        <v>14400</v>
      </c>
      <c r="K33" s="11">
        <v>0</v>
      </c>
      <c r="L33" s="11">
        <v>0</v>
      </c>
    </row>
    <row r="34" spans="2:12" x14ac:dyDescent="0.25">
      <c r="B34" s="2"/>
      <c r="C34" s="2" t="s">
        <v>34</v>
      </c>
      <c r="D34" s="2"/>
      <c r="E34" s="2"/>
      <c r="F34" s="2"/>
      <c r="G34" s="11">
        <v>0</v>
      </c>
      <c r="H34" s="11">
        <v>0</v>
      </c>
      <c r="I34" s="11">
        <v>27500</v>
      </c>
      <c r="J34" s="11">
        <v>0</v>
      </c>
      <c r="K34" s="11">
        <v>0</v>
      </c>
      <c r="L34" s="11">
        <v>27500</v>
      </c>
    </row>
    <row r="35" spans="2:12" x14ac:dyDescent="0.25">
      <c r="B35" s="2"/>
      <c r="C35" s="2" t="s">
        <v>33</v>
      </c>
      <c r="D35" s="2"/>
      <c r="E35" s="2"/>
      <c r="F35" s="2"/>
      <c r="G35" s="11">
        <f>65000/12</f>
        <v>5416.666666666667</v>
      </c>
      <c r="H35" s="11">
        <f>65000/12</f>
        <v>5416.666666666667</v>
      </c>
      <c r="I35" s="11">
        <f>65000/12</f>
        <v>5416.666666666667</v>
      </c>
      <c r="J35" s="11">
        <v>0</v>
      </c>
      <c r="K35" s="11">
        <v>0</v>
      </c>
      <c r="L35" s="11">
        <v>0</v>
      </c>
    </row>
    <row r="36" spans="2:12" x14ac:dyDescent="0.25">
      <c r="B36" s="2"/>
      <c r="C36" s="2" t="s">
        <v>30</v>
      </c>
      <c r="D36" s="2"/>
      <c r="E36" s="2"/>
      <c r="F36" s="2"/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60000</v>
      </c>
    </row>
    <row r="37" spans="2:12" x14ac:dyDescent="0.25">
      <c r="B37" s="2"/>
      <c r="C37" s="2" t="s">
        <v>31</v>
      </c>
      <c r="D37" s="2"/>
      <c r="E37" s="2"/>
      <c r="F37" s="2"/>
      <c r="G37" s="11">
        <f t="shared" ref="G37:L37" si="6">12000/12</f>
        <v>1000</v>
      </c>
      <c r="H37" s="11">
        <f t="shared" si="6"/>
        <v>1000</v>
      </c>
      <c r="I37" s="11">
        <f t="shared" si="6"/>
        <v>1000</v>
      </c>
      <c r="J37" s="11">
        <f t="shared" si="6"/>
        <v>1000</v>
      </c>
      <c r="K37" s="11">
        <f t="shared" si="6"/>
        <v>1000</v>
      </c>
      <c r="L37" s="11">
        <f t="shared" si="6"/>
        <v>1000</v>
      </c>
    </row>
    <row r="38" spans="2:12" x14ac:dyDescent="0.25">
      <c r="B38" s="2"/>
      <c r="C38" s="2" t="s">
        <v>29</v>
      </c>
      <c r="D38" s="2"/>
      <c r="E38" s="2"/>
      <c r="F38" s="2"/>
      <c r="G38" s="11">
        <v>5000</v>
      </c>
      <c r="H38" s="11">
        <v>5000</v>
      </c>
      <c r="I38" s="11">
        <v>5000</v>
      </c>
      <c r="J38" s="11">
        <v>5000</v>
      </c>
      <c r="K38" s="11">
        <v>5000</v>
      </c>
      <c r="L38" s="11">
        <v>5000</v>
      </c>
    </row>
    <row r="39" spans="2:12" x14ac:dyDescent="0.25">
      <c r="B39" s="2"/>
      <c r="C39" s="2"/>
      <c r="D39" s="2"/>
      <c r="E39" s="2"/>
      <c r="F39" s="2"/>
      <c r="G39" s="11"/>
      <c r="H39" s="11"/>
      <c r="I39" s="11"/>
      <c r="J39" s="11"/>
      <c r="K39" s="11"/>
      <c r="L39" s="11"/>
    </row>
    <row r="40" spans="2:12" x14ac:dyDescent="0.25">
      <c r="B40" s="2"/>
      <c r="C40" s="5" t="s">
        <v>48</v>
      </c>
      <c r="D40" s="2"/>
      <c r="E40" s="2"/>
      <c r="F40" s="2"/>
      <c r="G40" s="11">
        <f t="shared" ref="G40:L40" si="7">SUM(G21:G38)</f>
        <v>49999.999999999993</v>
      </c>
      <c r="H40" s="11">
        <f t="shared" si="7"/>
        <v>107600</v>
      </c>
      <c r="I40" s="11">
        <f t="shared" si="7"/>
        <v>114466.66666666667</v>
      </c>
      <c r="J40" s="11">
        <f t="shared" si="7"/>
        <v>61450</v>
      </c>
      <c r="K40" s="11">
        <f t="shared" si="7"/>
        <v>47950</v>
      </c>
      <c r="L40" s="11">
        <f t="shared" si="7"/>
        <v>156550</v>
      </c>
    </row>
    <row r="41" spans="2:12" x14ac:dyDescent="0.25">
      <c r="B41" s="2"/>
      <c r="C41" s="2"/>
      <c r="D41" s="2"/>
      <c r="E41" s="2"/>
      <c r="F41" s="2"/>
      <c r="G41" s="11"/>
      <c r="H41" s="11"/>
      <c r="I41" s="11"/>
      <c r="J41" s="11"/>
      <c r="K41" s="11"/>
      <c r="L41" s="11"/>
    </row>
    <row r="42" spans="2:12" x14ac:dyDescent="0.25">
      <c r="B42" s="5" t="s">
        <v>49</v>
      </c>
      <c r="C42" s="2"/>
      <c r="D42" s="2"/>
      <c r="E42" s="2"/>
      <c r="F42" s="2"/>
      <c r="G42" s="11">
        <f t="shared" ref="G42:L42" si="8">G17-G40</f>
        <v>126425</v>
      </c>
      <c r="H42" s="11">
        <f t="shared" si="8"/>
        <v>61055</v>
      </c>
      <c r="I42" s="11">
        <f t="shared" si="8"/>
        <v>72678.333333333328</v>
      </c>
      <c r="J42" s="11">
        <f t="shared" si="8"/>
        <v>131102.5</v>
      </c>
      <c r="K42" s="11">
        <f t="shared" si="8"/>
        <v>144347.5</v>
      </c>
      <c r="L42" s="11">
        <f t="shared" si="8"/>
        <v>62340</v>
      </c>
    </row>
    <row r="43" spans="2:12" x14ac:dyDescent="0.25">
      <c r="B43" s="2"/>
      <c r="C43" s="2"/>
      <c r="D43" s="2"/>
      <c r="E43" s="2"/>
      <c r="F43" s="2"/>
      <c r="G43" s="11"/>
      <c r="H43" s="11"/>
      <c r="I43" s="11"/>
      <c r="J43" s="11"/>
      <c r="K43" s="11"/>
      <c r="L43" s="11"/>
    </row>
    <row r="44" spans="2:12" ht="18" x14ac:dyDescent="0.25">
      <c r="B44" s="4" t="s">
        <v>92</v>
      </c>
      <c r="C44" s="2"/>
      <c r="D44" s="2"/>
      <c r="E44" s="2"/>
      <c r="F44" s="2"/>
      <c r="G44" s="13">
        <f>(G42+G5)</f>
        <v>391425</v>
      </c>
      <c r="H44" s="13">
        <f t="shared" ref="H44:L44" si="9">(H42+H5)</f>
        <v>452480</v>
      </c>
      <c r="I44" s="13">
        <f t="shared" si="9"/>
        <v>525158.33333333337</v>
      </c>
      <c r="J44" s="13">
        <f t="shared" si="9"/>
        <v>656260.83333333337</v>
      </c>
      <c r="K44" s="13">
        <f t="shared" si="9"/>
        <v>800608.33333333337</v>
      </c>
      <c r="L44" s="13">
        <f t="shared" si="9"/>
        <v>862948.33333333337</v>
      </c>
    </row>
    <row r="45" spans="2:12" x14ac:dyDescent="0.25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2:12" ht="18" x14ac:dyDescent="0.25">
      <c r="B46" s="4" t="s">
        <v>1</v>
      </c>
      <c r="C46" s="2"/>
      <c r="D46" s="2"/>
      <c r="E46" s="2"/>
      <c r="F46" s="2"/>
      <c r="G46" s="2"/>
      <c r="H46" s="2"/>
      <c r="I46" s="2"/>
      <c r="J46" s="5" t="s">
        <v>32</v>
      </c>
      <c r="K46" s="2"/>
      <c r="L46" s="2"/>
    </row>
    <row r="47" spans="2:12" x14ac:dyDescent="0.25">
      <c r="B47" s="2" t="s">
        <v>35</v>
      </c>
      <c r="C47" s="6" t="s">
        <v>103</v>
      </c>
      <c r="D47" s="6"/>
      <c r="E47" s="6"/>
      <c r="F47" s="6"/>
      <c r="G47" s="2"/>
      <c r="H47" s="2"/>
      <c r="I47" s="2"/>
      <c r="J47" s="10">
        <f>4000/12</f>
        <v>333.33333333333331</v>
      </c>
      <c r="K47" s="2"/>
      <c r="L47" s="2"/>
    </row>
    <row r="48" spans="2:12" x14ac:dyDescent="0.25">
      <c r="B48" s="2"/>
      <c r="C48" s="2" t="s">
        <v>11</v>
      </c>
      <c r="D48" s="2"/>
      <c r="E48" s="2"/>
      <c r="F48" s="2"/>
      <c r="G48" s="2"/>
      <c r="H48" s="2"/>
      <c r="I48" s="2"/>
      <c r="J48" s="11">
        <f>28000-3000</f>
        <v>25000</v>
      </c>
      <c r="K48" s="2"/>
      <c r="L48" s="2"/>
    </row>
    <row r="49" spans="2:12" x14ac:dyDescent="0.25">
      <c r="B49" s="2"/>
      <c r="C49" s="2" t="s">
        <v>102</v>
      </c>
      <c r="D49" s="2"/>
      <c r="E49" s="2"/>
      <c r="F49" s="2"/>
      <c r="G49" s="2"/>
      <c r="H49" s="2"/>
      <c r="I49" s="2"/>
      <c r="J49" s="11">
        <f>(28000*20%)/12</f>
        <v>466.66666666666669</v>
      </c>
      <c r="K49" s="2"/>
      <c r="L49" s="2"/>
    </row>
    <row r="50" spans="2:12" x14ac:dyDescent="0.25">
      <c r="B50" s="2" t="s">
        <v>36</v>
      </c>
      <c r="C50" s="2" t="s">
        <v>37</v>
      </c>
      <c r="D50" s="2"/>
      <c r="E50" s="2"/>
      <c r="F50" s="2"/>
      <c r="G50" s="2"/>
      <c r="H50" s="2"/>
      <c r="I50" s="2"/>
      <c r="J50" s="11"/>
      <c r="K50" s="2"/>
      <c r="L50" s="2"/>
    </row>
    <row r="51" spans="2:12" x14ac:dyDescent="0.25">
      <c r="B51" s="2" t="s">
        <v>38</v>
      </c>
      <c r="C51" s="2" t="s">
        <v>96</v>
      </c>
      <c r="D51" s="2"/>
      <c r="E51" s="2"/>
      <c r="F51" s="2"/>
      <c r="G51" s="2"/>
      <c r="H51" s="2"/>
      <c r="I51" s="2"/>
      <c r="J51" s="11">
        <f>75000/12</f>
        <v>6250</v>
      </c>
      <c r="K51" s="2"/>
      <c r="L51" s="2"/>
    </row>
    <row r="52" spans="2:12" x14ac:dyDescent="0.25">
      <c r="B52" s="2" t="s">
        <v>39</v>
      </c>
      <c r="C52" s="2" t="s">
        <v>15</v>
      </c>
      <c r="D52" s="2"/>
      <c r="E52" s="2"/>
      <c r="F52" s="2"/>
      <c r="G52" s="2"/>
      <c r="H52" s="2"/>
      <c r="I52" s="2"/>
      <c r="J52" s="11"/>
      <c r="K52" s="2"/>
      <c r="L52" s="2"/>
    </row>
    <row r="53" spans="2:12" x14ac:dyDescent="0.25">
      <c r="B53" s="2" t="s">
        <v>40</v>
      </c>
      <c r="C53" s="2" t="s">
        <v>104</v>
      </c>
      <c r="D53" s="2"/>
      <c r="E53" s="2"/>
      <c r="F53" s="2"/>
      <c r="G53" s="2"/>
      <c r="H53" s="2"/>
      <c r="I53" s="2"/>
      <c r="J53" s="11"/>
      <c r="K53" s="2"/>
      <c r="L53" s="2"/>
    </row>
    <row r="54" spans="2:12" x14ac:dyDescent="0.25">
      <c r="B54" s="2"/>
      <c r="C54" s="2"/>
      <c r="D54" s="2" t="s">
        <v>16</v>
      </c>
      <c r="E54" s="2"/>
      <c r="F54" s="2"/>
      <c r="G54" s="2"/>
      <c r="H54" s="2"/>
      <c r="I54" s="2"/>
      <c r="J54" s="11">
        <f>44000*20%</f>
        <v>8800</v>
      </c>
      <c r="K54" s="2"/>
      <c r="L54" s="2"/>
    </row>
    <row r="55" spans="2:12" x14ac:dyDescent="0.25">
      <c r="B55" s="2"/>
      <c r="C55" s="2"/>
      <c r="D55" s="2" t="s">
        <v>17</v>
      </c>
      <c r="E55" s="2"/>
      <c r="F55" s="2"/>
      <c r="G55" s="2"/>
      <c r="H55" s="2"/>
      <c r="I55" s="2"/>
      <c r="J55" s="11">
        <f>44000*50%</f>
        <v>22000</v>
      </c>
      <c r="K55" s="2"/>
      <c r="L55" s="2"/>
    </row>
    <row r="56" spans="2:12" x14ac:dyDescent="0.25">
      <c r="B56" s="2" t="s">
        <v>41</v>
      </c>
      <c r="C56" s="2" t="s">
        <v>20</v>
      </c>
      <c r="D56" s="2"/>
      <c r="E56" s="2"/>
      <c r="F56" s="2"/>
      <c r="G56" s="2"/>
      <c r="H56" s="2"/>
      <c r="I56" s="2"/>
      <c r="J56" s="11">
        <f>25*28</f>
        <v>700</v>
      </c>
      <c r="K56" s="2"/>
      <c r="L56" s="2"/>
    </row>
    <row r="57" spans="2:12" x14ac:dyDescent="0.25">
      <c r="B57" s="2"/>
      <c r="C57" s="2"/>
      <c r="D57" s="2"/>
      <c r="E57" s="2"/>
      <c r="F57" s="2"/>
      <c r="G57" s="2"/>
      <c r="H57" s="2"/>
      <c r="I57" s="2"/>
      <c r="J57" s="11"/>
      <c r="K57" s="2"/>
      <c r="L57" s="2"/>
    </row>
    <row r="58" spans="2:12" x14ac:dyDescent="0.25">
      <c r="B58" s="2" t="s">
        <v>42</v>
      </c>
      <c r="C58" s="2" t="s">
        <v>97</v>
      </c>
      <c r="D58" s="2"/>
      <c r="E58" s="2"/>
      <c r="F58" s="2"/>
      <c r="G58" s="2"/>
      <c r="H58" s="2"/>
      <c r="I58" s="2"/>
      <c r="J58" s="11"/>
      <c r="K58" s="2"/>
      <c r="L58" s="2"/>
    </row>
    <row r="59" spans="2:12" x14ac:dyDescent="0.25">
      <c r="B59" s="2"/>
      <c r="C59" s="2"/>
      <c r="D59" s="2" t="s">
        <v>21</v>
      </c>
      <c r="E59" s="2"/>
      <c r="F59" s="2"/>
      <c r="G59" s="2"/>
      <c r="H59" s="2"/>
      <c r="I59" s="2"/>
      <c r="J59" s="11">
        <f>(220000/2)/6</f>
        <v>18333.333333333332</v>
      </c>
      <c r="K59" s="2"/>
      <c r="L59" s="2"/>
    </row>
    <row r="60" spans="2:12" x14ac:dyDescent="0.25">
      <c r="B60" s="2"/>
      <c r="C60" s="2" t="s">
        <v>98</v>
      </c>
      <c r="D60" s="2"/>
      <c r="E60" s="2"/>
      <c r="F60" s="2"/>
      <c r="G60" s="2"/>
      <c r="H60" s="2"/>
      <c r="I60" s="2"/>
      <c r="J60" s="11">
        <f>140000/12</f>
        <v>11666.666666666666</v>
      </c>
      <c r="K60" s="2"/>
      <c r="L60" s="2"/>
    </row>
    <row r="61" spans="2:12" x14ac:dyDescent="0.25">
      <c r="B61" s="2" t="s">
        <v>43</v>
      </c>
      <c r="C61" s="2" t="s">
        <v>105</v>
      </c>
      <c r="D61" s="2"/>
      <c r="E61" s="2"/>
      <c r="F61" s="2"/>
      <c r="G61" s="2"/>
      <c r="H61" s="2"/>
      <c r="I61" s="2"/>
      <c r="J61" s="11"/>
      <c r="K61" s="2"/>
      <c r="L61" s="2"/>
    </row>
    <row r="62" spans="2:12" x14ac:dyDescent="0.25">
      <c r="B62" s="2"/>
      <c r="C62" s="2"/>
      <c r="D62" s="2" t="s">
        <v>25</v>
      </c>
      <c r="E62" s="2"/>
      <c r="F62" s="2"/>
      <c r="G62" s="2"/>
      <c r="H62" s="2"/>
      <c r="I62" s="2"/>
      <c r="J62" s="11">
        <f>24000*40%</f>
        <v>9600</v>
      </c>
      <c r="K62" s="2"/>
      <c r="L62" s="2"/>
    </row>
    <row r="63" spans="2:12" x14ac:dyDescent="0.25">
      <c r="B63" s="2"/>
      <c r="C63" s="2"/>
      <c r="D63" s="2" t="s">
        <v>26</v>
      </c>
      <c r="E63" s="2"/>
      <c r="F63" s="2"/>
      <c r="G63" s="2"/>
      <c r="H63" s="2"/>
      <c r="I63" s="2"/>
      <c r="J63" s="11">
        <f>24000*60%</f>
        <v>14400</v>
      </c>
      <c r="K63" s="2"/>
      <c r="L63" s="2"/>
    </row>
    <row r="64" spans="2:12" x14ac:dyDescent="0.25">
      <c r="B64" s="2" t="s">
        <v>44</v>
      </c>
      <c r="C64" s="2" t="s">
        <v>99</v>
      </c>
      <c r="D64" s="2"/>
      <c r="E64" s="2"/>
      <c r="F64" s="2"/>
      <c r="G64" s="2"/>
      <c r="H64" s="2"/>
      <c r="I64" s="2"/>
      <c r="J64" s="11">
        <f>110000/4</f>
        <v>27500</v>
      </c>
      <c r="K64" s="2"/>
      <c r="L64" s="2"/>
    </row>
    <row r="65" spans="2:12" x14ac:dyDescent="0.25">
      <c r="B65" s="2"/>
      <c r="C65" s="2" t="s">
        <v>100</v>
      </c>
      <c r="D65" s="2"/>
      <c r="E65" s="2"/>
      <c r="F65" s="2"/>
      <c r="G65" s="2"/>
      <c r="H65" s="2"/>
      <c r="I65" s="2"/>
      <c r="J65" s="11">
        <f>65000/12</f>
        <v>5416.666666666667</v>
      </c>
      <c r="K65" s="2"/>
      <c r="L65" s="2"/>
    </row>
    <row r="66" spans="2:12" x14ac:dyDescent="0.25">
      <c r="B66" s="2" t="s">
        <v>45</v>
      </c>
      <c r="C66" s="2" t="s">
        <v>28</v>
      </c>
      <c r="D66" s="2"/>
      <c r="E66" s="2"/>
      <c r="F66" s="2"/>
      <c r="G66" s="2"/>
      <c r="H66" s="2"/>
      <c r="I66" s="2"/>
      <c r="J66" s="11">
        <v>60000</v>
      </c>
      <c r="K66" s="2"/>
      <c r="L66" s="2"/>
    </row>
    <row r="67" spans="2:12" x14ac:dyDescent="0.25">
      <c r="B67" s="2" t="s">
        <v>46</v>
      </c>
      <c r="C67" s="2" t="s">
        <v>101</v>
      </c>
      <c r="D67" s="2"/>
      <c r="E67" s="2"/>
      <c r="F67" s="2"/>
      <c r="G67" s="2"/>
      <c r="H67" s="2"/>
      <c r="I67" s="2"/>
      <c r="J67" s="11">
        <f>12000/12</f>
        <v>1000</v>
      </c>
      <c r="K67" s="2"/>
      <c r="L67" s="2"/>
    </row>
    <row r="68" spans="2:12" x14ac:dyDescent="0.25">
      <c r="B68" s="2" t="s">
        <v>47</v>
      </c>
      <c r="C68" s="2" t="s">
        <v>29</v>
      </c>
      <c r="D68" s="2"/>
      <c r="E68" s="2"/>
      <c r="F68" s="2"/>
      <c r="G68" s="2"/>
      <c r="H68" s="2"/>
      <c r="I68" s="2"/>
      <c r="J68" s="11">
        <v>5000</v>
      </c>
      <c r="K68" s="2"/>
      <c r="L68" s="2"/>
    </row>
  </sheetData>
  <mergeCells count="2">
    <mergeCell ref="B2:L2"/>
    <mergeCell ref="B3:L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38"/>
  <sheetViews>
    <sheetView tabSelected="1" topLeftCell="A25" zoomScale="80" zoomScaleNormal="80" workbookViewId="0">
      <selection activeCell="F44" sqref="F44"/>
    </sheetView>
  </sheetViews>
  <sheetFormatPr defaultRowHeight="15" x14ac:dyDescent="0.25"/>
  <cols>
    <col min="3" max="3" width="56" bestFit="1" customWidth="1"/>
    <col min="4" max="4" width="19.5703125" bestFit="1" customWidth="1"/>
    <col min="5" max="6" width="17.140625" bestFit="1" customWidth="1"/>
    <col min="7" max="8" width="19.5703125" bestFit="1" customWidth="1"/>
    <col min="9" max="9" width="17.140625" bestFit="1" customWidth="1"/>
  </cols>
  <sheetData>
    <row r="3" spans="3:10" ht="20.25" x14ac:dyDescent="0.3">
      <c r="C3" s="15" t="s">
        <v>88</v>
      </c>
      <c r="D3" s="15"/>
      <c r="E3" s="15"/>
      <c r="F3" s="15"/>
      <c r="G3" s="15"/>
      <c r="H3" s="15"/>
      <c r="I3" s="15"/>
      <c r="J3" s="15"/>
    </row>
    <row r="4" spans="3:10" ht="18" x14ac:dyDescent="0.25">
      <c r="C4" s="14" t="s">
        <v>77</v>
      </c>
      <c r="D4" s="14"/>
      <c r="E4" s="14"/>
      <c r="F4" s="14"/>
      <c r="G4" s="14"/>
      <c r="H4" s="14"/>
      <c r="I4" s="14"/>
      <c r="J4" s="14"/>
    </row>
    <row r="5" spans="3:10" ht="15.75" x14ac:dyDescent="0.25">
      <c r="C5" s="3"/>
      <c r="D5" s="3"/>
      <c r="E5" s="3"/>
      <c r="F5" s="3"/>
      <c r="G5" s="3"/>
      <c r="H5" s="3"/>
      <c r="I5" s="3"/>
      <c r="J5" s="3"/>
    </row>
    <row r="6" spans="3:10" ht="18" x14ac:dyDescent="0.25">
      <c r="C6" s="4" t="s">
        <v>61</v>
      </c>
      <c r="D6" s="4" t="s">
        <v>89</v>
      </c>
      <c r="E6" s="4" t="s">
        <v>52</v>
      </c>
      <c r="F6" s="4" t="s">
        <v>90</v>
      </c>
      <c r="G6" s="4" t="s">
        <v>54</v>
      </c>
      <c r="H6" s="4" t="s">
        <v>55</v>
      </c>
      <c r="I6" s="4" t="s">
        <v>62</v>
      </c>
      <c r="J6" s="3"/>
    </row>
    <row r="7" spans="3:10" ht="15.75" x14ac:dyDescent="0.25">
      <c r="C7" s="3" t="s">
        <v>78</v>
      </c>
      <c r="D7" s="3"/>
      <c r="E7" s="3"/>
      <c r="F7" s="3"/>
      <c r="G7" s="3"/>
      <c r="H7" s="3"/>
      <c r="I7" s="3"/>
      <c r="J7" s="3"/>
    </row>
    <row r="8" spans="3:10" ht="15.75" x14ac:dyDescent="0.25">
      <c r="C8" s="1" t="s">
        <v>63</v>
      </c>
      <c r="D8" s="7">
        <v>130500</v>
      </c>
      <c r="E8" s="7">
        <v>125000</v>
      </c>
      <c r="F8" s="7">
        <v>140000</v>
      </c>
      <c r="G8" s="7">
        <v>145500</v>
      </c>
      <c r="H8" s="7">
        <v>148000</v>
      </c>
      <c r="I8" s="7">
        <v>178000</v>
      </c>
      <c r="J8" s="1"/>
    </row>
    <row r="9" spans="3:10" ht="15.75" x14ac:dyDescent="0.25">
      <c r="C9" s="1" t="s">
        <v>64</v>
      </c>
      <c r="D9" s="7">
        <v>44500</v>
      </c>
      <c r="E9" s="7">
        <v>40100</v>
      </c>
      <c r="F9" s="7">
        <v>43300</v>
      </c>
      <c r="G9" s="7">
        <v>42600</v>
      </c>
      <c r="H9" s="7">
        <v>40200</v>
      </c>
      <c r="I9" s="7">
        <v>36500</v>
      </c>
      <c r="J9" s="1"/>
    </row>
    <row r="10" spans="3:10" ht="15.75" x14ac:dyDescent="0.25">
      <c r="C10" s="1" t="s">
        <v>106</v>
      </c>
      <c r="D10" s="7">
        <v>0</v>
      </c>
      <c r="E10" s="7">
        <v>2100</v>
      </c>
      <c r="F10" s="7">
        <v>1925</v>
      </c>
      <c r="G10" s="7">
        <v>2537.5</v>
      </c>
      <c r="H10" s="7">
        <v>2187.5</v>
      </c>
      <c r="I10" s="7">
        <v>2450</v>
      </c>
      <c r="J10" s="1"/>
    </row>
    <row r="11" spans="3:10" ht="15.75" x14ac:dyDescent="0.25">
      <c r="C11" s="1" t="s">
        <v>107</v>
      </c>
      <c r="D11" s="7">
        <v>450</v>
      </c>
      <c r="E11" s="7">
        <v>450</v>
      </c>
      <c r="F11" s="7">
        <v>950</v>
      </c>
      <c r="G11" s="7">
        <v>950</v>
      </c>
      <c r="H11" s="7">
        <v>950</v>
      </c>
      <c r="I11" s="7">
        <v>950</v>
      </c>
      <c r="J11" s="1"/>
    </row>
    <row r="12" spans="3:10" ht="15.75" x14ac:dyDescent="0.25">
      <c r="C12" s="1" t="s">
        <v>65</v>
      </c>
      <c r="D12" s="7">
        <v>950</v>
      </c>
      <c r="E12" s="7">
        <v>950</v>
      </c>
      <c r="F12" s="7">
        <v>950</v>
      </c>
      <c r="G12" s="7">
        <v>950</v>
      </c>
      <c r="H12" s="7">
        <v>950</v>
      </c>
      <c r="I12" s="7">
        <v>950</v>
      </c>
      <c r="J12" s="1"/>
    </row>
    <row r="13" spans="3:10" ht="15.75" x14ac:dyDescent="0.25">
      <c r="C13" s="1" t="s">
        <v>66</v>
      </c>
      <c r="D13" s="7">
        <v>25</v>
      </c>
      <c r="E13" s="7">
        <v>55</v>
      </c>
      <c r="F13" s="7">
        <v>20</v>
      </c>
      <c r="G13" s="7">
        <v>15</v>
      </c>
      <c r="H13" s="7">
        <v>10</v>
      </c>
      <c r="I13" s="7">
        <v>40</v>
      </c>
      <c r="J13" s="1"/>
    </row>
    <row r="14" spans="3:10" ht="15.75" x14ac:dyDescent="0.25">
      <c r="C14" s="3" t="s">
        <v>82</v>
      </c>
      <c r="D14" s="8">
        <f>SUM(D8:D13)</f>
        <v>176425</v>
      </c>
      <c r="E14" s="8">
        <f>SUM(E8:E13)</f>
        <v>168655</v>
      </c>
      <c r="F14" s="8">
        <f>SUM(F8:F13)</f>
        <v>187145</v>
      </c>
      <c r="G14" s="8">
        <f>SUM(G8:G13)</f>
        <v>192552.5</v>
      </c>
      <c r="H14" s="8">
        <f>SUM(H8:H13)</f>
        <v>192297.5</v>
      </c>
      <c r="I14" s="8">
        <f>SUM(I8:I13)</f>
        <v>218890</v>
      </c>
      <c r="J14" s="1"/>
    </row>
    <row r="15" spans="3:10" ht="15.75" x14ac:dyDescent="0.25">
      <c r="C15" s="1"/>
      <c r="D15" s="7"/>
      <c r="E15" s="7"/>
      <c r="F15" s="7"/>
      <c r="G15" s="7"/>
      <c r="H15" s="7"/>
      <c r="I15" s="7"/>
      <c r="J15" s="1"/>
    </row>
    <row r="16" spans="3:10" ht="15.75" x14ac:dyDescent="0.25">
      <c r="C16" s="1"/>
      <c r="D16" s="8"/>
      <c r="E16" s="7"/>
      <c r="F16" s="7"/>
      <c r="G16" s="7"/>
      <c r="H16" s="7"/>
      <c r="I16" s="7"/>
      <c r="J16" s="1"/>
    </row>
    <row r="17" spans="3:10" ht="15.75" x14ac:dyDescent="0.25">
      <c r="C17" s="3" t="s">
        <v>81</v>
      </c>
      <c r="D17" s="7"/>
      <c r="E17" s="7"/>
      <c r="F17" s="7"/>
      <c r="G17" s="7"/>
      <c r="H17" s="7"/>
      <c r="I17" s="7"/>
      <c r="J17" s="1"/>
    </row>
    <row r="18" spans="3:10" ht="15.75" x14ac:dyDescent="0.25">
      <c r="C18" s="1" t="s">
        <v>67</v>
      </c>
      <c r="D18" s="7">
        <v>333.33</v>
      </c>
      <c r="E18" s="7">
        <v>333.33</v>
      </c>
      <c r="F18" s="7">
        <v>333.33</v>
      </c>
      <c r="G18" s="7">
        <v>333.33</v>
      </c>
      <c r="H18" s="7">
        <v>333.33</v>
      </c>
      <c r="I18" s="7">
        <v>333.33</v>
      </c>
      <c r="J18" s="1"/>
    </row>
    <row r="19" spans="3:10" ht="15.75" x14ac:dyDescent="0.25">
      <c r="C19" s="1" t="s">
        <v>68</v>
      </c>
      <c r="D19" s="7">
        <v>0</v>
      </c>
      <c r="E19" s="7">
        <v>0</v>
      </c>
      <c r="F19" s="7">
        <v>466.67</v>
      </c>
      <c r="G19" s="7">
        <v>466.67</v>
      </c>
      <c r="H19" s="7">
        <v>466.67</v>
      </c>
      <c r="I19" s="7">
        <v>466.67</v>
      </c>
      <c r="J19" s="1"/>
    </row>
    <row r="20" spans="3:10" ht="15.75" x14ac:dyDescent="0.25">
      <c r="C20" s="1" t="s">
        <v>69</v>
      </c>
      <c r="D20" s="7">
        <v>6250</v>
      </c>
      <c r="E20" s="7">
        <v>6250</v>
      </c>
      <c r="F20" s="7">
        <v>6250</v>
      </c>
      <c r="G20" s="7">
        <v>6250</v>
      </c>
      <c r="H20" s="7">
        <v>6250</v>
      </c>
      <c r="I20" s="7">
        <v>6250</v>
      </c>
      <c r="J20" s="1"/>
    </row>
    <row r="21" spans="3:10" ht="15.75" x14ac:dyDescent="0.25">
      <c r="C21" s="1" t="s">
        <v>70</v>
      </c>
      <c r="D21" s="7">
        <v>2000</v>
      </c>
      <c r="E21" s="7">
        <v>2000</v>
      </c>
      <c r="F21" s="7">
        <v>2000</v>
      </c>
      <c r="G21" s="7">
        <v>2000</v>
      </c>
      <c r="H21" s="7">
        <v>2900</v>
      </c>
      <c r="I21" s="7">
        <v>2000</v>
      </c>
      <c r="J21" s="1"/>
    </row>
    <row r="22" spans="3:10" ht="15.75" x14ac:dyDescent="0.25">
      <c r="C22" s="1" t="s">
        <v>94</v>
      </c>
      <c r="D22" s="7">
        <v>0</v>
      </c>
      <c r="E22" s="7">
        <v>46000</v>
      </c>
      <c r="F22" s="7">
        <v>0</v>
      </c>
      <c r="G22" s="7">
        <v>0</v>
      </c>
      <c r="H22" s="7">
        <v>0</v>
      </c>
      <c r="I22" s="7">
        <v>0</v>
      </c>
      <c r="J22" s="1"/>
    </row>
    <row r="23" spans="3:10" ht="15.75" x14ac:dyDescent="0.25">
      <c r="C23" s="1" t="s">
        <v>71</v>
      </c>
      <c r="D23" s="7">
        <v>0</v>
      </c>
      <c r="E23" s="7">
        <v>2000</v>
      </c>
      <c r="F23" s="7">
        <v>2000</v>
      </c>
      <c r="G23" s="7">
        <v>2000</v>
      </c>
      <c r="H23" s="7">
        <v>2000</v>
      </c>
      <c r="I23" s="7">
        <v>2000</v>
      </c>
      <c r="J23" s="1"/>
    </row>
    <row r="24" spans="3:10" ht="15.75" x14ac:dyDescent="0.25">
      <c r="C24" s="1" t="s">
        <v>85</v>
      </c>
      <c r="D24" s="7">
        <v>0</v>
      </c>
      <c r="E24" s="7">
        <v>0</v>
      </c>
      <c r="F24" s="7">
        <v>8800</v>
      </c>
      <c r="G24" s="7">
        <v>0</v>
      </c>
      <c r="H24" s="7">
        <v>0</v>
      </c>
      <c r="I24" s="7">
        <v>22000</v>
      </c>
      <c r="J24" s="1"/>
    </row>
    <row r="25" spans="3:10" ht="15.75" x14ac:dyDescent="0.25">
      <c r="C25" s="1" t="s">
        <v>86</v>
      </c>
      <c r="D25" s="7">
        <v>0</v>
      </c>
      <c r="E25" s="7">
        <v>0</v>
      </c>
      <c r="F25" s="7">
        <v>700</v>
      </c>
      <c r="G25" s="7">
        <v>0</v>
      </c>
      <c r="H25" s="7">
        <v>0</v>
      </c>
      <c r="I25" s="7">
        <v>0</v>
      </c>
      <c r="J25" s="1"/>
    </row>
    <row r="26" spans="3:10" ht="15.75" x14ac:dyDescent="0.25">
      <c r="C26" s="1" t="s">
        <v>87</v>
      </c>
      <c r="D26" s="7">
        <v>18333.330000000002</v>
      </c>
      <c r="E26" s="7">
        <v>18333.330000000002</v>
      </c>
      <c r="F26" s="7">
        <v>18333.330000000002</v>
      </c>
      <c r="G26" s="7">
        <v>18333.330000000002</v>
      </c>
      <c r="H26" s="7">
        <v>18333.330000000002</v>
      </c>
      <c r="I26" s="7">
        <v>18333.330000000002</v>
      </c>
      <c r="J26" s="1"/>
    </row>
    <row r="27" spans="3:10" ht="15.75" x14ac:dyDescent="0.25">
      <c r="C27" s="1" t="s">
        <v>72</v>
      </c>
      <c r="D27" s="7">
        <v>11666.67</v>
      </c>
      <c r="E27" s="7">
        <v>11666.67</v>
      </c>
      <c r="F27" s="7">
        <v>11666.67</v>
      </c>
      <c r="G27" s="7">
        <v>11666.67</v>
      </c>
      <c r="H27" s="7">
        <v>11666.67</v>
      </c>
      <c r="I27" s="7">
        <v>11666.67</v>
      </c>
      <c r="J27" s="1"/>
    </row>
    <row r="28" spans="3:10" ht="15.75" x14ac:dyDescent="0.25">
      <c r="C28" s="1" t="s">
        <v>73</v>
      </c>
      <c r="D28" s="7">
        <v>0</v>
      </c>
      <c r="E28" s="7">
        <v>9600</v>
      </c>
      <c r="F28" s="7">
        <v>0</v>
      </c>
      <c r="G28" s="7">
        <v>14400</v>
      </c>
      <c r="H28" s="7">
        <v>0</v>
      </c>
      <c r="I28" s="7">
        <v>0</v>
      </c>
      <c r="J28" s="1"/>
    </row>
    <row r="29" spans="3:10" ht="15.75" x14ac:dyDescent="0.25">
      <c r="C29" s="1" t="s">
        <v>79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60000</v>
      </c>
      <c r="J29" s="1"/>
    </row>
    <row r="30" spans="3:10" ht="15.75" x14ac:dyDescent="0.25">
      <c r="C30" s="1" t="s">
        <v>80</v>
      </c>
      <c r="D30" s="7">
        <v>1000</v>
      </c>
      <c r="E30" s="7">
        <v>1000</v>
      </c>
      <c r="F30" s="7">
        <v>1000</v>
      </c>
      <c r="G30" s="7">
        <v>1000</v>
      </c>
      <c r="H30" s="7">
        <v>1000</v>
      </c>
      <c r="I30" s="7">
        <v>1000</v>
      </c>
      <c r="J30" s="1"/>
    </row>
    <row r="31" spans="3:10" ht="15.75" x14ac:dyDescent="0.25">
      <c r="C31" s="1" t="s">
        <v>74</v>
      </c>
      <c r="D31" s="7">
        <v>5000</v>
      </c>
      <c r="E31" s="7">
        <v>5000</v>
      </c>
      <c r="F31" s="7">
        <v>5000</v>
      </c>
      <c r="G31" s="7">
        <v>5000</v>
      </c>
      <c r="H31" s="7">
        <v>5000</v>
      </c>
      <c r="I31" s="7">
        <v>5000</v>
      </c>
      <c r="J31" s="1"/>
    </row>
    <row r="32" spans="3:10" ht="15.75" x14ac:dyDescent="0.25">
      <c r="C32" s="1" t="s">
        <v>75</v>
      </c>
      <c r="D32" s="7">
        <v>0</v>
      </c>
      <c r="E32" s="7">
        <v>0</v>
      </c>
      <c r="F32" s="7">
        <v>27500</v>
      </c>
      <c r="G32" s="7">
        <v>0</v>
      </c>
      <c r="H32" s="7">
        <v>0</v>
      </c>
      <c r="I32" s="7">
        <v>27500</v>
      </c>
      <c r="J32" s="1"/>
    </row>
    <row r="33" spans="3:10" ht="15.75" x14ac:dyDescent="0.25">
      <c r="C33" s="1" t="s">
        <v>76</v>
      </c>
      <c r="D33" s="7">
        <v>5416.67</v>
      </c>
      <c r="E33" s="7">
        <v>5416.67</v>
      </c>
      <c r="F33" s="7">
        <v>5416.67</v>
      </c>
      <c r="G33" s="7">
        <v>0</v>
      </c>
      <c r="H33" s="7">
        <v>0</v>
      </c>
      <c r="I33" s="7">
        <v>0</v>
      </c>
      <c r="J33" s="1"/>
    </row>
    <row r="34" spans="3:10" ht="15.75" x14ac:dyDescent="0.25">
      <c r="C34" s="1"/>
      <c r="D34" s="7"/>
      <c r="E34" s="7"/>
      <c r="F34" s="7"/>
      <c r="G34" s="7"/>
      <c r="H34" s="7"/>
      <c r="I34" s="7"/>
      <c r="J34" s="1"/>
    </row>
    <row r="35" spans="3:10" ht="15.75" x14ac:dyDescent="0.25">
      <c r="C35" s="3" t="s">
        <v>83</v>
      </c>
      <c r="D35" s="8">
        <f>(D18+D19+D20+D21+D22+D24+D25+D26+D27+D28+D29+D30+D31+D32+D33)</f>
        <v>50000</v>
      </c>
      <c r="E35" s="8">
        <f>SUM(E18:E33)</f>
        <v>107600</v>
      </c>
      <c r="F35" s="8">
        <f t="shared" ref="F35:I35" si="0">SUM(F18:F33)</f>
        <v>89466.67</v>
      </c>
      <c r="G35" s="8">
        <f t="shared" si="0"/>
        <v>61450</v>
      </c>
      <c r="H35" s="8">
        <f t="shared" si="0"/>
        <v>47950</v>
      </c>
      <c r="I35" s="8">
        <f t="shared" si="0"/>
        <v>156550</v>
      </c>
      <c r="J35" s="1"/>
    </row>
    <row r="36" spans="3:10" ht="15.75" x14ac:dyDescent="0.25">
      <c r="C36" s="1"/>
      <c r="D36" s="7"/>
      <c r="E36" s="7"/>
      <c r="F36" s="7"/>
      <c r="G36" s="7"/>
      <c r="H36" s="7"/>
      <c r="I36" s="7"/>
      <c r="J36" s="1"/>
    </row>
    <row r="37" spans="3:10" ht="18" x14ac:dyDescent="0.25">
      <c r="C37" s="4" t="s">
        <v>84</v>
      </c>
      <c r="D37" s="9">
        <f>D14-D35</f>
        <v>126425</v>
      </c>
      <c r="E37" s="9">
        <f>E14-E35</f>
        <v>61055</v>
      </c>
      <c r="F37" s="9">
        <f>F14-F35</f>
        <v>97678.33</v>
      </c>
      <c r="G37" s="9">
        <f>G14-G35</f>
        <v>131102.5</v>
      </c>
      <c r="H37" s="9">
        <f>H14-H35</f>
        <v>144347.5</v>
      </c>
      <c r="I37" s="9">
        <f>I14-I35</f>
        <v>62340</v>
      </c>
      <c r="J37" s="1"/>
    </row>
    <row r="38" spans="3:10" x14ac:dyDescent="0.25">
      <c r="C38" s="2"/>
      <c r="D38" s="2"/>
      <c r="E38" s="2"/>
      <c r="F38" s="2"/>
      <c r="G38" s="2"/>
      <c r="H38" s="2"/>
      <c r="I38" s="2"/>
      <c r="J38" s="2"/>
    </row>
  </sheetData>
  <mergeCells count="2">
    <mergeCell ref="C3:J3"/>
    <mergeCell ref="C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Budget</vt:lpstr>
      <vt:lpstr>Profit Budget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2020-08-04T06:17:09Z</dcterms:created>
  <dcterms:modified xsi:type="dcterms:W3CDTF">2020-08-05T08:07:35Z</dcterms:modified>
</cp:coreProperties>
</file>