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uowtsd.sharepoint.com/teams/EngineeringDigitalArchive_GRP/Shared Documents/General/2025_26 Archive/Level 7/ACHA7001 - Aerodynamics of Ground Vehicles/"/>
    </mc:Choice>
  </mc:AlternateContent>
  <xr:revisionPtr revIDLastSave="27" documentId="11_519B1495D586369258436AAD3D398A59C5138E5A" xr6:coauthVersionLast="47" xr6:coauthVersionMax="47" xr10:uidLastSave="{662DF673-9511-46A4-B672-186372691CA1}"/>
  <bookViews>
    <workbookView xWindow="-28920" yWindow="-120" windowWidth="29040" windowHeight="15840" firstSheet="2" xr2:uid="{00000000-000D-0000-FFFF-FFFF00000000}"/>
  </bookViews>
  <sheets>
    <sheet name="RUN PLAN" sheetId="2" r:id="rId1"/>
    <sheet name="Ride Height Record Sheet" sheetId="3" r:id="rId2"/>
    <sheet name="MIRA DATA LOG" sheetId="1" r:id="rId3"/>
    <sheet name="Data processing" sheetId="7" state="hidden" r:id="rId4"/>
    <sheet name="MIRA RAW Data" sheetId="12" r:id="rId5"/>
  </sheets>
  <definedNames>
    <definedName name="_xlnm.Print_Area" localSheetId="1">'Ride Height Record Sheet'!$C$5:$J$14</definedName>
    <definedName name="_xlnm.Print_Area" localSheetId="0">'RUN PLAN'!$B$1:$N$48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2" i="7" l="1"/>
  <c r="T14" i="7"/>
  <c r="T15" i="7"/>
  <c r="T16" i="7"/>
  <c r="T17" i="7"/>
  <c r="T18" i="7"/>
  <c r="T19" i="7"/>
  <c r="T20" i="7"/>
  <c r="T21" i="7"/>
  <c r="T22" i="7"/>
  <c r="T23" i="7"/>
  <c r="T24" i="7"/>
  <c r="T25" i="7"/>
  <c r="T26" i="7"/>
  <c r="T27" i="7"/>
  <c r="T28" i="7"/>
  <c r="T29" i="7"/>
  <c r="T30" i="7"/>
  <c r="T31" i="7"/>
  <c r="T32" i="7"/>
  <c r="T33" i="7"/>
  <c r="T34" i="7"/>
  <c r="T9" i="7"/>
  <c r="V82" i="7" l="1"/>
  <c r="V81" i="7"/>
  <c r="V80" i="7"/>
  <c r="V79" i="7"/>
  <c r="V78" i="7"/>
  <c r="V73" i="7"/>
  <c r="V72" i="7"/>
  <c r="V71" i="7"/>
  <c r="V70" i="7"/>
  <c r="V69" i="7"/>
  <c r="V62" i="7"/>
  <c r="V63" i="7"/>
  <c r="V64" i="7"/>
  <c r="V65" i="7"/>
  <c r="V61" i="7"/>
  <c r="U82" i="7"/>
  <c r="U81" i="7"/>
  <c r="U80" i="7"/>
  <c r="U79" i="7"/>
  <c r="U78" i="7"/>
  <c r="U70" i="7"/>
  <c r="U71" i="7"/>
  <c r="U72" i="7"/>
  <c r="U73" i="7"/>
  <c r="U69" i="7"/>
  <c r="U62" i="7"/>
  <c r="U63" i="7"/>
  <c r="U64" i="7"/>
  <c r="U65" i="7"/>
  <c r="U61" i="7"/>
  <c r="H35" i="7"/>
  <c r="G35" i="7"/>
  <c r="F35" i="7"/>
  <c r="E35" i="7"/>
  <c r="D35" i="7"/>
  <c r="C35" i="7"/>
  <c r="H34" i="7"/>
  <c r="G34" i="7"/>
  <c r="F34" i="7"/>
  <c r="E34" i="7"/>
  <c r="D34" i="7"/>
  <c r="C34" i="7"/>
  <c r="H33" i="7"/>
  <c r="G33" i="7"/>
  <c r="F33" i="7"/>
  <c r="E33" i="7"/>
  <c r="D33" i="7"/>
  <c r="C33" i="7"/>
  <c r="H32" i="7"/>
  <c r="G32" i="7"/>
  <c r="F32" i="7"/>
  <c r="E32" i="7"/>
  <c r="D32" i="7"/>
  <c r="C32" i="7"/>
  <c r="H31" i="7"/>
  <c r="G31" i="7"/>
  <c r="F31" i="7"/>
  <c r="E31" i="7"/>
  <c r="D31" i="7"/>
  <c r="C31" i="7"/>
  <c r="H30" i="7"/>
  <c r="G30" i="7"/>
  <c r="F30" i="7"/>
  <c r="E30" i="7"/>
  <c r="D30" i="7"/>
  <c r="C30" i="7"/>
  <c r="H29" i="7"/>
  <c r="G29" i="7"/>
  <c r="F29" i="7"/>
  <c r="E29" i="7"/>
  <c r="D29" i="7"/>
  <c r="C29" i="7"/>
  <c r="H28" i="7"/>
  <c r="G28" i="7"/>
  <c r="F28" i="7"/>
  <c r="E28" i="7"/>
  <c r="D28" i="7"/>
  <c r="C28" i="7"/>
  <c r="H27" i="7"/>
  <c r="G27" i="7"/>
  <c r="F27" i="7"/>
  <c r="E27" i="7"/>
  <c r="D27" i="7"/>
  <c r="C27" i="7"/>
  <c r="H26" i="7"/>
  <c r="G26" i="7"/>
  <c r="F26" i="7"/>
  <c r="E26" i="7"/>
  <c r="D26" i="7"/>
  <c r="C26" i="7"/>
  <c r="H25" i="7"/>
  <c r="G25" i="7"/>
  <c r="F25" i="7"/>
  <c r="E25" i="7"/>
  <c r="D25" i="7"/>
  <c r="C25" i="7"/>
  <c r="H24" i="7"/>
  <c r="G24" i="7"/>
  <c r="F24" i="7"/>
  <c r="E24" i="7"/>
  <c r="D24" i="7"/>
  <c r="C24" i="7"/>
  <c r="H23" i="7"/>
  <c r="G23" i="7"/>
  <c r="F23" i="7"/>
  <c r="E23" i="7"/>
  <c r="D23" i="7"/>
  <c r="C23" i="7"/>
  <c r="H22" i="7"/>
  <c r="G22" i="7"/>
  <c r="F22" i="7"/>
  <c r="E22" i="7"/>
  <c r="D22" i="7"/>
  <c r="C22" i="7"/>
  <c r="H21" i="7"/>
  <c r="G21" i="7"/>
  <c r="F21" i="7"/>
  <c r="E21" i="7"/>
  <c r="D21" i="7"/>
  <c r="C21" i="7"/>
  <c r="H20" i="7"/>
  <c r="G20" i="7"/>
  <c r="F20" i="7"/>
  <c r="E20" i="7"/>
  <c r="D20" i="7"/>
  <c r="C20" i="7"/>
  <c r="H19" i="7"/>
  <c r="G19" i="7"/>
  <c r="F19" i="7"/>
  <c r="E19" i="7"/>
  <c r="D19" i="7"/>
  <c r="C19" i="7"/>
  <c r="H18" i="7"/>
  <c r="G18" i="7"/>
  <c r="F18" i="7"/>
  <c r="E18" i="7"/>
  <c r="D18" i="7"/>
  <c r="C18" i="7"/>
  <c r="H17" i="7"/>
  <c r="G17" i="7"/>
  <c r="F17" i="7"/>
  <c r="E17" i="7"/>
  <c r="D17" i="7"/>
  <c r="C17" i="7"/>
  <c r="H16" i="7"/>
  <c r="G16" i="7"/>
  <c r="F16" i="7"/>
  <c r="E16" i="7"/>
  <c r="D16" i="7"/>
  <c r="C16" i="7"/>
  <c r="H15" i="7"/>
  <c r="G15" i="7"/>
  <c r="F15" i="7"/>
  <c r="E15" i="7"/>
  <c r="D15" i="7"/>
  <c r="C15" i="7"/>
  <c r="H14" i="7"/>
  <c r="G14" i="7"/>
  <c r="F14" i="7"/>
  <c r="E14" i="7"/>
  <c r="D14" i="7"/>
  <c r="C14" i="7"/>
  <c r="F12" i="7"/>
  <c r="F9" i="7"/>
  <c r="H9" i="7" s="1"/>
  <c r="E9" i="7"/>
  <c r="C14" i="1"/>
  <c r="D14" i="1"/>
  <c r="C15" i="1"/>
  <c r="D15" i="1"/>
  <c r="C16" i="1"/>
  <c r="D16" i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D13" i="1"/>
  <c r="C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13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13" i="1"/>
  <c r="N10" i="1"/>
  <c r="E12" i="3"/>
  <c r="E11" i="3"/>
  <c r="E10" i="3"/>
  <c r="E8" i="3"/>
  <c r="M46" i="2"/>
  <c r="M45" i="2"/>
  <c r="M47" i="2" s="1"/>
  <c r="M48" i="2" s="1"/>
  <c r="N44" i="2"/>
  <c r="M44" i="2"/>
  <c r="X44" i="2" s="1"/>
  <c r="I14" i="2"/>
  <c r="H14" i="2"/>
  <c r="G14" i="2"/>
  <c r="F14" i="2"/>
  <c r="E14" i="2"/>
  <c r="I13" i="2"/>
  <c r="H13" i="2"/>
  <c r="G13" i="2"/>
  <c r="F13" i="2"/>
  <c r="E13" i="2"/>
  <c r="I12" i="2"/>
  <c r="H12" i="2"/>
  <c r="G12" i="2"/>
  <c r="F12" i="2"/>
  <c r="D12" i="2"/>
  <c r="E12" i="2" s="1"/>
  <c r="D11" i="2"/>
  <c r="I11" i="2" s="1"/>
  <c r="D10" i="2"/>
  <c r="F10" i="2" s="1"/>
  <c r="I9" i="2"/>
  <c r="H9" i="2"/>
  <c r="G9" i="2"/>
  <c r="F9" i="2"/>
  <c r="E9" i="2"/>
  <c r="G8" i="2"/>
  <c r="D8" i="2"/>
  <c r="I8" i="2" s="1"/>
  <c r="P4" i="2"/>
  <c r="T4" i="2" s="1"/>
  <c r="P3" i="2"/>
  <c r="T3" i="2" s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E8" i="2" l="1"/>
  <c r="E11" i="2"/>
  <c r="F8" i="2"/>
  <c r="F11" i="2"/>
  <c r="G11" i="2"/>
  <c r="H8" i="2"/>
  <c r="H11" i="2"/>
  <c r="G9" i="7"/>
  <c r="E10" i="2"/>
  <c r="G10" i="2"/>
  <c r="H10" i="2"/>
  <c r="I10" i="2"/>
  <c r="F10" i="1" l="1"/>
  <c r="H10" i="1" s="1"/>
  <c r="F11" i="1"/>
  <c r="F9" i="1"/>
  <c r="H9" i="1" s="1"/>
  <c r="E10" i="1"/>
  <c r="E9" i="1"/>
  <c r="G9" i="1" l="1"/>
  <c r="G10" i="1"/>
</calcChain>
</file>

<file path=xl/sharedStrings.xml><?xml version="1.0" encoding="utf-8"?>
<sst xmlns="http://schemas.openxmlformats.org/spreadsheetml/2006/main" count="366" uniqueCount="272">
  <si>
    <t>Change in ride height for 5 turns</t>
  </si>
  <si>
    <t>Ride Height Change per turn</t>
  </si>
  <si>
    <r>
      <rPr>
        <b/>
        <sz val="20"/>
        <color theme="1"/>
        <rFont val="Calibri"/>
        <family val="2"/>
        <scheme val="minor"/>
      </rPr>
      <t>UWTSD</t>
    </r>
    <r>
      <rPr>
        <sz val="20"/>
        <color theme="1"/>
        <rFont val="Calibri"/>
        <family val="2"/>
        <scheme val="minor"/>
      </rPr>
      <t xml:space="preserve"> Windtunnel Testplan (MCR Bodywork)</t>
    </r>
  </si>
  <si>
    <t>Date</t>
  </si>
  <si>
    <t>Front</t>
  </si>
  <si>
    <t>mm</t>
  </si>
  <si>
    <t>Revision</t>
  </si>
  <si>
    <t>Rear</t>
  </si>
  <si>
    <t>Turns</t>
  </si>
  <si>
    <t>Rake RH Delta (mm)</t>
  </si>
  <si>
    <t>Front Ride Height</t>
  </si>
  <si>
    <t>Ride Heights</t>
  </si>
  <si>
    <t>Rear Ride Height</t>
  </si>
  <si>
    <t>Ride Height Sweep</t>
  </si>
  <si>
    <t>BASELINE</t>
  </si>
  <si>
    <t>Rake Sweep</t>
  </si>
  <si>
    <t>Rake Sweep @ Minimum Front Ride Height</t>
  </si>
  <si>
    <t>Comparison Ride Height with Original Bwk</t>
  </si>
  <si>
    <t>Run Time</t>
  </si>
  <si>
    <t>Change Time</t>
  </si>
  <si>
    <t>Install car in tunnel (Rear wing at mid, no deck gurneys, F42 R75)</t>
  </si>
  <si>
    <t>3 Runs to check consistency (Different Velocities?)</t>
  </si>
  <si>
    <t>RUN</t>
  </si>
  <si>
    <t>CONFIG</t>
  </si>
  <si>
    <t>Front Ride</t>
  </si>
  <si>
    <t xml:space="preserve">Rear Ride </t>
  </si>
  <si>
    <t>Change following run</t>
  </si>
  <si>
    <t>-3 Turns Rear</t>
  </si>
  <si>
    <t>+2 Turns Rear</t>
  </si>
  <si>
    <t>+6 Turns Front</t>
  </si>
  <si>
    <t>-6 Turns Rear</t>
  </si>
  <si>
    <t>-1 .5 Turn Front, + 1 Turn Rear</t>
  </si>
  <si>
    <t>+4 Turns Rear</t>
  </si>
  <si>
    <t>-3 Turns Front</t>
  </si>
  <si>
    <t>-4 Turns Rear</t>
  </si>
  <si>
    <t>+1.5 Turn Front, +2 Turns Rear</t>
  </si>
  <si>
    <t>END OF SWEEPS - BASELINE</t>
  </si>
  <si>
    <t>Yaw Study</t>
  </si>
  <si>
    <t>Add low rear deck gurneys</t>
  </si>
  <si>
    <t>Rear Deck Gurney Low</t>
  </si>
  <si>
    <t>Change to high rear deck gurneys</t>
  </si>
  <si>
    <t>Rear Deck Gurney High</t>
  </si>
  <si>
    <t>Remove Rear deck gurney, Rear wing to maximum</t>
  </si>
  <si>
    <t>Rear Wing Max</t>
  </si>
  <si>
    <t>Rear wing to minimum</t>
  </si>
  <si>
    <t>Rear Wing Min</t>
  </si>
  <si>
    <t>Rear wing to mid, remove gurney</t>
  </si>
  <si>
    <t>Splitter End Plates Added</t>
  </si>
  <si>
    <t>Add Splitter Endplates</t>
  </si>
  <si>
    <t>Remove Radiators</t>
  </si>
  <si>
    <t>Wing Gurney</t>
  </si>
  <si>
    <t>Remove Gurney</t>
  </si>
  <si>
    <t>Smoke</t>
  </si>
  <si>
    <t>Unistall car</t>
  </si>
  <si>
    <t>END</t>
  </si>
  <si>
    <t>Time Totals</t>
  </si>
  <si>
    <t>Total Tunnel On Time (Mins)</t>
  </si>
  <si>
    <t>Total Setup Time (Mins)</t>
  </si>
  <si>
    <t>Total Time (Mins)</t>
  </si>
  <si>
    <t>Total Time (Hours)</t>
  </si>
  <si>
    <t>Llandow minimum Ride height</t>
  </si>
  <si>
    <t>Wool tuft rear deck 'hump'</t>
  </si>
  <si>
    <t>Wool tuft exit area behind front wheels</t>
  </si>
  <si>
    <t>Yaw sweep - Steer angles - consider.</t>
  </si>
  <si>
    <t>Ride Heights
F/R</t>
  </si>
  <si>
    <t>2.    42 / 66</t>
  </si>
  <si>
    <t>7,       66   /  67</t>
  </si>
  <si>
    <t>11,       47/ 66</t>
  </si>
  <si>
    <t>8,      62 /69</t>
  </si>
  <si>
    <t>3.      42 / 72</t>
  </si>
  <si>
    <t>1,       42 / 75</t>
  </si>
  <si>
    <t>12,     54  / 73</t>
  </si>
  <si>
    <t>4,       42 / 79</t>
  </si>
  <si>
    <t>10,     47  / 81</t>
  </si>
  <si>
    <t>9,        62  /  85</t>
  </si>
  <si>
    <t>5,       42 / 86</t>
  </si>
  <si>
    <t>6,       66   /  86</t>
  </si>
  <si>
    <r>
      <rPr>
        <b/>
        <sz val="20"/>
        <color theme="1"/>
        <rFont val="Calibri"/>
        <family val="2"/>
        <scheme val="minor"/>
      </rPr>
      <t>UWTSD</t>
    </r>
    <r>
      <rPr>
        <sz val="20"/>
        <color theme="1"/>
        <rFont val="Calibri"/>
        <family val="2"/>
        <scheme val="minor"/>
      </rPr>
      <t xml:space="preserve"> Windtunnel Testing (MCR Bodywork)</t>
    </r>
  </si>
  <si>
    <t>All runs at 35 m/s Frontal Area 1.0m2</t>
  </si>
  <si>
    <t>DRAG</t>
  </si>
  <si>
    <t>DOWNFORCE</t>
  </si>
  <si>
    <t>EFFICIENCY</t>
  </si>
  <si>
    <t>BALANCE (% Front)</t>
  </si>
  <si>
    <t>FRONT DOWNFORCE</t>
  </si>
  <si>
    <t>REAR DOWNFORCE</t>
  </si>
  <si>
    <t>Cd</t>
  </si>
  <si>
    <t>Cl</t>
  </si>
  <si>
    <t>Clf</t>
  </si>
  <si>
    <t>Clr</t>
  </si>
  <si>
    <t>NOTES</t>
  </si>
  <si>
    <t>MIRA OLD</t>
  </si>
  <si>
    <t xml:space="preserve"> At F45 R68 static with Springs</t>
  </si>
  <si>
    <t>MIRA OLD WORKS MCR</t>
  </si>
  <si>
    <t>Ride heights unknown</t>
  </si>
  <si>
    <t>CFD S2n BASELINE</t>
  </si>
  <si>
    <t xml:space="preserve">At F45 R68 </t>
  </si>
  <si>
    <t>Target RHs</t>
  </si>
  <si>
    <t>Actual RHs</t>
  </si>
  <si>
    <t>RUNS</t>
  </si>
  <si>
    <t>S2N MIRA 1</t>
  </si>
  <si>
    <t>S2N  MIRA 2</t>
  </si>
  <si>
    <t>CFD BASELINE</t>
  </si>
  <si>
    <t>S2N  MIRA 3</t>
  </si>
  <si>
    <t>S2N  MIRA 4</t>
  </si>
  <si>
    <t>S2N  MIRA 5</t>
  </si>
  <si>
    <t>S2N  MIRA 6</t>
  </si>
  <si>
    <t>S2N  MIRA 7</t>
  </si>
  <si>
    <t>S2N  MIRA 8</t>
  </si>
  <si>
    <t>S2N  MIRA 9</t>
  </si>
  <si>
    <t>S2N  MIRA 10</t>
  </si>
  <si>
    <t>S2N  MIRA 11</t>
  </si>
  <si>
    <t>S2N  MIRA 12</t>
  </si>
  <si>
    <t>S2N  MIRA 1</t>
  </si>
  <si>
    <t>16-23 inc</t>
  </si>
  <si>
    <t>BASELINE YAW @ 0 Deg WITH TAPE</t>
  </si>
  <si>
    <t>S2N  MIRA 13</t>
  </si>
  <si>
    <t>Low deck gurneys</t>
  </si>
  <si>
    <t>S2N  MIRA 14</t>
  </si>
  <si>
    <t>High Deck guneys</t>
  </si>
  <si>
    <t>S2N  MIRA 15</t>
  </si>
  <si>
    <t>low deck gurney</t>
  </si>
  <si>
    <t>S2N  MIRA 16</t>
  </si>
  <si>
    <t>low  deck gurney</t>
  </si>
  <si>
    <t>S2N  MIRA 17</t>
  </si>
  <si>
    <t>low deck gurney - back to mid wing - splitter endplates</t>
  </si>
  <si>
    <t>S2N  MIRA 18</t>
  </si>
  <si>
    <t>Low deck gurney - mid wing - 3 turns DOWN FRONT</t>
  </si>
  <si>
    <t xml:space="preserve">NO Splitter End Plates </t>
  </si>
  <si>
    <t>S2N  MIRA 19</t>
  </si>
  <si>
    <r>
      <t xml:space="preserve">Low deck gurney - mid wing - Ride heights back to </t>
    </r>
    <r>
      <rPr>
        <b/>
        <sz val="11"/>
        <color theme="1"/>
        <rFont val="Calibri"/>
        <family val="2"/>
        <scheme val="minor"/>
      </rPr>
      <t>baseline</t>
    </r>
  </si>
  <si>
    <t xml:space="preserve">Remove Radiators </t>
  </si>
  <si>
    <t># SMOKE RUN ##</t>
  </si>
  <si>
    <t>Eff</t>
  </si>
  <si>
    <t>Bal</t>
  </si>
  <si>
    <t>MIRA BASELINE</t>
  </si>
  <si>
    <t>CFD GJ003 BASELINE</t>
  </si>
  <si>
    <t>Cl baseline CFD</t>
  </si>
  <si>
    <t>Cd Baseline CFD</t>
  </si>
  <si>
    <t>Balance Baseline CFD</t>
  </si>
  <si>
    <t>Cl OLD</t>
  </si>
  <si>
    <t>Cd Old</t>
  </si>
  <si>
    <t>Balance OLD</t>
  </si>
  <si>
    <t>GJ003 MIRA 1</t>
  </si>
  <si>
    <t>GJ003 MIRA 2</t>
  </si>
  <si>
    <t>GJ003 MIRA 3</t>
  </si>
  <si>
    <t>GJ003 MIRA 4</t>
  </si>
  <si>
    <t>GJ003 MIRA 5</t>
  </si>
  <si>
    <t>GJ003 MIRA 6</t>
  </si>
  <si>
    <t>GJ003 MIRA 7</t>
  </si>
  <si>
    <t>GJ003 MIRA 8</t>
  </si>
  <si>
    <t>GJ003 MIRA 9</t>
  </si>
  <si>
    <t>GJ003 MIRA 10</t>
  </si>
  <si>
    <t>GJ003 MIRA 11</t>
  </si>
  <si>
    <t>GJ003 MIRA 12</t>
  </si>
  <si>
    <t>GJ003 MIRA 13</t>
  </si>
  <si>
    <t>GJ003 MIRA 14</t>
  </si>
  <si>
    <t>GJ003 MIRA 15</t>
  </si>
  <si>
    <t>mid deck gurney</t>
  </si>
  <si>
    <t>GJ003 MIRA 16</t>
  </si>
  <si>
    <t>GJ003 MIRA 17</t>
  </si>
  <si>
    <t>mid deck gurney - back to mid wing</t>
  </si>
  <si>
    <t>GJ003 MIRA 18</t>
  </si>
  <si>
    <t>mid deck gurney - mid wing - mid deck gueney, - turns DOWN FRONT</t>
  </si>
  <si>
    <t>GJ003 MIRA 19</t>
  </si>
  <si>
    <t>mid deck gurney - mid wing - mid deck gueney, - Ride heights back to baseline</t>
  </si>
  <si>
    <t>RAKE STUDY</t>
  </si>
  <si>
    <t>Balance (%)</t>
  </si>
  <si>
    <t>Av RH</t>
  </si>
  <si>
    <t>Rake</t>
  </si>
  <si>
    <t>RIDE HEIGHT STUDY</t>
  </si>
  <si>
    <t>FILE</t>
  </si>
  <si>
    <t>T1</t>
  </si>
  <si>
    <t>24Feb2022@10:21:24</t>
  </si>
  <si>
    <t xml:space="preserve"> User data </t>
  </si>
  <si>
    <t>FIRM</t>
  </si>
  <si>
    <t>UNIVERSITY OF WALES</t>
  </si>
  <si>
    <t>VEHI</t>
  </si>
  <si>
    <t>MAKE</t>
  </si>
  <si>
    <t>MCR</t>
  </si>
  <si>
    <t>MODL</t>
  </si>
  <si>
    <t>TYPE</t>
  </si>
  <si>
    <t>SPORTS 2000</t>
  </si>
  <si>
    <t>CNFG</t>
  </si>
  <si>
    <t>OALN</t>
  </si>
  <si>
    <t>WIDT</t>
  </si>
  <si>
    <t>HEIG</t>
  </si>
  <si>
    <t>WBAS</t>
  </si>
  <si>
    <t>FTRK</t>
  </si>
  <si>
    <t>RTRK</t>
  </si>
  <si>
    <t>FTRM</t>
  </si>
  <si>
    <t>RTRM</t>
  </si>
  <si>
    <t>MRFX</t>
  </si>
  <si>
    <t>MRFZ</t>
  </si>
  <si>
    <t>VPOX</t>
  </si>
  <si>
    <t>VPOY</t>
  </si>
  <si>
    <t>HBLR</t>
  </si>
  <si>
    <t>SCAL</t>
  </si>
  <si>
    <t>BLFE</t>
  </si>
  <si>
    <t>YES</t>
  </si>
  <si>
    <t>GBHT</t>
  </si>
  <si>
    <t>MODE</t>
  </si>
  <si>
    <t>NORMAL</t>
  </si>
  <si>
    <t>UNITFM</t>
  </si>
  <si>
    <t>N.m</t>
  </si>
  <si>
    <t>UNITWS</t>
  </si>
  <si>
    <t>m/s</t>
  </si>
  <si>
    <t>Run/Cfg</t>
  </si>
  <si>
    <t xml:space="preserve"> Wind_m/s</t>
  </si>
  <si>
    <t xml:space="preserve">   Deg</t>
  </si>
  <si>
    <t xml:space="preserve"> FA.Sqm</t>
  </si>
  <si>
    <t xml:space="preserve">    CD</t>
  </si>
  <si>
    <t xml:space="preserve">    CY</t>
  </si>
  <si>
    <t xml:space="preserve">    CL</t>
  </si>
  <si>
    <t xml:space="preserve">   CMX</t>
  </si>
  <si>
    <t xml:space="preserve">   CMY</t>
  </si>
  <si>
    <t xml:space="preserve">   CMZ</t>
  </si>
  <si>
    <t xml:space="preserve">   CYF</t>
  </si>
  <si>
    <t xml:space="preserve">   CYR</t>
  </si>
  <si>
    <t xml:space="preserve">   CLF</t>
  </si>
  <si>
    <t xml:space="preserve">   CLR</t>
  </si>
  <si>
    <t xml:space="preserve">   XCP</t>
  </si>
  <si>
    <t xml:space="preserve">    Lift</t>
  </si>
  <si>
    <t xml:space="preserve">    Drag</t>
  </si>
  <si>
    <t xml:space="preserve">   Pitch</t>
  </si>
  <si>
    <t xml:space="preserve">    Side</t>
  </si>
  <si>
    <t xml:space="preserve">     Yaw</t>
  </si>
  <si>
    <t xml:space="preserve">    Roll</t>
  </si>
  <si>
    <t xml:space="preserve"> Amb.DegC</t>
  </si>
  <si>
    <t xml:space="preserve"> Amb.mBar</t>
  </si>
  <si>
    <t xml:space="preserve"> L.Scaled</t>
  </si>
  <si>
    <t xml:space="preserve"> D.Scaled</t>
  </si>
  <si>
    <t xml:space="preserve"> P.Scaled</t>
  </si>
  <si>
    <t xml:space="preserve"> S.Scaled</t>
  </si>
  <si>
    <t xml:space="preserve"> Y.Scaled</t>
  </si>
  <si>
    <t xml:space="preserve"> R.Scaled</t>
  </si>
  <si>
    <t xml:space="preserve"> FL.Scaled</t>
  </si>
  <si>
    <t xml:space="preserve"> RL.Scaled </t>
  </si>
  <si>
    <t>WEIGHT</t>
  </si>
  <si>
    <t>(kg:T/F/R)</t>
  </si>
  <si>
    <t>(Lb:T/F/R)</t>
  </si>
  <si>
    <t>CofG</t>
  </si>
  <si>
    <t>(+=fwd. mm/ft)</t>
  </si>
  <si>
    <t xml:space="preserve">  1/  1</t>
  </si>
  <si>
    <t xml:space="preserve">  2/  1</t>
  </si>
  <si>
    <t xml:space="preserve">  3/  1</t>
  </si>
  <si>
    <t xml:space="preserve">  4/  2</t>
  </si>
  <si>
    <t xml:space="preserve">  5/  3</t>
  </si>
  <si>
    <t xml:space="preserve">  6/  4</t>
  </si>
  <si>
    <t xml:space="preserve">  7/  5</t>
  </si>
  <si>
    <t xml:space="preserve">  8/  6</t>
  </si>
  <si>
    <t xml:space="preserve">  9/  7</t>
  </si>
  <si>
    <t xml:space="preserve"> 10/  8</t>
  </si>
  <si>
    <t xml:space="preserve"> 11/  9</t>
  </si>
  <si>
    <t xml:space="preserve"> 12/ 10</t>
  </si>
  <si>
    <t xml:space="preserve"> 13/ 11</t>
  </si>
  <si>
    <t xml:space="preserve"> 14/ 12</t>
  </si>
  <si>
    <t xml:space="preserve"> 15/ 13</t>
  </si>
  <si>
    <t xml:space="preserve"> 16/ 14</t>
  </si>
  <si>
    <t xml:space="preserve"> 17/ 14</t>
  </si>
  <si>
    <t xml:space="preserve"> 18/ 14</t>
  </si>
  <si>
    <t xml:space="preserve"> 19/ 14</t>
  </si>
  <si>
    <t xml:space="preserve"> 20/ 14</t>
  </si>
  <si>
    <t xml:space="preserve"> 21/ 14</t>
  </si>
  <si>
    <t xml:space="preserve"> 22/ 14</t>
  </si>
  <si>
    <t xml:space="preserve"> 23/ 14</t>
  </si>
  <si>
    <t xml:space="preserve"> 24/ 15</t>
  </si>
  <si>
    <t xml:space="preserve"> 25/ 16</t>
  </si>
  <si>
    <t xml:space="preserve"> 26/ 17</t>
  </si>
  <si>
    <t xml:space="preserve"> 27/ 18</t>
  </si>
  <si>
    <t xml:space="preserve"> 28/ 19</t>
  </si>
  <si>
    <t xml:space="preserve"> 29/ 20</t>
  </si>
  <si>
    <t xml:space="preserve"> 30/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</si>
</sst>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4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0" fillId="0" borderId="0" xfId="0" applyFont="1"/>
    <xf numFmtId="0" fontId="4" fillId="0" borderId="0" xfId="0" applyFont="1"/>
    <xf numFmtId="0" fontId="3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165" fontId="10" fillId="0" borderId="0" xfId="0" applyNumberFormat="1" applyFont="1" applyAlignment="1">
      <alignment horizontal="center"/>
    </xf>
    <xf numFmtId="0" fontId="6" fillId="0" borderId="0" xfId="0" applyFont="1" applyAlignment="1">
      <alignment vertical="center" wrapText="1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9" fillId="2" borderId="7" xfId="0" applyFont="1" applyFill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5" borderId="7" xfId="0" applyFont="1" applyFill="1" applyBorder="1" applyAlignment="1">
      <alignment vertical="center"/>
    </xf>
    <xf numFmtId="0" fontId="9" fillId="7" borderId="7" xfId="0" applyFont="1" applyFill="1" applyBorder="1" applyAlignment="1">
      <alignment vertical="center"/>
    </xf>
    <xf numFmtId="0" fontId="9" fillId="3" borderId="7" xfId="0" applyFont="1" applyFill="1" applyBorder="1" applyAlignment="1">
      <alignment vertical="center"/>
    </xf>
    <xf numFmtId="1" fontId="0" fillId="0" borderId="7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7" xfId="0" applyFont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6" borderId="0" xfId="0" applyFill="1"/>
    <xf numFmtId="0" fontId="1" fillId="0" borderId="0" xfId="0" applyFont="1"/>
    <xf numFmtId="165" fontId="0" fillId="0" borderId="7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9" xfId="0" applyFont="1" applyBorder="1" applyAlignment="1">
      <alignment horizontal="center"/>
    </xf>
    <xf numFmtId="2" fontId="0" fillId="0" borderId="0" xfId="0" applyNumberForma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1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textRotation="90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Downforce Vs</a:t>
            </a:r>
            <a:r>
              <a:rPr lang="en-GB" baseline="0"/>
              <a:t> Rake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3177919552580478"/>
          <c:y val="0.17204536323459585"/>
          <c:w val="0.80214104204115488"/>
          <c:h val="0.64054019503999415"/>
        </c:manualLayout>
      </c:layout>
      <c:scatterChart>
        <c:scatterStyle val="smoothMarker"/>
        <c:varyColors val="0"/>
        <c:ser>
          <c:idx val="0"/>
          <c:order val="0"/>
          <c:tx>
            <c:v>RAKE @ Min Front RH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'Data processing'!$V$61:$V$65</c:f>
              <c:numCache>
                <c:formatCode>General</c:formatCode>
                <c:ptCount val="5"/>
                <c:pt idx="0">
                  <c:v>0.65478040226770018</c:v>
                </c:pt>
                <c:pt idx="1">
                  <c:v>0.81845546168861438</c:v>
                </c:pt>
                <c:pt idx="2">
                  <c:v>0.9002881490194834</c:v>
                </c:pt>
                <c:pt idx="3">
                  <c:v>1.00939262738975</c:v>
                </c:pt>
                <c:pt idx="4">
                  <c:v>1.2003073739930596</c:v>
                </c:pt>
              </c:numCache>
            </c:numRef>
          </c:xVal>
          <c:yVal>
            <c:numRef>
              <c:f>'Data processing'!$Q$61:$Q$65</c:f>
              <c:numCache>
                <c:formatCode>General</c:formatCode>
                <c:ptCount val="5"/>
                <c:pt idx="0">
                  <c:v>1.3</c:v>
                </c:pt>
                <c:pt idx="1">
                  <c:v>1.399</c:v>
                </c:pt>
                <c:pt idx="2">
                  <c:v>1.44</c:v>
                </c:pt>
                <c:pt idx="3">
                  <c:v>1.486</c:v>
                </c:pt>
                <c:pt idx="4">
                  <c:v>1.58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02D-4A4D-A228-48C930EC7FA7}"/>
            </c:ext>
          </c:extLst>
        </c:ser>
        <c:ser>
          <c:idx val="1"/>
          <c:order val="1"/>
          <c:tx>
            <c:v>RAKE @ Constant RH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'Data processing'!$V$78:$V$82</c:f>
              <c:numCache>
                <c:formatCode>General</c:formatCode>
                <c:ptCount val="5"/>
                <c:pt idx="0">
                  <c:v>1.2003073739930596</c:v>
                </c:pt>
                <c:pt idx="1">
                  <c:v>0.92756491168610922</c:v>
                </c:pt>
                <c:pt idx="2">
                  <c:v>0.51837624172165497</c:v>
                </c:pt>
                <c:pt idx="3">
                  <c:v>0.19098522435968746</c:v>
                </c:pt>
                <c:pt idx="4">
                  <c:v>2.7283702467779124E-2</c:v>
                </c:pt>
              </c:numCache>
            </c:numRef>
          </c:xVal>
          <c:yVal>
            <c:numRef>
              <c:f>'Data processing'!$Q$78:$Q$82</c:f>
              <c:numCache>
                <c:formatCode>General</c:formatCode>
                <c:ptCount val="5"/>
                <c:pt idx="0">
                  <c:v>1.58</c:v>
                </c:pt>
                <c:pt idx="1">
                  <c:v>1.349</c:v>
                </c:pt>
                <c:pt idx="2">
                  <c:v>1.1319999999999999</c:v>
                </c:pt>
                <c:pt idx="3">
                  <c:v>0.97399999999999998</c:v>
                </c:pt>
                <c:pt idx="4">
                  <c:v>0.86699999999999999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02D-4A4D-A228-48C930EC7F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276432"/>
        <c:axId val="1100276848"/>
      </c:scatterChart>
      <c:valAx>
        <c:axId val="1100276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Rake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848"/>
        <c:crosses val="autoZero"/>
        <c:crossBetween val="midCat"/>
      </c:valAx>
      <c:valAx>
        <c:axId val="1100276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-ClA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1090650699978764"/>
          <c:y val="0.67705431169874719"/>
          <c:w val="0.70298902993710244"/>
          <c:h val="0.156553562949705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Downforce Vs</a:t>
            </a:r>
            <a:r>
              <a:rPr lang="en-GB" baseline="0"/>
              <a:t> RIDE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'Data processing'!$U$69:$U$73</c:f>
              <c:numCache>
                <c:formatCode>General</c:formatCode>
                <c:ptCount val="5"/>
                <c:pt idx="0">
                  <c:v>75</c:v>
                </c:pt>
                <c:pt idx="1">
                  <c:v>80</c:v>
                </c:pt>
                <c:pt idx="2">
                  <c:v>90.5</c:v>
                </c:pt>
                <c:pt idx="3">
                  <c:v>104.5</c:v>
                </c:pt>
                <c:pt idx="4">
                  <c:v>109</c:v>
                </c:pt>
              </c:numCache>
            </c:numRef>
          </c:xVal>
          <c:yVal>
            <c:numRef>
              <c:f>'Data processing'!$Q$69:$Q$73</c:f>
              <c:numCache>
                <c:formatCode>General</c:formatCode>
                <c:ptCount val="5"/>
                <c:pt idx="0">
                  <c:v>1.3</c:v>
                </c:pt>
                <c:pt idx="1">
                  <c:v>1.157</c:v>
                </c:pt>
                <c:pt idx="2">
                  <c:v>1.1319999999999999</c:v>
                </c:pt>
                <c:pt idx="3">
                  <c:v>1.151</c:v>
                </c:pt>
                <c:pt idx="4">
                  <c:v>1.1000000000000001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370-4468-B5D1-30A25A1B4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276432"/>
        <c:axId val="1100276848"/>
      </c:scatterChart>
      <c:valAx>
        <c:axId val="1100276432"/>
        <c:scaling>
          <c:orientation val="minMax"/>
          <c:min val="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AVg RIDE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848"/>
        <c:crosses val="autoZero"/>
        <c:crossBetween val="midCat"/>
      </c:valAx>
      <c:valAx>
        <c:axId val="1100276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-ClA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Drag Vs</a:t>
            </a:r>
            <a:r>
              <a:rPr lang="en-GB" baseline="0"/>
              <a:t> RIDE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'Data processing'!$U$69:$U$73</c:f>
              <c:numCache>
                <c:formatCode>General</c:formatCode>
                <c:ptCount val="5"/>
                <c:pt idx="0">
                  <c:v>75</c:v>
                </c:pt>
                <c:pt idx="1">
                  <c:v>80</c:v>
                </c:pt>
                <c:pt idx="2">
                  <c:v>90.5</c:v>
                </c:pt>
                <c:pt idx="3">
                  <c:v>104.5</c:v>
                </c:pt>
                <c:pt idx="4">
                  <c:v>109</c:v>
                </c:pt>
              </c:numCache>
            </c:numRef>
          </c:xVal>
          <c:yVal>
            <c:numRef>
              <c:f>'Data processing'!$P$69:$P$73</c:f>
              <c:numCache>
                <c:formatCode>General</c:formatCode>
                <c:ptCount val="5"/>
                <c:pt idx="0">
                  <c:v>0.64400000000000002</c:v>
                </c:pt>
                <c:pt idx="1">
                  <c:v>0.65600000000000003</c:v>
                </c:pt>
                <c:pt idx="2">
                  <c:v>0.67</c:v>
                </c:pt>
                <c:pt idx="3">
                  <c:v>0.67900000000000005</c:v>
                </c:pt>
                <c:pt idx="4">
                  <c:v>0.68700000000000006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939-4637-A274-D6E5585842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276432"/>
        <c:axId val="1100276848"/>
      </c:scatterChart>
      <c:valAx>
        <c:axId val="1100276432"/>
        <c:scaling>
          <c:orientation val="minMax"/>
          <c:min val="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AVg RIDE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848"/>
        <c:crosses val="autoZero"/>
        <c:crossBetween val="midCat"/>
      </c:valAx>
      <c:valAx>
        <c:axId val="1100276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-CdA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Balance Vs</a:t>
            </a:r>
            <a:r>
              <a:rPr lang="en-GB" baseline="0"/>
              <a:t> RIDE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'Data processing'!$U$69:$U$73</c:f>
              <c:numCache>
                <c:formatCode>General</c:formatCode>
                <c:ptCount val="5"/>
                <c:pt idx="0">
                  <c:v>75</c:v>
                </c:pt>
                <c:pt idx="1">
                  <c:v>80</c:v>
                </c:pt>
                <c:pt idx="2">
                  <c:v>90.5</c:v>
                </c:pt>
                <c:pt idx="3">
                  <c:v>104.5</c:v>
                </c:pt>
                <c:pt idx="4">
                  <c:v>109</c:v>
                </c:pt>
              </c:numCache>
            </c:numRef>
          </c:xVal>
          <c:yVal>
            <c:numRef>
              <c:f>'Data processing'!$T$69:$T$73</c:f>
              <c:numCache>
                <c:formatCode>General</c:formatCode>
                <c:ptCount val="5"/>
                <c:pt idx="0">
                  <c:v>36.15</c:v>
                </c:pt>
                <c:pt idx="1">
                  <c:v>26.45</c:v>
                </c:pt>
                <c:pt idx="2">
                  <c:v>23.85</c:v>
                </c:pt>
                <c:pt idx="3">
                  <c:v>24.67</c:v>
                </c:pt>
                <c:pt idx="4">
                  <c:v>20.36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A0B-4E16-92D8-5FB8770F22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276432"/>
        <c:axId val="1100276848"/>
      </c:scatterChart>
      <c:valAx>
        <c:axId val="1100276432"/>
        <c:scaling>
          <c:orientation val="minMax"/>
          <c:min val="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AVg RIDE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848"/>
        <c:crosses val="autoZero"/>
        <c:crossBetween val="midCat"/>
      </c:valAx>
      <c:valAx>
        <c:axId val="1100276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-CdA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Drag Vs</a:t>
            </a:r>
            <a:r>
              <a:rPr lang="en-GB" baseline="0"/>
              <a:t> Rake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3177919552580478"/>
          <c:y val="0.17204536323459585"/>
          <c:w val="0.80214104204115488"/>
          <c:h val="0.64054019503999415"/>
        </c:manualLayout>
      </c:layout>
      <c:scatterChart>
        <c:scatterStyle val="smoothMarker"/>
        <c:varyColors val="0"/>
        <c:ser>
          <c:idx val="0"/>
          <c:order val="0"/>
          <c:tx>
            <c:v>RAKE @ Min Front RH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'Data processing'!$V$61:$V$65</c:f>
              <c:numCache>
                <c:formatCode>General</c:formatCode>
                <c:ptCount val="5"/>
                <c:pt idx="0">
                  <c:v>0.65478040226770018</c:v>
                </c:pt>
                <c:pt idx="1">
                  <c:v>0.81845546168861438</c:v>
                </c:pt>
                <c:pt idx="2">
                  <c:v>0.9002881490194834</c:v>
                </c:pt>
                <c:pt idx="3">
                  <c:v>1.00939262738975</c:v>
                </c:pt>
                <c:pt idx="4">
                  <c:v>1.2003073739930596</c:v>
                </c:pt>
              </c:numCache>
            </c:numRef>
          </c:xVal>
          <c:yVal>
            <c:numRef>
              <c:f>'Data processing'!$P$61:$P$65</c:f>
              <c:numCache>
                <c:formatCode>General</c:formatCode>
                <c:ptCount val="5"/>
                <c:pt idx="0">
                  <c:v>0.64400000000000002</c:v>
                </c:pt>
                <c:pt idx="1">
                  <c:v>0.65</c:v>
                </c:pt>
                <c:pt idx="2">
                  <c:v>0.64800000000000002</c:v>
                </c:pt>
                <c:pt idx="3">
                  <c:v>0.65</c:v>
                </c:pt>
                <c:pt idx="4">
                  <c:v>0.65900000000000003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049-4F44-ACB4-3572658280E8}"/>
            </c:ext>
          </c:extLst>
        </c:ser>
        <c:ser>
          <c:idx val="1"/>
          <c:order val="1"/>
          <c:tx>
            <c:v>RAKE @ Constant RH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'Data processing'!$V$78:$V$82</c:f>
              <c:numCache>
                <c:formatCode>General</c:formatCode>
                <c:ptCount val="5"/>
                <c:pt idx="0">
                  <c:v>1.2003073739930596</c:v>
                </c:pt>
                <c:pt idx="1">
                  <c:v>0.92756491168610922</c:v>
                </c:pt>
                <c:pt idx="2">
                  <c:v>0.51837624172165497</c:v>
                </c:pt>
                <c:pt idx="3">
                  <c:v>0.19098522435968746</c:v>
                </c:pt>
                <c:pt idx="4">
                  <c:v>2.7283702467779124E-2</c:v>
                </c:pt>
              </c:numCache>
            </c:numRef>
          </c:xVal>
          <c:yVal>
            <c:numRef>
              <c:f>'Data processing'!$P$78:$P$82</c:f>
              <c:numCache>
                <c:formatCode>General</c:formatCode>
                <c:ptCount val="5"/>
                <c:pt idx="0">
                  <c:v>0.65900000000000003</c:v>
                </c:pt>
                <c:pt idx="1">
                  <c:v>0.66400000000000003</c:v>
                </c:pt>
                <c:pt idx="2">
                  <c:v>0.67</c:v>
                </c:pt>
                <c:pt idx="3">
                  <c:v>0.67</c:v>
                </c:pt>
                <c:pt idx="4">
                  <c:v>0.67100000000000004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049-4F44-ACB4-3572658280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276432"/>
        <c:axId val="1100276848"/>
      </c:scatterChart>
      <c:valAx>
        <c:axId val="1100276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Rake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848"/>
        <c:crosses val="autoZero"/>
        <c:crossBetween val="midCat"/>
      </c:valAx>
      <c:valAx>
        <c:axId val="1100276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CdA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5536254613817035"/>
          <c:y val="0.67233557478879069"/>
          <c:w val="0.70298902993710244"/>
          <c:h val="0.156553562949705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Balance Vs</a:t>
            </a:r>
            <a:r>
              <a:rPr lang="en-GB" baseline="0"/>
              <a:t> Rake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3177919552580478"/>
          <c:y val="0.17204536323459585"/>
          <c:w val="0.80214104204115488"/>
          <c:h val="0.64054019503999415"/>
        </c:manualLayout>
      </c:layout>
      <c:scatterChart>
        <c:scatterStyle val="smoothMarker"/>
        <c:varyColors val="0"/>
        <c:ser>
          <c:idx val="0"/>
          <c:order val="0"/>
          <c:tx>
            <c:v>RAKE @ Min Front RH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'Data processing'!$V$61:$V$65</c:f>
              <c:numCache>
                <c:formatCode>General</c:formatCode>
                <c:ptCount val="5"/>
                <c:pt idx="0">
                  <c:v>0.65478040226770018</c:v>
                </c:pt>
                <c:pt idx="1">
                  <c:v>0.81845546168861438</c:v>
                </c:pt>
                <c:pt idx="2">
                  <c:v>0.9002881490194834</c:v>
                </c:pt>
                <c:pt idx="3">
                  <c:v>1.00939262738975</c:v>
                </c:pt>
                <c:pt idx="4">
                  <c:v>1.2003073739930596</c:v>
                </c:pt>
              </c:numCache>
            </c:numRef>
          </c:xVal>
          <c:yVal>
            <c:numRef>
              <c:f>'Data processing'!$T$61:$T$65</c:f>
              <c:numCache>
                <c:formatCode>General</c:formatCode>
                <c:ptCount val="5"/>
                <c:pt idx="0">
                  <c:v>36.15</c:v>
                </c:pt>
                <c:pt idx="1">
                  <c:v>40.24</c:v>
                </c:pt>
                <c:pt idx="2">
                  <c:v>42</c:v>
                </c:pt>
                <c:pt idx="3">
                  <c:v>43.88</c:v>
                </c:pt>
                <c:pt idx="4">
                  <c:v>47.28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F05-4033-B063-8B2E43F382FC}"/>
            </c:ext>
          </c:extLst>
        </c:ser>
        <c:ser>
          <c:idx val="1"/>
          <c:order val="1"/>
          <c:tx>
            <c:v>RAKE @ Constant RH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'Data processing'!$V$78:$V$82</c:f>
              <c:numCache>
                <c:formatCode>General</c:formatCode>
                <c:ptCount val="5"/>
                <c:pt idx="0">
                  <c:v>1.2003073739930596</c:v>
                </c:pt>
                <c:pt idx="1">
                  <c:v>0.92756491168610922</c:v>
                </c:pt>
                <c:pt idx="2">
                  <c:v>0.51837624172165497</c:v>
                </c:pt>
                <c:pt idx="3">
                  <c:v>0.19098522435968746</c:v>
                </c:pt>
                <c:pt idx="4">
                  <c:v>2.7283702467779124E-2</c:v>
                </c:pt>
              </c:numCache>
            </c:numRef>
          </c:xVal>
          <c:yVal>
            <c:numRef>
              <c:f>'Data processing'!$T$78:$T$82</c:f>
              <c:numCache>
                <c:formatCode>General</c:formatCode>
                <c:ptCount val="5"/>
                <c:pt idx="0">
                  <c:v>47.28</c:v>
                </c:pt>
                <c:pt idx="1">
                  <c:v>37.14</c:v>
                </c:pt>
                <c:pt idx="2">
                  <c:v>23.85</c:v>
                </c:pt>
                <c:pt idx="3">
                  <c:v>10.99</c:v>
                </c:pt>
                <c:pt idx="4">
                  <c:v>-0.81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F05-4033-B063-8B2E43F38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276432"/>
        <c:axId val="1100276848"/>
      </c:scatterChart>
      <c:valAx>
        <c:axId val="1100276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Rake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848"/>
        <c:crosses val="autoZero"/>
        <c:crossBetween val="midCat"/>
      </c:valAx>
      <c:valAx>
        <c:axId val="1100276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Balance</a:t>
                </a:r>
                <a:r>
                  <a:rPr lang="en-GB" baseline="0"/>
                  <a:t> (</a:t>
                </a:r>
                <a:r>
                  <a:rPr lang="en-GB"/>
                  <a:t>%Front)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9978849135119725"/>
          <c:y val="0.84037568453972211"/>
          <c:w val="0.70298902993710244"/>
          <c:h val="0.156553562949705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Downforce Vs</a:t>
            </a:r>
            <a:r>
              <a:rPr lang="en-GB" baseline="0"/>
              <a:t> RUN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3177930141561939"/>
          <c:y val="0.1956390080129122"/>
          <c:w val="0.80214104204115488"/>
          <c:h val="0.64054019503999415"/>
        </c:manualLayout>
      </c:layout>
      <c:scatterChart>
        <c:scatterStyle val="smoothMarker"/>
        <c:varyColors val="0"/>
        <c:ser>
          <c:idx val="0"/>
          <c:order val="0"/>
          <c:tx>
            <c:v>'MIRA GJ003"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'Data processing'!$B$14:$H$34</c:f>
              <c:strCache>
                <c:ptCount val="21"/>
                <c:pt idx="0">
                  <c:v>GJ003 MIRA 1</c:v>
                </c:pt>
                <c:pt idx="1">
                  <c:v>GJ003 MIRA 2</c:v>
                </c:pt>
                <c:pt idx="2">
                  <c:v>GJ003 MIRA 3</c:v>
                </c:pt>
                <c:pt idx="3">
                  <c:v>GJ003 MIRA 4</c:v>
                </c:pt>
                <c:pt idx="4">
                  <c:v>GJ003 MIRA 5</c:v>
                </c:pt>
                <c:pt idx="5">
                  <c:v>GJ003 MIRA 6</c:v>
                </c:pt>
                <c:pt idx="6">
                  <c:v>GJ003 MIRA 7</c:v>
                </c:pt>
                <c:pt idx="7">
                  <c:v>GJ003 MIRA 8</c:v>
                </c:pt>
                <c:pt idx="8">
                  <c:v>GJ003 MIRA 9</c:v>
                </c:pt>
                <c:pt idx="9">
                  <c:v>GJ003 MIRA 10</c:v>
                </c:pt>
                <c:pt idx="10">
                  <c:v>GJ003 MIRA 11</c:v>
                </c:pt>
                <c:pt idx="11">
                  <c:v>GJ003 MIRA 12</c:v>
                </c:pt>
                <c:pt idx="12">
                  <c:v>GJ003 MIRA 1</c:v>
                </c:pt>
                <c:pt idx="13">
                  <c:v>GJ003 MIRA 1</c:v>
                </c:pt>
                <c:pt idx="14">
                  <c:v>GJ003 MIRA 13</c:v>
                </c:pt>
                <c:pt idx="15">
                  <c:v>GJ003 MIRA 14</c:v>
                </c:pt>
                <c:pt idx="16">
                  <c:v>GJ003 MIRA 15</c:v>
                </c:pt>
                <c:pt idx="17">
                  <c:v>GJ003 MIRA 16</c:v>
                </c:pt>
                <c:pt idx="18">
                  <c:v>GJ003 MIRA 17</c:v>
                </c:pt>
                <c:pt idx="19">
                  <c:v>GJ003 MIRA 18</c:v>
                </c:pt>
                <c:pt idx="20">
                  <c:v>GJ003 MIRA 19</c:v>
                </c:pt>
              </c:strCache>
            </c:strRef>
          </c:xVal>
          <c:yVal>
            <c:numRef>
              <c:f>'Data processing'!$J$14:$J$34</c:f>
              <c:numCache>
                <c:formatCode>General</c:formatCode>
                <c:ptCount val="21"/>
                <c:pt idx="0">
                  <c:v>1.44</c:v>
                </c:pt>
                <c:pt idx="1">
                  <c:v>1.3</c:v>
                </c:pt>
                <c:pt idx="2">
                  <c:v>1.399</c:v>
                </c:pt>
                <c:pt idx="3">
                  <c:v>1.486</c:v>
                </c:pt>
                <c:pt idx="4">
                  <c:v>1.58</c:v>
                </c:pt>
                <c:pt idx="5">
                  <c:v>1.1000000000000001</c:v>
                </c:pt>
                <c:pt idx="6">
                  <c:v>0.86699999999999999</c:v>
                </c:pt>
                <c:pt idx="7">
                  <c:v>0.97399999999999998</c:v>
                </c:pt>
                <c:pt idx="8">
                  <c:v>1.151</c:v>
                </c:pt>
                <c:pt idx="9">
                  <c:v>1.349</c:v>
                </c:pt>
                <c:pt idx="10">
                  <c:v>1.157</c:v>
                </c:pt>
                <c:pt idx="11">
                  <c:v>1.1319999999999999</c:v>
                </c:pt>
                <c:pt idx="12">
                  <c:v>1.4379999999999999</c:v>
                </c:pt>
                <c:pt idx="13">
                  <c:v>1.4390000000000001</c:v>
                </c:pt>
                <c:pt idx="14">
                  <c:v>1.7769999999999999</c:v>
                </c:pt>
                <c:pt idx="15">
                  <c:v>1.9670000000000001</c:v>
                </c:pt>
                <c:pt idx="16">
                  <c:v>1.6819999999999999</c:v>
                </c:pt>
                <c:pt idx="17">
                  <c:v>1.76</c:v>
                </c:pt>
                <c:pt idx="18">
                  <c:v>1.7529999999999999</c:v>
                </c:pt>
                <c:pt idx="19">
                  <c:v>1.8819999999999999</c:v>
                </c:pt>
                <c:pt idx="20">
                  <c:v>1.835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868-4B74-B90B-E2A096201061}"/>
            </c:ext>
          </c:extLst>
        </c:ser>
        <c:ser>
          <c:idx val="1"/>
          <c:order val="1"/>
          <c:tx>
            <c:v>OLD Bodywork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'Data processing'!$W$14:$W$35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'Data processing'!$AB$14:$AB$35</c:f>
              <c:numCache>
                <c:formatCode>General</c:formatCode>
                <c:ptCount val="22"/>
                <c:pt idx="0">
                  <c:v>0.72899999999999998</c:v>
                </c:pt>
                <c:pt idx="1">
                  <c:v>0.72899999999999998</c:v>
                </c:pt>
                <c:pt idx="2">
                  <c:v>0.72899999999999998</c:v>
                </c:pt>
                <c:pt idx="3">
                  <c:v>0.72899999999999998</c:v>
                </c:pt>
                <c:pt idx="4">
                  <c:v>0.72899999999999998</c:v>
                </c:pt>
                <c:pt idx="5">
                  <c:v>0.72899999999999998</c:v>
                </c:pt>
                <c:pt idx="6">
                  <c:v>0.72899999999999998</c:v>
                </c:pt>
                <c:pt idx="7">
                  <c:v>0.72899999999999998</c:v>
                </c:pt>
                <c:pt idx="8">
                  <c:v>0.72899999999999998</c:v>
                </c:pt>
                <c:pt idx="9">
                  <c:v>0.72899999999999998</c:v>
                </c:pt>
                <c:pt idx="10">
                  <c:v>0.72899999999999998</c:v>
                </c:pt>
                <c:pt idx="11">
                  <c:v>0.72899999999999998</c:v>
                </c:pt>
                <c:pt idx="12">
                  <c:v>0.72899999999999998</c:v>
                </c:pt>
                <c:pt idx="13">
                  <c:v>0.72899999999999998</c:v>
                </c:pt>
                <c:pt idx="14">
                  <c:v>0.72899999999999998</c:v>
                </c:pt>
                <c:pt idx="15">
                  <c:v>0.72899999999999998</c:v>
                </c:pt>
                <c:pt idx="16">
                  <c:v>0.72899999999999998</c:v>
                </c:pt>
                <c:pt idx="17">
                  <c:v>0.72899999999999998</c:v>
                </c:pt>
                <c:pt idx="18">
                  <c:v>0.72899999999999998</c:v>
                </c:pt>
                <c:pt idx="19">
                  <c:v>0.72899999999999998</c:v>
                </c:pt>
                <c:pt idx="20">
                  <c:v>0.72899999999999998</c:v>
                </c:pt>
                <c:pt idx="21">
                  <c:v>0.72899999999999998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868-4B74-B90B-E2A096201061}"/>
            </c:ext>
          </c:extLst>
        </c:ser>
        <c:ser>
          <c:idx val="2"/>
          <c:order val="2"/>
          <c:tx>
            <c:v>CFD GJ003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'Data processing'!$W$14:$W$35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'Data processing'!$X$14:$X$35</c:f>
              <c:numCache>
                <c:formatCode>General</c:formatCode>
                <c:ptCount val="22"/>
                <c:pt idx="0">
                  <c:v>2.6720000000000002</c:v>
                </c:pt>
                <c:pt idx="1">
                  <c:v>2.6720000000000002</c:v>
                </c:pt>
                <c:pt idx="2">
                  <c:v>2.6720000000000002</c:v>
                </c:pt>
                <c:pt idx="3">
                  <c:v>2.6720000000000002</c:v>
                </c:pt>
                <c:pt idx="4">
                  <c:v>2.6720000000000002</c:v>
                </c:pt>
                <c:pt idx="5">
                  <c:v>2.6720000000000002</c:v>
                </c:pt>
                <c:pt idx="6">
                  <c:v>2.6720000000000002</c:v>
                </c:pt>
                <c:pt idx="7">
                  <c:v>2.6720000000000002</c:v>
                </c:pt>
                <c:pt idx="8">
                  <c:v>2.6720000000000002</c:v>
                </c:pt>
                <c:pt idx="9">
                  <c:v>2.6720000000000002</c:v>
                </c:pt>
                <c:pt idx="10">
                  <c:v>2.6720000000000002</c:v>
                </c:pt>
                <c:pt idx="11">
                  <c:v>2.6720000000000002</c:v>
                </c:pt>
                <c:pt idx="12">
                  <c:v>2.6720000000000002</c:v>
                </c:pt>
                <c:pt idx="13">
                  <c:v>2.6720000000000002</c:v>
                </c:pt>
                <c:pt idx="14">
                  <c:v>2.6720000000000002</c:v>
                </c:pt>
                <c:pt idx="15">
                  <c:v>2.6720000000000002</c:v>
                </c:pt>
                <c:pt idx="16">
                  <c:v>2.6720000000000002</c:v>
                </c:pt>
                <c:pt idx="17">
                  <c:v>2.6720000000000002</c:v>
                </c:pt>
                <c:pt idx="18">
                  <c:v>2.6720000000000002</c:v>
                </c:pt>
                <c:pt idx="19">
                  <c:v>2.6720000000000002</c:v>
                </c:pt>
                <c:pt idx="20">
                  <c:v>2.6720000000000002</c:v>
                </c:pt>
                <c:pt idx="21">
                  <c:v>2.6720000000000002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868-4B74-B90B-E2A0962010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276432"/>
        <c:axId val="1100276848"/>
      </c:scatterChart>
      <c:valAx>
        <c:axId val="1100276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Run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848"/>
        <c:crosses val="autoZero"/>
        <c:crossBetween val="midCat"/>
      </c:valAx>
      <c:valAx>
        <c:axId val="1100276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-ClA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5816860101065403"/>
          <c:y val="0.12968240391824942"/>
          <c:w val="0.70549582740769057"/>
          <c:h val="9.26066152784083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Drag Vs</a:t>
            </a:r>
            <a:r>
              <a:rPr lang="en-GB" baseline="0"/>
              <a:t> RUN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3177930141561939"/>
          <c:y val="0.1956390080129122"/>
          <c:w val="0.80214104204115488"/>
          <c:h val="0.64054019503999415"/>
        </c:manualLayout>
      </c:layout>
      <c:scatterChart>
        <c:scatterStyle val="smoothMarker"/>
        <c:varyColors val="0"/>
        <c:ser>
          <c:idx val="0"/>
          <c:order val="0"/>
          <c:tx>
            <c:v>Mira GJ003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'Data processing'!$B$14:$H$34</c:f>
              <c:strCache>
                <c:ptCount val="21"/>
                <c:pt idx="0">
                  <c:v>GJ003 MIRA 1</c:v>
                </c:pt>
                <c:pt idx="1">
                  <c:v>GJ003 MIRA 2</c:v>
                </c:pt>
                <c:pt idx="2">
                  <c:v>GJ003 MIRA 3</c:v>
                </c:pt>
                <c:pt idx="3">
                  <c:v>GJ003 MIRA 4</c:v>
                </c:pt>
                <c:pt idx="4">
                  <c:v>GJ003 MIRA 5</c:v>
                </c:pt>
                <c:pt idx="5">
                  <c:v>GJ003 MIRA 6</c:v>
                </c:pt>
                <c:pt idx="6">
                  <c:v>GJ003 MIRA 7</c:v>
                </c:pt>
                <c:pt idx="7">
                  <c:v>GJ003 MIRA 8</c:v>
                </c:pt>
                <c:pt idx="8">
                  <c:v>GJ003 MIRA 9</c:v>
                </c:pt>
                <c:pt idx="9">
                  <c:v>GJ003 MIRA 10</c:v>
                </c:pt>
                <c:pt idx="10">
                  <c:v>GJ003 MIRA 11</c:v>
                </c:pt>
                <c:pt idx="11">
                  <c:v>GJ003 MIRA 12</c:v>
                </c:pt>
                <c:pt idx="12">
                  <c:v>GJ003 MIRA 1</c:v>
                </c:pt>
                <c:pt idx="13">
                  <c:v>GJ003 MIRA 1</c:v>
                </c:pt>
                <c:pt idx="14">
                  <c:v>GJ003 MIRA 13</c:v>
                </c:pt>
                <c:pt idx="15">
                  <c:v>GJ003 MIRA 14</c:v>
                </c:pt>
                <c:pt idx="16">
                  <c:v>GJ003 MIRA 15</c:v>
                </c:pt>
                <c:pt idx="17">
                  <c:v>GJ003 MIRA 16</c:v>
                </c:pt>
                <c:pt idx="18">
                  <c:v>GJ003 MIRA 17</c:v>
                </c:pt>
                <c:pt idx="19">
                  <c:v>GJ003 MIRA 18</c:v>
                </c:pt>
                <c:pt idx="20">
                  <c:v>GJ003 MIRA 19</c:v>
                </c:pt>
              </c:strCache>
            </c:strRef>
          </c:xVal>
          <c:yVal>
            <c:numRef>
              <c:f>'Data processing'!$I$14:$I$34</c:f>
              <c:numCache>
                <c:formatCode>General</c:formatCode>
                <c:ptCount val="21"/>
                <c:pt idx="0">
                  <c:v>0.64800000000000002</c:v>
                </c:pt>
                <c:pt idx="1">
                  <c:v>0.64400000000000002</c:v>
                </c:pt>
                <c:pt idx="2">
                  <c:v>0.65</c:v>
                </c:pt>
                <c:pt idx="3">
                  <c:v>0.65</c:v>
                </c:pt>
                <c:pt idx="4">
                  <c:v>0.65900000000000003</c:v>
                </c:pt>
                <c:pt idx="5">
                  <c:v>0.68700000000000006</c:v>
                </c:pt>
                <c:pt idx="6">
                  <c:v>0.67100000000000004</c:v>
                </c:pt>
                <c:pt idx="7">
                  <c:v>0.67</c:v>
                </c:pt>
                <c:pt idx="8">
                  <c:v>0.67900000000000005</c:v>
                </c:pt>
                <c:pt idx="9">
                  <c:v>0.66400000000000003</c:v>
                </c:pt>
                <c:pt idx="10">
                  <c:v>0.65600000000000003</c:v>
                </c:pt>
                <c:pt idx="11">
                  <c:v>0.67</c:v>
                </c:pt>
                <c:pt idx="12">
                  <c:v>0.65100000000000002</c:v>
                </c:pt>
                <c:pt idx="13">
                  <c:v>0.64600000000000002</c:v>
                </c:pt>
                <c:pt idx="14">
                  <c:v>0.72299999999999998</c:v>
                </c:pt>
                <c:pt idx="15">
                  <c:v>0.78400000000000003</c:v>
                </c:pt>
                <c:pt idx="16">
                  <c:v>0.72899999999999998</c:v>
                </c:pt>
                <c:pt idx="17">
                  <c:v>0.70299999999999996</c:v>
                </c:pt>
                <c:pt idx="18">
                  <c:v>0.73899999999999999</c:v>
                </c:pt>
                <c:pt idx="19">
                  <c:v>0.69199999999999995</c:v>
                </c:pt>
                <c:pt idx="20">
                  <c:v>0.71399999999999997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C48-4B7F-BCCC-279C87311D38}"/>
            </c:ext>
          </c:extLst>
        </c:ser>
        <c:ser>
          <c:idx val="1"/>
          <c:order val="1"/>
          <c:tx>
            <c:v>OLD Bodywork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'Data processing'!$W$14:$W$35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'Data processing'!$AC$14:$AC$35</c:f>
              <c:numCache>
                <c:formatCode>General</c:formatCode>
                <c:ptCount val="22"/>
                <c:pt idx="0">
                  <c:v>0.65800000000000003</c:v>
                </c:pt>
                <c:pt idx="1">
                  <c:v>0.65800000000000003</c:v>
                </c:pt>
                <c:pt idx="2">
                  <c:v>0.65800000000000003</c:v>
                </c:pt>
                <c:pt idx="3">
                  <c:v>0.65800000000000003</c:v>
                </c:pt>
                <c:pt idx="4">
                  <c:v>0.65800000000000003</c:v>
                </c:pt>
                <c:pt idx="5">
                  <c:v>0.65800000000000003</c:v>
                </c:pt>
                <c:pt idx="6">
                  <c:v>0.65800000000000003</c:v>
                </c:pt>
                <c:pt idx="7">
                  <c:v>0.65800000000000003</c:v>
                </c:pt>
                <c:pt idx="8">
                  <c:v>0.65800000000000003</c:v>
                </c:pt>
                <c:pt idx="9">
                  <c:v>0.65800000000000003</c:v>
                </c:pt>
                <c:pt idx="10">
                  <c:v>0.65800000000000003</c:v>
                </c:pt>
                <c:pt idx="11">
                  <c:v>0.65800000000000003</c:v>
                </c:pt>
                <c:pt idx="12">
                  <c:v>0.65800000000000003</c:v>
                </c:pt>
                <c:pt idx="13">
                  <c:v>0.65800000000000003</c:v>
                </c:pt>
                <c:pt idx="14">
                  <c:v>0.65800000000000003</c:v>
                </c:pt>
                <c:pt idx="15">
                  <c:v>0.65800000000000003</c:v>
                </c:pt>
                <c:pt idx="16">
                  <c:v>0.65800000000000003</c:v>
                </c:pt>
                <c:pt idx="17">
                  <c:v>0.65800000000000003</c:v>
                </c:pt>
                <c:pt idx="18">
                  <c:v>0.65800000000000003</c:v>
                </c:pt>
                <c:pt idx="19">
                  <c:v>0.65800000000000003</c:v>
                </c:pt>
                <c:pt idx="20">
                  <c:v>0.65800000000000003</c:v>
                </c:pt>
                <c:pt idx="21">
                  <c:v>0.65800000000000003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C48-4B7F-BCCC-279C87311D38}"/>
            </c:ext>
          </c:extLst>
        </c:ser>
        <c:ser>
          <c:idx val="2"/>
          <c:order val="2"/>
          <c:tx>
            <c:v>CFD GJ003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'Data processing'!$W$14:$W$35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'Data processing'!$Y$14:$Y$35</c:f>
              <c:numCache>
                <c:formatCode>General</c:formatCode>
                <c:ptCount val="22"/>
                <c:pt idx="0">
                  <c:v>0.72599999999999998</c:v>
                </c:pt>
                <c:pt idx="1">
                  <c:v>0.72599999999999998</c:v>
                </c:pt>
                <c:pt idx="2">
                  <c:v>0.72599999999999998</c:v>
                </c:pt>
                <c:pt idx="3">
                  <c:v>0.72599999999999998</c:v>
                </c:pt>
                <c:pt idx="4">
                  <c:v>0.72599999999999998</c:v>
                </c:pt>
                <c:pt idx="5">
                  <c:v>0.72599999999999998</c:v>
                </c:pt>
                <c:pt idx="6">
                  <c:v>0.72599999999999998</c:v>
                </c:pt>
                <c:pt idx="7">
                  <c:v>0.72599999999999998</c:v>
                </c:pt>
                <c:pt idx="8">
                  <c:v>0.72599999999999998</c:v>
                </c:pt>
                <c:pt idx="9">
                  <c:v>0.72599999999999998</c:v>
                </c:pt>
                <c:pt idx="10">
                  <c:v>0.72599999999999998</c:v>
                </c:pt>
                <c:pt idx="11">
                  <c:v>0.72599999999999998</c:v>
                </c:pt>
                <c:pt idx="12">
                  <c:v>0.72599999999999998</c:v>
                </c:pt>
                <c:pt idx="13">
                  <c:v>0.72599999999999998</c:v>
                </c:pt>
                <c:pt idx="14">
                  <c:v>0.72599999999999998</c:v>
                </c:pt>
                <c:pt idx="15">
                  <c:v>0.72599999999999998</c:v>
                </c:pt>
                <c:pt idx="16">
                  <c:v>0.72599999999999998</c:v>
                </c:pt>
                <c:pt idx="17">
                  <c:v>0.72599999999999998</c:v>
                </c:pt>
                <c:pt idx="18">
                  <c:v>0.72599999999999998</c:v>
                </c:pt>
                <c:pt idx="19">
                  <c:v>0.72599999999999998</c:v>
                </c:pt>
                <c:pt idx="20">
                  <c:v>0.72599999999999998</c:v>
                </c:pt>
                <c:pt idx="21">
                  <c:v>0.72599999999999998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C48-4B7F-BCCC-279C87311D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276432"/>
        <c:axId val="1100276848"/>
      </c:scatterChart>
      <c:valAx>
        <c:axId val="1100276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Run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848"/>
        <c:crosses val="autoZero"/>
        <c:crossBetween val="midCat"/>
      </c:valAx>
      <c:valAx>
        <c:axId val="1100276848"/>
        <c:scaling>
          <c:orientation val="minMax"/>
          <c:min val="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CdA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5816860101065403"/>
          <c:y val="0.12968240391824942"/>
          <c:w val="0.70549582740769057"/>
          <c:h val="9.26066152784083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Balance Vs</a:t>
            </a:r>
            <a:r>
              <a:rPr lang="en-GB" baseline="0"/>
              <a:t> RUN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3177930141561939"/>
          <c:y val="0.1956390080129122"/>
          <c:w val="0.80214104204115488"/>
          <c:h val="0.64054019503999415"/>
        </c:manualLayout>
      </c:layout>
      <c:scatterChart>
        <c:scatterStyle val="smoothMarker"/>
        <c:varyColors val="0"/>
        <c:ser>
          <c:idx val="0"/>
          <c:order val="0"/>
          <c:tx>
            <c:v>Mira GJ003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'Data processing'!$B$14:$H$34</c:f>
              <c:strCache>
                <c:ptCount val="21"/>
                <c:pt idx="0">
                  <c:v>GJ003 MIRA 1</c:v>
                </c:pt>
                <c:pt idx="1">
                  <c:v>GJ003 MIRA 2</c:v>
                </c:pt>
                <c:pt idx="2">
                  <c:v>GJ003 MIRA 3</c:v>
                </c:pt>
                <c:pt idx="3">
                  <c:v>GJ003 MIRA 4</c:v>
                </c:pt>
                <c:pt idx="4">
                  <c:v>GJ003 MIRA 5</c:v>
                </c:pt>
                <c:pt idx="5">
                  <c:v>GJ003 MIRA 6</c:v>
                </c:pt>
                <c:pt idx="6">
                  <c:v>GJ003 MIRA 7</c:v>
                </c:pt>
                <c:pt idx="7">
                  <c:v>GJ003 MIRA 8</c:v>
                </c:pt>
                <c:pt idx="8">
                  <c:v>GJ003 MIRA 9</c:v>
                </c:pt>
                <c:pt idx="9">
                  <c:v>GJ003 MIRA 10</c:v>
                </c:pt>
                <c:pt idx="10">
                  <c:v>GJ003 MIRA 11</c:v>
                </c:pt>
                <c:pt idx="11">
                  <c:v>GJ003 MIRA 12</c:v>
                </c:pt>
                <c:pt idx="12">
                  <c:v>GJ003 MIRA 1</c:v>
                </c:pt>
                <c:pt idx="13">
                  <c:v>GJ003 MIRA 1</c:v>
                </c:pt>
                <c:pt idx="14">
                  <c:v>GJ003 MIRA 13</c:v>
                </c:pt>
                <c:pt idx="15">
                  <c:v>GJ003 MIRA 14</c:v>
                </c:pt>
                <c:pt idx="16">
                  <c:v>GJ003 MIRA 15</c:v>
                </c:pt>
                <c:pt idx="17">
                  <c:v>GJ003 MIRA 16</c:v>
                </c:pt>
                <c:pt idx="18">
                  <c:v>GJ003 MIRA 17</c:v>
                </c:pt>
                <c:pt idx="19">
                  <c:v>GJ003 MIRA 18</c:v>
                </c:pt>
                <c:pt idx="20">
                  <c:v>GJ003 MIRA 19</c:v>
                </c:pt>
              </c:strCache>
            </c:strRef>
          </c:xVal>
          <c:yVal>
            <c:numRef>
              <c:f>'Data processing'!$U$14:$U$34</c:f>
              <c:numCache>
                <c:formatCode>0.00</c:formatCode>
                <c:ptCount val="21"/>
                <c:pt idx="0">
                  <c:v>42.430555555555557</c:v>
                </c:pt>
                <c:pt idx="1">
                  <c:v>36.153846153846153</c:v>
                </c:pt>
                <c:pt idx="2">
                  <c:v>40.243030736240165</c:v>
                </c:pt>
                <c:pt idx="3">
                  <c:v>43.876177658142666</c:v>
                </c:pt>
                <c:pt idx="4">
                  <c:v>47.278481012658226</c:v>
                </c:pt>
                <c:pt idx="5">
                  <c:v>20.36363636363636</c:v>
                </c:pt>
                <c:pt idx="6">
                  <c:v>-0.8073817762399077</c:v>
                </c:pt>
                <c:pt idx="7">
                  <c:v>10.985626283367557</c:v>
                </c:pt>
                <c:pt idx="8">
                  <c:v>24.674196350999129</c:v>
                </c:pt>
                <c:pt idx="9">
                  <c:v>37.138621200889546</c:v>
                </c:pt>
                <c:pt idx="10">
                  <c:v>26.447709593777009</c:v>
                </c:pt>
                <c:pt idx="11">
                  <c:v>23.85159010600707</c:v>
                </c:pt>
                <c:pt idx="12">
                  <c:v>42.002781641168291</c:v>
                </c:pt>
                <c:pt idx="13" formatCode="General">
                  <c:v>42.390548992355797</c:v>
                </c:pt>
                <c:pt idx="14" formatCode="General">
                  <c:v>34.665166010129433</c:v>
                </c:pt>
                <c:pt idx="15" formatCode="General">
                  <c:v>31.316725978647685</c:v>
                </c:pt>
                <c:pt idx="16" formatCode="General">
                  <c:v>37.990487514863261</c:v>
                </c:pt>
                <c:pt idx="17" formatCode="General">
                  <c:v>35.511363636363633</c:v>
                </c:pt>
                <c:pt idx="18" formatCode="General">
                  <c:v>38.334284084426699</c:v>
                </c:pt>
                <c:pt idx="19" formatCode="General">
                  <c:v>41.179596174282679</c:v>
                </c:pt>
                <c:pt idx="20" formatCode="General">
                  <c:v>36.348773841961858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066-46DB-A753-E5B3288EE929}"/>
            </c:ext>
          </c:extLst>
        </c:ser>
        <c:ser>
          <c:idx val="1"/>
          <c:order val="1"/>
          <c:tx>
            <c:v>OLD Bodywork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'Data processing'!$W$14:$W$35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'Data processing'!$AD$14:$AD$35</c:f>
              <c:numCache>
                <c:formatCode>General</c:formatCode>
                <c:ptCount val="22"/>
                <c:pt idx="0">
                  <c:v>19.97</c:v>
                </c:pt>
                <c:pt idx="1">
                  <c:v>19.97</c:v>
                </c:pt>
                <c:pt idx="2">
                  <c:v>19.97</c:v>
                </c:pt>
                <c:pt idx="3">
                  <c:v>19.97</c:v>
                </c:pt>
                <c:pt idx="4">
                  <c:v>19.97</c:v>
                </c:pt>
                <c:pt idx="5">
                  <c:v>19.97</c:v>
                </c:pt>
                <c:pt idx="6">
                  <c:v>19.97</c:v>
                </c:pt>
                <c:pt idx="7">
                  <c:v>19.97</c:v>
                </c:pt>
                <c:pt idx="8">
                  <c:v>19.97</c:v>
                </c:pt>
                <c:pt idx="9">
                  <c:v>19.97</c:v>
                </c:pt>
                <c:pt idx="10">
                  <c:v>19.97</c:v>
                </c:pt>
                <c:pt idx="11">
                  <c:v>19.97</c:v>
                </c:pt>
                <c:pt idx="12">
                  <c:v>19.97</c:v>
                </c:pt>
                <c:pt idx="13">
                  <c:v>19.97</c:v>
                </c:pt>
                <c:pt idx="14">
                  <c:v>19.97</c:v>
                </c:pt>
                <c:pt idx="15">
                  <c:v>19.97</c:v>
                </c:pt>
                <c:pt idx="16">
                  <c:v>19.97</c:v>
                </c:pt>
                <c:pt idx="17">
                  <c:v>19.97</c:v>
                </c:pt>
                <c:pt idx="18">
                  <c:v>19.97</c:v>
                </c:pt>
                <c:pt idx="19">
                  <c:v>19.97</c:v>
                </c:pt>
                <c:pt idx="20">
                  <c:v>19.97</c:v>
                </c:pt>
                <c:pt idx="21">
                  <c:v>19.97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066-46DB-A753-E5B3288EE929}"/>
            </c:ext>
          </c:extLst>
        </c:ser>
        <c:ser>
          <c:idx val="2"/>
          <c:order val="2"/>
          <c:tx>
            <c:v>CFD GJ003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'Data processing'!$W$14:$W$35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'Data processing'!$Z$14:$Z$35</c:f>
              <c:numCache>
                <c:formatCode>General</c:formatCode>
                <c:ptCount val="22"/>
                <c:pt idx="0">
                  <c:v>49.42</c:v>
                </c:pt>
                <c:pt idx="1">
                  <c:v>49.42</c:v>
                </c:pt>
                <c:pt idx="2">
                  <c:v>49.42</c:v>
                </c:pt>
                <c:pt idx="3">
                  <c:v>49.42</c:v>
                </c:pt>
                <c:pt idx="4">
                  <c:v>49.42</c:v>
                </c:pt>
                <c:pt idx="5">
                  <c:v>49.42</c:v>
                </c:pt>
                <c:pt idx="6">
                  <c:v>49.42</c:v>
                </c:pt>
                <c:pt idx="7">
                  <c:v>49.42</c:v>
                </c:pt>
                <c:pt idx="8">
                  <c:v>49.42</c:v>
                </c:pt>
                <c:pt idx="9">
                  <c:v>49.42</c:v>
                </c:pt>
                <c:pt idx="10">
                  <c:v>49.42</c:v>
                </c:pt>
                <c:pt idx="11">
                  <c:v>49.42</c:v>
                </c:pt>
                <c:pt idx="12">
                  <c:v>49.42</c:v>
                </c:pt>
                <c:pt idx="13">
                  <c:v>49.42</c:v>
                </c:pt>
                <c:pt idx="14">
                  <c:v>49.42</c:v>
                </c:pt>
                <c:pt idx="15">
                  <c:v>49.42</c:v>
                </c:pt>
                <c:pt idx="16">
                  <c:v>49.42</c:v>
                </c:pt>
                <c:pt idx="17">
                  <c:v>49.42</c:v>
                </c:pt>
                <c:pt idx="18">
                  <c:v>49.42</c:v>
                </c:pt>
                <c:pt idx="19">
                  <c:v>49.42</c:v>
                </c:pt>
                <c:pt idx="20">
                  <c:v>49.42</c:v>
                </c:pt>
                <c:pt idx="21">
                  <c:v>49.42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066-46DB-A753-E5B3288EE9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276432"/>
        <c:axId val="1100276848"/>
      </c:scatterChart>
      <c:valAx>
        <c:axId val="1100276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Run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848"/>
        <c:crosses val="autoZero"/>
        <c:crossBetween val="midCat"/>
      </c:valAx>
      <c:valAx>
        <c:axId val="1100276848"/>
        <c:scaling>
          <c:orientation val="minMax"/>
          <c:min val="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CdA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0276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5816860101065403"/>
          <c:y val="0.12968240391824942"/>
          <c:w val="0.70549582740769057"/>
          <c:h val="9.26066152784083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10" Type="http://schemas.openxmlformats.org/officeDocument/2006/relationships/chart" Target="../charts/chart9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400050</xdr:colOff>
      <xdr:row>1</xdr:row>
      <xdr:rowOff>95250</xdr:rowOff>
    </xdr:from>
    <xdr:to>
      <xdr:col>5</xdr:col>
      <xdr:colOff>844825</xdr:colOff>
      <xdr:row>15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DA5326-6B85-4198-B0F6-6E5AB17D6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9650" y="114300"/>
          <a:ext cx="2997475" cy="800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1019175</xdr:colOff>
      <xdr:row>0</xdr:row>
      <xdr:rowOff>104775</xdr:rowOff>
    </xdr:from>
    <xdr:to>
      <xdr:col>6</xdr:col>
      <xdr:colOff>276225</xdr:colOff>
      <xdr:row>1</xdr:row>
      <xdr:rowOff>346180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D4BEDA-B228-4ACD-A8DD-4E25D31AB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" y="104775"/>
          <a:ext cx="2867025" cy="7652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1</xdr:row>
      <xdr:rowOff>38100</xdr:rowOff>
    </xdr:from>
    <xdr:to>
      <xdr:col>3</xdr:col>
      <xdr:colOff>800100</xdr:colOff>
      <xdr:row>3</xdr:row>
      <xdr:rowOff>260455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0F49DA-3779-4EC6-9401-D417D9D964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975" y="57150"/>
          <a:ext cx="2867025" cy="76528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1</xdr:row>
      <xdr:rowOff>38100</xdr:rowOff>
    </xdr:from>
    <xdr:to>
      <xdr:col>10</xdr:col>
      <xdr:colOff>150668</xdr:colOff>
      <xdr:row>3</xdr:row>
      <xdr:rowOff>260455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C8A835-D462-426C-A759-426FE490A8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975" y="57150"/>
          <a:ext cx="3048000" cy="765280"/>
        </a:xfrm>
        <a:prstGeom prst="rect">
          <a:avLst/>
        </a:prstGeom>
      </xdr:spPr>
    </xdr:pic>
    <xdr:clientData/>
  </xdr:twoCellAnchor>
  <xdr:twoCellAnchor>
    <xdr:from>
      <xdr:col>1</xdr:col>
      <xdr:colOff>526677</xdr:colOff>
      <xdr:row>83</xdr:row>
      <xdr:rowOff>78909</xdr:rowOff>
    </xdr:from>
    <xdr:to>
      <xdr:col>12</xdr:col>
      <xdr:colOff>995173</xdr:colOff>
      <xdr:row>98</xdr:row>
      <xdr:rowOff>80904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6B7264C-0E25-46B5-AEB1-222B11B04D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535042</xdr:colOff>
      <xdr:row>98</xdr:row>
      <xdr:rowOff>165801</xdr:rowOff>
    </xdr:from>
    <xdr:to>
      <xdr:col>12</xdr:col>
      <xdr:colOff>1003540</xdr:colOff>
      <xdr:row>113</xdr:row>
      <xdr:rowOff>167796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832C708-BFAF-4F62-9744-6F626DAC34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1128481</xdr:colOff>
      <xdr:row>99</xdr:row>
      <xdr:rowOff>1026</xdr:rowOff>
    </xdr:from>
    <xdr:to>
      <xdr:col>15</xdr:col>
      <xdr:colOff>182353</xdr:colOff>
      <xdr:row>114</xdr:row>
      <xdr:rowOff>3022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9A8B40F7-4428-4A8D-B04D-D6A89A9028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273204</xdr:colOff>
      <xdr:row>99</xdr:row>
      <xdr:rowOff>28379</xdr:rowOff>
    </xdr:from>
    <xdr:to>
      <xdr:col>22</xdr:col>
      <xdr:colOff>298989</xdr:colOff>
      <xdr:row>114</xdr:row>
      <xdr:rowOff>30377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1D0CE55-F9FE-4287-8369-3BF34C2550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1134178</xdr:colOff>
      <xdr:row>83</xdr:row>
      <xdr:rowOff>84759</xdr:rowOff>
    </xdr:from>
    <xdr:to>
      <xdr:col>15</xdr:col>
      <xdr:colOff>182627</xdr:colOff>
      <xdr:row>98</xdr:row>
      <xdr:rowOff>86754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BBDD90E8-BBAB-445B-B595-2D831890E2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239257</xdr:colOff>
      <xdr:row>83</xdr:row>
      <xdr:rowOff>74091</xdr:rowOff>
    </xdr:from>
    <xdr:to>
      <xdr:col>22</xdr:col>
      <xdr:colOff>266314</xdr:colOff>
      <xdr:row>98</xdr:row>
      <xdr:rowOff>76087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F1268283-FC92-4B92-897F-12D8DFC15E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100853</xdr:colOff>
      <xdr:row>36</xdr:row>
      <xdr:rowOff>50427</xdr:rowOff>
    </xdr:from>
    <xdr:to>
      <xdr:col>11</xdr:col>
      <xdr:colOff>569350</xdr:colOff>
      <xdr:row>51</xdr:row>
      <xdr:rowOff>52421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AA7D6DB4-6CCF-4E02-A22B-5BE621AEE9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11</xdr:col>
      <xdr:colOff>420222</xdr:colOff>
      <xdr:row>36</xdr:row>
      <xdr:rowOff>89647</xdr:rowOff>
    </xdr:from>
    <xdr:to>
      <xdr:col>13</xdr:col>
      <xdr:colOff>121116</xdr:colOff>
      <xdr:row>51</xdr:row>
      <xdr:rowOff>91641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F0989A30-7E58-4F49-A661-DF8FF93D33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207309</xdr:colOff>
      <xdr:row>52</xdr:row>
      <xdr:rowOff>28015</xdr:rowOff>
    </xdr:from>
    <xdr:to>
      <xdr:col>12</xdr:col>
      <xdr:colOff>25864</xdr:colOff>
      <xdr:row>67</xdr:row>
      <xdr:rowOff>30009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89938AA5-8058-47DC-A08A-B5D2B6D25A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X54"/>
  <sheetViews>
    <sheetView tabSelected="1" topLeftCell="A33" workbookViewId="0">
      <selection activeCell="X44" sqref="X44"/>
    </sheetView>
  </sheetViews>
  <sheetFormatPr defaultRowHeight="15"/>
  <cols>
    <col min="3" max="3" width="6.42578125" customWidth="1"/>
    <col min="4" max="4" width="12.140625" bestFit="1" customWidth="1"/>
    <col min="5" max="5" width="10.5703125" customWidth="1"/>
    <col min="6" max="6" width="14" bestFit="1" customWidth="1"/>
    <col min="7" max="7" width="14.140625" customWidth="1"/>
    <col min="12" max="12" width="33.42578125" customWidth="1"/>
    <col min="14" max="14" width="12.42578125" bestFit="1" customWidth="1"/>
    <col min="15" max="23" width="9.140625" hidden="1" customWidth="1"/>
    <col min="24" max="24" width="9.140625" customWidth="1"/>
  </cols>
  <sheetData>
    <row r="1" spans="2:21" ht="1.5" customHeight="1"/>
    <row r="2" spans="2:21" ht="15" customHeight="1">
      <c r="F2" s="8"/>
      <c r="G2" s="8"/>
      <c r="H2" s="8"/>
      <c r="I2" s="8"/>
      <c r="J2" s="8"/>
      <c r="K2" s="8"/>
      <c r="L2" s="8"/>
      <c r="M2" s="8"/>
      <c r="N2" s="8"/>
      <c r="P2" s="55" t="s">
        <v>0</v>
      </c>
      <c r="Q2" s="55"/>
      <c r="R2" s="55"/>
      <c r="S2" s="55"/>
      <c r="T2" t="s">
        <v>1</v>
      </c>
    </row>
    <row r="3" spans="2:21" ht="27.75" customHeight="1">
      <c r="E3" s="8"/>
      <c r="F3" s="8"/>
      <c r="G3" s="64" t="s">
        <v>2</v>
      </c>
      <c r="H3" s="64"/>
      <c r="I3" s="64"/>
      <c r="J3" s="64"/>
      <c r="K3" s="64"/>
      <c r="L3" s="9" t="s">
        <v>3</v>
      </c>
      <c r="M3" s="65">
        <v>44616</v>
      </c>
      <c r="N3" s="66"/>
      <c r="O3" t="s">
        <v>4</v>
      </c>
      <c r="P3" s="55">
        <f>79-56</f>
        <v>23</v>
      </c>
      <c r="Q3" s="55"/>
      <c r="R3" s="55"/>
      <c r="S3" s="55"/>
      <c r="T3">
        <f>P3/5</f>
        <v>4.5999999999999996</v>
      </c>
      <c r="U3" t="s">
        <v>5</v>
      </c>
    </row>
    <row r="4" spans="2:21" ht="22.5" customHeight="1">
      <c r="E4" s="8"/>
      <c r="F4" s="8"/>
      <c r="G4" s="64"/>
      <c r="H4" s="64"/>
      <c r="I4" s="64"/>
      <c r="J4" s="64"/>
      <c r="K4" s="64"/>
      <c r="L4" s="9" t="s">
        <v>6</v>
      </c>
      <c r="M4" s="66">
        <v>3.1</v>
      </c>
      <c r="N4" s="66"/>
      <c r="O4" t="s">
        <v>7</v>
      </c>
      <c r="P4" s="55">
        <f>96.2-81.5</f>
        <v>14.700000000000003</v>
      </c>
      <c r="Q4" s="55"/>
      <c r="R4" s="55"/>
      <c r="S4" s="55"/>
      <c r="T4">
        <f>P4/5</f>
        <v>2.9400000000000004</v>
      </c>
      <c r="U4" t="s">
        <v>5</v>
      </c>
    </row>
    <row r="5" spans="2:21" hidden="1">
      <c r="B5" t="s">
        <v>8</v>
      </c>
      <c r="C5" t="s">
        <v>8</v>
      </c>
      <c r="E5">
        <v>0</v>
      </c>
      <c r="F5">
        <v>1</v>
      </c>
      <c r="G5">
        <v>2</v>
      </c>
      <c r="H5">
        <v>3</v>
      </c>
      <c r="I5">
        <v>4</v>
      </c>
    </row>
    <row r="6" spans="2:21" hidden="1">
      <c r="C6" t="s">
        <v>9</v>
      </c>
      <c r="E6" s="55" t="s">
        <v>10</v>
      </c>
      <c r="F6" s="55"/>
      <c r="G6" s="55"/>
      <c r="H6" s="55"/>
      <c r="I6" s="55"/>
    </row>
    <row r="7" spans="2:21" ht="15" hidden="1" customHeight="1">
      <c r="D7" s="10" t="s">
        <v>11</v>
      </c>
      <c r="E7" s="10">
        <v>42</v>
      </c>
      <c r="F7" s="10">
        <v>47</v>
      </c>
      <c r="G7" s="10">
        <v>52</v>
      </c>
      <c r="H7" s="10">
        <v>57</v>
      </c>
      <c r="I7" s="10">
        <v>62</v>
      </c>
      <c r="J7" s="10"/>
    </row>
    <row r="8" spans="2:21" ht="15" hidden="1" customHeight="1">
      <c r="C8" s="56" t="s">
        <v>12</v>
      </c>
      <c r="D8" s="10">
        <f>72-6</f>
        <v>66</v>
      </c>
      <c r="E8" s="11">
        <f t="shared" ref="E8:I14" si="0">($D8-E$7)-24</f>
        <v>0</v>
      </c>
      <c r="F8" s="12">
        <f t="shared" si="0"/>
        <v>-5</v>
      </c>
      <c r="G8" s="12">
        <f t="shared" si="0"/>
        <v>-10</v>
      </c>
      <c r="H8" s="12">
        <f t="shared" si="0"/>
        <v>-15</v>
      </c>
      <c r="I8" s="13">
        <f>($D8-I$7)-24</f>
        <v>-20</v>
      </c>
      <c r="J8" s="12"/>
      <c r="K8" s="57" t="s">
        <v>13</v>
      </c>
      <c r="L8" s="57"/>
      <c r="M8" s="57"/>
      <c r="N8" s="57"/>
    </row>
    <row r="9" spans="2:21" hidden="1">
      <c r="B9">
        <v>0</v>
      </c>
      <c r="C9" s="56"/>
      <c r="D9" s="10">
        <v>69</v>
      </c>
      <c r="E9" s="12">
        <f t="shared" si="0"/>
        <v>3</v>
      </c>
      <c r="F9" s="11">
        <f t="shared" si="0"/>
        <v>-2</v>
      </c>
      <c r="G9" s="12">
        <f t="shared" si="0"/>
        <v>-7</v>
      </c>
      <c r="H9" s="13">
        <f t="shared" si="0"/>
        <v>-12</v>
      </c>
      <c r="I9" s="12">
        <f t="shared" si="0"/>
        <v>-17</v>
      </c>
      <c r="J9" s="12"/>
      <c r="K9" s="58" t="s">
        <v>14</v>
      </c>
      <c r="L9" s="58"/>
      <c r="M9" s="58"/>
      <c r="N9" s="58"/>
    </row>
    <row r="10" spans="2:21" hidden="1">
      <c r="B10">
        <v>1</v>
      </c>
      <c r="C10" s="56"/>
      <c r="D10" s="10">
        <f>78-6</f>
        <v>72</v>
      </c>
      <c r="E10" s="14">
        <f t="shared" si="0"/>
        <v>6</v>
      </c>
      <c r="F10" s="12">
        <f t="shared" si="0"/>
        <v>1</v>
      </c>
      <c r="G10" s="12">
        <f t="shared" si="0"/>
        <v>-4</v>
      </c>
      <c r="H10" s="12">
        <f t="shared" si="0"/>
        <v>-9</v>
      </c>
      <c r="I10" s="12">
        <f t="shared" si="0"/>
        <v>-14</v>
      </c>
      <c r="J10" s="12"/>
      <c r="K10" s="59" t="s">
        <v>15</v>
      </c>
      <c r="L10" s="59"/>
      <c r="M10" s="59"/>
      <c r="N10" s="59"/>
    </row>
    <row r="11" spans="2:21" hidden="1">
      <c r="B11">
        <v>2</v>
      </c>
      <c r="C11" s="56"/>
      <c r="D11" s="10">
        <f>81-6</f>
        <v>75</v>
      </c>
      <c r="E11" s="15">
        <f t="shared" si="0"/>
        <v>9</v>
      </c>
      <c r="F11" s="12">
        <f t="shared" si="0"/>
        <v>4</v>
      </c>
      <c r="G11" s="11">
        <f t="shared" si="0"/>
        <v>-1</v>
      </c>
      <c r="H11" s="12">
        <f t="shared" si="0"/>
        <v>-6</v>
      </c>
      <c r="I11" s="12">
        <f t="shared" si="0"/>
        <v>-11</v>
      </c>
      <c r="J11" s="12"/>
      <c r="K11" s="60" t="s">
        <v>16</v>
      </c>
      <c r="L11" s="60"/>
      <c r="M11" s="60"/>
      <c r="N11" s="60"/>
    </row>
    <row r="12" spans="2:21" ht="16.5" hidden="1" thickTop="1" thickBot="1">
      <c r="B12">
        <v>3</v>
      </c>
      <c r="C12" s="56"/>
      <c r="D12" s="10">
        <f>84-6</f>
        <v>78</v>
      </c>
      <c r="E12" s="14">
        <f t="shared" si="0"/>
        <v>12</v>
      </c>
      <c r="F12" s="12">
        <f t="shared" si="0"/>
        <v>7</v>
      </c>
      <c r="G12" s="12">
        <f t="shared" si="0"/>
        <v>2</v>
      </c>
      <c r="H12" s="12">
        <f t="shared" si="0"/>
        <v>-3</v>
      </c>
      <c r="I12" s="12">
        <f t="shared" si="0"/>
        <v>-8</v>
      </c>
      <c r="J12" s="12"/>
      <c r="K12" s="61" t="s">
        <v>17</v>
      </c>
      <c r="L12" s="62"/>
      <c r="M12" s="62"/>
      <c r="N12" s="63"/>
    </row>
    <row r="13" spans="2:21" ht="5.25" hidden="1" customHeight="1" thickTop="1" thickBot="1">
      <c r="B13">
        <v>4</v>
      </c>
      <c r="C13" s="56"/>
      <c r="D13" s="10">
        <v>81</v>
      </c>
      <c r="E13" s="12">
        <f t="shared" si="0"/>
        <v>15</v>
      </c>
      <c r="F13" s="13">
        <f t="shared" si="0"/>
        <v>10</v>
      </c>
      <c r="G13" s="12">
        <f t="shared" si="0"/>
        <v>5</v>
      </c>
      <c r="H13" s="16">
        <f t="shared" si="0"/>
        <v>0</v>
      </c>
      <c r="I13" s="12">
        <f t="shared" si="0"/>
        <v>-5</v>
      </c>
      <c r="J13" s="12"/>
    </row>
    <row r="14" spans="2:21" ht="5.25" hidden="1" customHeight="1" thickTop="1">
      <c r="B14">
        <v>5</v>
      </c>
      <c r="D14" s="10">
        <v>86</v>
      </c>
      <c r="E14" s="13">
        <f t="shared" si="0"/>
        <v>20</v>
      </c>
      <c r="F14" s="12">
        <f t="shared" si="0"/>
        <v>15</v>
      </c>
      <c r="G14" s="12">
        <f t="shared" si="0"/>
        <v>10</v>
      </c>
      <c r="H14" s="12">
        <f t="shared" si="0"/>
        <v>5</v>
      </c>
      <c r="I14" s="11">
        <f t="shared" si="0"/>
        <v>0</v>
      </c>
      <c r="J14" s="12"/>
    </row>
    <row r="15" spans="2:21" ht="0.75" hidden="1" customHeight="1">
      <c r="D15" s="10"/>
      <c r="E15" s="13"/>
      <c r="F15" s="12"/>
      <c r="G15" s="12"/>
      <c r="H15" s="12"/>
      <c r="I15" s="11"/>
      <c r="J15" s="12"/>
    </row>
    <row r="16" spans="2:21" ht="18.75" customHeight="1">
      <c r="D16" s="10"/>
      <c r="E16" s="12"/>
      <c r="F16" s="12"/>
      <c r="G16" s="12"/>
      <c r="H16" s="12"/>
      <c r="I16" s="12"/>
      <c r="J16" s="12"/>
    </row>
    <row r="17" spans="3:24">
      <c r="M17" s="17" t="s">
        <v>18</v>
      </c>
      <c r="N17" s="17" t="s">
        <v>19</v>
      </c>
    </row>
    <row r="18" spans="3:24">
      <c r="E18" s="52" t="s">
        <v>20</v>
      </c>
      <c r="F18" s="52"/>
      <c r="G18" s="52"/>
      <c r="H18" s="52"/>
      <c r="I18" s="52"/>
      <c r="J18" s="52"/>
      <c r="K18" s="52"/>
      <c r="L18" s="52"/>
      <c r="M18">
        <v>0</v>
      </c>
      <c r="N18">
        <v>25</v>
      </c>
    </row>
    <row r="19" spans="3:24">
      <c r="E19" s="53" t="s">
        <v>21</v>
      </c>
      <c r="F19" s="53"/>
      <c r="G19" s="53"/>
      <c r="H19" s="53"/>
      <c r="I19" s="53"/>
      <c r="J19" s="53"/>
      <c r="K19" s="53"/>
      <c r="L19" s="53"/>
      <c r="M19">
        <v>10</v>
      </c>
      <c r="N19">
        <v>0</v>
      </c>
    </row>
    <row r="21" spans="3:24" ht="18.75">
      <c r="C21" s="1" t="s">
        <v>22</v>
      </c>
      <c r="D21" s="1" t="s">
        <v>23</v>
      </c>
      <c r="E21" s="2"/>
      <c r="F21" s="2" t="s">
        <v>24</v>
      </c>
      <c r="G21" s="2" t="s">
        <v>25</v>
      </c>
      <c r="H21" s="54" t="s">
        <v>26</v>
      </c>
      <c r="I21" s="54"/>
      <c r="J21" s="54"/>
      <c r="K21" s="54"/>
      <c r="L21" s="54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3:24" ht="18.75">
      <c r="C22" s="1">
        <v>1</v>
      </c>
      <c r="D22" s="1">
        <v>1</v>
      </c>
      <c r="E22" s="3"/>
      <c r="F22" s="3">
        <v>42</v>
      </c>
      <c r="G22" s="3">
        <v>75</v>
      </c>
      <c r="H22" s="51" t="s">
        <v>27</v>
      </c>
      <c r="I22" s="51"/>
      <c r="J22" s="51"/>
      <c r="K22" s="51"/>
      <c r="L22" s="51"/>
      <c r="M22" s="7">
        <v>3</v>
      </c>
      <c r="N22" s="7">
        <v>4</v>
      </c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3:24" ht="18.75">
      <c r="C23" s="1">
        <v>2</v>
      </c>
      <c r="D23" s="1">
        <v>2</v>
      </c>
      <c r="E23" s="4"/>
      <c r="F23" s="4">
        <v>42</v>
      </c>
      <c r="G23" s="4">
        <v>66</v>
      </c>
      <c r="H23" s="51" t="s">
        <v>28</v>
      </c>
      <c r="I23" s="51"/>
      <c r="J23" s="51"/>
      <c r="K23" s="51"/>
      <c r="L23" s="51"/>
      <c r="M23" s="7">
        <v>3</v>
      </c>
      <c r="N23" s="7">
        <v>4</v>
      </c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3:24" ht="18.75">
      <c r="C24" s="1">
        <v>3</v>
      </c>
      <c r="D24" s="1">
        <v>3</v>
      </c>
      <c r="E24" s="5"/>
      <c r="F24" s="5">
        <v>42</v>
      </c>
      <c r="G24" s="5">
        <v>72</v>
      </c>
      <c r="H24" s="51" t="s">
        <v>28</v>
      </c>
      <c r="I24" s="51"/>
      <c r="J24" s="51"/>
      <c r="K24" s="51"/>
      <c r="L24" s="51"/>
      <c r="M24" s="7">
        <v>3</v>
      </c>
      <c r="N24" s="7">
        <v>4</v>
      </c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3:24" ht="18.75">
      <c r="C25" s="1">
        <v>4</v>
      </c>
      <c r="D25" s="1">
        <v>4</v>
      </c>
      <c r="E25" s="5"/>
      <c r="F25" s="5">
        <v>42</v>
      </c>
      <c r="G25" s="5">
        <v>78</v>
      </c>
      <c r="H25" s="51" t="s">
        <v>28</v>
      </c>
      <c r="I25" s="51"/>
      <c r="J25" s="51"/>
      <c r="K25" s="51"/>
      <c r="L25" s="51"/>
      <c r="M25" s="7">
        <v>3</v>
      </c>
      <c r="N25" s="7">
        <v>4</v>
      </c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3:24" ht="18.75">
      <c r="C26" s="1">
        <v>5</v>
      </c>
      <c r="D26" s="1">
        <v>5</v>
      </c>
      <c r="E26" s="6"/>
      <c r="F26" s="6">
        <v>42</v>
      </c>
      <c r="G26" s="6">
        <v>86</v>
      </c>
      <c r="H26" s="51" t="s">
        <v>29</v>
      </c>
      <c r="I26" s="51"/>
      <c r="J26" s="51"/>
      <c r="K26" s="51"/>
      <c r="L26" s="51"/>
      <c r="M26" s="7">
        <v>3</v>
      </c>
      <c r="N26" s="7">
        <v>4</v>
      </c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3:24" ht="18.75">
      <c r="C27" s="1">
        <v>6</v>
      </c>
      <c r="D27" s="1">
        <v>6</v>
      </c>
      <c r="E27" s="4"/>
      <c r="F27" s="4">
        <v>62</v>
      </c>
      <c r="G27" s="4">
        <v>86</v>
      </c>
      <c r="H27" s="51" t="s">
        <v>30</v>
      </c>
      <c r="I27" s="51"/>
      <c r="J27" s="51"/>
      <c r="K27" s="51"/>
      <c r="L27" s="51"/>
      <c r="M27" s="7">
        <v>3</v>
      </c>
      <c r="N27" s="7">
        <v>4</v>
      </c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3:24" ht="18.75">
      <c r="C28" s="1">
        <v>7</v>
      </c>
      <c r="D28" s="1">
        <v>7</v>
      </c>
      <c r="E28" s="6"/>
      <c r="F28" s="6">
        <v>62</v>
      </c>
      <c r="G28" s="6">
        <v>66</v>
      </c>
      <c r="H28" s="51" t="s">
        <v>31</v>
      </c>
      <c r="I28" s="51"/>
      <c r="J28" s="51"/>
      <c r="K28" s="51"/>
      <c r="L28" s="51"/>
      <c r="M28" s="7">
        <v>3</v>
      </c>
      <c r="N28" s="7">
        <v>4</v>
      </c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3:24" ht="18.75">
      <c r="C29" s="1">
        <v>8</v>
      </c>
      <c r="D29" s="1">
        <v>8</v>
      </c>
      <c r="E29" s="6"/>
      <c r="F29" s="6">
        <v>57</v>
      </c>
      <c r="G29" s="6">
        <v>69</v>
      </c>
      <c r="H29" s="51" t="s">
        <v>32</v>
      </c>
      <c r="I29" s="51"/>
      <c r="J29" s="51"/>
      <c r="K29" s="51"/>
      <c r="L29" s="51"/>
      <c r="M29" s="7">
        <v>3</v>
      </c>
      <c r="N29" s="7">
        <v>4</v>
      </c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3:24" ht="18.75">
      <c r="C30" s="1">
        <v>9</v>
      </c>
      <c r="D30" s="1">
        <v>9</v>
      </c>
      <c r="E30" s="4"/>
      <c r="F30" s="4">
        <v>57</v>
      </c>
      <c r="G30" s="4">
        <v>81</v>
      </c>
      <c r="H30" s="51" t="s">
        <v>33</v>
      </c>
      <c r="I30" s="51"/>
      <c r="J30" s="51"/>
      <c r="K30" s="51"/>
      <c r="L30" s="51"/>
      <c r="M30" s="7">
        <v>3</v>
      </c>
      <c r="N30" s="7">
        <v>4</v>
      </c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3:24" ht="18.75">
      <c r="C31" s="1">
        <v>10</v>
      </c>
      <c r="D31" s="1">
        <v>10</v>
      </c>
      <c r="E31" s="6"/>
      <c r="F31" s="6">
        <v>47</v>
      </c>
      <c r="G31" s="6">
        <v>81</v>
      </c>
      <c r="H31" s="51" t="s">
        <v>34</v>
      </c>
      <c r="I31" s="51"/>
      <c r="J31" s="51"/>
      <c r="K31" s="51"/>
      <c r="L31" s="51"/>
      <c r="M31" s="7">
        <v>3</v>
      </c>
      <c r="N31" s="7">
        <v>4</v>
      </c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3:24" ht="18.75">
      <c r="C32" s="1">
        <v>11</v>
      </c>
      <c r="D32" s="1">
        <v>11</v>
      </c>
      <c r="E32" s="4"/>
      <c r="F32" s="4">
        <v>47</v>
      </c>
      <c r="G32" s="4">
        <v>69</v>
      </c>
      <c r="H32" s="51" t="s">
        <v>35</v>
      </c>
      <c r="I32" s="51"/>
      <c r="J32" s="51"/>
      <c r="K32" s="51"/>
      <c r="L32" s="51"/>
      <c r="M32" s="7">
        <v>3</v>
      </c>
      <c r="N32" s="7">
        <v>4</v>
      </c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3:24" ht="18.75">
      <c r="C33" s="1">
        <v>12</v>
      </c>
      <c r="D33" s="1">
        <v>12</v>
      </c>
      <c r="E33" s="4"/>
      <c r="F33" s="4">
        <v>52</v>
      </c>
      <c r="G33" s="4">
        <v>75</v>
      </c>
      <c r="H33" s="51" t="s">
        <v>33</v>
      </c>
      <c r="I33" s="51"/>
      <c r="J33" s="51"/>
      <c r="K33" s="51"/>
      <c r="L33" s="51"/>
      <c r="M33" s="7">
        <v>3</v>
      </c>
      <c r="N33" s="7">
        <v>4</v>
      </c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3:24" ht="18.75">
      <c r="C34" s="1">
        <v>13</v>
      </c>
      <c r="D34" s="1">
        <v>1</v>
      </c>
      <c r="E34" s="3"/>
      <c r="F34" s="3">
        <v>42</v>
      </c>
      <c r="G34" s="3">
        <v>75</v>
      </c>
      <c r="H34" s="50" t="s">
        <v>36</v>
      </c>
      <c r="I34" s="50"/>
      <c r="J34" s="50"/>
      <c r="K34" s="50"/>
      <c r="L34" s="50"/>
      <c r="M34" s="7">
        <v>3</v>
      </c>
      <c r="N34" s="7">
        <v>0</v>
      </c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3:24" ht="18.75">
      <c r="C35" s="1">
        <v>14</v>
      </c>
      <c r="D35" s="1">
        <v>1</v>
      </c>
      <c r="E35" s="49" t="s">
        <v>37</v>
      </c>
      <c r="F35" s="49"/>
      <c r="G35" s="49"/>
      <c r="H35" s="50" t="s">
        <v>38</v>
      </c>
      <c r="I35" s="50"/>
      <c r="J35" s="50"/>
      <c r="K35" s="50"/>
      <c r="L35" s="50"/>
      <c r="M35" s="7">
        <v>10</v>
      </c>
      <c r="N35" s="7">
        <v>5</v>
      </c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3:24" ht="18.75">
      <c r="C36" s="1">
        <v>15</v>
      </c>
      <c r="D36" s="1">
        <v>13</v>
      </c>
      <c r="E36" s="49" t="s">
        <v>39</v>
      </c>
      <c r="F36" s="49"/>
      <c r="G36" s="49"/>
      <c r="H36" s="50" t="s">
        <v>40</v>
      </c>
      <c r="I36" s="50"/>
      <c r="J36" s="50"/>
      <c r="K36" s="50"/>
      <c r="L36" s="50"/>
      <c r="M36" s="7">
        <v>3</v>
      </c>
      <c r="N36" s="7">
        <v>5</v>
      </c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3:24" ht="18.75">
      <c r="C37" s="1">
        <v>16</v>
      </c>
      <c r="D37" s="1">
        <v>14</v>
      </c>
      <c r="E37" s="49" t="s">
        <v>41</v>
      </c>
      <c r="F37" s="49"/>
      <c r="G37" s="49"/>
      <c r="H37" s="50" t="s">
        <v>42</v>
      </c>
      <c r="I37" s="50"/>
      <c r="J37" s="50"/>
      <c r="K37" s="50"/>
      <c r="L37" s="50"/>
      <c r="M37" s="7">
        <v>3</v>
      </c>
      <c r="N37" s="7">
        <v>5</v>
      </c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3:24" ht="18.75">
      <c r="C38" s="1">
        <v>17</v>
      </c>
      <c r="D38" s="1">
        <v>15</v>
      </c>
      <c r="E38" s="49" t="s">
        <v>43</v>
      </c>
      <c r="F38" s="49"/>
      <c r="G38" s="49"/>
      <c r="H38" s="50" t="s">
        <v>44</v>
      </c>
      <c r="I38" s="50"/>
      <c r="J38" s="50"/>
      <c r="K38" s="50"/>
      <c r="L38" s="50"/>
      <c r="M38" s="7">
        <v>3</v>
      </c>
      <c r="N38" s="7">
        <v>5</v>
      </c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3:24" ht="18.75">
      <c r="C39" s="1">
        <v>18</v>
      </c>
      <c r="D39" s="1">
        <v>16</v>
      </c>
      <c r="E39" s="49" t="s">
        <v>45</v>
      </c>
      <c r="F39" s="49"/>
      <c r="G39" s="49"/>
      <c r="H39" s="50" t="s">
        <v>46</v>
      </c>
      <c r="I39" s="50"/>
      <c r="J39" s="50"/>
      <c r="K39" s="50"/>
      <c r="L39" s="50"/>
      <c r="M39" s="7">
        <v>3</v>
      </c>
      <c r="N39" s="7">
        <v>4</v>
      </c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3:24" ht="18.75">
      <c r="C40" s="1">
        <v>19</v>
      </c>
      <c r="D40" s="1">
        <v>17</v>
      </c>
      <c r="E40" s="49" t="s">
        <v>47</v>
      </c>
      <c r="F40" s="49"/>
      <c r="G40" s="49"/>
      <c r="H40" s="50" t="s">
        <v>48</v>
      </c>
      <c r="I40" s="50"/>
      <c r="J40" s="50"/>
      <c r="K40" s="50"/>
      <c r="L40" s="50"/>
      <c r="M40" s="7">
        <v>3</v>
      </c>
      <c r="N40" s="7">
        <v>10</v>
      </c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3:24" ht="18.75">
      <c r="C41" s="1">
        <v>20</v>
      </c>
      <c r="D41" s="1">
        <v>18</v>
      </c>
      <c r="E41" s="49" t="s">
        <v>49</v>
      </c>
      <c r="F41" s="49"/>
      <c r="G41" s="49"/>
      <c r="H41" s="50" t="s">
        <v>49</v>
      </c>
      <c r="I41" s="50"/>
      <c r="J41" s="50"/>
      <c r="K41" s="50"/>
      <c r="L41" s="50"/>
      <c r="M41" s="7">
        <v>3</v>
      </c>
      <c r="N41" s="7">
        <v>3</v>
      </c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3:24" ht="18.75">
      <c r="C42" s="1">
        <v>21</v>
      </c>
      <c r="D42" s="1">
        <v>19</v>
      </c>
      <c r="E42" s="49" t="s">
        <v>50</v>
      </c>
      <c r="F42" s="49"/>
      <c r="G42" s="49"/>
      <c r="H42" s="50" t="s">
        <v>51</v>
      </c>
      <c r="I42" s="50"/>
      <c r="J42" s="50"/>
      <c r="K42" s="50"/>
      <c r="L42" s="50"/>
      <c r="M42" s="7">
        <v>3</v>
      </c>
      <c r="N42" s="7">
        <v>10</v>
      </c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3:24" ht="19.5" thickBot="1">
      <c r="C43" s="1">
        <v>22</v>
      </c>
      <c r="D43" s="1">
        <v>18</v>
      </c>
      <c r="E43" s="49" t="s">
        <v>52</v>
      </c>
      <c r="F43" s="49"/>
      <c r="G43" s="49"/>
      <c r="H43" s="50" t="s">
        <v>53</v>
      </c>
      <c r="I43" s="50"/>
      <c r="J43" s="50"/>
      <c r="K43" s="50"/>
      <c r="L43" s="50"/>
      <c r="M43" s="7">
        <v>10</v>
      </c>
      <c r="N43" s="7">
        <v>15</v>
      </c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3:24" ht="18.75">
      <c r="C44" s="18"/>
      <c r="D44" s="7"/>
      <c r="E44" s="49" t="s">
        <v>54</v>
      </c>
      <c r="F44" s="49"/>
      <c r="G44" s="49"/>
      <c r="H44" s="7"/>
      <c r="I44" s="7"/>
      <c r="J44" s="7"/>
      <c r="K44" s="7"/>
      <c r="L44" s="7" t="s">
        <v>55</v>
      </c>
      <c r="M44" s="19">
        <f>SUM(M18:M43)</f>
        <v>90</v>
      </c>
      <c r="N44" s="19">
        <f>SUM(N18:N43)</f>
        <v>135</v>
      </c>
      <c r="O44" s="19"/>
      <c r="P44" s="19"/>
      <c r="Q44" s="19"/>
      <c r="R44" s="19"/>
      <c r="S44" s="19"/>
      <c r="T44" s="19"/>
      <c r="U44" s="19"/>
      <c r="V44" s="19"/>
      <c r="W44" s="19"/>
      <c r="X44" s="19">
        <f>(SUM(M44:N44))/60</f>
        <v>3.75</v>
      </c>
    </row>
    <row r="45" spans="3:24" hidden="1">
      <c r="L45" t="s">
        <v>56</v>
      </c>
      <c r="M45" s="20">
        <f>SUM(M18:M43)</f>
        <v>90</v>
      </c>
      <c r="N45" s="20"/>
      <c r="O45" s="17"/>
      <c r="P45" s="17"/>
      <c r="Q45" s="17"/>
      <c r="R45" s="17"/>
      <c r="S45" s="17"/>
      <c r="T45" s="17"/>
      <c r="U45" s="17"/>
      <c r="V45" s="17"/>
      <c r="W45" s="17"/>
      <c r="X45" s="17"/>
    </row>
    <row r="46" spans="3:24" hidden="1">
      <c r="L46" t="s">
        <v>57</v>
      </c>
      <c r="M46" s="20">
        <f>SUM(N18:N43)</f>
        <v>135</v>
      </c>
      <c r="N46" s="20"/>
      <c r="O46" s="17"/>
      <c r="P46" s="17"/>
      <c r="Q46" s="17"/>
      <c r="R46" s="17"/>
      <c r="S46" s="17"/>
      <c r="T46" s="17"/>
      <c r="U46" s="17"/>
      <c r="V46" s="17"/>
      <c r="W46" s="17"/>
      <c r="X46" s="17"/>
    </row>
    <row r="47" spans="3:24" hidden="1">
      <c r="L47" t="s">
        <v>58</v>
      </c>
      <c r="M47" s="20">
        <f>SUM(M45:N46)</f>
        <v>225</v>
      </c>
      <c r="N47" s="20"/>
      <c r="O47" s="17"/>
      <c r="P47" s="17"/>
      <c r="Q47" s="17"/>
      <c r="R47" s="17"/>
      <c r="S47" s="17"/>
      <c r="T47" s="17"/>
      <c r="U47" s="17"/>
      <c r="V47" s="17"/>
      <c r="W47" s="17"/>
      <c r="X47" s="17"/>
    </row>
    <row r="48" spans="3:24" hidden="1">
      <c r="L48" t="s">
        <v>59</v>
      </c>
      <c r="M48" s="21">
        <f>M47/60</f>
        <v>3.75</v>
      </c>
      <c r="N48" s="21"/>
      <c r="O48" s="17"/>
      <c r="P48" s="17"/>
      <c r="Q48" s="17"/>
      <c r="R48" s="17"/>
      <c r="S48" s="17"/>
      <c r="T48" s="17"/>
      <c r="U48" s="17"/>
      <c r="V48" s="17"/>
      <c r="W48" s="17"/>
      <c r="X48" s="17"/>
    </row>
    <row r="51" spans="5:5">
      <c r="E51" t="s">
        <v>60</v>
      </c>
    </row>
    <row r="52" spans="5:5">
      <c r="E52" t="s">
        <v>61</v>
      </c>
    </row>
    <row r="53" spans="5:5">
      <c r="E53" t="s">
        <v>62</v>
      </c>
    </row>
    <row r="54" spans="5:5">
      <c r="E54" t="s">
        <v>63</v>
      </c>
    </row>
  </sheetData>
  <mergeCells count="48">
    <mergeCell ref="P2:S2"/>
    <mergeCell ref="G3:K4"/>
    <mergeCell ref="M3:N3"/>
    <mergeCell ref="P3:S3"/>
    <mergeCell ref="M4:N4"/>
    <mergeCell ref="P4:S4"/>
    <mergeCell ref="E6:I6"/>
    <mergeCell ref="C8:C13"/>
    <mergeCell ref="K8:N8"/>
    <mergeCell ref="K9:N9"/>
    <mergeCell ref="K10:N10"/>
    <mergeCell ref="K11:N11"/>
    <mergeCell ref="K12:N12"/>
    <mergeCell ref="H30:L30"/>
    <mergeCell ref="E18:L18"/>
    <mergeCell ref="E19:L19"/>
    <mergeCell ref="H21:L21"/>
    <mergeCell ref="H22:L22"/>
    <mergeCell ref="H23:L23"/>
    <mergeCell ref="H24:L24"/>
    <mergeCell ref="H25:L25"/>
    <mergeCell ref="H26:L26"/>
    <mergeCell ref="H27:L27"/>
    <mergeCell ref="H28:L28"/>
    <mergeCell ref="H29:L29"/>
    <mergeCell ref="H31:L31"/>
    <mergeCell ref="H32:L32"/>
    <mergeCell ref="H33:L33"/>
    <mergeCell ref="H34:L34"/>
    <mergeCell ref="E35:G35"/>
    <mergeCell ref="H35:L35"/>
    <mergeCell ref="E36:G36"/>
    <mergeCell ref="H36:L36"/>
    <mergeCell ref="E37:G37"/>
    <mergeCell ref="H37:L37"/>
    <mergeCell ref="E38:G38"/>
    <mergeCell ref="H38:L38"/>
    <mergeCell ref="E39:G39"/>
    <mergeCell ref="H39:L39"/>
    <mergeCell ref="E40:G40"/>
    <mergeCell ref="H40:L40"/>
    <mergeCell ref="E41:G41"/>
    <mergeCell ref="H41:L41"/>
    <mergeCell ref="E42:G42"/>
    <mergeCell ref="H42:L42"/>
    <mergeCell ref="E43:G43"/>
    <mergeCell ref="H43:L43"/>
    <mergeCell ref="E44:G44"/>
  </mergeCells>
  <pageMargins left="0.7" right="0.7" top="0.75" bottom="0.75" header="0.3" footer="0.3"/>
  <pageSetup paperSize="9" scale="72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C1:S14"/>
  <sheetViews>
    <sheetView topLeftCell="A4" workbookViewId="0">
      <selection activeCell="J14" sqref="J14"/>
    </sheetView>
  </sheetViews>
  <sheetFormatPr defaultRowHeight="15"/>
  <cols>
    <col min="1" max="1" width="5.5703125" customWidth="1"/>
    <col min="2" max="2" width="5" customWidth="1"/>
    <col min="3" max="3" width="7.42578125" customWidth="1"/>
    <col min="4" max="4" width="5.85546875" bestFit="1" customWidth="1"/>
    <col min="5" max="5" width="12.140625" bestFit="1" customWidth="1"/>
    <col min="6" max="10" width="13.42578125" customWidth="1"/>
    <col min="12" max="12" width="12.28515625" customWidth="1"/>
    <col min="14" max="14" width="12.42578125" customWidth="1"/>
  </cols>
  <sheetData>
    <row r="1" spans="3:19" ht="41.25" customHeight="1">
      <c r="I1" s="9" t="s">
        <v>3</v>
      </c>
      <c r="J1" s="65">
        <v>44616</v>
      </c>
      <c r="K1" s="66"/>
    </row>
    <row r="2" spans="3:19" ht="27.75" customHeight="1">
      <c r="F2" s="22"/>
      <c r="G2" s="22"/>
      <c r="H2" s="22"/>
      <c r="I2" s="9" t="s">
        <v>6</v>
      </c>
      <c r="J2" s="66">
        <v>3.1</v>
      </c>
      <c r="K2" s="66"/>
      <c r="P2" s="55"/>
      <c r="Q2" s="55"/>
      <c r="R2" s="55"/>
      <c r="S2" s="55"/>
    </row>
    <row r="3" spans="3:19" ht="22.5" customHeight="1">
      <c r="E3" s="64" t="s">
        <v>2</v>
      </c>
      <c r="F3" s="64"/>
      <c r="G3" s="64"/>
      <c r="H3" s="64"/>
      <c r="I3" s="64"/>
      <c r="J3" s="22"/>
      <c r="K3" s="22"/>
      <c r="P3" s="55"/>
      <c r="Q3" s="55"/>
      <c r="R3" s="55"/>
      <c r="S3" s="55"/>
    </row>
    <row r="4" spans="3:19" ht="41.25" customHeight="1">
      <c r="E4" s="68"/>
      <c r="F4" s="68"/>
      <c r="G4" s="68"/>
      <c r="H4" s="68"/>
      <c r="I4" s="68"/>
    </row>
    <row r="5" spans="3:19" ht="33.75" customHeight="1">
      <c r="C5" s="23"/>
      <c r="D5" s="23"/>
      <c r="E5" s="23"/>
      <c r="F5" s="69" t="s">
        <v>10</v>
      </c>
      <c r="G5" s="69"/>
      <c r="H5" s="69"/>
      <c r="I5" s="69"/>
      <c r="J5" s="69"/>
    </row>
    <row r="6" spans="3:19" ht="41.25" customHeight="1">
      <c r="C6" s="23"/>
      <c r="D6" s="23"/>
      <c r="E6" s="24" t="s">
        <v>8</v>
      </c>
      <c r="F6" s="25">
        <v>0</v>
      </c>
      <c r="G6" s="25">
        <v>1.5</v>
      </c>
      <c r="H6" s="25">
        <v>3</v>
      </c>
      <c r="I6" s="25">
        <v>4.5</v>
      </c>
      <c r="J6" s="25">
        <v>6</v>
      </c>
    </row>
    <row r="7" spans="3:19" ht="41.25" customHeight="1">
      <c r="C7" s="23"/>
      <c r="D7" s="24" t="s">
        <v>8</v>
      </c>
      <c r="E7" s="26" t="s">
        <v>64</v>
      </c>
      <c r="F7" s="27">
        <v>42</v>
      </c>
      <c r="G7" s="27">
        <v>47</v>
      </c>
      <c r="H7" s="27">
        <v>52</v>
      </c>
      <c r="I7" s="27">
        <v>57</v>
      </c>
      <c r="J7" s="27">
        <v>62</v>
      </c>
    </row>
    <row r="8" spans="3:19" ht="41.25" customHeight="1">
      <c r="C8" s="67" t="s">
        <v>12</v>
      </c>
      <c r="D8" s="24">
        <v>0</v>
      </c>
      <c r="E8" s="27">
        <f>72-6</f>
        <v>66</v>
      </c>
      <c r="F8" s="28" t="s">
        <v>65</v>
      </c>
      <c r="G8" s="29"/>
      <c r="H8" s="29"/>
      <c r="I8" s="29"/>
      <c r="J8" s="30" t="s">
        <v>66</v>
      </c>
    </row>
    <row r="9" spans="3:19" ht="41.25" customHeight="1">
      <c r="C9" s="67"/>
      <c r="D9" s="24">
        <v>1</v>
      </c>
      <c r="E9" s="27">
        <v>69</v>
      </c>
      <c r="F9" s="29"/>
      <c r="G9" s="28" t="s">
        <v>67</v>
      </c>
      <c r="H9" s="29"/>
      <c r="I9" s="30" t="s">
        <v>68</v>
      </c>
      <c r="J9" s="29"/>
    </row>
    <row r="10" spans="3:19" ht="41.25" customHeight="1">
      <c r="C10" s="67"/>
      <c r="D10" s="24">
        <v>2</v>
      </c>
      <c r="E10" s="27">
        <f>78-6</f>
        <v>72</v>
      </c>
      <c r="F10" s="31" t="s">
        <v>69</v>
      </c>
      <c r="G10" s="29"/>
      <c r="H10" s="29"/>
      <c r="I10" s="29"/>
      <c r="J10" s="29"/>
    </row>
    <row r="11" spans="3:19" ht="41.25" customHeight="1">
      <c r="C11" s="67"/>
      <c r="D11" s="24">
        <v>3</v>
      </c>
      <c r="E11" s="27">
        <f>81-6</f>
        <v>75</v>
      </c>
      <c r="F11" s="32" t="s">
        <v>70</v>
      </c>
      <c r="G11" s="29"/>
      <c r="H11" s="28" t="s">
        <v>71</v>
      </c>
      <c r="I11" s="29"/>
      <c r="J11" s="29"/>
    </row>
    <row r="12" spans="3:19" ht="41.25" customHeight="1">
      <c r="C12" s="67"/>
      <c r="D12" s="24">
        <v>4</v>
      </c>
      <c r="E12" s="27">
        <f>84-6</f>
        <v>78</v>
      </c>
      <c r="F12" s="31" t="s">
        <v>72</v>
      </c>
      <c r="G12" s="29"/>
      <c r="H12" s="29"/>
      <c r="I12" s="29"/>
      <c r="J12" s="29"/>
    </row>
    <row r="13" spans="3:19" ht="41.25" customHeight="1">
      <c r="C13" s="67"/>
      <c r="D13" s="24">
        <v>5</v>
      </c>
      <c r="E13" s="27">
        <v>81</v>
      </c>
      <c r="F13" s="29"/>
      <c r="G13" s="30" t="s">
        <v>73</v>
      </c>
      <c r="H13" s="29"/>
      <c r="I13" s="28" t="s">
        <v>74</v>
      </c>
      <c r="J13" s="29"/>
    </row>
    <row r="14" spans="3:19" ht="41.25" customHeight="1">
      <c r="C14" s="67"/>
      <c r="D14" s="24">
        <v>6</v>
      </c>
      <c r="E14" s="27">
        <v>86</v>
      </c>
      <c r="F14" s="30" t="s">
        <v>75</v>
      </c>
      <c r="G14" s="29"/>
      <c r="H14" s="29"/>
      <c r="I14" s="29"/>
      <c r="J14" s="28" t="s">
        <v>76</v>
      </c>
    </row>
  </sheetData>
  <mergeCells count="7">
    <mergeCell ref="C8:C14"/>
    <mergeCell ref="J1:K1"/>
    <mergeCell ref="J2:K2"/>
    <mergeCell ref="P2:S2"/>
    <mergeCell ref="E3:I4"/>
    <mergeCell ref="P3:S3"/>
    <mergeCell ref="F5:J5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34"/>
  <sheetViews>
    <sheetView zoomScale="88" workbookViewId="0">
      <selection activeCell="R12" sqref="R12"/>
    </sheetView>
  </sheetViews>
  <sheetFormatPr defaultRowHeight="15"/>
  <cols>
    <col min="2" max="2" width="21.140625" style="37" customWidth="1"/>
    <col min="3" max="3" width="9.140625" style="37"/>
    <col min="4" max="4" width="14.140625" style="37" customWidth="1"/>
    <col min="5" max="5" width="12" style="37" bestFit="1" customWidth="1"/>
    <col min="6" max="6" width="18.42578125" style="37" customWidth="1"/>
    <col min="7" max="7" width="20.7109375" style="37" customWidth="1"/>
    <col min="8" max="8" width="21.28515625" style="37" customWidth="1"/>
    <col min="9" max="12" width="9.140625" style="37"/>
    <col min="13" max="13" width="73.5703125" style="37" customWidth="1"/>
  </cols>
  <sheetData>
    <row r="1" spans="1:19" ht="1.5" customHeight="1">
      <c r="B1"/>
      <c r="C1"/>
      <c r="D1"/>
      <c r="E1"/>
      <c r="F1"/>
      <c r="G1"/>
      <c r="H1"/>
      <c r="I1"/>
      <c r="J1"/>
      <c r="K1"/>
      <c r="L1"/>
      <c r="M1"/>
    </row>
    <row r="2" spans="1:19" ht="15" customHeight="1">
      <c r="B2"/>
      <c r="C2"/>
      <c r="D2"/>
      <c r="E2"/>
      <c r="F2" s="8"/>
      <c r="G2" s="8"/>
      <c r="H2" s="8"/>
      <c r="I2" s="8"/>
      <c r="J2" s="8"/>
      <c r="K2" s="8"/>
      <c r="L2" s="8"/>
      <c r="M2" s="8"/>
      <c r="N2" s="8"/>
      <c r="P2" s="55"/>
      <c r="Q2" s="55"/>
      <c r="R2" s="55"/>
      <c r="S2" s="55"/>
    </row>
    <row r="3" spans="1:19" ht="27.75" customHeight="1">
      <c r="B3"/>
      <c r="C3"/>
      <c r="D3"/>
      <c r="E3" s="8"/>
      <c r="F3" s="64" t="s">
        <v>77</v>
      </c>
      <c r="G3" s="64"/>
      <c r="H3" s="64"/>
      <c r="I3" s="64"/>
      <c r="J3" s="64"/>
      <c r="K3" s="64"/>
      <c r="L3" s="9" t="s">
        <v>3</v>
      </c>
      <c r="M3" s="65">
        <v>44616</v>
      </c>
      <c r="N3" s="66"/>
      <c r="P3" s="55"/>
      <c r="Q3" s="55"/>
      <c r="R3" s="55"/>
      <c r="S3" s="55"/>
    </row>
    <row r="4" spans="1:19" ht="22.5" customHeight="1">
      <c r="B4"/>
      <c r="C4"/>
      <c r="D4"/>
      <c r="E4" s="8"/>
      <c r="F4" s="68"/>
      <c r="G4" s="68"/>
      <c r="H4" s="68"/>
      <c r="I4" s="68"/>
      <c r="J4" s="68"/>
      <c r="K4" s="68"/>
      <c r="L4" s="9" t="s">
        <v>6</v>
      </c>
      <c r="M4" s="66">
        <v>3.1</v>
      </c>
      <c r="N4" s="66"/>
      <c r="P4" s="55"/>
      <c r="Q4" s="55"/>
      <c r="R4" s="55"/>
      <c r="S4" s="55"/>
    </row>
    <row r="5" spans="1:19" ht="10.5" customHeight="1">
      <c r="B5"/>
      <c r="C5"/>
      <c r="D5"/>
      <c r="E5" s="8"/>
      <c r="F5" s="40"/>
      <c r="G5" s="40"/>
      <c r="H5" s="40"/>
      <c r="I5" s="40"/>
      <c r="J5" s="40"/>
      <c r="K5" s="40"/>
      <c r="L5" s="9"/>
      <c r="M5" s="41"/>
      <c r="N5" s="41"/>
      <c r="P5" s="37"/>
      <c r="Q5" s="37"/>
      <c r="R5" s="37"/>
      <c r="S5" s="37"/>
    </row>
    <row r="6" spans="1:19" ht="16.5" customHeight="1">
      <c r="B6"/>
      <c r="C6"/>
      <c r="D6"/>
      <c r="E6" s="8"/>
      <c r="F6" s="71" t="s">
        <v>78</v>
      </c>
      <c r="G6" s="71"/>
      <c r="H6" s="71"/>
      <c r="I6" s="71"/>
      <c r="J6" s="71"/>
      <c r="K6" s="71"/>
      <c r="L6" s="9"/>
      <c r="M6" s="41"/>
      <c r="N6" s="41"/>
      <c r="P6" s="37"/>
      <c r="Q6" s="37"/>
      <c r="R6" s="37"/>
      <c r="S6" s="37"/>
    </row>
    <row r="7" spans="1:19" ht="6" customHeight="1">
      <c r="B7"/>
      <c r="C7"/>
      <c r="D7"/>
      <c r="E7" s="8"/>
      <c r="F7" s="40"/>
      <c r="G7" s="40"/>
      <c r="H7" s="40"/>
      <c r="I7" s="40"/>
      <c r="J7" s="40"/>
      <c r="K7" s="40"/>
      <c r="L7" s="9"/>
      <c r="M7" s="41"/>
      <c r="N7" s="41"/>
      <c r="P7" s="37"/>
      <c r="Q7" s="37"/>
      <c r="R7" s="37"/>
      <c r="S7" s="37"/>
    </row>
    <row r="8" spans="1:19">
      <c r="B8" s="25"/>
      <c r="C8" s="38" t="s">
        <v>79</v>
      </c>
      <c r="D8" s="38" t="s">
        <v>80</v>
      </c>
      <c r="E8" s="38" t="s">
        <v>81</v>
      </c>
      <c r="F8" s="38" t="s">
        <v>82</v>
      </c>
      <c r="G8" s="38" t="s">
        <v>83</v>
      </c>
      <c r="H8" s="38" t="s">
        <v>84</v>
      </c>
      <c r="I8" s="38" t="s">
        <v>85</v>
      </c>
      <c r="J8" s="38" t="s">
        <v>86</v>
      </c>
      <c r="K8" s="38" t="s">
        <v>87</v>
      </c>
      <c r="L8" s="38" t="s">
        <v>88</v>
      </c>
      <c r="M8" s="38" t="s">
        <v>89</v>
      </c>
    </row>
    <row r="9" spans="1:19">
      <c r="B9" s="38" t="s">
        <v>90</v>
      </c>
      <c r="C9" s="33">
        <v>519.29999999999995</v>
      </c>
      <c r="D9" s="33">
        <v>571</v>
      </c>
      <c r="E9" s="34">
        <f>D9/C9</f>
        <v>1.0995570960908916</v>
      </c>
      <c r="F9" s="35">
        <f>100*(K9/J9)</f>
        <v>19.067215363511661</v>
      </c>
      <c r="G9" s="35">
        <f>(F9/100)*D9</f>
        <v>108.87379972565158</v>
      </c>
      <c r="H9" s="35">
        <f>((100-F9)/100)*D9</f>
        <v>462.12620027434838</v>
      </c>
      <c r="I9" s="25">
        <v>0.65800000000000003</v>
      </c>
      <c r="J9" s="25">
        <v>0.72899999999999998</v>
      </c>
      <c r="K9" s="25">
        <v>0.13900000000000001</v>
      </c>
      <c r="L9" s="25">
        <v>0.58899999999999997</v>
      </c>
      <c r="M9" s="25" t="s">
        <v>91</v>
      </c>
    </row>
    <row r="10" spans="1:19">
      <c r="B10" s="38" t="s">
        <v>92</v>
      </c>
      <c r="C10" s="33">
        <v>541</v>
      </c>
      <c r="D10" s="33">
        <v>893.1</v>
      </c>
      <c r="E10" s="34">
        <f>D10/C10</f>
        <v>1.6508317929759704</v>
      </c>
      <c r="F10" s="35">
        <f t="shared" ref="F10:F11" si="0">100*(K10/J10)</f>
        <v>34.235807860262007</v>
      </c>
      <c r="G10" s="35">
        <f>(F10/100)*D10</f>
        <v>305.76</v>
      </c>
      <c r="H10" s="35">
        <f>((100-F10)/100)*D10</f>
        <v>587.34</v>
      </c>
      <c r="I10" s="25">
        <v>0.68899999999999995</v>
      </c>
      <c r="J10" s="25">
        <v>1.145</v>
      </c>
      <c r="K10" s="25">
        <v>0.39200000000000002</v>
      </c>
      <c r="L10" s="25">
        <v>0.754</v>
      </c>
      <c r="M10" s="25" t="s">
        <v>93</v>
      </c>
      <c r="N10">
        <f>K17/(L17+K13)</f>
        <v>0.51731301939058172</v>
      </c>
    </row>
    <row r="11" spans="1:19">
      <c r="B11" s="38" t="s">
        <v>94</v>
      </c>
      <c r="C11" s="33">
        <v>545</v>
      </c>
      <c r="D11" s="33">
        <v>2005</v>
      </c>
      <c r="E11" s="34">
        <v>3.6788990825688073</v>
      </c>
      <c r="F11" s="35">
        <f t="shared" si="0"/>
        <v>49.4208494208494</v>
      </c>
      <c r="G11" s="35">
        <v>990.88803088803058</v>
      </c>
      <c r="H11" s="35">
        <v>1014.1119691119694</v>
      </c>
      <c r="I11" s="34">
        <v>0.72636401499375258</v>
      </c>
      <c r="J11" s="34">
        <v>2.6722199083715119</v>
      </c>
      <c r="K11" s="34">
        <v>1.3206337771102448</v>
      </c>
      <c r="L11" s="34">
        <v>1.3515861312612669</v>
      </c>
      <c r="M11" s="25" t="s">
        <v>95</v>
      </c>
      <c r="N11" s="70" t="s">
        <v>96</v>
      </c>
      <c r="O11" s="55"/>
      <c r="P11" s="55" t="s">
        <v>97</v>
      </c>
      <c r="Q11" s="55"/>
    </row>
    <row r="12" spans="1:19">
      <c r="A12" t="s">
        <v>98</v>
      </c>
      <c r="B12" s="39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t="s">
        <v>24</v>
      </c>
      <c r="O12" t="s">
        <v>25</v>
      </c>
      <c r="P12" t="s">
        <v>24</v>
      </c>
      <c r="Q12" t="s">
        <v>25</v>
      </c>
    </row>
    <row r="13" spans="1:19">
      <c r="A13" s="42">
        <v>123</v>
      </c>
      <c r="B13" s="38" t="s">
        <v>99</v>
      </c>
      <c r="C13" s="44">
        <f>0.5*1.223*I13*(35^2)</f>
        <v>485.40870000000007</v>
      </c>
      <c r="D13" s="44">
        <f>0.5*1.223*J13*(35^2)</f>
        <v>1078.6859999999999</v>
      </c>
      <c r="E13" s="35">
        <f>J13/I13</f>
        <v>2.2222222222222219</v>
      </c>
      <c r="F13" s="35">
        <f>100*(K13/J13)</f>
        <v>42.430555555555557</v>
      </c>
      <c r="G13" s="35">
        <f>1.223*0.5*K13*(35^2)</f>
        <v>457.69246250000003</v>
      </c>
      <c r="H13" s="35">
        <f>1.223*0.5*L13*(35^2)</f>
        <v>623.98988750000001</v>
      </c>
      <c r="I13" s="25">
        <v>0.64800000000000002</v>
      </c>
      <c r="J13" s="25">
        <v>1.44</v>
      </c>
      <c r="K13" s="25">
        <v>0.61099999999999999</v>
      </c>
      <c r="L13" s="25">
        <v>0.83299999999999996</v>
      </c>
      <c r="M13" s="25" t="s">
        <v>14</v>
      </c>
      <c r="N13">
        <v>42</v>
      </c>
      <c r="O13">
        <v>75</v>
      </c>
      <c r="P13" s="48">
        <v>42</v>
      </c>
      <c r="Q13" s="48">
        <v>75</v>
      </c>
    </row>
    <row r="14" spans="1:19">
      <c r="A14" s="42">
        <v>4</v>
      </c>
      <c r="B14" s="38" t="s">
        <v>100</v>
      </c>
      <c r="C14" s="44">
        <f t="shared" ref="C14:C33" si="1">0.5*1.223*I14*(35^2)</f>
        <v>482.41235000000006</v>
      </c>
      <c r="D14" s="44">
        <f t="shared" ref="D14:D33" si="2">0.5*1.223*J14*(35^2)</f>
        <v>973.81375000000003</v>
      </c>
      <c r="E14" s="35">
        <f t="shared" ref="E14:E33" si="3">J14/I14</f>
        <v>2.018633540372671</v>
      </c>
      <c r="F14" s="35">
        <f t="shared" ref="F14:F33" si="4">100*(K14/J14)</f>
        <v>36.153846153846153</v>
      </c>
      <c r="G14" s="35">
        <f t="shared" ref="G14:G33" si="5">1.223*0.5*K14*(35^2)</f>
        <v>352.07112500000005</v>
      </c>
      <c r="H14" s="35">
        <f t="shared" ref="H14:H33" si="6">1.223*0.5*L14*(35^2)</f>
        <v>625.48806249999996</v>
      </c>
      <c r="I14" s="25">
        <v>0.64400000000000002</v>
      </c>
      <c r="J14" s="25">
        <v>1.3</v>
      </c>
      <c r="K14" s="25">
        <v>0.47</v>
      </c>
      <c r="L14" s="25">
        <v>0.83499999999999996</v>
      </c>
      <c r="M14" s="25" t="s">
        <v>101</v>
      </c>
      <c r="N14">
        <v>42</v>
      </c>
      <c r="O14">
        <v>66</v>
      </c>
      <c r="P14" s="48">
        <v>42</v>
      </c>
      <c r="Q14" s="48">
        <v>66</v>
      </c>
    </row>
    <row r="15" spans="1:19">
      <c r="A15" s="42">
        <v>5</v>
      </c>
      <c r="B15" s="38" t="s">
        <v>102</v>
      </c>
      <c r="C15" s="44">
        <f t="shared" si="1"/>
        <v>486.90687500000001</v>
      </c>
      <c r="D15" s="44">
        <f t="shared" si="2"/>
        <v>1047.9734125000002</v>
      </c>
      <c r="E15" s="35">
        <f t="shared" si="3"/>
        <v>2.1523076923076925</v>
      </c>
      <c r="F15" s="35">
        <f t="shared" si="4"/>
        <v>40.243030736240165</v>
      </c>
      <c r="G15" s="35">
        <f t="shared" si="5"/>
        <v>421.73626249999995</v>
      </c>
      <c r="H15" s="35">
        <f t="shared" si="6"/>
        <v>626.23715000000004</v>
      </c>
      <c r="I15" s="25">
        <v>0.65</v>
      </c>
      <c r="J15" s="25">
        <v>1.399</v>
      </c>
      <c r="K15" s="25">
        <v>0.56299999999999994</v>
      </c>
      <c r="L15" s="25">
        <v>0.83599999999999997</v>
      </c>
      <c r="M15" s="25"/>
      <c r="N15">
        <v>42</v>
      </c>
      <c r="O15">
        <v>72</v>
      </c>
      <c r="P15" s="48">
        <v>42</v>
      </c>
      <c r="Q15" s="48">
        <v>72</v>
      </c>
    </row>
    <row r="16" spans="1:19">
      <c r="A16" s="42">
        <v>6</v>
      </c>
      <c r="B16" s="38" t="s">
        <v>103</v>
      </c>
      <c r="C16" s="44">
        <f t="shared" si="1"/>
        <v>486.90687500000001</v>
      </c>
      <c r="D16" s="44">
        <f t="shared" si="2"/>
        <v>1113.1440250000001</v>
      </c>
      <c r="E16" s="35">
        <f t="shared" si="3"/>
        <v>2.2861538461538462</v>
      </c>
      <c r="F16" s="35">
        <f t="shared" si="4"/>
        <v>43.876177658142666</v>
      </c>
      <c r="G16" s="35">
        <f t="shared" si="5"/>
        <v>488.40505000000007</v>
      </c>
      <c r="H16" s="35">
        <f t="shared" si="6"/>
        <v>623.98988750000001</v>
      </c>
      <c r="I16" s="25">
        <v>0.65</v>
      </c>
      <c r="J16" s="25">
        <v>1.486</v>
      </c>
      <c r="K16" s="25">
        <v>0.65200000000000002</v>
      </c>
      <c r="L16" s="25">
        <v>0.83299999999999996</v>
      </c>
      <c r="M16" s="25"/>
      <c r="N16">
        <v>42</v>
      </c>
      <c r="O16">
        <v>78</v>
      </c>
      <c r="P16" s="48">
        <v>42</v>
      </c>
      <c r="Q16" s="48">
        <v>79</v>
      </c>
    </row>
    <row r="17" spans="1:17">
      <c r="A17" s="42">
        <v>7</v>
      </c>
      <c r="B17" s="38" t="s">
        <v>104</v>
      </c>
      <c r="C17" s="44">
        <f t="shared" si="1"/>
        <v>493.64866250000011</v>
      </c>
      <c r="D17" s="44">
        <f t="shared" si="2"/>
        <v>1183.55825</v>
      </c>
      <c r="E17" s="35">
        <f t="shared" si="3"/>
        <v>2.3975720789074355</v>
      </c>
      <c r="F17" s="35">
        <f t="shared" si="4"/>
        <v>47.278481012658226</v>
      </c>
      <c r="G17" s="35">
        <f t="shared" si="5"/>
        <v>559.56836250000003</v>
      </c>
      <c r="H17" s="35">
        <f t="shared" si="6"/>
        <v>623.98988750000001</v>
      </c>
      <c r="I17" s="25">
        <v>0.65900000000000003</v>
      </c>
      <c r="J17" s="25">
        <v>1.58</v>
      </c>
      <c r="K17" s="25">
        <v>0.747</v>
      </c>
      <c r="L17" s="25">
        <v>0.83299999999999996</v>
      </c>
      <c r="M17" s="25"/>
      <c r="N17">
        <v>42</v>
      </c>
      <c r="O17">
        <v>86</v>
      </c>
      <c r="P17" s="48">
        <v>42</v>
      </c>
      <c r="Q17" s="48">
        <v>86</v>
      </c>
    </row>
    <row r="18" spans="1:17">
      <c r="A18" s="42">
        <v>8</v>
      </c>
      <c r="B18" s="38" t="s">
        <v>105</v>
      </c>
      <c r="C18" s="44">
        <f t="shared" si="1"/>
        <v>514.62311250000005</v>
      </c>
      <c r="D18" s="44">
        <f t="shared" si="2"/>
        <v>823.99625000000015</v>
      </c>
      <c r="E18" s="35">
        <f t="shared" si="3"/>
        <v>1.6011644832605532</v>
      </c>
      <c r="F18" s="35">
        <f t="shared" si="4"/>
        <v>20.36363636363636</v>
      </c>
      <c r="G18" s="35">
        <f t="shared" si="5"/>
        <v>167.79560000000001</v>
      </c>
      <c r="H18" s="35">
        <f t="shared" si="6"/>
        <v>656.20065</v>
      </c>
      <c r="I18" s="25">
        <v>0.68700000000000006</v>
      </c>
      <c r="J18" s="25">
        <v>1.1000000000000001</v>
      </c>
      <c r="K18" s="25">
        <v>0.224</v>
      </c>
      <c r="L18" s="25">
        <v>0.876</v>
      </c>
      <c r="M18" s="25"/>
      <c r="N18">
        <v>62</v>
      </c>
      <c r="O18">
        <v>86</v>
      </c>
      <c r="P18" s="48">
        <v>66</v>
      </c>
      <c r="Q18" s="48">
        <v>86</v>
      </c>
    </row>
    <row r="19" spans="1:17">
      <c r="A19" s="42">
        <v>9</v>
      </c>
      <c r="B19" s="38" t="s">
        <v>106</v>
      </c>
      <c r="C19" s="44">
        <f t="shared" si="1"/>
        <v>502.63771250000002</v>
      </c>
      <c r="D19" s="44">
        <f t="shared" si="2"/>
        <v>649.45886250000001</v>
      </c>
      <c r="E19" s="35">
        <f t="shared" si="3"/>
        <v>1.2921013412816691</v>
      </c>
      <c r="F19" s="35">
        <f t="shared" si="4"/>
        <v>-0.8073817762399077</v>
      </c>
      <c r="G19" s="35">
        <f t="shared" si="5"/>
        <v>-5.2436125000000002</v>
      </c>
      <c r="H19" s="35">
        <f t="shared" si="6"/>
        <v>654.70247500000005</v>
      </c>
      <c r="I19" s="25">
        <v>0.67100000000000004</v>
      </c>
      <c r="J19" s="25">
        <v>0.86699999999999999</v>
      </c>
      <c r="K19" s="25">
        <v>-7.0000000000000001E-3</v>
      </c>
      <c r="L19" s="25">
        <v>0.874</v>
      </c>
      <c r="M19" s="25"/>
      <c r="N19">
        <v>62</v>
      </c>
      <c r="O19">
        <v>66</v>
      </c>
      <c r="P19" s="48">
        <v>66</v>
      </c>
      <c r="Q19" s="48">
        <v>67</v>
      </c>
    </row>
    <row r="20" spans="1:17">
      <c r="A20" s="42">
        <v>10</v>
      </c>
      <c r="B20" s="38" t="s">
        <v>107</v>
      </c>
      <c r="C20" s="44">
        <f t="shared" si="1"/>
        <v>501.88862500000005</v>
      </c>
      <c r="D20" s="44">
        <f t="shared" si="2"/>
        <v>729.6112250000001</v>
      </c>
      <c r="E20" s="35">
        <f t="shared" si="3"/>
        <v>1.4537313432835819</v>
      </c>
      <c r="F20" s="35">
        <f t="shared" si="4"/>
        <v>10.985626283367557</v>
      </c>
      <c r="G20" s="35">
        <f t="shared" si="5"/>
        <v>80.15236250000001</v>
      </c>
      <c r="H20" s="35">
        <f t="shared" si="6"/>
        <v>650.2079500000001</v>
      </c>
      <c r="I20" s="25">
        <v>0.67</v>
      </c>
      <c r="J20" s="25">
        <v>0.97399999999999998</v>
      </c>
      <c r="K20" s="25">
        <v>0.107</v>
      </c>
      <c r="L20" s="25">
        <v>0.86799999999999999</v>
      </c>
      <c r="M20" s="25"/>
      <c r="N20">
        <v>57</v>
      </c>
      <c r="O20">
        <v>69</v>
      </c>
      <c r="P20" s="48">
        <v>62</v>
      </c>
      <c r="Q20" s="48">
        <v>69</v>
      </c>
    </row>
    <row r="21" spans="1:17">
      <c r="A21" s="42">
        <v>11</v>
      </c>
      <c r="B21" s="38" t="s">
        <v>108</v>
      </c>
      <c r="C21" s="44">
        <f t="shared" si="1"/>
        <v>508.63041250000003</v>
      </c>
      <c r="D21" s="44">
        <f t="shared" si="2"/>
        <v>862.19971250000015</v>
      </c>
      <c r="E21" s="35">
        <f t="shared" si="3"/>
        <v>1.695139911634757</v>
      </c>
      <c r="F21" s="35">
        <f t="shared" si="4"/>
        <v>24.674196350999129</v>
      </c>
      <c r="G21" s="35">
        <f t="shared" si="5"/>
        <v>212.74084999999999</v>
      </c>
      <c r="H21" s="35">
        <f t="shared" si="6"/>
        <v>649.45886250000001</v>
      </c>
      <c r="I21" s="25">
        <v>0.67900000000000005</v>
      </c>
      <c r="J21" s="25">
        <v>1.151</v>
      </c>
      <c r="K21" s="25">
        <v>0.28399999999999997</v>
      </c>
      <c r="L21" s="25">
        <v>0.86699999999999999</v>
      </c>
      <c r="M21" s="25"/>
      <c r="N21">
        <v>57</v>
      </c>
      <c r="O21">
        <v>81</v>
      </c>
      <c r="P21" s="48">
        <v>62</v>
      </c>
      <c r="Q21" s="48">
        <v>85</v>
      </c>
    </row>
    <row r="22" spans="1:17">
      <c r="A22" s="42">
        <v>12</v>
      </c>
      <c r="B22" s="38" t="s">
        <v>109</v>
      </c>
      <c r="C22" s="44">
        <f t="shared" si="1"/>
        <v>497.39410000000009</v>
      </c>
      <c r="D22" s="44">
        <f t="shared" si="2"/>
        <v>1010.5190375000001</v>
      </c>
      <c r="E22" s="35">
        <f t="shared" si="3"/>
        <v>2.0316265060240961</v>
      </c>
      <c r="F22" s="35">
        <f t="shared" si="4"/>
        <v>37.138621200889546</v>
      </c>
      <c r="G22" s="35">
        <f t="shared" si="5"/>
        <v>375.29283750000002</v>
      </c>
      <c r="H22" s="35">
        <f t="shared" si="6"/>
        <v>635.22620000000006</v>
      </c>
      <c r="I22" s="25">
        <v>0.66400000000000003</v>
      </c>
      <c r="J22" s="25">
        <v>1.349</v>
      </c>
      <c r="K22" s="25">
        <v>0.501</v>
      </c>
      <c r="L22" s="25">
        <v>0.84799999999999998</v>
      </c>
      <c r="M22" s="25"/>
      <c r="N22">
        <v>47</v>
      </c>
      <c r="O22">
        <v>81</v>
      </c>
      <c r="P22" s="48">
        <v>47</v>
      </c>
      <c r="Q22" s="48">
        <v>81</v>
      </c>
    </row>
    <row r="23" spans="1:17">
      <c r="A23" s="42">
        <v>13</v>
      </c>
      <c r="B23" s="38" t="s">
        <v>110</v>
      </c>
      <c r="C23" s="44">
        <f t="shared" si="1"/>
        <v>491.40140000000008</v>
      </c>
      <c r="D23" s="44">
        <f t="shared" si="2"/>
        <v>866.6942375000001</v>
      </c>
      <c r="E23" s="35">
        <f t="shared" si="3"/>
        <v>1.7637195121951219</v>
      </c>
      <c r="F23" s="35">
        <f t="shared" si="4"/>
        <v>26.447709593777009</v>
      </c>
      <c r="G23" s="35">
        <f t="shared" si="5"/>
        <v>229.220775</v>
      </c>
      <c r="H23" s="35">
        <f t="shared" si="6"/>
        <v>637.47346249999998</v>
      </c>
      <c r="I23" s="25">
        <v>0.65600000000000003</v>
      </c>
      <c r="J23" s="25">
        <v>1.157</v>
      </c>
      <c r="K23" s="25">
        <v>0.30599999999999999</v>
      </c>
      <c r="L23" s="25">
        <v>0.85099999999999998</v>
      </c>
      <c r="M23" s="25"/>
      <c r="N23">
        <v>47</v>
      </c>
      <c r="O23">
        <v>69</v>
      </c>
      <c r="P23" s="48">
        <v>47</v>
      </c>
      <c r="Q23" s="48">
        <v>66</v>
      </c>
    </row>
    <row r="24" spans="1:17">
      <c r="A24" s="42">
        <v>14</v>
      </c>
      <c r="B24" s="38" t="s">
        <v>111</v>
      </c>
      <c r="C24" s="44">
        <f t="shared" si="1"/>
        <v>501.88862500000005</v>
      </c>
      <c r="D24" s="44">
        <f t="shared" si="2"/>
        <v>847.96704999999997</v>
      </c>
      <c r="E24" s="35">
        <f t="shared" si="3"/>
        <v>1.6895522388059698</v>
      </c>
      <c r="F24" s="35">
        <f t="shared" si="4"/>
        <v>23.85159010600707</v>
      </c>
      <c r="G24" s="35">
        <f t="shared" si="5"/>
        <v>202.25362500000003</v>
      </c>
      <c r="H24" s="35">
        <f t="shared" si="6"/>
        <v>645.71342500000003</v>
      </c>
      <c r="I24" s="25">
        <v>0.67</v>
      </c>
      <c r="J24" s="25">
        <v>1.1319999999999999</v>
      </c>
      <c r="K24" s="25">
        <v>0.27</v>
      </c>
      <c r="L24" s="25">
        <v>0.86199999999999999</v>
      </c>
      <c r="M24" s="25"/>
      <c r="N24">
        <v>52</v>
      </c>
      <c r="O24">
        <v>75</v>
      </c>
      <c r="P24" s="48">
        <v>54</v>
      </c>
      <c r="Q24" s="48">
        <v>73</v>
      </c>
    </row>
    <row r="25" spans="1:17">
      <c r="A25" s="42">
        <v>15</v>
      </c>
      <c r="B25" s="38" t="s">
        <v>112</v>
      </c>
      <c r="C25" s="44">
        <f t="shared" si="1"/>
        <v>487.6559625000001</v>
      </c>
      <c r="D25" s="44">
        <f t="shared" si="2"/>
        <v>1077.187825</v>
      </c>
      <c r="E25" s="35">
        <f t="shared" si="3"/>
        <v>2.2089093701996925</v>
      </c>
      <c r="F25" s="35">
        <f t="shared" si="4"/>
        <v>42.002781641168291</v>
      </c>
      <c r="G25" s="35">
        <f t="shared" si="5"/>
        <v>452.44884999999999</v>
      </c>
      <c r="H25" s="35">
        <f t="shared" si="6"/>
        <v>625.48806249999996</v>
      </c>
      <c r="I25" s="25">
        <v>0.65100000000000002</v>
      </c>
      <c r="J25" s="25">
        <v>1.4379999999999999</v>
      </c>
      <c r="K25" s="25">
        <v>0.60399999999999998</v>
      </c>
      <c r="L25" s="25">
        <v>0.83499999999999996</v>
      </c>
      <c r="M25" s="25" t="s">
        <v>14</v>
      </c>
      <c r="N25">
        <v>42</v>
      </c>
      <c r="O25">
        <v>75</v>
      </c>
      <c r="P25" s="48">
        <v>42</v>
      </c>
      <c r="Q25" s="48">
        <v>75</v>
      </c>
    </row>
    <row r="26" spans="1:17">
      <c r="A26" s="42" t="s">
        <v>113</v>
      </c>
      <c r="B26" s="38" t="s">
        <v>112</v>
      </c>
      <c r="C26" s="44">
        <f t="shared" si="1"/>
        <v>483.91052500000001</v>
      </c>
      <c r="D26" s="44">
        <f t="shared" si="2"/>
        <v>1077.9369125000001</v>
      </c>
      <c r="E26" s="35">
        <f t="shared" si="3"/>
        <v>2.2275541795665634</v>
      </c>
      <c r="F26" s="35">
        <f t="shared" si="4"/>
        <v>42.390548992355797</v>
      </c>
      <c r="G26" s="35">
        <f t="shared" si="5"/>
        <v>456.94337500000006</v>
      </c>
      <c r="H26" s="35">
        <f t="shared" si="6"/>
        <v>616.49901250000005</v>
      </c>
      <c r="I26" s="25">
        <v>0.64600000000000002</v>
      </c>
      <c r="J26" s="25">
        <v>1.4390000000000001</v>
      </c>
      <c r="K26" s="25">
        <v>0.61</v>
      </c>
      <c r="L26" s="25">
        <v>0.82299999999999995</v>
      </c>
      <c r="M26" s="25" t="s">
        <v>114</v>
      </c>
      <c r="N26" t="s">
        <v>37</v>
      </c>
    </row>
    <row r="27" spans="1:17">
      <c r="A27" s="42">
        <v>24</v>
      </c>
      <c r="B27" s="38" t="s">
        <v>115</v>
      </c>
      <c r="C27" s="44">
        <f t="shared" si="1"/>
        <v>541.59026249999999</v>
      </c>
      <c r="D27" s="44">
        <f t="shared" si="2"/>
        <v>1331.1284875000001</v>
      </c>
      <c r="E27" s="35">
        <f t="shared" si="3"/>
        <v>2.4578146611341634</v>
      </c>
      <c r="F27" s="35">
        <f t="shared" si="4"/>
        <v>34.665166010129433</v>
      </c>
      <c r="G27" s="35">
        <f t="shared" si="5"/>
        <v>461.43790000000001</v>
      </c>
      <c r="H27" s="35">
        <f t="shared" si="6"/>
        <v>869.69058750000011</v>
      </c>
      <c r="I27" s="25">
        <v>0.72299999999999998</v>
      </c>
      <c r="J27" s="25">
        <v>1.7769999999999999</v>
      </c>
      <c r="K27" s="25">
        <v>0.61599999999999999</v>
      </c>
      <c r="L27" s="25">
        <v>1.161</v>
      </c>
      <c r="M27" s="25" t="s">
        <v>116</v>
      </c>
      <c r="N27" t="s">
        <v>39</v>
      </c>
    </row>
    <row r="28" spans="1:17">
      <c r="A28" s="42">
        <v>25</v>
      </c>
      <c r="B28" s="38" t="s">
        <v>117</v>
      </c>
      <c r="C28" s="44">
        <f t="shared" si="1"/>
        <v>587.28460000000007</v>
      </c>
      <c r="D28" s="44">
        <f t="shared" si="2"/>
        <v>1473.4551125</v>
      </c>
      <c r="E28" s="35">
        <f t="shared" si="3"/>
        <v>2.5089285714285716</v>
      </c>
      <c r="F28" s="35">
        <f t="shared" si="4"/>
        <v>31.316725978647685</v>
      </c>
      <c r="G28" s="35">
        <f t="shared" si="5"/>
        <v>461.43790000000001</v>
      </c>
      <c r="H28" s="35">
        <f t="shared" si="6"/>
        <v>1012.0172125</v>
      </c>
      <c r="I28" s="25">
        <v>0.78400000000000003</v>
      </c>
      <c r="J28" s="25">
        <v>1.9670000000000001</v>
      </c>
      <c r="K28" s="25">
        <v>0.61599999999999999</v>
      </c>
      <c r="L28" s="25">
        <v>1.351</v>
      </c>
      <c r="M28" s="25" t="s">
        <v>118</v>
      </c>
      <c r="N28" t="s">
        <v>41</v>
      </c>
    </row>
    <row r="29" spans="1:17">
      <c r="A29" s="42">
        <v>26</v>
      </c>
      <c r="B29" s="38" t="s">
        <v>119</v>
      </c>
      <c r="C29" s="44">
        <f t="shared" si="1"/>
        <v>546.08478749999995</v>
      </c>
      <c r="D29" s="44">
        <f t="shared" si="2"/>
        <v>1259.965175</v>
      </c>
      <c r="E29" s="35">
        <f t="shared" si="3"/>
        <v>2.3072702331961592</v>
      </c>
      <c r="F29" s="35">
        <f t="shared" si="4"/>
        <v>37.990487514863261</v>
      </c>
      <c r="G29" s="35">
        <f t="shared" si="5"/>
        <v>478.66691250000008</v>
      </c>
      <c r="H29" s="35">
        <f t="shared" si="6"/>
        <v>781.29826250000008</v>
      </c>
      <c r="I29" s="25">
        <v>0.72899999999999998</v>
      </c>
      <c r="J29" s="25">
        <v>1.6819999999999999</v>
      </c>
      <c r="K29" s="25">
        <v>0.63900000000000001</v>
      </c>
      <c r="L29" s="25">
        <v>1.0429999999999999</v>
      </c>
      <c r="M29" s="25" t="s">
        <v>120</v>
      </c>
      <c r="N29" t="s">
        <v>43</v>
      </c>
    </row>
    <row r="30" spans="1:17">
      <c r="A30" s="42">
        <v>27</v>
      </c>
      <c r="B30" s="38" t="s">
        <v>121</v>
      </c>
      <c r="C30" s="44">
        <f t="shared" si="1"/>
        <v>526.60851249999996</v>
      </c>
      <c r="D30" s="44">
        <f t="shared" si="2"/>
        <v>1318.394</v>
      </c>
      <c r="E30" s="35">
        <f t="shared" si="3"/>
        <v>2.5035561877667143</v>
      </c>
      <c r="F30" s="35">
        <f t="shared" si="4"/>
        <v>35.511363636363633</v>
      </c>
      <c r="G30" s="35">
        <f t="shared" si="5"/>
        <v>468.1796875</v>
      </c>
      <c r="H30" s="35">
        <f t="shared" si="6"/>
        <v>850.21431250000012</v>
      </c>
      <c r="I30" s="25">
        <v>0.70299999999999996</v>
      </c>
      <c r="J30" s="25">
        <v>1.76</v>
      </c>
      <c r="K30" s="25">
        <v>0.625</v>
      </c>
      <c r="L30" s="25">
        <v>1.135</v>
      </c>
      <c r="M30" s="25" t="s">
        <v>122</v>
      </c>
      <c r="N30" t="s">
        <v>45</v>
      </c>
    </row>
    <row r="31" spans="1:17">
      <c r="A31" s="42">
        <v>28</v>
      </c>
      <c r="B31" s="38" t="s">
        <v>123</v>
      </c>
      <c r="C31" s="44">
        <f t="shared" si="1"/>
        <v>553.57566250000002</v>
      </c>
      <c r="D31" s="44">
        <f t="shared" si="2"/>
        <v>1313.1503874999999</v>
      </c>
      <c r="E31" s="35">
        <f t="shared" si="3"/>
        <v>2.3721244925575102</v>
      </c>
      <c r="F31" s="35">
        <f t="shared" si="4"/>
        <v>38.334284084426699</v>
      </c>
      <c r="G31" s="35">
        <f t="shared" si="5"/>
        <v>503.38680000000011</v>
      </c>
      <c r="H31" s="35">
        <f t="shared" si="6"/>
        <v>809.76358749999997</v>
      </c>
      <c r="I31" s="25">
        <v>0.73899999999999999</v>
      </c>
      <c r="J31" s="25">
        <v>1.7529999999999999</v>
      </c>
      <c r="K31" s="25">
        <v>0.67200000000000004</v>
      </c>
      <c r="L31" s="25">
        <v>1.081</v>
      </c>
      <c r="M31" s="25" t="s">
        <v>124</v>
      </c>
      <c r="N31" t="s">
        <v>47</v>
      </c>
    </row>
    <row r="32" spans="1:17">
      <c r="A32" s="42">
        <v>29</v>
      </c>
      <c r="B32" s="38" t="s">
        <v>125</v>
      </c>
      <c r="C32" s="44">
        <f t="shared" si="1"/>
        <v>518.36855000000003</v>
      </c>
      <c r="D32" s="44">
        <f t="shared" si="2"/>
        <v>1409.7826750000002</v>
      </c>
      <c r="E32" s="35">
        <f t="shared" si="3"/>
        <v>2.7196531791907517</v>
      </c>
      <c r="F32" s="35">
        <f t="shared" si="4"/>
        <v>41.179596174282679</v>
      </c>
      <c r="G32" s="35">
        <f t="shared" si="5"/>
        <v>580.54281250000008</v>
      </c>
      <c r="H32" s="35">
        <f t="shared" si="6"/>
        <v>831.93657750000011</v>
      </c>
      <c r="I32" s="25">
        <v>0.69199999999999995</v>
      </c>
      <c r="J32" s="25">
        <v>1.8819999999999999</v>
      </c>
      <c r="K32" s="25">
        <v>0.77500000000000002</v>
      </c>
      <c r="L32" s="25">
        <v>1.1106</v>
      </c>
      <c r="M32" s="25" t="s">
        <v>126</v>
      </c>
      <c r="N32" t="s">
        <v>127</v>
      </c>
    </row>
    <row r="33" spans="1:16">
      <c r="A33" s="42">
        <v>30</v>
      </c>
      <c r="B33" s="38" t="s">
        <v>128</v>
      </c>
      <c r="C33" s="44">
        <f t="shared" si="1"/>
        <v>534.84847500000001</v>
      </c>
      <c r="D33" s="44">
        <f t="shared" si="2"/>
        <v>1374.5755624999999</v>
      </c>
      <c r="E33" s="35">
        <f t="shared" si="3"/>
        <v>2.570028011204482</v>
      </c>
      <c r="F33" s="35">
        <f t="shared" si="4"/>
        <v>36.348773841961858</v>
      </c>
      <c r="G33" s="35">
        <f t="shared" si="5"/>
        <v>499.64136250000001</v>
      </c>
      <c r="H33" s="35">
        <f t="shared" si="6"/>
        <v>874.18511250000017</v>
      </c>
      <c r="I33" s="25">
        <v>0.71399999999999997</v>
      </c>
      <c r="J33" s="25">
        <v>1.835</v>
      </c>
      <c r="K33" s="25">
        <v>0.66700000000000004</v>
      </c>
      <c r="L33" s="25">
        <v>1.167</v>
      </c>
      <c r="M33" s="25" t="s">
        <v>129</v>
      </c>
      <c r="N33" s="43" t="s">
        <v>130</v>
      </c>
      <c r="P33" s="43"/>
    </row>
    <row r="34" spans="1:16">
      <c r="A34">
        <v>31</v>
      </c>
      <c r="B34" s="38" t="s">
        <v>125</v>
      </c>
      <c r="C34" s="25"/>
      <c r="D34" s="25"/>
      <c r="E34" s="35"/>
      <c r="F34" s="35"/>
      <c r="G34" s="35"/>
      <c r="H34" s="35"/>
      <c r="I34" s="25"/>
      <c r="J34" s="25"/>
      <c r="K34" s="25"/>
      <c r="L34" s="25"/>
      <c r="M34" s="38" t="s">
        <v>131</v>
      </c>
      <c r="N34" t="s">
        <v>52</v>
      </c>
    </row>
  </sheetData>
  <mergeCells count="9">
    <mergeCell ref="N11:O11"/>
    <mergeCell ref="P11:Q11"/>
    <mergeCell ref="F6:K6"/>
    <mergeCell ref="F3:K4"/>
    <mergeCell ref="P2:S2"/>
    <mergeCell ref="M3:N3"/>
    <mergeCell ref="P3:S3"/>
    <mergeCell ref="M4:N4"/>
    <mergeCell ref="P4:S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AE82"/>
  <sheetViews>
    <sheetView topLeftCell="A40" zoomScale="85" zoomScaleNormal="85" workbookViewId="0">
      <selection activeCell="Q16" sqref="Q16"/>
    </sheetView>
  </sheetViews>
  <sheetFormatPr defaultRowHeight="15"/>
  <cols>
    <col min="2" max="2" width="21.140625" style="37" customWidth="1"/>
    <col min="3" max="3" width="0" style="37" hidden="1" customWidth="1"/>
    <col min="4" max="4" width="14.140625" style="37" hidden="1" customWidth="1"/>
    <col min="5" max="5" width="12" style="37" hidden="1" customWidth="1"/>
    <col min="6" max="6" width="18.42578125" style="37" hidden="1" customWidth="1"/>
    <col min="7" max="7" width="20.7109375" style="37" hidden="1" customWidth="1"/>
    <col min="8" max="8" width="21.28515625" style="37" hidden="1" customWidth="1"/>
    <col min="9" max="12" width="9" style="37"/>
    <col min="13" max="13" width="59.140625" style="37" bestFit="1" customWidth="1"/>
    <col min="16" max="20" width="9" style="37"/>
  </cols>
  <sheetData>
    <row r="1" spans="1:31" ht="1.5" customHeight="1">
      <c r="B1"/>
      <c r="C1"/>
      <c r="D1"/>
      <c r="E1"/>
      <c r="F1"/>
      <c r="G1"/>
      <c r="H1"/>
      <c r="I1"/>
      <c r="J1"/>
      <c r="K1"/>
      <c r="L1"/>
      <c r="M1"/>
      <c r="P1"/>
      <c r="Q1"/>
      <c r="R1"/>
      <c r="S1"/>
      <c r="T1"/>
    </row>
    <row r="2" spans="1:31" ht="15" customHeight="1">
      <c r="B2"/>
      <c r="C2"/>
      <c r="D2"/>
      <c r="E2"/>
      <c r="F2" s="8"/>
      <c r="G2" s="8"/>
      <c r="H2" s="8"/>
      <c r="I2" s="8"/>
      <c r="J2" s="8"/>
      <c r="K2" s="8"/>
      <c r="L2" s="8"/>
      <c r="M2" s="8"/>
      <c r="N2" s="8"/>
      <c r="P2" s="8"/>
      <c r="Q2" s="8"/>
      <c r="R2" s="8"/>
      <c r="S2" s="8"/>
      <c r="T2" s="8"/>
    </row>
    <row r="3" spans="1:31" ht="27.75" customHeight="1">
      <c r="B3"/>
      <c r="C3"/>
      <c r="D3"/>
      <c r="E3" s="8"/>
      <c r="F3" s="64" t="s">
        <v>77</v>
      </c>
      <c r="G3" s="64"/>
      <c r="H3" s="64"/>
      <c r="I3" s="64"/>
      <c r="J3" s="64"/>
      <c r="K3" s="64"/>
      <c r="L3" s="9" t="s">
        <v>3</v>
      </c>
      <c r="M3" s="65">
        <v>44616</v>
      </c>
      <c r="N3" s="66"/>
      <c r="S3" s="9" t="s">
        <v>3</v>
      </c>
      <c r="T3" s="9"/>
    </row>
    <row r="4" spans="1:31" ht="22.5" customHeight="1">
      <c r="B4"/>
      <c r="C4"/>
      <c r="D4"/>
      <c r="E4" s="8"/>
      <c r="F4" s="68"/>
      <c r="G4" s="68"/>
      <c r="H4" s="68"/>
      <c r="I4" s="68"/>
      <c r="J4" s="68"/>
      <c r="K4" s="68"/>
      <c r="L4" s="9" t="s">
        <v>6</v>
      </c>
      <c r="M4" s="66">
        <v>3.1</v>
      </c>
      <c r="N4" s="66"/>
      <c r="S4" s="9" t="s">
        <v>6</v>
      </c>
      <c r="T4" s="9"/>
    </row>
    <row r="5" spans="1:31" ht="10.5" customHeight="1">
      <c r="B5"/>
      <c r="C5"/>
      <c r="D5"/>
      <c r="E5" s="8"/>
      <c r="F5" s="40"/>
      <c r="G5" s="40"/>
      <c r="H5" s="40"/>
      <c r="I5" s="40"/>
      <c r="J5" s="40"/>
      <c r="K5" s="40"/>
      <c r="L5" s="9"/>
      <c r="M5" s="41"/>
      <c r="N5" s="41"/>
      <c r="P5" s="40"/>
      <c r="Q5" s="40"/>
      <c r="R5" s="40"/>
      <c r="S5" s="9"/>
      <c r="T5" s="9"/>
    </row>
    <row r="6" spans="1:31" ht="16.5" customHeight="1">
      <c r="B6"/>
      <c r="C6"/>
      <c r="D6"/>
      <c r="E6" s="8"/>
      <c r="F6" s="71" t="s">
        <v>78</v>
      </c>
      <c r="G6" s="71"/>
      <c r="H6" s="71"/>
      <c r="I6" s="71"/>
      <c r="J6" s="71"/>
      <c r="K6" s="71"/>
      <c r="L6" s="9"/>
      <c r="M6" s="41"/>
      <c r="N6" s="41"/>
      <c r="S6" s="9"/>
      <c r="T6" s="9"/>
    </row>
    <row r="7" spans="1:31" ht="6" customHeight="1">
      <c r="B7"/>
      <c r="C7"/>
      <c r="D7"/>
      <c r="E7" s="8"/>
      <c r="F7" s="40"/>
      <c r="G7" s="40"/>
      <c r="H7" s="40"/>
      <c r="I7" s="40"/>
      <c r="J7" s="40"/>
      <c r="K7" s="40"/>
      <c r="L7" s="9"/>
      <c r="M7" s="41"/>
      <c r="N7" s="41"/>
      <c r="P7" s="40"/>
      <c r="Q7" s="40"/>
      <c r="R7" s="40"/>
      <c r="S7" s="9"/>
      <c r="T7" s="9"/>
    </row>
    <row r="8" spans="1:31">
      <c r="B8" s="25"/>
      <c r="C8" s="38" t="s">
        <v>79</v>
      </c>
      <c r="D8" s="38" t="s">
        <v>80</v>
      </c>
      <c r="E8" s="38" t="s">
        <v>81</v>
      </c>
      <c r="F8" s="38" t="s">
        <v>82</v>
      </c>
      <c r="G8" s="38" t="s">
        <v>83</v>
      </c>
      <c r="H8" s="38" t="s">
        <v>84</v>
      </c>
      <c r="I8" s="38" t="s">
        <v>85</v>
      </c>
      <c r="J8" s="38" t="s">
        <v>86</v>
      </c>
      <c r="K8" s="38" t="s">
        <v>87</v>
      </c>
      <c r="L8" s="38" t="s">
        <v>88</v>
      </c>
      <c r="M8" s="38" t="s">
        <v>89</v>
      </c>
      <c r="P8" s="38" t="s">
        <v>85</v>
      </c>
      <c r="Q8" s="38" t="s">
        <v>86</v>
      </c>
      <c r="R8" s="38" t="s">
        <v>87</v>
      </c>
      <c r="S8" s="38" t="s">
        <v>88</v>
      </c>
      <c r="T8" s="48" t="s">
        <v>132</v>
      </c>
      <c r="U8" s="48" t="s">
        <v>133</v>
      </c>
    </row>
    <row r="9" spans="1:31">
      <c r="B9" s="38" t="s">
        <v>134</v>
      </c>
      <c r="C9" s="33">
        <v>519.29999999999995</v>
      </c>
      <c r="D9" s="33">
        <v>571</v>
      </c>
      <c r="E9" s="34">
        <f>D9/C9</f>
        <v>1.0995570960908916</v>
      </c>
      <c r="F9" s="35">
        <f>100*(K9/J9)</f>
        <v>19.067215363511661</v>
      </c>
      <c r="G9" s="35">
        <f>(F9/100)*D9</f>
        <v>108.87379972565158</v>
      </c>
      <c r="H9" s="35">
        <f>((100-F9)/100)*D9</f>
        <v>462.12620027434838</v>
      </c>
      <c r="I9" s="25">
        <v>0.65800000000000003</v>
      </c>
      <c r="J9" s="25">
        <v>0.72899999999999998</v>
      </c>
      <c r="K9" s="25">
        <v>0.13900000000000001</v>
      </c>
      <c r="L9" s="25">
        <v>0.58899999999999997</v>
      </c>
      <c r="M9" s="25" t="s">
        <v>91</v>
      </c>
      <c r="P9" s="25">
        <v>0.65800000000000003</v>
      </c>
      <c r="Q9" s="25">
        <v>0.72899999999999998</v>
      </c>
      <c r="R9" s="25">
        <v>0.13900000000000001</v>
      </c>
      <c r="S9" s="25">
        <v>0.58899999999999997</v>
      </c>
      <c r="T9" s="37">
        <f>Q9/P9</f>
        <v>1.1079027355623099</v>
      </c>
    </row>
    <row r="10" spans="1:31">
      <c r="B10" s="38"/>
      <c r="C10" s="33"/>
      <c r="D10" s="33"/>
      <c r="E10" s="34"/>
      <c r="F10" s="35"/>
      <c r="G10" s="35"/>
      <c r="H10" s="35"/>
      <c r="I10" s="25"/>
      <c r="J10" s="25"/>
      <c r="K10" s="25"/>
      <c r="L10" s="25"/>
      <c r="M10" s="25"/>
      <c r="P10" s="25"/>
      <c r="Q10" s="25"/>
      <c r="R10" s="25"/>
      <c r="S10" s="25"/>
    </row>
    <row r="11" spans="1:31">
      <c r="B11" s="38"/>
      <c r="C11" s="33"/>
      <c r="D11" s="33"/>
      <c r="E11" s="34"/>
      <c r="F11" s="35"/>
      <c r="G11" s="35"/>
      <c r="H11" s="35"/>
      <c r="I11" s="34"/>
      <c r="J11" s="34"/>
      <c r="K11" s="34"/>
      <c r="L11" s="34"/>
      <c r="M11" s="25"/>
      <c r="P11" s="34"/>
      <c r="Q11" s="34"/>
      <c r="R11" s="34"/>
      <c r="S11" s="34"/>
    </row>
    <row r="12" spans="1:31">
      <c r="B12" s="38" t="s">
        <v>135</v>
      </c>
      <c r="C12" s="33">
        <v>545</v>
      </c>
      <c r="D12" s="33">
        <v>2005</v>
      </c>
      <c r="E12" s="34">
        <v>3.6788990825688073</v>
      </c>
      <c r="F12" s="35">
        <f>100*(K12/J12)</f>
        <v>49.4208494208494</v>
      </c>
      <c r="G12" s="35">
        <v>990.88803088803058</v>
      </c>
      <c r="H12" s="35">
        <v>1014.1119691119694</v>
      </c>
      <c r="I12" s="34">
        <v>0.72636401499375258</v>
      </c>
      <c r="J12" s="34">
        <v>2.6722199083715119</v>
      </c>
      <c r="K12" s="34">
        <v>1.3206337771102448</v>
      </c>
      <c r="L12" s="34">
        <v>1.3515861312612669</v>
      </c>
      <c r="M12" s="25" t="s">
        <v>95</v>
      </c>
      <c r="P12" s="34">
        <v>0.72636401499375258</v>
      </c>
      <c r="Q12" s="34">
        <v>2.6722199083715119</v>
      </c>
      <c r="R12" s="34">
        <v>1.3206337771102448</v>
      </c>
      <c r="S12" s="34">
        <v>1.3515861312612669</v>
      </c>
      <c r="T12" s="37">
        <f t="shared" ref="T12:T34" si="0">Q12/P12</f>
        <v>3.6788990825688077</v>
      </c>
    </row>
    <row r="13" spans="1:31">
      <c r="A13" t="s">
        <v>98</v>
      </c>
      <c r="B13" s="39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t="s">
        <v>24</v>
      </c>
      <c r="O13" t="s">
        <v>25</v>
      </c>
      <c r="P13" s="36"/>
      <c r="Q13" s="36"/>
      <c r="R13" s="36"/>
      <c r="S13" s="36"/>
      <c r="X13" t="s">
        <v>136</v>
      </c>
      <c r="Y13" t="s">
        <v>137</v>
      </c>
      <c r="Z13" t="s">
        <v>138</v>
      </c>
      <c r="AB13" t="s">
        <v>139</v>
      </c>
      <c r="AC13" t="s">
        <v>140</v>
      </c>
      <c r="AD13" t="s">
        <v>141</v>
      </c>
    </row>
    <row r="14" spans="1:31">
      <c r="A14" s="42">
        <v>123</v>
      </c>
      <c r="B14" s="38" t="s">
        <v>142</v>
      </c>
      <c r="C14" s="44">
        <f>0.5*1.223*I14*(35^2)</f>
        <v>485.40870000000007</v>
      </c>
      <c r="D14" s="44">
        <f>0.5*1.223*J14*(35^2)</f>
        <v>1078.6859999999999</v>
      </c>
      <c r="E14" s="35">
        <f>J14/I14</f>
        <v>2.2222222222222219</v>
      </c>
      <c r="F14" s="35">
        <f>100*(K14/J14)</f>
        <v>42.430555555555557</v>
      </c>
      <c r="G14" s="35">
        <f>1.223*0.5*K14*(35^2)</f>
        <v>457.69246250000003</v>
      </c>
      <c r="H14" s="35">
        <f>1.223*0.5*L14*(35^2)</f>
        <v>623.98988750000001</v>
      </c>
      <c r="I14" s="25">
        <v>0.64800000000000002</v>
      </c>
      <c r="J14" s="25">
        <v>1.44</v>
      </c>
      <c r="K14" s="25">
        <v>0.61099999999999999</v>
      </c>
      <c r="L14" s="25">
        <v>0.83299999999999996</v>
      </c>
      <c r="M14" s="25" t="s">
        <v>14</v>
      </c>
      <c r="N14">
        <v>42</v>
      </c>
      <c r="O14">
        <v>75</v>
      </c>
      <c r="P14" s="25">
        <v>0.64800000000000002</v>
      </c>
      <c r="Q14" s="25">
        <v>1.44</v>
      </c>
      <c r="R14" s="25">
        <v>0.61099999999999999</v>
      </c>
      <c r="S14" s="25">
        <v>0.83299999999999996</v>
      </c>
      <c r="T14" s="37">
        <f t="shared" si="0"/>
        <v>2.2222222222222219</v>
      </c>
      <c r="U14" s="47">
        <v>42.430555555555557</v>
      </c>
      <c r="W14" s="37">
        <v>1</v>
      </c>
      <c r="X14" s="37">
        <v>2.6720000000000002</v>
      </c>
      <c r="Y14">
        <v>0.72599999999999998</v>
      </c>
      <c r="Z14">
        <v>49.42</v>
      </c>
      <c r="AA14">
        <v>3.6788990825688077</v>
      </c>
      <c r="AB14" s="25">
        <v>0.72899999999999998</v>
      </c>
      <c r="AC14" s="25">
        <v>0.65800000000000003</v>
      </c>
      <c r="AD14">
        <v>19.97</v>
      </c>
      <c r="AE14">
        <v>1.1079027355623099</v>
      </c>
    </row>
    <row r="15" spans="1:31">
      <c r="A15" s="42">
        <v>4</v>
      </c>
      <c r="B15" s="38" t="s">
        <v>143</v>
      </c>
      <c r="C15" s="44">
        <f t="shared" ref="C15:D35" si="1">0.5*1.223*I15*(35^2)</f>
        <v>482.41235000000006</v>
      </c>
      <c r="D15" s="44">
        <f t="shared" si="1"/>
        <v>973.81375000000003</v>
      </c>
      <c r="E15" s="35">
        <f t="shared" ref="E15:E35" si="2">J15/I15</f>
        <v>2.018633540372671</v>
      </c>
      <c r="F15" s="35">
        <f t="shared" ref="F15:F35" si="3">100*(K15/J15)</f>
        <v>36.153846153846153</v>
      </c>
      <c r="G15" s="35">
        <f t="shared" ref="G15:H35" si="4">1.223*0.5*K15*(35^2)</f>
        <v>352.07112500000005</v>
      </c>
      <c r="H15" s="35">
        <f t="shared" si="4"/>
        <v>625.48806249999996</v>
      </c>
      <c r="I15" s="25">
        <v>0.64400000000000002</v>
      </c>
      <c r="J15" s="25">
        <v>1.3</v>
      </c>
      <c r="K15" s="25">
        <v>0.47</v>
      </c>
      <c r="L15" s="25">
        <v>0.83499999999999996</v>
      </c>
      <c r="M15" s="25" t="s">
        <v>101</v>
      </c>
      <c r="N15">
        <v>42</v>
      </c>
      <c r="O15">
        <v>66</v>
      </c>
      <c r="P15" s="25">
        <v>0.64400000000000002</v>
      </c>
      <c r="Q15" s="25">
        <v>1.3</v>
      </c>
      <c r="R15" s="25">
        <v>0.47</v>
      </c>
      <c r="S15" s="25">
        <v>0.83499999999999996</v>
      </c>
      <c r="T15" s="37">
        <f t="shared" si="0"/>
        <v>2.018633540372671</v>
      </c>
      <c r="U15" s="47">
        <v>36.153846153846153</v>
      </c>
      <c r="W15" s="37">
        <v>2</v>
      </c>
      <c r="X15" s="37">
        <v>2.6720000000000002</v>
      </c>
      <c r="Y15">
        <v>0.72599999999999998</v>
      </c>
      <c r="Z15">
        <v>49.42</v>
      </c>
      <c r="AA15">
        <v>3.6788990825688077</v>
      </c>
      <c r="AB15" s="25">
        <v>0.72899999999999998</v>
      </c>
      <c r="AC15" s="25">
        <v>0.65800000000000003</v>
      </c>
      <c r="AD15">
        <v>19.97</v>
      </c>
      <c r="AE15">
        <v>1.1079027355623099</v>
      </c>
    </row>
    <row r="16" spans="1:31">
      <c r="A16" s="42">
        <v>5</v>
      </c>
      <c r="B16" s="38" t="s">
        <v>144</v>
      </c>
      <c r="C16" s="44">
        <f t="shared" si="1"/>
        <v>486.90687500000001</v>
      </c>
      <c r="D16" s="44">
        <f t="shared" si="1"/>
        <v>1047.9734125000002</v>
      </c>
      <c r="E16" s="35">
        <f t="shared" si="2"/>
        <v>2.1523076923076925</v>
      </c>
      <c r="F16" s="35">
        <f t="shared" si="3"/>
        <v>40.243030736240165</v>
      </c>
      <c r="G16" s="35">
        <f t="shared" si="4"/>
        <v>421.73626249999995</v>
      </c>
      <c r="H16" s="35">
        <f t="shared" si="4"/>
        <v>626.23715000000004</v>
      </c>
      <c r="I16" s="25">
        <v>0.65</v>
      </c>
      <c r="J16" s="25">
        <v>1.399</v>
      </c>
      <c r="K16" s="25">
        <v>0.56299999999999994</v>
      </c>
      <c r="L16" s="25">
        <v>0.83599999999999997</v>
      </c>
      <c r="M16" s="25"/>
      <c r="N16">
        <v>42</v>
      </c>
      <c r="O16">
        <v>72</v>
      </c>
      <c r="P16" s="25">
        <v>0.65</v>
      </c>
      <c r="Q16" s="25">
        <v>1.399</v>
      </c>
      <c r="R16" s="25">
        <v>0.56299999999999994</v>
      </c>
      <c r="S16" s="25">
        <v>0.83599999999999997</v>
      </c>
      <c r="T16" s="37">
        <f t="shared" si="0"/>
        <v>2.1523076923076925</v>
      </c>
      <c r="U16" s="47">
        <v>40.243030736240165</v>
      </c>
      <c r="W16" s="37">
        <v>3</v>
      </c>
      <c r="X16" s="37">
        <v>2.6720000000000002</v>
      </c>
      <c r="Y16">
        <v>0.72599999999999998</v>
      </c>
      <c r="Z16">
        <v>49.42</v>
      </c>
      <c r="AA16">
        <v>3.6788990825688077</v>
      </c>
      <c r="AB16" s="25">
        <v>0.72899999999999998</v>
      </c>
      <c r="AC16" s="25">
        <v>0.65800000000000003</v>
      </c>
      <c r="AD16">
        <v>19.97</v>
      </c>
      <c r="AE16">
        <v>1.1079027355623099</v>
      </c>
    </row>
    <row r="17" spans="1:31">
      <c r="A17" s="42">
        <v>6</v>
      </c>
      <c r="B17" s="38" t="s">
        <v>145</v>
      </c>
      <c r="C17" s="44">
        <f t="shared" si="1"/>
        <v>486.90687500000001</v>
      </c>
      <c r="D17" s="44">
        <f t="shared" si="1"/>
        <v>1113.1440250000001</v>
      </c>
      <c r="E17" s="35">
        <f t="shared" si="2"/>
        <v>2.2861538461538462</v>
      </c>
      <c r="F17" s="35">
        <f t="shared" si="3"/>
        <v>43.876177658142666</v>
      </c>
      <c r="G17" s="35">
        <f t="shared" si="4"/>
        <v>488.40505000000007</v>
      </c>
      <c r="H17" s="35">
        <f t="shared" si="4"/>
        <v>623.98988750000001</v>
      </c>
      <c r="I17" s="25">
        <v>0.65</v>
      </c>
      <c r="J17" s="25">
        <v>1.486</v>
      </c>
      <c r="K17" s="25">
        <v>0.65200000000000002</v>
      </c>
      <c r="L17" s="25">
        <v>0.83299999999999996</v>
      </c>
      <c r="M17" s="25"/>
      <c r="N17">
        <v>42</v>
      </c>
      <c r="O17">
        <v>78</v>
      </c>
      <c r="P17" s="25">
        <v>0.65</v>
      </c>
      <c r="Q17" s="25">
        <v>1.486</v>
      </c>
      <c r="R17" s="25">
        <v>0.65200000000000002</v>
      </c>
      <c r="S17" s="25">
        <v>0.83299999999999996</v>
      </c>
      <c r="T17" s="37">
        <f t="shared" si="0"/>
        <v>2.2861538461538462</v>
      </c>
      <c r="U17" s="47">
        <v>43.876177658142666</v>
      </c>
      <c r="W17" s="37">
        <v>4</v>
      </c>
      <c r="X17" s="37">
        <v>2.6720000000000002</v>
      </c>
      <c r="Y17">
        <v>0.72599999999999998</v>
      </c>
      <c r="Z17">
        <v>49.42</v>
      </c>
      <c r="AA17">
        <v>3.6788990825688077</v>
      </c>
      <c r="AB17" s="25">
        <v>0.72899999999999998</v>
      </c>
      <c r="AC17" s="25">
        <v>0.65800000000000003</v>
      </c>
      <c r="AD17">
        <v>19.97</v>
      </c>
      <c r="AE17">
        <v>1.1079027355623099</v>
      </c>
    </row>
    <row r="18" spans="1:31">
      <c r="A18" s="42">
        <v>7</v>
      </c>
      <c r="B18" s="38" t="s">
        <v>146</v>
      </c>
      <c r="C18" s="44">
        <f t="shared" si="1"/>
        <v>493.64866250000011</v>
      </c>
      <c r="D18" s="44">
        <f t="shared" si="1"/>
        <v>1183.55825</v>
      </c>
      <c r="E18" s="35">
        <f t="shared" si="2"/>
        <v>2.3975720789074355</v>
      </c>
      <c r="F18" s="35">
        <f t="shared" si="3"/>
        <v>47.278481012658226</v>
      </c>
      <c r="G18" s="35">
        <f t="shared" si="4"/>
        <v>559.56836250000003</v>
      </c>
      <c r="H18" s="35">
        <f t="shared" si="4"/>
        <v>623.98988750000001</v>
      </c>
      <c r="I18" s="25">
        <v>0.65900000000000003</v>
      </c>
      <c r="J18" s="25">
        <v>1.58</v>
      </c>
      <c r="K18" s="25">
        <v>0.747</v>
      </c>
      <c r="L18" s="25">
        <v>0.83299999999999996</v>
      </c>
      <c r="M18" s="25"/>
      <c r="N18">
        <v>42</v>
      </c>
      <c r="O18">
        <v>86</v>
      </c>
      <c r="P18" s="25">
        <v>0.65900000000000003</v>
      </c>
      <c r="Q18" s="25">
        <v>1.58</v>
      </c>
      <c r="R18" s="25">
        <v>0.747</v>
      </c>
      <c r="S18" s="25">
        <v>0.83299999999999996</v>
      </c>
      <c r="T18" s="37">
        <f t="shared" si="0"/>
        <v>2.3975720789074355</v>
      </c>
      <c r="U18" s="47">
        <v>47.278481012658226</v>
      </c>
      <c r="W18" s="37">
        <v>5</v>
      </c>
      <c r="X18" s="37">
        <v>2.6720000000000002</v>
      </c>
      <c r="Y18">
        <v>0.72599999999999998</v>
      </c>
      <c r="Z18">
        <v>49.42</v>
      </c>
      <c r="AA18">
        <v>3.6788990825688077</v>
      </c>
      <c r="AB18" s="25">
        <v>0.72899999999999998</v>
      </c>
      <c r="AC18" s="25">
        <v>0.65800000000000003</v>
      </c>
      <c r="AD18">
        <v>19.97</v>
      </c>
      <c r="AE18">
        <v>1.1079027355623099</v>
      </c>
    </row>
    <row r="19" spans="1:31">
      <c r="A19" s="42">
        <v>8</v>
      </c>
      <c r="B19" s="38" t="s">
        <v>147</v>
      </c>
      <c r="C19" s="44">
        <f t="shared" si="1"/>
        <v>514.62311250000005</v>
      </c>
      <c r="D19" s="44">
        <f t="shared" si="1"/>
        <v>823.99625000000015</v>
      </c>
      <c r="E19" s="35">
        <f t="shared" si="2"/>
        <v>1.6011644832605532</v>
      </c>
      <c r="F19" s="35">
        <f t="shared" si="3"/>
        <v>20.36363636363636</v>
      </c>
      <c r="G19" s="35">
        <f t="shared" si="4"/>
        <v>167.79560000000001</v>
      </c>
      <c r="H19" s="35">
        <f t="shared" si="4"/>
        <v>656.20065</v>
      </c>
      <c r="I19" s="25">
        <v>0.68700000000000006</v>
      </c>
      <c r="J19" s="25">
        <v>1.1000000000000001</v>
      </c>
      <c r="K19" s="25">
        <v>0.224</v>
      </c>
      <c r="L19" s="25">
        <v>0.876</v>
      </c>
      <c r="M19" s="25"/>
      <c r="N19">
        <v>62</v>
      </c>
      <c r="O19">
        <v>86</v>
      </c>
      <c r="P19" s="25">
        <v>0.68700000000000006</v>
      </c>
      <c r="Q19" s="25">
        <v>1.1000000000000001</v>
      </c>
      <c r="R19" s="25">
        <v>0.224</v>
      </c>
      <c r="S19" s="25">
        <v>0.876</v>
      </c>
      <c r="T19" s="37">
        <f t="shared" si="0"/>
        <v>1.6011644832605532</v>
      </c>
      <c r="U19" s="47">
        <v>20.36363636363636</v>
      </c>
      <c r="W19" s="37">
        <v>6</v>
      </c>
      <c r="X19" s="37">
        <v>2.6720000000000002</v>
      </c>
      <c r="Y19">
        <v>0.72599999999999998</v>
      </c>
      <c r="Z19">
        <v>49.42</v>
      </c>
      <c r="AA19">
        <v>3.6788990825688077</v>
      </c>
      <c r="AB19" s="25">
        <v>0.72899999999999998</v>
      </c>
      <c r="AC19" s="25">
        <v>0.65800000000000003</v>
      </c>
      <c r="AD19">
        <v>19.97</v>
      </c>
      <c r="AE19">
        <v>1.1079027355623099</v>
      </c>
    </row>
    <row r="20" spans="1:31">
      <c r="A20" s="42">
        <v>9</v>
      </c>
      <c r="B20" s="38" t="s">
        <v>148</v>
      </c>
      <c r="C20" s="44">
        <f t="shared" si="1"/>
        <v>502.63771250000002</v>
      </c>
      <c r="D20" s="44">
        <f t="shared" si="1"/>
        <v>649.45886250000001</v>
      </c>
      <c r="E20" s="35">
        <f t="shared" si="2"/>
        <v>1.2921013412816691</v>
      </c>
      <c r="F20" s="35">
        <f t="shared" si="3"/>
        <v>-0.8073817762399077</v>
      </c>
      <c r="G20" s="35">
        <f t="shared" si="4"/>
        <v>-5.2436125000000002</v>
      </c>
      <c r="H20" s="35">
        <f t="shared" si="4"/>
        <v>654.70247500000005</v>
      </c>
      <c r="I20" s="25">
        <v>0.67100000000000004</v>
      </c>
      <c r="J20" s="25">
        <v>0.86699999999999999</v>
      </c>
      <c r="K20" s="25">
        <v>-7.0000000000000001E-3</v>
      </c>
      <c r="L20" s="25">
        <v>0.874</v>
      </c>
      <c r="M20" s="25"/>
      <c r="N20">
        <v>62</v>
      </c>
      <c r="O20">
        <v>66</v>
      </c>
      <c r="P20" s="25">
        <v>0.67100000000000004</v>
      </c>
      <c r="Q20" s="25">
        <v>0.86699999999999999</v>
      </c>
      <c r="R20" s="25">
        <v>-7.0000000000000001E-3</v>
      </c>
      <c r="S20" s="25">
        <v>0.874</v>
      </c>
      <c r="T20" s="37">
        <f t="shared" si="0"/>
        <v>1.2921013412816691</v>
      </c>
      <c r="U20" s="47">
        <v>-0.8073817762399077</v>
      </c>
      <c r="W20" s="37">
        <v>7</v>
      </c>
      <c r="X20" s="37">
        <v>2.6720000000000002</v>
      </c>
      <c r="Y20">
        <v>0.72599999999999998</v>
      </c>
      <c r="Z20">
        <v>49.42</v>
      </c>
      <c r="AA20">
        <v>3.6788990825688077</v>
      </c>
      <c r="AB20" s="25">
        <v>0.72899999999999998</v>
      </c>
      <c r="AC20" s="25">
        <v>0.65800000000000003</v>
      </c>
      <c r="AD20">
        <v>19.97</v>
      </c>
      <c r="AE20">
        <v>1.1079027355623099</v>
      </c>
    </row>
    <row r="21" spans="1:31">
      <c r="A21" s="42">
        <v>10</v>
      </c>
      <c r="B21" s="38" t="s">
        <v>149</v>
      </c>
      <c r="C21" s="44">
        <f t="shared" si="1"/>
        <v>501.88862500000005</v>
      </c>
      <c r="D21" s="44">
        <f t="shared" si="1"/>
        <v>729.6112250000001</v>
      </c>
      <c r="E21" s="35">
        <f t="shared" si="2"/>
        <v>1.4537313432835819</v>
      </c>
      <c r="F21" s="35">
        <f t="shared" si="3"/>
        <v>10.985626283367557</v>
      </c>
      <c r="G21" s="35">
        <f t="shared" si="4"/>
        <v>80.15236250000001</v>
      </c>
      <c r="H21" s="35">
        <f t="shared" si="4"/>
        <v>650.2079500000001</v>
      </c>
      <c r="I21" s="25">
        <v>0.67</v>
      </c>
      <c r="J21" s="25">
        <v>0.97399999999999998</v>
      </c>
      <c r="K21" s="25">
        <v>0.107</v>
      </c>
      <c r="L21" s="25">
        <v>0.86799999999999999</v>
      </c>
      <c r="M21" s="25"/>
      <c r="N21">
        <v>57</v>
      </c>
      <c r="O21">
        <v>69</v>
      </c>
      <c r="P21" s="25">
        <v>0.67</v>
      </c>
      <c r="Q21" s="25">
        <v>0.97399999999999998</v>
      </c>
      <c r="R21" s="25">
        <v>0.107</v>
      </c>
      <c r="S21" s="25">
        <v>0.86799999999999999</v>
      </c>
      <c r="T21" s="37">
        <f t="shared" si="0"/>
        <v>1.4537313432835819</v>
      </c>
      <c r="U21" s="47">
        <v>10.985626283367557</v>
      </c>
      <c r="W21" s="37">
        <v>8</v>
      </c>
      <c r="X21" s="37">
        <v>2.6720000000000002</v>
      </c>
      <c r="Y21">
        <v>0.72599999999999998</v>
      </c>
      <c r="Z21">
        <v>49.42</v>
      </c>
      <c r="AA21">
        <v>3.6788990825688077</v>
      </c>
      <c r="AB21" s="25">
        <v>0.72899999999999998</v>
      </c>
      <c r="AC21" s="25">
        <v>0.65800000000000003</v>
      </c>
      <c r="AD21">
        <v>19.97</v>
      </c>
      <c r="AE21">
        <v>1.1079027355623099</v>
      </c>
    </row>
    <row r="22" spans="1:31">
      <c r="A22" s="42">
        <v>11</v>
      </c>
      <c r="B22" s="38" t="s">
        <v>150</v>
      </c>
      <c r="C22" s="44">
        <f t="shared" si="1"/>
        <v>508.63041250000003</v>
      </c>
      <c r="D22" s="44">
        <f t="shared" si="1"/>
        <v>862.19971250000015</v>
      </c>
      <c r="E22" s="35">
        <f t="shared" si="2"/>
        <v>1.695139911634757</v>
      </c>
      <c r="F22" s="35">
        <f t="shared" si="3"/>
        <v>24.674196350999129</v>
      </c>
      <c r="G22" s="35">
        <f t="shared" si="4"/>
        <v>212.74084999999999</v>
      </c>
      <c r="H22" s="35">
        <f t="shared" si="4"/>
        <v>649.45886250000001</v>
      </c>
      <c r="I22" s="25">
        <v>0.67900000000000005</v>
      </c>
      <c r="J22" s="25">
        <v>1.151</v>
      </c>
      <c r="K22" s="25">
        <v>0.28399999999999997</v>
      </c>
      <c r="L22" s="25">
        <v>0.86699999999999999</v>
      </c>
      <c r="M22" s="25"/>
      <c r="N22">
        <v>57</v>
      </c>
      <c r="O22">
        <v>81</v>
      </c>
      <c r="P22" s="25">
        <v>0.67900000000000005</v>
      </c>
      <c r="Q22" s="25">
        <v>1.151</v>
      </c>
      <c r="R22" s="25">
        <v>0.28399999999999997</v>
      </c>
      <c r="S22" s="25">
        <v>0.86699999999999999</v>
      </c>
      <c r="T22" s="37">
        <f t="shared" si="0"/>
        <v>1.695139911634757</v>
      </c>
      <c r="U22" s="47">
        <v>24.674196350999129</v>
      </c>
      <c r="W22" s="37">
        <v>9</v>
      </c>
      <c r="X22" s="37">
        <v>2.6720000000000002</v>
      </c>
      <c r="Y22">
        <v>0.72599999999999998</v>
      </c>
      <c r="Z22">
        <v>49.42</v>
      </c>
      <c r="AA22">
        <v>3.6788990825688077</v>
      </c>
      <c r="AB22" s="25">
        <v>0.72899999999999998</v>
      </c>
      <c r="AC22" s="25">
        <v>0.65800000000000003</v>
      </c>
      <c r="AD22">
        <v>19.97</v>
      </c>
      <c r="AE22">
        <v>1.1079027355623099</v>
      </c>
    </row>
    <row r="23" spans="1:31">
      <c r="A23" s="42">
        <v>12</v>
      </c>
      <c r="B23" s="38" t="s">
        <v>151</v>
      </c>
      <c r="C23" s="44">
        <f t="shared" si="1"/>
        <v>497.39410000000009</v>
      </c>
      <c r="D23" s="44">
        <f t="shared" si="1"/>
        <v>1010.5190375000001</v>
      </c>
      <c r="E23" s="35">
        <f t="shared" si="2"/>
        <v>2.0316265060240961</v>
      </c>
      <c r="F23" s="35">
        <f t="shared" si="3"/>
        <v>37.138621200889546</v>
      </c>
      <c r="G23" s="35">
        <f t="shared" si="4"/>
        <v>375.29283750000002</v>
      </c>
      <c r="H23" s="35">
        <f t="shared" si="4"/>
        <v>635.22620000000006</v>
      </c>
      <c r="I23" s="25">
        <v>0.66400000000000003</v>
      </c>
      <c r="J23" s="25">
        <v>1.349</v>
      </c>
      <c r="K23" s="25">
        <v>0.501</v>
      </c>
      <c r="L23" s="25">
        <v>0.84799999999999998</v>
      </c>
      <c r="M23" s="25"/>
      <c r="N23">
        <v>47</v>
      </c>
      <c r="O23">
        <v>81</v>
      </c>
      <c r="P23" s="25">
        <v>0.66400000000000003</v>
      </c>
      <c r="Q23" s="25">
        <v>1.349</v>
      </c>
      <c r="R23" s="25">
        <v>0.501</v>
      </c>
      <c r="S23" s="25">
        <v>0.84799999999999998</v>
      </c>
      <c r="T23" s="37">
        <f t="shared" si="0"/>
        <v>2.0316265060240961</v>
      </c>
      <c r="U23" s="47">
        <v>37.138621200889546</v>
      </c>
      <c r="W23" s="37">
        <v>10</v>
      </c>
      <c r="X23" s="37">
        <v>2.6720000000000002</v>
      </c>
      <c r="Y23">
        <v>0.72599999999999998</v>
      </c>
      <c r="Z23">
        <v>49.42</v>
      </c>
      <c r="AA23">
        <v>3.6788990825688077</v>
      </c>
      <c r="AB23" s="25">
        <v>0.72899999999999998</v>
      </c>
      <c r="AC23" s="25">
        <v>0.65800000000000003</v>
      </c>
      <c r="AD23">
        <v>19.97</v>
      </c>
      <c r="AE23">
        <v>1.1079027355623099</v>
      </c>
    </row>
    <row r="24" spans="1:31">
      <c r="A24" s="42">
        <v>13</v>
      </c>
      <c r="B24" s="38" t="s">
        <v>152</v>
      </c>
      <c r="C24" s="44">
        <f t="shared" si="1"/>
        <v>491.40140000000008</v>
      </c>
      <c r="D24" s="44">
        <f t="shared" si="1"/>
        <v>866.6942375000001</v>
      </c>
      <c r="E24" s="35">
        <f t="shared" si="2"/>
        <v>1.7637195121951219</v>
      </c>
      <c r="F24" s="35">
        <f t="shared" si="3"/>
        <v>26.447709593777009</v>
      </c>
      <c r="G24" s="35">
        <f t="shared" si="4"/>
        <v>229.220775</v>
      </c>
      <c r="H24" s="35">
        <f t="shared" si="4"/>
        <v>637.47346249999998</v>
      </c>
      <c r="I24" s="25">
        <v>0.65600000000000003</v>
      </c>
      <c r="J24" s="25">
        <v>1.157</v>
      </c>
      <c r="K24" s="25">
        <v>0.30599999999999999</v>
      </c>
      <c r="L24" s="25">
        <v>0.85099999999999998</v>
      </c>
      <c r="M24" s="25"/>
      <c r="N24">
        <v>47</v>
      </c>
      <c r="O24">
        <v>69</v>
      </c>
      <c r="P24" s="25">
        <v>0.65600000000000003</v>
      </c>
      <c r="Q24" s="25">
        <v>1.157</v>
      </c>
      <c r="R24" s="25">
        <v>0.30599999999999999</v>
      </c>
      <c r="S24" s="25">
        <v>0.85099999999999998</v>
      </c>
      <c r="T24" s="37">
        <f t="shared" si="0"/>
        <v>1.7637195121951219</v>
      </c>
      <c r="U24" s="47">
        <v>26.447709593777009</v>
      </c>
      <c r="W24" s="37">
        <v>11</v>
      </c>
      <c r="X24" s="37">
        <v>2.6720000000000002</v>
      </c>
      <c r="Y24">
        <v>0.72599999999999998</v>
      </c>
      <c r="Z24">
        <v>49.42</v>
      </c>
      <c r="AA24">
        <v>3.6788990825688077</v>
      </c>
      <c r="AB24" s="25">
        <v>0.72899999999999998</v>
      </c>
      <c r="AC24" s="25">
        <v>0.65800000000000003</v>
      </c>
      <c r="AD24">
        <v>19.97</v>
      </c>
      <c r="AE24">
        <v>1.1079027355623099</v>
      </c>
    </row>
    <row r="25" spans="1:31">
      <c r="A25" s="42">
        <v>14</v>
      </c>
      <c r="B25" s="38" t="s">
        <v>153</v>
      </c>
      <c r="C25" s="44">
        <f t="shared" si="1"/>
        <v>501.88862500000005</v>
      </c>
      <c r="D25" s="44">
        <f t="shared" si="1"/>
        <v>847.96704999999997</v>
      </c>
      <c r="E25" s="35">
        <f t="shared" si="2"/>
        <v>1.6895522388059698</v>
      </c>
      <c r="F25" s="35">
        <f t="shared" si="3"/>
        <v>23.85159010600707</v>
      </c>
      <c r="G25" s="35">
        <f t="shared" si="4"/>
        <v>202.25362500000003</v>
      </c>
      <c r="H25" s="35">
        <f t="shared" si="4"/>
        <v>645.71342500000003</v>
      </c>
      <c r="I25" s="25">
        <v>0.67</v>
      </c>
      <c r="J25" s="25">
        <v>1.1319999999999999</v>
      </c>
      <c r="K25" s="25">
        <v>0.27</v>
      </c>
      <c r="L25" s="25">
        <v>0.86199999999999999</v>
      </c>
      <c r="M25" s="25"/>
      <c r="N25">
        <v>52</v>
      </c>
      <c r="O25">
        <v>75</v>
      </c>
      <c r="P25" s="25">
        <v>0.67</v>
      </c>
      <c r="Q25" s="25">
        <v>1.1319999999999999</v>
      </c>
      <c r="R25" s="25">
        <v>0.27</v>
      </c>
      <c r="S25" s="25">
        <v>0.86199999999999999</v>
      </c>
      <c r="T25" s="37">
        <f t="shared" si="0"/>
        <v>1.6895522388059698</v>
      </c>
      <c r="U25" s="47">
        <v>23.85159010600707</v>
      </c>
      <c r="W25" s="37">
        <v>12</v>
      </c>
      <c r="X25" s="37">
        <v>2.6720000000000002</v>
      </c>
      <c r="Y25">
        <v>0.72599999999999998</v>
      </c>
      <c r="Z25">
        <v>49.42</v>
      </c>
      <c r="AA25">
        <v>3.6788990825688077</v>
      </c>
      <c r="AB25" s="25">
        <v>0.72899999999999998</v>
      </c>
      <c r="AC25" s="25">
        <v>0.65800000000000003</v>
      </c>
      <c r="AD25">
        <v>19.97</v>
      </c>
      <c r="AE25">
        <v>1.1079027355623099</v>
      </c>
    </row>
    <row r="26" spans="1:31">
      <c r="A26" s="42">
        <v>15</v>
      </c>
      <c r="B26" s="38" t="s">
        <v>142</v>
      </c>
      <c r="C26" s="44">
        <f t="shared" si="1"/>
        <v>487.6559625000001</v>
      </c>
      <c r="D26" s="44">
        <f t="shared" si="1"/>
        <v>1077.187825</v>
      </c>
      <c r="E26" s="35">
        <f t="shared" si="2"/>
        <v>2.2089093701996925</v>
      </c>
      <c r="F26" s="35">
        <f t="shared" si="3"/>
        <v>42.002781641168291</v>
      </c>
      <c r="G26" s="35">
        <f t="shared" si="4"/>
        <v>452.44884999999999</v>
      </c>
      <c r="H26" s="35">
        <f t="shared" si="4"/>
        <v>625.48806249999996</v>
      </c>
      <c r="I26" s="25">
        <v>0.65100000000000002</v>
      </c>
      <c r="J26" s="25">
        <v>1.4379999999999999</v>
      </c>
      <c r="K26" s="25">
        <v>0.60399999999999998</v>
      </c>
      <c r="L26" s="25">
        <v>0.83499999999999996</v>
      </c>
      <c r="M26" s="25" t="s">
        <v>14</v>
      </c>
      <c r="N26">
        <v>42</v>
      </c>
      <c r="O26">
        <v>75</v>
      </c>
      <c r="P26" s="25">
        <v>0.65100000000000002</v>
      </c>
      <c r="Q26" s="25">
        <v>1.4379999999999999</v>
      </c>
      <c r="R26" s="25">
        <v>0.60399999999999998</v>
      </c>
      <c r="S26" s="25">
        <v>0.83499999999999996</v>
      </c>
      <c r="T26" s="37">
        <f t="shared" si="0"/>
        <v>2.2089093701996925</v>
      </c>
      <c r="U26" s="47">
        <v>42.002781641168291</v>
      </c>
      <c r="W26" s="37">
        <v>13</v>
      </c>
      <c r="X26" s="37">
        <v>2.6720000000000002</v>
      </c>
      <c r="Y26">
        <v>0.72599999999999998</v>
      </c>
      <c r="Z26">
        <v>49.42</v>
      </c>
      <c r="AA26">
        <v>3.6788990825688077</v>
      </c>
      <c r="AB26" s="25">
        <v>0.72899999999999998</v>
      </c>
      <c r="AC26" s="25">
        <v>0.65800000000000003</v>
      </c>
      <c r="AD26">
        <v>19.97</v>
      </c>
      <c r="AE26">
        <v>1.1079027355623099</v>
      </c>
    </row>
    <row r="27" spans="1:31">
      <c r="A27" s="42" t="s">
        <v>113</v>
      </c>
      <c r="B27" s="38" t="s">
        <v>142</v>
      </c>
      <c r="C27" s="44">
        <f t="shared" si="1"/>
        <v>483.91052500000001</v>
      </c>
      <c r="D27" s="44">
        <f t="shared" si="1"/>
        <v>1077.9369125000001</v>
      </c>
      <c r="E27" s="35">
        <f t="shared" si="2"/>
        <v>2.2275541795665634</v>
      </c>
      <c r="F27" s="35">
        <f t="shared" si="3"/>
        <v>42.390548992355797</v>
      </c>
      <c r="G27" s="35">
        <f t="shared" si="4"/>
        <v>456.94337500000006</v>
      </c>
      <c r="H27" s="35">
        <f t="shared" si="4"/>
        <v>616.49901250000005</v>
      </c>
      <c r="I27" s="25">
        <v>0.64600000000000002</v>
      </c>
      <c r="J27" s="25">
        <v>1.4390000000000001</v>
      </c>
      <c r="K27" s="25">
        <v>0.61</v>
      </c>
      <c r="L27" s="25">
        <v>0.82299999999999995</v>
      </c>
      <c r="M27" s="25" t="s">
        <v>114</v>
      </c>
      <c r="N27" t="s">
        <v>37</v>
      </c>
      <c r="P27" s="25">
        <v>0.64600000000000002</v>
      </c>
      <c r="Q27" s="25">
        <v>1.4390000000000001</v>
      </c>
      <c r="R27" s="25">
        <v>0.61</v>
      </c>
      <c r="S27" s="25">
        <v>0.82299999999999995</v>
      </c>
      <c r="T27" s="37">
        <f t="shared" si="0"/>
        <v>2.2275541795665634</v>
      </c>
      <c r="U27">
        <v>42.390548992355797</v>
      </c>
      <c r="W27" s="37">
        <v>14</v>
      </c>
      <c r="X27" s="37">
        <v>2.6720000000000002</v>
      </c>
      <c r="Y27">
        <v>0.72599999999999998</v>
      </c>
      <c r="Z27">
        <v>49.42</v>
      </c>
      <c r="AA27">
        <v>3.6788990825688077</v>
      </c>
      <c r="AB27" s="25">
        <v>0.72899999999999998</v>
      </c>
      <c r="AC27" s="25">
        <v>0.65800000000000003</v>
      </c>
      <c r="AD27">
        <v>19.97</v>
      </c>
      <c r="AE27">
        <v>1.1079027355623099</v>
      </c>
    </row>
    <row r="28" spans="1:31">
      <c r="A28" s="42">
        <v>24</v>
      </c>
      <c r="B28" s="38" t="s">
        <v>154</v>
      </c>
      <c r="C28" s="44">
        <f t="shared" si="1"/>
        <v>541.59026249999999</v>
      </c>
      <c r="D28" s="44">
        <f t="shared" si="1"/>
        <v>1331.1284875000001</v>
      </c>
      <c r="E28" s="35">
        <f t="shared" si="2"/>
        <v>2.4578146611341634</v>
      </c>
      <c r="F28" s="35">
        <f t="shared" si="3"/>
        <v>34.665166010129433</v>
      </c>
      <c r="G28" s="35">
        <f t="shared" si="4"/>
        <v>461.43790000000001</v>
      </c>
      <c r="H28" s="35">
        <f t="shared" si="4"/>
        <v>869.69058750000011</v>
      </c>
      <c r="I28" s="25">
        <v>0.72299999999999998</v>
      </c>
      <c r="J28" s="25">
        <v>1.7769999999999999</v>
      </c>
      <c r="K28" s="25">
        <v>0.61599999999999999</v>
      </c>
      <c r="L28" s="25">
        <v>1.161</v>
      </c>
      <c r="M28" s="25" t="s">
        <v>116</v>
      </c>
      <c r="N28" t="s">
        <v>39</v>
      </c>
      <c r="P28" s="25">
        <v>0.72299999999999998</v>
      </c>
      <c r="Q28" s="25">
        <v>1.7769999999999999</v>
      </c>
      <c r="R28" s="25">
        <v>0.61599999999999999</v>
      </c>
      <c r="S28" s="25">
        <v>1.161</v>
      </c>
      <c r="T28" s="37">
        <f t="shared" si="0"/>
        <v>2.4578146611341634</v>
      </c>
      <c r="U28">
        <v>34.665166010129433</v>
      </c>
      <c r="W28" s="37">
        <v>15</v>
      </c>
      <c r="X28" s="37">
        <v>2.6720000000000002</v>
      </c>
      <c r="Y28">
        <v>0.72599999999999998</v>
      </c>
      <c r="Z28">
        <v>49.42</v>
      </c>
      <c r="AA28">
        <v>3.6788990825688077</v>
      </c>
      <c r="AB28" s="25">
        <v>0.72899999999999998</v>
      </c>
      <c r="AC28" s="25">
        <v>0.65800000000000003</v>
      </c>
      <c r="AD28">
        <v>19.97</v>
      </c>
      <c r="AE28">
        <v>1.1079027355623099</v>
      </c>
    </row>
    <row r="29" spans="1:31">
      <c r="A29" s="42">
        <v>25</v>
      </c>
      <c r="B29" s="38" t="s">
        <v>155</v>
      </c>
      <c r="C29" s="44">
        <f t="shared" si="1"/>
        <v>587.28460000000007</v>
      </c>
      <c r="D29" s="44">
        <f t="shared" si="1"/>
        <v>1473.4551125</v>
      </c>
      <c r="E29" s="35">
        <f t="shared" si="2"/>
        <v>2.5089285714285716</v>
      </c>
      <c r="F29" s="35">
        <f t="shared" si="3"/>
        <v>31.316725978647685</v>
      </c>
      <c r="G29" s="35">
        <f t="shared" si="4"/>
        <v>461.43790000000001</v>
      </c>
      <c r="H29" s="35">
        <f t="shared" si="4"/>
        <v>1012.0172125</v>
      </c>
      <c r="I29" s="25">
        <v>0.78400000000000003</v>
      </c>
      <c r="J29" s="25">
        <v>1.9670000000000001</v>
      </c>
      <c r="K29" s="25">
        <v>0.61599999999999999</v>
      </c>
      <c r="L29" s="25">
        <v>1.351</v>
      </c>
      <c r="M29" s="25" t="s">
        <v>118</v>
      </c>
      <c r="N29" t="s">
        <v>41</v>
      </c>
      <c r="P29" s="25">
        <v>0.78400000000000003</v>
      </c>
      <c r="Q29" s="25">
        <v>1.9670000000000001</v>
      </c>
      <c r="R29" s="25">
        <v>0.61599999999999999</v>
      </c>
      <c r="S29" s="25">
        <v>1.351</v>
      </c>
      <c r="T29" s="37">
        <f t="shared" si="0"/>
        <v>2.5089285714285716</v>
      </c>
      <c r="U29">
        <v>31.316725978647685</v>
      </c>
      <c r="W29" s="37">
        <v>16</v>
      </c>
      <c r="X29" s="37">
        <v>2.6720000000000002</v>
      </c>
      <c r="Y29">
        <v>0.72599999999999998</v>
      </c>
      <c r="Z29">
        <v>49.42</v>
      </c>
      <c r="AA29">
        <v>3.6788990825688077</v>
      </c>
      <c r="AB29" s="25">
        <v>0.72899999999999998</v>
      </c>
      <c r="AC29" s="25">
        <v>0.65800000000000003</v>
      </c>
      <c r="AD29">
        <v>19.97</v>
      </c>
      <c r="AE29">
        <v>1.1079027355623099</v>
      </c>
    </row>
    <row r="30" spans="1:31">
      <c r="A30" s="42">
        <v>26</v>
      </c>
      <c r="B30" s="38" t="s">
        <v>156</v>
      </c>
      <c r="C30" s="44">
        <f t="shared" si="1"/>
        <v>546.08478749999995</v>
      </c>
      <c r="D30" s="44">
        <f t="shared" si="1"/>
        <v>1259.965175</v>
      </c>
      <c r="E30" s="35">
        <f t="shared" si="2"/>
        <v>2.3072702331961592</v>
      </c>
      <c r="F30" s="35">
        <f t="shared" si="3"/>
        <v>37.990487514863261</v>
      </c>
      <c r="G30" s="35">
        <f t="shared" si="4"/>
        <v>478.66691250000008</v>
      </c>
      <c r="H30" s="35">
        <f t="shared" si="4"/>
        <v>781.29826250000008</v>
      </c>
      <c r="I30" s="25">
        <v>0.72899999999999998</v>
      </c>
      <c r="J30" s="25">
        <v>1.6819999999999999</v>
      </c>
      <c r="K30" s="25">
        <v>0.63900000000000001</v>
      </c>
      <c r="L30" s="25">
        <v>1.0429999999999999</v>
      </c>
      <c r="M30" s="25" t="s">
        <v>157</v>
      </c>
      <c r="N30" t="s">
        <v>43</v>
      </c>
      <c r="P30" s="25">
        <v>0.72899999999999998</v>
      </c>
      <c r="Q30" s="25">
        <v>1.6819999999999999</v>
      </c>
      <c r="R30" s="25">
        <v>0.63900000000000001</v>
      </c>
      <c r="S30" s="25">
        <v>1.0429999999999999</v>
      </c>
      <c r="T30" s="37">
        <f t="shared" si="0"/>
        <v>2.3072702331961592</v>
      </c>
      <c r="U30">
        <v>37.990487514863261</v>
      </c>
      <c r="W30" s="37">
        <v>17</v>
      </c>
      <c r="X30" s="37">
        <v>2.6720000000000002</v>
      </c>
      <c r="Y30">
        <v>0.72599999999999998</v>
      </c>
      <c r="Z30">
        <v>49.42</v>
      </c>
      <c r="AA30">
        <v>3.6788990825688077</v>
      </c>
      <c r="AB30" s="25">
        <v>0.72899999999999998</v>
      </c>
      <c r="AC30" s="25">
        <v>0.65800000000000003</v>
      </c>
      <c r="AD30">
        <v>19.97</v>
      </c>
      <c r="AE30">
        <v>1.1079027355623099</v>
      </c>
    </row>
    <row r="31" spans="1:31">
      <c r="A31" s="42">
        <v>27</v>
      </c>
      <c r="B31" s="38" t="s">
        <v>158</v>
      </c>
      <c r="C31" s="44">
        <f t="shared" si="1"/>
        <v>526.60851249999996</v>
      </c>
      <c r="D31" s="44">
        <f t="shared" si="1"/>
        <v>1318.394</v>
      </c>
      <c r="E31" s="35">
        <f t="shared" si="2"/>
        <v>2.5035561877667143</v>
      </c>
      <c r="F31" s="35">
        <f t="shared" si="3"/>
        <v>35.511363636363633</v>
      </c>
      <c r="G31" s="35">
        <f t="shared" si="4"/>
        <v>468.1796875</v>
      </c>
      <c r="H31" s="35">
        <f t="shared" si="4"/>
        <v>850.21431250000012</v>
      </c>
      <c r="I31" s="25">
        <v>0.70299999999999996</v>
      </c>
      <c r="J31" s="25">
        <v>1.76</v>
      </c>
      <c r="K31" s="25">
        <v>0.625</v>
      </c>
      <c r="L31" s="25">
        <v>1.135</v>
      </c>
      <c r="M31" s="25" t="s">
        <v>157</v>
      </c>
      <c r="N31" t="s">
        <v>45</v>
      </c>
      <c r="P31" s="25">
        <v>0.70299999999999996</v>
      </c>
      <c r="Q31" s="25">
        <v>1.76</v>
      </c>
      <c r="R31" s="25">
        <v>0.625</v>
      </c>
      <c r="S31" s="25">
        <v>1.135</v>
      </c>
      <c r="T31" s="37">
        <f t="shared" si="0"/>
        <v>2.5035561877667143</v>
      </c>
      <c r="U31">
        <v>35.511363636363633</v>
      </c>
      <c r="W31" s="37">
        <v>18</v>
      </c>
      <c r="X31" s="37">
        <v>2.6720000000000002</v>
      </c>
      <c r="Y31">
        <v>0.72599999999999998</v>
      </c>
      <c r="Z31">
        <v>49.42</v>
      </c>
      <c r="AA31">
        <v>3.6788990825688077</v>
      </c>
      <c r="AB31" s="25">
        <v>0.72899999999999998</v>
      </c>
      <c r="AC31" s="25">
        <v>0.65800000000000003</v>
      </c>
      <c r="AD31">
        <v>19.97</v>
      </c>
      <c r="AE31">
        <v>1.1079027355623099</v>
      </c>
    </row>
    <row r="32" spans="1:31">
      <c r="A32" s="42">
        <v>28</v>
      </c>
      <c r="B32" s="38" t="s">
        <v>159</v>
      </c>
      <c r="C32" s="44">
        <f t="shared" si="1"/>
        <v>553.57566250000002</v>
      </c>
      <c r="D32" s="44">
        <f t="shared" si="1"/>
        <v>1313.1503874999999</v>
      </c>
      <c r="E32" s="35">
        <f t="shared" si="2"/>
        <v>2.3721244925575102</v>
      </c>
      <c r="F32" s="35">
        <f t="shared" si="3"/>
        <v>38.334284084426699</v>
      </c>
      <c r="G32" s="35">
        <f t="shared" si="4"/>
        <v>503.38680000000011</v>
      </c>
      <c r="H32" s="35">
        <f t="shared" si="4"/>
        <v>809.76358749999997</v>
      </c>
      <c r="I32" s="25">
        <v>0.73899999999999999</v>
      </c>
      <c r="J32" s="25">
        <v>1.7529999999999999</v>
      </c>
      <c r="K32" s="25">
        <v>0.67200000000000004</v>
      </c>
      <c r="L32" s="25">
        <v>1.081</v>
      </c>
      <c r="M32" s="25" t="s">
        <v>160</v>
      </c>
      <c r="N32" t="s">
        <v>47</v>
      </c>
      <c r="P32" s="25">
        <v>0.73899999999999999</v>
      </c>
      <c r="Q32" s="25">
        <v>1.7529999999999999</v>
      </c>
      <c r="R32" s="25">
        <v>0.67200000000000004</v>
      </c>
      <c r="S32" s="25">
        <v>1.081</v>
      </c>
      <c r="T32" s="37">
        <f t="shared" si="0"/>
        <v>2.3721244925575102</v>
      </c>
      <c r="U32">
        <v>38.334284084426699</v>
      </c>
      <c r="W32" s="37">
        <v>19</v>
      </c>
      <c r="X32" s="37">
        <v>2.6720000000000002</v>
      </c>
      <c r="Y32">
        <v>0.72599999999999998</v>
      </c>
      <c r="Z32">
        <v>49.42</v>
      </c>
      <c r="AA32">
        <v>3.6788990825688077</v>
      </c>
      <c r="AB32" s="25">
        <v>0.72899999999999998</v>
      </c>
      <c r="AC32" s="25">
        <v>0.65800000000000003</v>
      </c>
      <c r="AD32">
        <v>19.97</v>
      </c>
      <c r="AE32">
        <v>1.1079027355623099</v>
      </c>
    </row>
    <row r="33" spans="1:31">
      <c r="A33" s="42">
        <v>29</v>
      </c>
      <c r="B33" s="38" t="s">
        <v>161</v>
      </c>
      <c r="C33" s="44">
        <f t="shared" si="1"/>
        <v>518.36855000000003</v>
      </c>
      <c r="D33" s="44">
        <f t="shared" si="1"/>
        <v>1409.7826750000002</v>
      </c>
      <c r="E33" s="35">
        <f t="shared" si="2"/>
        <v>2.7196531791907517</v>
      </c>
      <c r="F33" s="35">
        <f t="shared" si="3"/>
        <v>41.179596174282679</v>
      </c>
      <c r="G33" s="35">
        <f t="shared" si="4"/>
        <v>580.54281250000008</v>
      </c>
      <c r="H33" s="35">
        <f t="shared" si="4"/>
        <v>831.93657750000011</v>
      </c>
      <c r="I33" s="25">
        <v>0.69199999999999995</v>
      </c>
      <c r="J33" s="25">
        <v>1.8819999999999999</v>
      </c>
      <c r="K33" s="25">
        <v>0.77500000000000002</v>
      </c>
      <c r="L33" s="25">
        <v>1.1106</v>
      </c>
      <c r="M33" s="25" t="s">
        <v>162</v>
      </c>
      <c r="P33" s="25">
        <v>0.69199999999999995</v>
      </c>
      <c r="Q33" s="25">
        <v>1.8819999999999999</v>
      </c>
      <c r="R33" s="25">
        <v>0.77500000000000002</v>
      </c>
      <c r="S33" s="25">
        <v>1.1106</v>
      </c>
      <c r="T33" s="37">
        <f t="shared" si="0"/>
        <v>2.7196531791907517</v>
      </c>
      <c r="U33">
        <v>41.179596174282679</v>
      </c>
      <c r="W33" s="37">
        <v>20</v>
      </c>
      <c r="X33" s="37">
        <v>2.6720000000000002</v>
      </c>
      <c r="Y33">
        <v>0.72599999999999998</v>
      </c>
      <c r="Z33">
        <v>49.42</v>
      </c>
      <c r="AA33">
        <v>3.6788990825688077</v>
      </c>
      <c r="AB33" s="25">
        <v>0.72899999999999998</v>
      </c>
      <c r="AC33" s="25">
        <v>0.65800000000000003</v>
      </c>
      <c r="AD33">
        <v>19.97</v>
      </c>
      <c r="AE33">
        <v>1.1079027355623099</v>
      </c>
    </row>
    <row r="34" spans="1:31">
      <c r="A34" s="42">
        <v>30</v>
      </c>
      <c r="B34" s="38" t="s">
        <v>163</v>
      </c>
      <c r="C34" s="44">
        <f t="shared" si="1"/>
        <v>534.84847500000001</v>
      </c>
      <c r="D34" s="44">
        <f t="shared" si="1"/>
        <v>1374.5755624999999</v>
      </c>
      <c r="E34" s="35">
        <f t="shared" si="2"/>
        <v>2.570028011204482</v>
      </c>
      <c r="F34" s="35">
        <f t="shared" si="3"/>
        <v>36.348773841961858</v>
      </c>
      <c r="G34" s="35">
        <f t="shared" si="4"/>
        <v>499.64136250000001</v>
      </c>
      <c r="H34" s="35">
        <f t="shared" si="4"/>
        <v>874.18511250000017</v>
      </c>
      <c r="I34" s="25">
        <v>0.71399999999999997</v>
      </c>
      <c r="J34" s="25">
        <v>1.835</v>
      </c>
      <c r="K34" s="25">
        <v>0.66700000000000004</v>
      </c>
      <c r="L34" s="25">
        <v>1.167</v>
      </c>
      <c r="M34" s="25" t="s">
        <v>164</v>
      </c>
      <c r="N34" s="43" t="s">
        <v>130</v>
      </c>
      <c r="P34" s="25">
        <v>0.71399999999999997</v>
      </c>
      <c r="Q34" s="25">
        <v>1.835</v>
      </c>
      <c r="R34" s="25">
        <v>0.66700000000000004</v>
      </c>
      <c r="S34" s="25">
        <v>1.167</v>
      </c>
      <c r="T34" s="37">
        <f t="shared" si="0"/>
        <v>2.570028011204482</v>
      </c>
      <c r="U34">
        <v>36.348773841961858</v>
      </c>
      <c r="W34" s="37">
        <v>21</v>
      </c>
      <c r="X34" s="37">
        <v>2.6720000000000002</v>
      </c>
      <c r="Y34">
        <v>0.72599999999999998</v>
      </c>
      <c r="Z34">
        <v>49.42</v>
      </c>
      <c r="AA34">
        <v>3.6788990825688077</v>
      </c>
      <c r="AB34" s="25">
        <v>0.72899999999999998</v>
      </c>
      <c r="AC34" s="25">
        <v>0.65800000000000003</v>
      </c>
      <c r="AD34">
        <v>19.97</v>
      </c>
      <c r="AE34">
        <v>1.1079027355623099</v>
      </c>
    </row>
    <row r="35" spans="1:31">
      <c r="A35">
        <v>31</v>
      </c>
      <c r="B35" s="38" t="s">
        <v>161</v>
      </c>
      <c r="C35" s="25">
        <f t="shared" si="1"/>
        <v>0</v>
      </c>
      <c r="D35" s="25">
        <f t="shared" si="1"/>
        <v>0</v>
      </c>
      <c r="E35" s="35" t="e">
        <f t="shared" si="2"/>
        <v>#DIV/0!</v>
      </c>
      <c r="F35" s="35" t="e">
        <f t="shared" si="3"/>
        <v>#DIV/0!</v>
      </c>
      <c r="G35" s="35">
        <f t="shared" si="4"/>
        <v>0</v>
      </c>
      <c r="H35" s="35">
        <f t="shared" si="4"/>
        <v>0</v>
      </c>
      <c r="I35" s="25"/>
      <c r="J35" s="25"/>
      <c r="K35" s="25"/>
      <c r="L35" s="25"/>
      <c r="M35" s="25"/>
      <c r="N35" t="s">
        <v>52</v>
      </c>
      <c r="P35" s="25"/>
      <c r="Q35" s="25"/>
      <c r="R35" s="25"/>
      <c r="S35" s="25"/>
      <c r="W35" s="37">
        <v>22</v>
      </c>
      <c r="X35" s="37">
        <v>2.6720000000000002</v>
      </c>
      <c r="Y35">
        <v>0.72599999999999998</v>
      </c>
      <c r="Z35">
        <v>49.42</v>
      </c>
      <c r="AA35">
        <v>3.6788990825688077</v>
      </c>
      <c r="AB35" s="25">
        <v>0.72899999999999998</v>
      </c>
      <c r="AC35" s="25">
        <v>0.65800000000000003</v>
      </c>
      <c r="AD35">
        <v>19.97</v>
      </c>
      <c r="AE35">
        <v>1.1079027355623099</v>
      </c>
    </row>
    <row r="41" spans="1:31">
      <c r="P41" s="38"/>
      <c r="Q41" s="38"/>
      <c r="R41" s="38"/>
      <c r="S41" s="38"/>
      <c r="T41" s="48"/>
    </row>
    <row r="42" spans="1:31">
      <c r="M42" s="45"/>
      <c r="P42" s="25"/>
      <c r="Q42" s="25"/>
      <c r="R42" s="25"/>
      <c r="S42" s="25"/>
    </row>
    <row r="43" spans="1:31">
      <c r="M43" s="45"/>
      <c r="P43" s="25"/>
      <c r="Q43" s="25"/>
      <c r="R43" s="25"/>
      <c r="S43" s="25"/>
    </row>
    <row r="44" spans="1:31">
      <c r="M44" s="45"/>
      <c r="P44" s="25"/>
      <c r="Q44" s="25"/>
      <c r="R44" s="25"/>
      <c r="S44" s="25"/>
    </row>
    <row r="45" spans="1:31">
      <c r="M45" s="45"/>
      <c r="P45" s="25"/>
      <c r="Q45" s="25"/>
      <c r="R45" s="25"/>
      <c r="S45" s="25"/>
    </row>
    <row r="46" spans="1:31">
      <c r="M46" s="45"/>
      <c r="P46" s="25"/>
      <c r="Q46" s="25"/>
      <c r="R46" s="25"/>
      <c r="S46" s="25"/>
    </row>
    <row r="47" spans="1:31">
      <c r="M47" s="45"/>
      <c r="P47" s="25"/>
      <c r="Q47" s="25"/>
      <c r="R47" s="25"/>
      <c r="S47" s="25"/>
    </row>
    <row r="48" spans="1:31">
      <c r="M48" s="45"/>
      <c r="P48" s="25"/>
      <c r="Q48" s="25"/>
      <c r="R48" s="25"/>
      <c r="S48" s="25"/>
    </row>
    <row r="49" spans="13:22">
      <c r="M49" s="45"/>
      <c r="P49" s="25"/>
      <c r="Q49" s="25"/>
      <c r="R49" s="25"/>
      <c r="S49" s="25"/>
    </row>
    <row r="50" spans="13:22">
      <c r="M50" s="45"/>
      <c r="P50" s="25"/>
      <c r="Q50" s="25"/>
      <c r="R50" s="25"/>
      <c r="S50" s="25"/>
    </row>
    <row r="51" spans="13:22">
      <c r="M51" s="45"/>
      <c r="P51" s="25"/>
      <c r="Q51" s="25"/>
      <c r="R51" s="25"/>
      <c r="S51" s="25"/>
    </row>
    <row r="52" spans="13:22">
      <c r="M52" s="45"/>
      <c r="P52" s="25"/>
      <c r="Q52" s="25"/>
      <c r="R52" s="25"/>
      <c r="S52" s="25"/>
    </row>
    <row r="53" spans="13:22">
      <c r="M53" s="45"/>
      <c r="P53" s="25"/>
      <c r="Q53" s="25"/>
      <c r="R53" s="25"/>
      <c r="S53" s="25"/>
    </row>
    <row r="54" spans="13:22">
      <c r="M54" s="45"/>
      <c r="P54" s="25"/>
      <c r="Q54" s="25"/>
      <c r="R54" s="25"/>
      <c r="S54" s="25"/>
    </row>
    <row r="55" spans="13:22">
      <c r="M55" s="45"/>
    </row>
    <row r="60" spans="13:22">
      <c r="N60" t="s">
        <v>165</v>
      </c>
      <c r="P60" s="38" t="s">
        <v>85</v>
      </c>
      <c r="Q60" s="38" t="s">
        <v>86</v>
      </c>
      <c r="R60" s="38" t="s">
        <v>87</v>
      </c>
      <c r="S60" s="38" t="s">
        <v>88</v>
      </c>
      <c r="T60" s="46" t="s">
        <v>166</v>
      </c>
      <c r="U60" s="46" t="s">
        <v>167</v>
      </c>
      <c r="V60" s="46" t="s">
        <v>168</v>
      </c>
    </row>
    <row r="61" spans="13:22">
      <c r="N61">
        <v>42</v>
      </c>
      <c r="O61">
        <v>66</v>
      </c>
      <c r="P61" s="25">
        <v>0.64400000000000002</v>
      </c>
      <c r="Q61" s="25">
        <v>1.3</v>
      </c>
      <c r="R61" s="25">
        <v>0.47</v>
      </c>
      <c r="S61" s="25">
        <v>0.83499999999999996</v>
      </c>
      <c r="T61" s="37">
        <v>36.15</v>
      </c>
      <c r="U61">
        <f>N61+O61/2</f>
        <v>75</v>
      </c>
      <c r="V61">
        <f>DEGREES(ATAN((O61-N61)/2100))</f>
        <v>0.65478040226770018</v>
      </c>
    </row>
    <row r="62" spans="13:22">
      <c r="N62">
        <v>42</v>
      </c>
      <c r="O62">
        <v>72</v>
      </c>
      <c r="P62" s="25">
        <v>0.65</v>
      </c>
      <c r="Q62" s="25">
        <v>1.399</v>
      </c>
      <c r="R62" s="25">
        <v>0.56299999999999994</v>
      </c>
      <c r="S62" s="25">
        <v>0.83599999999999997</v>
      </c>
      <c r="T62" s="37">
        <v>40.24</v>
      </c>
      <c r="U62">
        <f>N62+O62/2</f>
        <v>78</v>
      </c>
      <c r="V62">
        <f t="shared" ref="V62:V65" si="5">DEGREES(ATAN((O62-N62)/2100))</f>
        <v>0.81845546168861438</v>
      </c>
    </row>
    <row r="63" spans="13:22">
      <c r="N63">
        <v>42</v>
      </c>
      <c r="O63">
        <v>75</v>
      </c>
      <c r="P63" s="25">
        <v>0.64800000000000002</v>
      </c>
      <c r="Q63" s="25">
        <v>1.44</v>
      </c>
      <c r="R63" s="25">
        <v>0.61099999999999999</v>
      </c>
      <c r="S63" s="25">
        <v>0.83299999999999996</v>
      </c>
      <c r="T63" s="37">
        <v>42</v>
      </c>
      <c r="U63">
        <f>N63+O63/2</f>
        <v>79.5</v>
      </c>
      <c r="V63">
        <f t="shared" si="5"/>
        <v>0.9002881490194834</v>
      </c>
    </row>
    <row r="64" spans="13:22">
      <c r="N64">
        <v>42</v>
      </c>
      <c r="O64">
        <v>79</v>
      </c>
      <c r="P64" s="25">
        <v>0.65</v>
      </c>
      <c r="Q64" s="25">
        <v>1.486</v>
      </c>
      <c r="R64" s="25">
        <v>0.65200000000000002</v>
      </c>
      <c r="S64" s="25">
        <v>0.83299999999999996</v>
      </c>
      <c r="T64" s="37">
        <v>43.88</v>
      </c>
      <c r="U64">
        <f>N64+O64/2</f>
        <v>81.5</v>
      </c>
      <c r="V64">
        <f t="shared" si="5"/>
        <v>1.00939262738975</v>
      </c>
    </row>
    <row r="65" spans="14:22">
      <c r="N65">
        <v>42</v>
      </c>
      <c r="O65">
        <v>86</v>
      </c>
      <c r="P65" s="25">
        <v>0.65900000000000003</v>
      </c>
      <c r="Q65" s="25">
        <v>1.58</v>
      </c>
      <c r="R65" s="25">
        <v>0.747</v>
      </c>
      <c r="S65" s="25">
        <v>0.83299999999999996</v>
      </c>
      <c r="T65" s="37">
        <v>47.28</v>
      </c>
      <c r="U65">
        <f>N65+O65/2</f>
        <v>85</v>
      </c>
      <c r="V65">
        <f t="shared" si="5"/>
        <v>1.2003073739930596</v>
      </c>
    </row>
    <row r="66" spans="14:22">
      <c r="P66" s="25"/>
      <c r="Q66" s="25"/>
      <c r="R66" s="25"/>
      <c r="S66" s="25"/>
    </row>
    <row r="68" spans="14:22">
      <c r="N68" t="s">
        <v>169</v>
      </c>
      <c r="P68" s="38" t="s">
        <v>85</v>
      </c>
      <c r="Q68" s="38" t="s">
        <v>86</v>
      </c>
      <c r="R68" s="38" t="s">
        <v>87</v>
      </c>
      <c r="S68" s="38" t="s">
        <v>88</v>
      </c>
      <c r="T68" s="46" t="s">
        <v>166</v>
      </c>
      <c r="U68" s="46" t="s">
        <v>167</v>
      </c>
      <c r="V68" s="46" t="s">
        <v>168</v>
      </c>
    </row>
    <row r="69" spans="14:22">
      <c r="N69">
        <v>42</v>
      </c>
      <c r="O69">
        <v>66</v>
      </c>
      <c r="P69" s="25">
        <v>0.64400000000000002</v>
      </c>
      <c r="Q69" s="25">
        <v>1.3</v>
      </c>
      <c r="R69" s="25">
        <v>0.47</v>
      </c>
      <c r="S69" s="25">
        <v>0.83499999999999996</v>
      </c>
      <c r="T69" s="37">
        <v>36.15</v>
      </c>
      <c r="U69">
        <f t="shared" ref="U69:U73" si="6">N69+O69/2</f>
        <v>75</v>
      </c>
      <c r="V69">
        <f>DEGREES(ATAN((O69-N69)/2100))</f>
        <v>0.65478040226770018</v>
      </c>
    </row>
    <row r="70" spans="14:22">
      <c r="N70">
        <v>47</v>
      </c>
      <c r="O70">
        <v>66</v>
      </c>
      <c r="P70" s="25">
        <v>0.65600000000000003</v>
      </c>
      <c r="Q70" s="25">
        <v>1.157</v>
      </c>
      <c r="R70" s="25">
        <v>0.30599999999999999</v>
      </c>
      <c r="S70" s="25">
        <v>0.85099999999999998</v>
      </c>
      <c r="T70" s="37">
        <v>26.45</v>
      </c>
      <c r="U70">
        <f t="shared" si="6"/>
        <v>80</v>
      </c>
      <c r="V70">
        <f t="shared" ref="V70:V73" si="7">DEGREES(ATAN((O70-N70)/2100))</f>
        <v>0.51837624172165497</v>
      </c>
    </row>
    <row r="71" spans="14:22">
      <c r="N71">
        <v>54</v>
      </c>
      <c r="O71">
        <v>73</v>
      </c>
      <c r="P71" s="25">
        <v>0.67</v>
      </c>
      <c r="Q71" s="25">
        <v>1.1319999999999999</v>
      </c>
      <c r="R71" s="25">
        <v>0.27</v>
      </c>
      <c r="S71" s="25">
        <v>0.86199999999999999</v>
      </c>
      <c r="T71" s="37">
        <v>23.85</v>
      </c>
      <c r="U71">
        <f t="shared" si="6"/>
        <v>90.5</v>
      </c>
      <c r="V71">
        <f t="shared" si="7"/>
        <v>0.51837624172165497</v>
      </c>
    </row>
    <row r="72" spans="14:22">
      <c r="N72">
        <v>62</v>
      </c>
      <c r="O72">
        <v>85</v>
      </c>
      <c r="P72" s="25">
        <v>0.67900000000000005</v>
      </c>
      <c r="Q72" s="25">
        <v>1.151</v>
      </c>
      <c r="R72" s="25">
        <v>0.28399999999999997</v>
      </c>
      <c r="S72" s="25">
        <v>0.86699999999999999</v>
      </c>
      <c r="T72" s="37">
        <v>24.67</v>
      </c>
      <c r="U72">
        <f t="shared" si="6"/>
        <v>104.5</v>
      </c>
      <c r="V72">
        <f t="shared" si="7"/>
        <v>0.62750011447488374</v>
      </c>
    </row>
    <row r="73" spans="14:22">
      <c r="N73">
        <v>66</v>
      </c>
      <c r="O73">
        <v>86</v>
      </c>
      <c r="P73" s="25">
        <v>0.68700000000000006</v>
      </c>
      <c r="Q73" s="25">
        <v>1.1000000000000001</v>
      </c>
      <c r="R73" s="25">
        <v>0.224</v>
      </c>
      <c r="S73" s="25">
        <v>0.876</v>
      </c>
      <c r="T73" s="37">
        <v>20.36</v>
      </c>
      <c r="U73">
        <f t="shared" si="6"/>
        <v>109</v>
      </c>
      <c r="V73">
        <f t="shared" si="7"/>
        <v>0.54565759341572051</v>
      </c>
    </row>
    <row r="77" spans="14:22">
      <c r="N77" t="s">
        <v>165</v>
      </c>
      <c r="P77" s="38" t="s">
        <v>85</v>
      </c>
      <c r="Q77" s="38" t="s">
        <v>86</v>
      </c>
      <c r="R77" s="38" t="s">
        <v>87</v>
      </c>
      <c r="S77" s="38" t="s">
        <v>88</v>
      </c>
      <c r="T77" s="46" t="s">
        <v>166</v>
      </c>
      <c r="U77" s="46" t="s">
        <v>167</v>
      </c>
      <c r="V77" s="46" t="s">
        <v>168</v>
      </c>
    </row>
    <row r="78" spans="14:22">
      <c r="N78">
        <v>42</v>
      </c>
      <c r="O78">
        <v>86</v>
      </c>
      <c r="P78" s="25">
        <v>0.65900000000000003</v>
      </c>
      <c r="Q78" s="25">
        <v>1.58</v>
      </c>
      <c r="R78" s="25">
        <v>0.747</v>
      </c>
      <c r="S78" s="25">
        <v>0.83299999999999996</v>
      </c>
      <c r="T78" s="37">
        <v>47.28</v>
      </c>
      <c r="U78">
        <f t="shared" ref="U78:U82" si="8">N78+O78/2</f>
        <v>85</v>
      </c>
      <c r="V78">
        <f>DEGREES(ATAN((O78-N78)/2100))</f>
        <v>1.2003073739930596</v>
      </c>
    </row>
    <row r="79" spans="14:22">
      <c r="N79">
        <v>47</v>
      </c>
      <c r="O79">
        <v>81</v>
      </c>
      <c r="P79" s="25">
        <v>0.66400000000000003</v>
      </c>
      <c r="Q79" s="25">
        <v>1.349</v>
      </c>
      <c r="R79" s="25">
        <v>0.501</v>
      </c>
      <c r="S79" s="25">
        <v>0.84799999999999998</v>
      </c>
      <c r="T79" s="37">
        <v>37.14</v>
      </c>
      <c r="U79">
        <f t="shared" si="8"/>
        <v>87.5</v>
      </c>
      <c r="V79">
        <f t="shared" ref="V79:V82" si="9">DEGREES(ATAN((O79-N79)/2100))</f>
        <v>0.92756491168610922</v>
      </c>
    </row>
    <row r="80" spans="14:22">
      <c r="N80">
        <v>54</v>
      </c>
      <c r="O80">
        <v>73</v>
      </c>
      <c r="P80" s="25">
        <v>0.67</v>
      </c>
      <c r="Q80" s="25">
        <v>1.1319999999999999</v>
      </c>
      <c r="R80" s="25">
        <v>0.27</v>
      </c>
      <c r="S80" s="25">
        <v>0.86199999999999999</v>
      </c>
      <c r="T80" s="37">
        <v>23.85</v>
      </c>
      <c r="U80">
        <f t="shared" si="8"/>
        <v>90.5</v>
      </c>
      <c r="V80">
        <f t="shared" si="9"/>
        <v>0.51837624172165497</v>
      </c>
    </row>
    <row r="81" spans="14:22">
      <c r="N81">
        <v>62</v>
      </c>
      <c r="O81">
        <v>69</v>
      </c>
      <c r="P81" s="25">
        <v>0.67</v>
      </c>
      <c r="Q81" s="25">
        <v>0.97399999999999998</v>
      </c>
      <c r="R81" s="25">
        <v>0.107</v>
      </c>
      <c r="S81" s="25">
        <v>0.86799999999999999</v>
      </c>
      <c r="T81" s="37">
        <v>10.99</v>
      </c>
      <c r="U81">
        <f t="shared" si="8"/>
        <v>96.5</v>
      </c>
      <c r="V81">
        <f t="shared" si="9"/>
        <v>0.19098522435968746</v>
      </c>
    </row>
    <row r="82" spans="14:22">
      <c r="N82">
        <v>66</v>
      </c>
      <c r="O82">
        <v>67</v>
      </c>
      <c r="P82" s="25">
        <v>0.67100000000000004</v>
      </c>
      <c r="Q82" s="25">
        <v>0.86699999999999999</v>
      </c>
      <c r="R82" s="25">
        <v>-7.0000000000000001E-3</v>
      </c>
      <c r="S82" s="25">
        <v>0.874</v>
      </c>
      <c r="T82" s="37">
        <v>-0.81</v>
      </c>
      <c r="U82">
        <f t="shared" si="8"/>
        <v>99.5</v>
      </c>
      <c r="V82">
        <f t="shared" si="9"/>
        <v>2.7283702467779124E-2</v>
      </c>
    </row>
  </sheetData>
  <mergeCells count="4">
    <mergeCell ref="F6:K6"/>
    <mergeCell ref="F3:K4"/>
    <mergeCell ref="M3:N3"/>
    <mergeCell ref="M4:N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AE59"/>
  <sheetViews>
    <sheetView topLeftCell="A16" workbookViewId="0">
      <selection activeCell="O40" sqref="O40"/>
    </sheetView>
  </sheetViews>
  <sheetFormatPr defaultRowHeight="15"/>
  <sheetData>
    <row r="1" spans="1:4">
      <c r="A1" t="s">
        <v>170</v>
      </c>
      <c r="B1" t="s">
        <v>171</v>
      </c>
      <c r="C1" t="s">
        <v>172</v>
      </c>
      <c r="D1" t="s">
        <v>173</v>
      </c>
    </row>
    <row r="2" spans="1:4">
      <c r="A2" t="s">
        <v>174</v>
      </c>
      <c r="B2" t="s">
        <v>175</v>
      </c>
    </row>
    <row r="3" spans="1:4">
      <c r="A3" t="s">
        <v>176</v>
      </c>
    </row>
    <row r="4" spans="1:4">
      <c r="A4" t="s">
        <v>177</v>
      </c>
      <c r="B4" t="s">
        <v>178</v>
      </c>
    </row>
    <row r="5" spans="1:4">
      <c r="A5" t="s">
        <v>179</v>
      </c>
    </row>
    <row r="6" spans="1:4">
      <c r="A6" t="s">
        <v>180</v>
      </c>
      <c r="B6" t="s">
        <v>181</v>
      </c>
    </row>
    <row r="7" spans="1:4">
      <c r="A7" t="s">
        <v>182</v>
      </c>
      <c r="B7">
        <v>1</v>
      </c>
    </row>
    <row r="8" spans="1:4">
      <c r="A8" t="s">
        <v>183</v>
      </c>
      <c r="B8">
        <v>4600</v>
      </c>
    </row>
    <row r="9" spans="1:4">
      <c r="A9" t="s">
        <v>184</v>
      </c>
    </row>
    <row r="10" spans="1:4">
      <c r="A10" t="s">
        <v>185</v>
      </c>
    </row>
    <row r="11" spans="1:4">
      <c r="A11" t="s">
        <v>186</v>
      </c>
      <c r="B11">
        <v>2590</v>
      </c>
    </row>
    <row r="12" spans="1:4">
      <c r="A12" t="s">
        <v>187</v>
      </c>
      <c r="B12">
        <v>1490</v>
      </c>
    </row>
    <row r="13" spans="1:4">
      <c r="A13" t="s">
        <v>188</v>
      </c>
      <c r="B13">
        <v>1470</v>
      </c>
    </row>
    <row r="14" spans="1:4">
      <c r="A14" t="s">
        <v>189</v>
      </c>
    </row>
    <row r="15" spans="1:4">
      <c r="A15" t="s">
        <v>190</v>
      </c>
    </row>
    <row r="16" spans="1:4">
      <c r="A16" t="s">
        <v>191</v>
      </c>
      <c r="B16">
        <v>0</v>
      </c>
    </row>
    <row r="17" spans="1:31">
      <c r="A17" t="s">
        <v>192</v>
      </c>
      <c r="B17">
        <v>0</v>
      </c>
    </row>
    <row r="18" spans="1:31">
      <c r="A18" t="s">
        <v>193</v>
      </c>
      <c r="B18">
        <v>25</v>
      </c>
    </row>
    <row r="19" spans="1:31">
      <c r="A19" t="s">
        <v>194</v>
      </c>
      <c r="B19">
        <v>0</v>
      </c>
    </row>
    <row r="20" spans="1:31">
      <c r="A20" t="s">
        <v>195</v>
      </c>
      <c r="B20">
        <v>0.7</v>
      </c>
    </row>
    <row r="21" spans="1:31">
      <c r="A21" t="s">
        <v>196</v>
      </c>
      <c r="B21">
        <v>100</v>
      </c>
    </row>
    <row r="22" spans="1:31">
      <c r="A22" t="s">
        <v>197</v>
      </c>
      <c r="B22" t="s">
        <v>198</v>
      </c>
    </row>
    <row r="23" spans="1:31">
      <c r="A23" t="s">
        <v>199</v>
      </c>
    </row>
    <row r="24" spans="1:31">
      <c r="A24" t="s">
        <v>200</v>
      </c>
      <c r="B24" t="s">
        <v>201</v>
      </c>
    </row>
    <row r="25" spans="1:31">
      <c r="A25" t="s">
        <v>202</v>
      </c>
      <c r="B25" t="s">
        <v>203</v>
      </c>
    </row>
    <row r="26" spans="1:31">
      <c r="A26" t="s">
        <v>204</v>
      </c>
      <c r="B26" t="s">
        <v>205</v>
      </c>
    </row>
    <row r="27" spans="1:31">
      <c r="A27" t="s">
        <v>206</v>
      </c>
      <c r="B27" t="s">
        <v>207</v>
      </c>
      <c r="C27" t="s">
        <v>208</v>
      </c>
      <c r="D27" t="s">
        <v>209</v>
      </c>
      <c r="E27" t="s">
        <v>210</v>
      </c>
      <c r="F27" t="s">
        <v>211</v>
      </c>
      <c r="G27" t="s">
        <v>212</v>
      </c>
      <c r="H27" t="s">
        <v>213</v>
      </c>
      <c r="I27" t="s">
        <v>214</v>
      </c>
      <c r="J27" t="s">
        <v>215</v>
      </c>
      <c r="K27" t="s">
        <v>216</v>
      </c>
      <c r="L27" t="s">
        <v>217</v>
      </c>
      <c r="M27" t="s">
        <v>218</v>
      </c>
      <c r="N27" t="s">
        <v>219</v>
      </c>
      <c r="O27" t="s">
        <v>220</v>
      </c>
      <c r="P27" t="s">
        <v>221</v>
      </c>
      <c r="Q27" t="s">
        <v>222</v>
      </c>
      <c r="R27" t="s">
        <v>223</v>
      </c>
      <c r="S27" t="s">
        <v>224</v>
      </c>
      <c r="T27" t="s">
        <v>225</v>
      </c>
      <c r="U27" t="s">
        <v>226</v>
      </c>
      <c r="V27" t="s">
        <v>227</v>
      </c>
      <c r="W27" t="s">
        <v>228</v>
      </c>
      <c r="X27" t="s">
        <v>229</v>
      </c>
      <c r="Y27" t="s">
        <v>230</v>
      </c>
      <c r="Z27" t="s">
        <v>231</v>
      </c>
      <c r="AA27" t="s">
        <v>232</v>
      </c>
      <c r="AB27" t="s">
        <v>233</v>
      </c>
      <c r="AC27" t="s">
        <v>234</v>
      </c>
      <c r="AD27" t="s">
        <v>235</v>
      </c>
      <c r="AE27" t="s">
        <v>236</v>
      </c>
    </row>
    <row r="28" spans="1:31">
      <c r="A28" t="s">
        <v>237</v>
      </c>
      <c r="B28" t="s">
        <v>238</v>
      </c>
      <c r="C28" t="s">
        <v>239</v>
      </c>
      <c r="D28">
        <v>525.70000000000005</v>
      </c>
      <c r="E28">
        <v>202.3</v>
      </c>
      <c r="F28">
        <v>323.39999999999998</v>
      </c>
      <c r="G28">
        <v>1159</v>
      </c>
      <c r="H28">
        <v>446</v>
      </c>
      <c r="I28">
        <v>712.9</v>
      </c>
    </row>
    <row r="29" spans="1:31">
      <c r="A29" t="s">
        <v>240</v>
      </c>
      <c r="B29" t="s">
        <v>241</v>
      </c>
      <c r="C29">
        <v>-298</v>
      </c>
      <c r="D29">
        <v>-0.98</v>
      </c>
    </row>
    <row r="30" spans="1:31">
      <c r="A30" t="s">
        <v>242</v>
      </c>
      <c r="B30">
        <v>35.26</v>
      </c>
      <c r="C30">
        <v>0</v>
      </c>
      <c r="D30">
        <v>1</v>
      </c>
      <c r="E30">
        <v>0.65200000000000002</v>
      </c>
      <c r="F30">
        <v>8.9999999999999993E-3</v>
      </c>
      <c r="G30">
        <v>-1.444</v>
      </c>
      <c r="H30">
        <v>8.0000000000000002E-3</v>
      </c>
      <c r="I30">
        <v>0.111</v>
      </c>
      <c r="J30">
        <v>-8.9999999999999993E-3</v>
      </c>
      <c r="K30">
        <v>-4.0000000000000001E-3</v>
      </c>
      <c r="L30">
        <v>1.2999999999999999E-2</v>
      </c>
      <c r="M30">
        <v>-0.61099999999999999</v>
      </c>
      <c r="N30">
        <v>-0.83299999999999996</v>
      </c>
      <c r="O30">
        <v>0</v>
      </c>
      <c r="P30">
        <v>-1117.5999999999999</v>
      </c>
      <c r="Q30">
        <v>508.7</v>
      </c>
      <c r="R30">
        <v>222.3</v>
      </c>
      <c r="S30">
        <v>7</v>
      </c>
      <c r="T30">
        <v>-17.600000000000001</v>
      </c>
      <c r="U30">
        <v>15.7</v>
      </c>
      <c r="V30">
        <v>6.3</v>
      </c>
      <c r="W30">
        <v>998</v>
      </c>
      <c r="X30">
        <v>-1117.5999999999999</v>
      </c>
      <c r="Y30">
        <v>508.7</v>
      </c>
      <c r="Z30">
        <v>222.3</v>
      </c>
      <c r="AA30">
        <v>7</v>
      </c>
      <c r="AB30">
        <v>-17.600000000000001</v>
      </c>
      <c r="AC30">
        <v>15.7</v>
      </c>
      <c r="AD30">
        <v>-473</v>
      </c>
      <c r="AE30">
        <v>-644.6</v>
      </c>
    </row>
    <row r="31" spans="1:31">
      <c r="A31" t="s">
        <v>243</v>
      </c>
      <c r="B31">
        <v>35.28</v>
      </c>
      <c r="C31">
        <v>0</v>
      </c>
      <c r="D31">
        <v>1</v>
      </c>
      <c r="E31">
        <v>0.64800000000000002</v>
      </c>
      <c r="F31">
        <v>8.9999999999999993E-3</v>
      </c>
      <c r="G31">
        <v>-1.4339999999999999</v>
      </c>
      <c r="H31">
        <v>7.0000000000000001E-3</v>
      </c>
      <c r="I31">
        <v>0.111</v>
      </c>
      <c r="J31">
        <v>-8.0000000000000002E-3</v>
      </c>
      <c r="K31">
        <v>-4.0000000000000001E-3</v>
      </c>
      <c r="L31">
        <v>1.2999999999999999E-2</v>
      </c>
      <c r="M31">
        <v>-0.60599999999999998</v>
      </c>
      <c r="N31">
        <v>-0.82699999999999996</v>
      </c>
      <c r="O31">
        <v>0</v>
      </c>
      <c r="P31">
        <v>-1113.0999999999999</v>
      </c>
      <c r="Q31">
        <v>506.8</v>
      </c>
      <c r="R31">
        <v>222.3</v>
      </c>
      <c r="S31">
        <v>6.7</v>
      </c>
      <c r="T31">
        <v>-16.5</v>
      </c>
      <c r="U31">
        <v>15</v>
      </c>
      <c r="V31">
        <v>5.8</v>
      </c>
      <c r="W31">
        <v>999</v>
      </c>
      <c r="X31">
        <v>-1113.0999999999999</v>
      </c>
      <c r="Y31">
        <v>506.8</v>
      </c>
      <c r="Z31">
        <v>222.3</v>
      </c>
      <c r="AA31">
        <v>6.7</v>
      </c>
      <c r="AB31">
        <v>-16.5</v>
      </c>
      <c r="AC31">
        <v>15</v>
      </c>
      <c r="AD31">
        <v>-470.7</v>
      </c>
      <c r="AE31">
        <v>-642.4</v>
      </c>
    </row>
    <row r="32" spans="1:31">
      <c r="A32" t="s">
        <v>244</v>
      </c>
      <c r="B32">
        <v>35.25</v>
      </c>
      <c r="C32">
        <v>0</v>
      </c>
      <c r="D32">
        <v>1</v>
      </c>
      <c r="E32">
        <v>0.64700000000000002</v>
      </c>
      <c r="F32">
        <v>0.01</v>
      </c>
      <c r="G32">
        <v>-1.4359999999999999</v>
      </c>
      <c r="H32">
        <v>7.0000000000000001E-3</v>
      </c>
      <c r="I32">
        <v>0.11</v>
      </c>
      <c r="J32">
        <v>-8.9999999999999993E-3</v>
      </c>
      <c r="K32">
        <v>-4.0000000000000001E-3</v>
      </c>
      <c r="L32">
        <v>1.4E-2</v>
      </c>
      <c r="M32">
        <v>-0.60799999999999998</v>
      </c>
      <c r="N32">
        <v>-0.82799999999999996</v>
      </c>
      <c r="O32">
        <v>0</v>
      </c>
      <c r="P32">
        <v>-1113.9000000000001</v>
      </c>
      <c r="Q32">
        <v>506.1</v>
      </c>
      <c r="R32">
        <v>221.4</v>
      </c>
      <c r="S32">
        <v>7.9</v>
      </c>
      <c r="T32">
        <v>-18.5</v>
      </c>
      <c r="U32">
        <v>14.6</v>
      </c>
      <c r="V32">
        <v>5.8</v>
      </c>
      <c r="W32">
        <v>999</v>
      </c>
      <c r="X32">
        <v>-1113.9000000000001</v>
      </c>
      <c r="Y32">
        <v>506.1</v>
      </c>
      <c r="Z32">
        <v>221.4</v>
      </c>
      <c r="AA32">
        <v>7.9</v>
      </c>
      <c r="AB32">
        <v>-18.5</v>
      </c>
      <c r="AC32">
        <v>14.6</v>
      </c>
      <c r="AD32">
        <v>-471.4</v>
      </c>
      <c r="AE32">
        <v>-642.4</v>
      </c>
    </row>
    <row r="33" spans="1:31">
      <c r="A33" t="s">
        <v>245</v>
      </c>
      <c r="B33">
        <v>35.11</v>
      </c>
      <c r="C33">
        <v>0</v>
      </c>
      <c r="D33">
        <v>1</v>
      </c>
      <c r="E33">
        <v>0.64400000000000002</v>
      </c>
      <c r="F33">
        <v>8.9999999999999993E-3</v>
      </c>
      <c r="G33">
        <v>-1.304</v>
      </c>
      <c r="H33">
        <v>7.0000000000000001E-3</v>
      </c>
      <c r="I33">
        <v>0.183</v>
      </c>
      <c r="J33">
        <v>-8.9999999999999993E-3</v>
      </c>
      <c r="K33">
        <v>-4.0000000000000001E-3</v>
      </c>
      <c r="L33">
        <v>1.2999999999999999E-2</v>
      </c>
      <c r="M33">
        <v>-0.47</v>
      </c>
      <c r="N33">
        <v>-0.83499999999999996</v>
      </c>
      <c r="O33">
        <v>0</v>
      </c>
      <c r="P33">
        <v>-998.7</v>
      </c>
      <c r="Q33">
        <v>497</v>
      </c>
      <c r="R33">
        <v>362</v>
      </c>
      <c r="S33">
        <v>6.5</v>
      </c>
      <c r="T33">
        <v>-17.3</v>
      </c>
      <c r="U33">
        <v>13.2</v>
      </c>
      <c r="V33">
        <v>6.9</v>
      </c>
      <c r="W33">
        <v>998</v>
      </c>
      <c r="X33">
        <v>-998.7</v>
      </c>
      <c r="Y33">
        <v>497</v>
      </c>
      <c r="Z33">
        <v>362</v>
      </c>
      <c r="AA33">
        <v>6.5</v>
      </c>
      <c r="AB33">
        <v>-17.3</v>
      </c>
      <c r="AC33">
        <v>13.2</v>
      </c>
      <c r="AD33">
        <v>-359.6</v>
      </c>
      <c r="AE33">
        <v>-639.1</v>
      </c>
    </row>
    <row r="34" spans="1:31">
      <c r="A34" t="s">
        <v>246</v>
      </c>
      <c r="B34">
        <v>35.229999999999997</v>
      </c>
      <c r="C34">
        <v>0</v>
      </c>
      <c r="D34">
        <v>1</v>
      </c>
      <c r="E34">
        <v>0.65</v>
      </c>
      <c r="F34">
        <v>6.0000000000000001E-3</v>
      </c>
      <c r="G34">
        <v>-1.399</v>
      </c>
      <c r="H34">
        <v>6.0000000000000001E-3</v>
      </c>
      <c r="I34">
        <v>0.13600000000000001</v>
      </c>
      <c r="J34">
        <v>-8.0000000000000002E-3</v>
      </c>
      <c r="K34">
        <v>-5.0000000000000001E-3</v>
      </c>
      <c r="L34">
        <v>1.0999999999999999E-2</v>
      </c>
      <c r="M34">
        <v>-0.56299999999999994</v>
      </c>
      <c r="N34">
        <v>-0.83599999999999997</v>
      </c>
      <c r="O34">
        <v>0</v>
      </c>
      <c r="P34">
        <v>-1078.2</v>
      </c>
      <c r="Q34">
        <v>504.9</v>
      </c>
      <c r="R34">
        <v>271.60000000000002</v>
      </c>
      <c r="S34">
        <v>4.7</v>
      </c>
      <c r="T34">
        <v>-15.9</v>
      </c>
      <c r="U34">
        <v>12.7</v>
      </c>
      <c r="V34">
        <v>7.1</v>
      </c>
      <c r="W34">
        <v>998</v>
      </c>
      <c r="X34">
        <v>-1078.2</v>
      </c>
      <c r="Y34">
        <v>504.9</v>
      </c>
      <c r="Z34">
        <v>271.60000000000002</v>
      </c>
      <c r="AA34">
        <v>4.7</v>
      </c>
      <c r="AB34">
        <v>-15.9</v>
      </c>
      <c r="AC34">
        <v>12.7</v>
      </c>
      <c r="AD34">
        <v>-434.2</v>
      </c>
      <c r="AE34">
        <v>-644</v>
      </c>
    </row>
    <row r="35" spans="1:31">
      <c r="A35" t="s">
        <v>247</v>
      </c>
      <c r="B35">
        <v>35.26</v>
      </c>
      <c r="C35">
        <v>0</v>
      </c>
      <c r="D35">
        <v>1</v>
      </c>
      <c r="E35">
        <v>0.65</v>
      </c>
      <c r="F35">
        <v>7.0000000000000001E-3</v>
      </c>
      <c r="G35">
        <v>-1.486</v>
      </c>
      <c r="H35">
        <v>7.0000000000000001E-3</v>
      </c>
      <c r="I35">
        <v>0.09</v>
      </c>
      <c r="J35">
        <v>-7.0000000000000001E-3</v>
      </c>
      <c r="K35">
        <v>-4.0000000000000001E-3</v>
      </c>
      <c r="L35">
        <v>1.0999999999999999E-2</v>
      </c>
      <c r="M35">
        <v>-0.65200000000000002</v>
      </c>
      <c r="N35">
        <v>-0.83299999999999996</v>
      </c>
      <c r="O35">
        <v>0</v>
      </c>
      <c r="P35">
        <v>-1145.5</v>
      </c>
      <c r="Q35">
        <v>504.9</v>
      </c>
      <c r="R35">
        <v>180.6</v>
      </c>
      <c r="S35">
        <v>5.5</v>
      </c>
      <c r="T35">
        <v>-14.4</v>
      </c>
      <c r="U35">
        <v>13.2</v>
      </c>
      <c r="V35">
        <v>7.4</v>
      </c>
      <c r="W35">
        <v>998</v>
      </c>
      <c r="X35">
        <v>-1145.5</v>
      </c>
      <c r="Y35">
        <v>504.9</v>
      </c>
      <c r="Z35">
        <v>180.6</v>
      </c>
      <c r="AA35">
        <v>5.5</v>
      </c>
      <c r="AB35">
        <v>-14.4</v>
      </c>
      <c r="AC35">
        <v>13.2</v>
      </c>
      <c r="AD35">
        <v>-503</v>
      </c>
      <c r="AE35">
        <v>-642.5</v>
      </c>
    </row>
    <row r="36" spans="1:31">
      <c r="A36" t="s">
        <v>248</v>
      </c>
      <c r="B36">
        <v>35.11</v>
      </c>
      <c r="C36">
        <v>0</v>
      </c>
      <c r="D36">
        <v>1</v>
      </c>
      <c r="E36">
        <v>0.65900000000000003</v>
      </c>
      <c r="F36">
        <v>3.0000000000000001E-3</v>
      </c>
      <c r="G36">
        <v>-1.58</v>
      </c>
      <c r="H36">
        <v>7.0000000000000001E-3</v>
      </c>
      <c r="I36">
        <v>4.2999999999999997E-2</v>
      </c>
      <c r="J36">
        <v>-8.0000000000000002E-3</v>
      </c>
      <c r="K36">
        <v>-7.0000000000000001E-3</v>
      </c>
      <c r="L36">
        <v>8.9999999999999993E-3</v>
      </c>
      <c r="M36">
        <v>-0.747</v>
      </c>
      <c r="N36">
        <v>-0.83299999999999996</v>
      </c>
      <c r="O36">
        <v>0</v>
      </c>
      <c r="P36">
        <v>-1208.5</v>
      </c>
      <c r="Q36">
        <v>507.6</v>
      </c>
      <c r="R36">
        <v>86</v>
      </c>
      <c r="S36">
        <v>2</v>
      </c>
      <c r="T36">
        <v>-16.100000000000001</v>
      </c>
      <c r="U36">
        <v>13.2</v>
      </c>
      <c r="V36">
        <v>7.4</v>
      </c>
      <c r="W36">
        <v>998</v>
      </c>
      <c r="X36">
        <v>-1208.5</v>
      </c>
      <c r="Y36">
        <v>507.6</v>
      </c>
      <c r="Z36">
        <v>86</v>
      </c>
      <c r="AA36">
        <v>2</v>
      </c>
      <c r="AB36">
        <v>-16.100000000000001</v>
      </c>
      <c r="AC36">
        <v>13.2</v>
      </c>
      <c r="AD36">
        <v>-571</v>
      </c>
      <c r="AE36">
        <v>-637.4</v>
      </c>
    </row>
    <row r="37" spans="1:31">
      <c r="A37" t="s">
        <v>249</v>
      </c>
      <c r="B37">
        <v>35.049999999999997</v>
      </c>
      <c r="C37">
        <v>0</v>
      </c>
      <c r="D37">
        <v>1</v>
      </c>
      <c r="E37">
        <v>0.68700000000000006</v>
      </c>
      <c r="F37">
        <v>0</v>
      </c>
      <c r="G37">
        <v>-1.1000000000000001</v>
      </c>
      <c r="H37">
        <v>4.0000000000000001E-3</v>
      </c>
      <c r="I37">
        <v>0.32600000000000001</v>
      </c>
      <c r="J37">
        <v>-8.0000000000000002E-3</v>
      </c>
      <c r="K37">
        <v>-8.0000000000000002E-3</v>
      </c>
      <c r="L37">
        <v>8.0000000000000002E-3</v>
      </c>
      <c r="M37">
        <v>-0.224</v>
      </c>
      <c r="N37">
        <v>-0.876</v>
      </c>
      <c r="O37">
        <v>0</v>
      </c>
      <c r="P37">
        <v>-836.1</v>
      </c>
      <c r="Q37">
        <v>526.5</v>
      </c>
      <c r="R37">
        <v>642.20000000000005</v>
      </c>
      <c r="S37">
        <v>0</v>
      </c>
      <c r="T37">
        <v>-15.5</v>
      </c>
      <c r="U37">
        <v>7.9</v>
      </c>
      <c r="V37">
        <v>7.8</v>
      </c>
      <c r="W37">
        <v>998</v>
      </c>
      <c r="X37">
        <v>-836.1</v>
      </c>
      <c r="Y37">
        <v>526.5</v>
      </c>
      <c r="Z37">
        <v>642.20000000000005</v>
      </c>
      <c r="AA37">
        <v>0</v>
      </c>
      <c r="AB37">
        <v>-15.5</v>
      </c>
      <c r="AC37">
        <v>7.9</v>
      </c>
      <c r="AD37">
        <v>-170.1</v>
      </c>
      <c r="AE37">
        <v>-666</v>
      </c>
    </row>
    <row r="38" spans="1:31">
      <c r="A38" t="s">
        <v>250</v>
      </c>
      <c r="B38">
        <v>35.15</v>
      </c>
      <c r="C38">
        <v>0</v>
      </c>
      <c r="D38">
        <v>1</v>
      </c>
      <c r="E38">
        <v>0.67100000000000004</v>
      </c>
      <c r="F38">
        <v>5.0000000000000001E-3</v>
      </c>
      <c r="G38">
        <v>-0.86699999999999999</v>
      </c>
      <c r="H38">
        <v>6.0000000000000001E-3</v>
      </c>
      <c r="I38">
        <v>0.441</v>
      </c>
      <c r="J38">
        <v>-8.0000000000000002E-3</v>
      </c>
      <c r="K38">
        <v>-6.0000000000000001E-3</v>
      </c>
      <c r="L38">
        <v>1.0999999999999999E-2</v>
      </c>
      <c r="M38">
        <v>7.0000000000000001E-3</v>
      </c>
      <c r="N38">
        <v>-0.874</v>
      </c>
      <c r="O38">
        <v>0</v>
      </c>
      <c r="P38">
        <v>-662.8</v>
      </c>
      <c r="Q38">
        <v>517</v>
      </c>
      <c r="R38">
        <v>872</v>
      </c>
      <c r="S38">
        <v>4.0999999999999996</v>
      </c>
      <c r="T38">
        <v>-16.399999999999999</v>
      </c>
      <c r="U38">
        <v>10.9</v>
      </c>
      <c r="V38">
        <v>8.1</v>
      </c>
      <c r="W38">
        <v>998</v>
      </c>
      <c r="X38">
        <v>-662.8</v>
      </c>
      <c r="Y38">
        <v>517</v>
      </c>
      <c r="Z38">
        <v>872</v>
      </c>
      <c r="AA38">
        <v>4.0999999999999996</v>
      </c>
      <c r="AB38">
        <v>-16.399999999999999</v>
      </c>
      <c r="AC38">
        <v>10.9</v>
      </c>
      <c r="AD38">
        <v>5.3</v>
      </c>
      <c r="AE38">
        <v>-668.1</v>
      </c>
    </row>
    <row r="39" spans="1:31">
      <c r="A39" t="s">
        <v>251</v>
      </c>
      <c r="B39">
        <v>34.950000000000003</v>
      </c>
      <c r="C39">
        <v>0</v>
      </c>
      <c r="D39">
        <v>1</v>
      </c>
      <c r="E39">
        <v>0.67</v>
      </c>
      <c r="F39">
        <v>2E-3</v>
      </c>
      <c r="G39">
        <v>-0.97399999999999998</v>
      </c>
      <c r="H39">
        <v>6.0000000000000001E-3</v>
      </c>
      <c r="I39">
        <v>0.38</v>
      </c>
      <c r="J39">
        <v>-6.0000000000000001E-3</v>
      </c>
      <c r="K39">
        <v>-5.0000000000000001E-3</v>
      </c>
      <c r="L39">
        <v>7.0000000000000001E-3</v>
      </c>
      <c r="M39">
        <v>-0.107</v>
      </c>
      <c r="N39">
        <v>-0.86799999999999999</v>
      </c>
      <c r="O39">
        <v>0</v>
      </c>
      <c r="P39">
        <v>-736.2</v>
      </c>
      <c r="Q39">
        <v>510.5</v>
      </c>
      <c r="R39">
        <v>744.6</v>
      </c>
      <c r="S39">
        <v>1.6</v>
      </c>
      <c r="T39">
        <v>-12.2</v>
      </c>
      <c r="U39">
        <v>11</v>
      </c>
      <c r="V39">
        <v>8.1</v>
      </c>
      <c r="W39">
        <v>998</v>
      </c>
      <c r="X39">
        <v>-736.2</v>
      </c>
      <c r="Y39">
        <v>510.5</v>
      </c>
      <c r="Z39">
        <v>744.6</v>
      </c>
      <c r="AA39">
        <v>1.6</v>
      </c>
      <c r="AB39">
        <v>-12.2</v>
      </c>
      <c r="AC39">
        <v>11</v>
      </c>
      <c r="AD39">
        <v>-80.599999999999994</v>
      </c>
      <c r="AE39">
        <v>-655.6</v>
      </c>
    </row>
    <row r="40" spans="1:31">
      <c r="A40" t="s">
        <v>252</v>
      </c>
      <c r="B40">
        <v>35.090000000000003</v>
      </c>
      <c r="C40">
        <v>0</v>
      </c>
      <c r="D40">
        <v>1</v>
      </c>
      <c r="E40">
        <v>0.67900000000000005</v>
      </c>
      <c r="F40">
        <v>2E-3</v>
      </c>
      <c r="G40">
        <v>-1.151</v>
      </c>
      <c r="H40">
        <v>4.0000000000000001E-3</v>
      </c>
      <c r="I40">
        <v>0.29099999999999998</v>
      </c>
      <c r="J40">
        <v>-8.9999999999999993E-3</v>
      </c>
      <c r="K40">
        <v>-8.0000000000000002E-3</v>
      </c>
      <c r="L40">
        <v>0.01</v>
      </c>
      <c r="M40">
        <v>-0.28399999999999997</v>
      </c>
      <c r="N40">
        <v>-0.86699999999999999</v>
      </c>
      <c r="O40">
        <v>0</v>
      </c>
      <c r="P40">
        <v>-875.6</v>
      </c>
      <c r="Q40">
        <v>520.20000000000005</v>
      </c>
      <c r="R40">
        <v>574.20000000000005</v>
      </c>
      <c r="S40">
        <v>1.5</v>
      </c>
      <c r="T40">
        <v>-17.8</v>
      </c>
      <c r="U40">
        <v>7.1</v>
      </c>
      <c r="V40">
        <v>8.4</v>
      </c>
      <c r="W40">
        <v>998</v>
      </c>
      <c r="X40">
        <v>-875.6</v>
      </c>
      <c r="Y40">
        <v>520.20000000000005</v>
      </c>
      <c r="Z40">
        <v>574.20000000000005</v>
      </c>
      <c r="AA40">
        <v>1.5</v>
      </c>
      <c r="AB40">
        <v>-17.8</v>
      </c>
      <c r="AC40">
        <v>7.1</v>
      </c>
      <c r="AD40">
        <v>-216.1</v>
      </c>
      <c r="AE40">
        <v>-659.5</v>
      </c>
    </row>
    <row r="41" spans="1:31">
      <c r="A41" t="s">
        <v>253</v>
      </c>
      <c r="B41">
        <v>35.229999999999997</v>
      </c>
      <c r="C41">
        <v>0</v>
      </c>
      <c r="D41">
        <v>1</v>
      </c>
      <c r="E41">
        <v>0.66400000000000003</v>
      </c>
      <c r="F41">
        <v>4.0000000000000001E-3</v>
      </c>
      <c r="G41">
        <v>-1.349</v>
      </c>
      <c r="H41">
        <v>5.0000000000000001E-3</v>
      </c>
      <c r="I41">
        <v>0.17399999999999999</v>
      </c>
      <c r="J41">
        <v>-1.0999999999999999E-2</v>
      </c>
      <c r="K41">
        <v>-8.9999999999999993E-3</v>
      </c>
      <c r="L41">
        <v>1.2999999999999999E-2</v>
      </c>
      <c r="M41">
        <v>-0.501</v>
      </c>
      <c r="N41">
        <v>-0.84799999999999998</v>
      </c>
      <c r="O41">
        <v>0</v>
      </c>
      <c r="P41">
        <v>-1032.8</v>
      </c>
      <c r="Q41">
        <v>512.29999999999995</v>
      </c>
      <c r="R41">
        <v>344.5</v>
      </c>
      <c r="S41">
        <v>3.1</v>
      </c>
      <c r="T41">
        <v>-22.4</v>
      </c>
      <c r="U41">
        <v>10.4</v>
      </c>
      <c r="V41">
        <v>8.9</v>
      </c>
      <c r="W41">
        <v>998</v>
      </c>
      <c r="X41">
        <v>-1032.8</v>
      </c>
      <c r="Y41">
        <v>512.29999999999995</v>
      </c>
      <c r="Z41">
        <v>344.5</v>
      </c>
      <c r="AA41">
        <v>3.1</v>
      </c>
      <c r="AB41">
        <v>-22.4</v>
      </c>
      <c r="AC41">
        <v>10.4</v>
      </c>
      <c r="AD41">
        <v>-383.4</v>
      </c>
      <c r="AE41">
        <v>-649.4</v>
      </c>
    </row>
    <row r="42" spans="1:31">
      <c r="A42" t="s">
        <v>254</v>
      </c>
      <c r="B42">
        <v>35.18</v>
      </c>
      <c r="C42">
        <v>0</v>
      </c>
      <c r="D42">
        <v>1</v>
      </c>
      <c r="E42">
        <v>0.65600000000000003</v>
      </c>
      <c r="F42">
        <v>1E-3</v>
      </c>
      <c r="G42">
        <v>-1.157</v>
      </c>
      <c r="H42">
        <v>8.0000000000000002E-3</v>
      </c>
      <c r="I42">
        <v>0.27300000000000002</v>
      </c>
      <c r="J42">
        <v>-8.9999999999999993E-3</v>
      </c>
      <c r="K42">
        <v>-8.9999999999999993E-3</v>
      </c>
      <c r="L42">
        <v>0.01</v>
      </c>
      <c r="M42">
        <v>-0.30599999999999999</v>
      </c>
      <c r="N42">
        <v>-0.85099999999999998</v>
      </c>
      <c r="O42">
        <v>0</v>
      </c>
      <c r="P42">
        <v>-883.5</v>
      </c>
      <c r="Q42">
        <v>504.7</v>
      </c>
      <c r="R42">
        <v>539.6</v>
      </c>
      <c r="S42">
        <v>0.7</v>
      </c>
      <c r="T42">
        <v>-17.899999999999999</v>
      </c>
      <c r="U42">
        <v>15.4</v>
      </c>
      <c r="V42">
        <v>8.8000000000000007</v>
      </c>
      <c r="W42">
        <v>998</v>
      </c>
      <c r="X42">
        <v>-883.5</v>
      </c>
      <c r="Y42">
        <v>504.7</v>
      </c>
      <c r="Z42">
        <v>539.6</v>
      </c>
      <c r="AA42">
        <v>0.7</v>
      </c>
      <c r="AB42">
        <v>-17.899999999999999</v>
      </c>
      <c r="AC42">
        <v>15.4</v>
      </c>
      <c r="AD42">
        <v>-233.4</v>
      </c>
      <c r="AE42">
        <v>-650.1</v>
      </c>
    </row>
    <row r="43" spans="1:31">
      <c r="A43" t="s">
        <v>255</v>
      </c>
      <c r="B43">
        <v>35.11</v>
      </c>
      <c r="C43">
        <v>0</v>
      </c>
      <c r="D43">
        <v>1</v>
      </c>
      <c r="E43">
        <v>0.67</v>
      </c>
      <c r="F43">
        <v>-2E-3</v>
      </c>
      <c r="G43">
        <v>-1.1319999999999999</v>
      </c>
      <c r="H43">
        <v>6.0000000000000001E-3</v>
      </c>
      <c r="I43">
        <v>0.29599999999999999</v>
      </c>
      <c r="J43">
        <v>-0.01</v>
      </c>
      <c r="K43">
        <v>-0.01</v>
      </c>
      <c r="L43">
        <v>8.9999999999999993E-3</v>
      </c>
      <c r="M43">
        <v>-0.27</v>
      </c>
      <c r="N43">
        <v>-0.86199999999999999</v>
      </c>
      <c r="O43">
        <v>0</v>
      </c>
      <c r="P43">
        <v>-859.8</v>
      </c>
      <c r="Q43">
        <v>512.29999999999995</v>
      </c>
      <c r="R43">
        <v>583</v>
      </c>
      <c r="S43">
        <v>-1.2</v>
      </c>
      <c r="T43">
        <v>-19.100000000000001</v>
      </c>
      <c r="U43">
        <v>12.3</v>
      </c>
      <c r="V43">
        <v>9.1</v>
      </c>
      <c r="W43">
        <v>998</v>
      </c>
      <c r="X43">
        <v>-859.8</v>
      </c>
      <c r="Y43">
        <v>512.29999999999995</v>
      </c>
      <c r="Z43">
        <v>583</v>
      </c>
      <c r="AA43">
        <v>-1.2</v>
      </c>
      <c r="AB43">
        <v>-19.100000000000001</v>
      </c>
      <c r="AC43">
        <v>12.3</v>
      </c>
      <c r="AD43">
        <v>-204.8</v>
      </c>
      <c r="AE43">
        <v>-655</v>
      </c>
    </row>
    <row r="44" spans="1:31">
      <c r="A44" t="s">
        <v>256</v>
      </c>
      <c r="B44">
        <v>35.24</v>
      </c>
      <c r="C44">
        <v>0</v>
      </c>
      <c r="D44">
        <v>1</v>
      </c>
      <c r="E44">
        <v>0.65100000000000002</v>
      </c>
      <c r="F44">
        <v>3.0000000000000001E-3</v>
      </c>
      <c r="G44">
        <v>-1.4379999999999999</v>
      </c>
      <c r="H44">
        <v>7.0000000000000001E-3</v>
      </c>
      <c r="I44">
        <v>0.115</v>
      </c>
      <c r="J44">
        <v>-8.9999999999999993E-3</v>
      </c>
      <c r="K44">
        <v>-7.0000000000000001E-3</v>
      </c>
      <c r="L44">
        <v>0.01</v>
      </c>
      <c r="M44">
        <v>-0.60399999999999998</v>
      </c>
      <c r="N44">
        <v>-0.83499999999999996</v>
      </c>
      <c r="O44">
        <v>0</v>
      </c>
      <c r="P44">
        <v>-1100.5999999999999</v>
      </c>
      <c r="Q44">
        <v>501.8</v>
      </c>
      <c r="R44">
        <v>228.8</v>
      </c>
      <c r="S44">
        <v>2.1</v>
      </c>
      <c r="T44">
        <v>-17.3</v>
      </c>
      <c r="U44">
        <v>14</v>
      </c>
      <c r="V44">
        <v>9.1999999999999993</v>
      </c>
      <c r="W44">
        <v>998</v>
      </c>
      <c r="X44">
        <v>-1100.5999999999999</v>
      </c>
      <c r="Y44">
        <v>501.8</v>
      </c>
      <c r="Z44">
        <v>228.8</v>
      </c>
      <c r="AA44">
        <v>2.1</v>
      </c>
      <c r="AB44">
        <v>-17.3</v>
      </c>
      <c r="AC44">
        <v>14</v>
      </c>
      <c r="AD44">
        <v>-461.9</v>
      </c>
      <c r="AE44">
        <v>-638.6</v>
      </c>
    </row>
    <row r="45" spans="1:31">
      <c r="A45" t="s">
        <v>257</v>
      </c>
      <c r="B45">
        <v>35.32</v>
      </c>
      <c r="C45">
        <v>0</v>
      </c>
      <c r="D45">
        <v>1</v>
      </c>
      <c r="E45">
        <v>0.64600000000000002</v>
      </c>
      <c r="F45">
        <v>2E-3</v>
      </c>
      <c r="G45">
        <v>-1.4390000000000001</v>
      </c>
      <c r="H45">
        <v>7.0000000000000001E-3</v>
      </c>
      <c r="I45">
        <v>0.109</v>
      </c>
      <c r="J45">
        <v>-8.0000000000000002E-3</v>
      </c>
      <c r="K45">
        <v>-7.0000000000000001E-3</v>
      </c>
      <c r="L45">
        <v>8.9999999999999993E-3</v>
      </c>
      <c r="M45">
        <v>-0.61</v>
      </c>
      <c r="N45">
        <v>-0.82799999999999996</v>
      </c>
      <c r="O45">
        <v>0</v>
      </c>
      <c r="P45">
        <v>-1105.3</v>
      </c>
      <c r="Q45">
        <v>500.4</v>
      </c>
      <c r="R45">
        <v>216.7</v>
      </c>
      <c r="S45">
        <v>1.2</v>
      </c>
      <c r="T45">
        <v>-15.5</v>
      </c>
      <c r="U45">
        <v>14.6</v>
      </c>
      <c r="V45">
        <v>9.4</v>
      </c>
      <c r="W45">
        <v>998</v>
      </c>
      <c r="X45">
        <v>-1105.3</v>
      </c>
      <c r="Y45">
        <v>500.4</v>
      </c>
      <c r="Z45">
        <v>216.7</v>
      </c>
      <c r="AA45">
        <v>1.2</v>
      </c>
      <c r="AB45">
        <v>-15.5</v>
      </c>
      <c r="AC45">
        <v>14.6</v>
      </c>
      <c r="AD45">
        <v>-468.9</v>
      </c>
      <c r="AE45">
        <v>-636.29999999999995</v>
      </c>
    </row>
    <row r="46" spans="1:31">
      <c r="A46" t="s">
        <v>258</v>
      </c>
      <c r="B46">
        <v>35.31</v>
      </c>
      <c r="C46">
        <v>2</v>
      </c>
      <c r="D46">
        <v>1</v>
      </c>
      <c r="E46">
        <v>0.64400000000000002</v>
      </c>
      <c r="F46">
        <v>0.121</v>
      </c>
      <c r="G46">
        <v>-1.4530000000000001</v>
      </c>
      <c r="H46">
        <v>7.0000000000000001E-3</v>
      </c>
      <c r="I46">
        <v>0.115</v>
      </c>
      <c r="J46">
        <v>-8.0000000000000002E-3</v>
      </c>
      <c r="K46">
        <v>5.1999999999999998E-2</v>
      </c>
      <c r="L46">
        <v>6.9000000000000006E-2</v>
      </c>
      <c r="M46">
        <v>-0.61099999999999999</v>
      </c>
      <c r="N46">
        <v>-0.84199999999999997</v>
      </c>
      <c r="O46">
        <v>-7</v>
      </c>
      <c r="P46">
        <v>-1118.7</v>
      </c>
      <c r="Q46">
        <v>499.6</v>
      </c>
      <c r="R46">
        <v>230.2</v>
      </c>
      <c r="S46">
        <v>92.8</v>
      </c>
      <c r="T46">
        <v>-16.899999999999999</v>
      </c>
      <c r="U46">
        <v>13.4</v>
      </c>
      <c r="V46">
        <v>8.6999999999999993</v>
      </c>
      <c r="W46">
        <v>999</v>
      </c>
      <c r="X46">
        <v>-1118.7</v>
      </c>
      <c r="Y46">
        <v>499.6</v>
      </c>
      <c r="Z46">
        <v>230.2</v>
      </c>
      <c r="AA46">
        <v>92.8</v>
      </c>
      <c r="AB46">
        <v>-16.899999999999999</v>
      </c>
      <c r="AC46">
        <v>13.4</v>
      </c>
      <c r="AD46">
        <v>-470.5</v>
      </c>
      <c r="AE46">
        <v>-648.20000000000005</v>
      </c>
    </row>
    <row r="47" spans="1:31">
      <c r="A47" t="s">
        <v>259</v>
      </c>
      <c r="B47">
        <v>35.33</v>
      </c>
      <c r="C47">
        <v>4</v>
      </c>
      <c r="D47">
        <v>1</v>
      </c>
      <c r="E47">
        <v>0.64300000000000002</v>
      </c>
      <c r="F47">
        <v>0.24399999999999999</v>
      </c>
      <c r="G47">
        <v>-1.4570000000000001</v>
      </c>
      <c r="H47">
        <v>8.9999999999999993E-3</v>
      </c>
      <c r="I47">
        <v>0.128</v>
      </c>
      <c r="J47">
        <v>-0.01</v>
      </c>
      <c r="K47">
        <v>0.112</v>
      </c>
      <c r="L47">
        <v>0.13200000000000001</v>
      </c>
      <c r="M47">
        <v>-0.6</v>
      </c>
      <c r="N47">
        <v>-0.85699999999999998</v>
      </c>
      <c r="O47">
        <v>-4.2</v>
      </c>
      <c r="P47">
        <v>-1123.5</v>
      </c>
      <c r="Q47">
        <v>499.6</v>
      </c>
      <c r="R47">
        <v>256</v>
      </c>
      <c r="S47">
        <v>188.3</v>
      </c>
      <c r="T47">
        <v>-20.6</v>
      </c>
      <c r="U47">
        <v>17.2</v>
      </c>
      <c r="V47">
        <v>8.6</v>
      </c>
      <c r="W47">
        <v>999</v>
      </c>
      <c r="X47">
        <v>-1123.5</v>
      </c>
      <c r="Y47">
        <v>499.6</v>
      </c>
      <c r="Z47">
        <v>256</v>
      </c>
      <c r="AA47">
        <v>188.3</v>
      </c>
      <c r="AB47">
        <v>-20.6</v>
      </c>
      <c r="AC47">
        <v>17.2</v>
      </c>
      <c r="AD47">
        <v>-462.9</v>
      </c>
      <c r="AE47">
        <v>-660.6</v>
      </c>
    </row>
    <row r="48" spans="1:31">
      <c r="A48" t="s">
        <v>260</v>
      </c>
      <c r="B48">
        <v>35.31</v>
      </c>
      <c r="C48">
        <v>6</v>
      </c>
      <c r="D48">
        <v>1</v>
      </c>
      <c r="E48">
        <v>0.64500000000000002</v>
      </c>
      <c r="F48">
        <v>0.35799999999999998</v>
      </c>
      <c r="G48">
        <v>-1.4359999999999999</v>
      </c>
      <c r="H48">
        <v>1.6E-2</v>
      </c>
      <c r="I48">
        <v>0.13500000000000001</v>
      </c>
      <c r="J48">
        <v>-3.0000000000000001E-3</v>
      </c>
      <c r="K48">
        <v>0.17599999999999999</v>
      </c>
      <c r="L48">
        <v>0.182</v>
      </c>
      <c r="M48">
        <v>-0.58299999999999996</v>
      </c>
      <c r="N48">
        <v>-0.85299999999999998</v>
      </c>
      <c r="O48">
        <v>-0.9</v>
      </c>
      <c r="P48">
        <v>-1105.8</v>
      </c>
      <c r="Q48">
        <v>501.1</v>
      </c>
      <c r="R48">
        <v>269.60000000000002</v>
      </c>
      <c r="S48">
        <v>275.89999999999998</v>
      </c>
      <c r="T48">
        <v>-6.7</v>
      </c>
      <c r="U48">
        <v>32</v>
      </c>
      <c r="V48">
        <v>8.6</v>
      </c>
      <c r="W48">
        <v>999</v>
      </c>
      <c r="X48">
        <v>-1105.8</v>
      </c>
      <c r="Y48">
        <v>501.1</v>
      </c>
      <c r="Z48">
        <v>269.60000000000002</v>
      </c>
      <c r="AA48">
        <v>275.89999999999998</v>
      </c>
      <c r="AB48">
        <v>-6.7</v>
      </c>
      <c r="AC48">
        <v>32</v>
      </c>
      <c r="AD48">
        <v>-448.8</v>
      </c>
      <c r="AE48">
        <v>-657</v>
      </c>
    </row>
    <row r="49" spans="1:31">
      <c r="A49" t="s">
        <v>261</v>
      </c>
      <c r="B49">
        <v>35.24</v>
      </c>
      <c r="C49">
        <v>8</v>
      </c>
      <c r="D49">
        <v>1</v>
      </c>
      <c r="E49">
        <v>0.65</v>
      </c>
      <c r="F49">
        <v>0.47199999999999998</v>
      </c>
      <c r="G49">
        <v>-1.4330000000000001</v>
      </c>
      <c r="H49">
        <v>2.5999999999999999E-2</v>
      </c>
      <c r="I49">
        <v>0.127</v>
      </c>
      <c r="J49">
        <v>4.0000000000000001E-3</v>
      </c>
      <c r="K49">
        <v>0.24</v>
      </c>
      <c r="L49">
        <v>0.23200000000000001</v>
      </c>
      <c r="M49">
        <v>-0.58899999999999997</v>
      </c>
      <c r="N49">
        <v>-0.84299999999999997</v>
      </c>
      <c r="O49">
        <v>0.9</v>
      </c>
      <c r="P49">
        <v>-1098.7</v>
      </c>
      <c r="Q49">
        <v>502.3</v>
      </c>
      <c r="R49">
        <v>252.6</v>
      </c>
      <c r="S49">
        <v>361.9</v>
      </c>
      <c r="T49">
        <v>8.3000000000000007</v>
      </c>
      <c r="U49">
        <v>50.8</v>
      </c>
      <c r="V49">
        <v>8.6999999999999993</v>
      </c>
      <c r="W49">
        <v>999</v>
      </c>
      <c r="X49">
        <v>-1098.7</v>
      </c>
      <c r="Y49">
        <v>502.3</v>
      </c>
      <c r="Z49">
        <v>252.6</v>
      </c>
      <c r="AA49">
        <v>361.9</v>
      </c>
      <c r="AB49">
        <v>8.3000000000000007</v>
      </c>
      <c r="AC49">
        <v>50.8</v>
      </c>
      <c r="AD49">
        <v>-451.9</v>
      </c>
      <c r="AE49">
        <v>-646.9</v>
      </c>
    </row>
    <row r="50" spans="1:31">
      <c r="A50" t="s">
        <v>262</v>
      </c>
      <c r="B50">
        <v>35.17</v>
      </c>
      <c r="C50">
        <v>10</v>
      </c>
      <c r="D50">
        <v>1</v>
      </c>
      <c r="E50">
        <v>0.64100000000000001</v>
      </c>
      <c r="F50">
        <v>0.59199999999999997</v>
      </c>
      <c r="G50">
        <v>-1.4319999999999999</v>
      </c>
      <c r="H50">
        <v>0.04</v>
      </c>
      <c r="I50">
        <v>0.1</v>
      </c>
      <c r="J50">
        <v>3.0000000000000001E-3</v>
      </c>
      <c r="K50">
        <v>0.29899999999999999</v>
      </c>
      <c r="L50">
        <v>0.29299999999999998</v>
      </c>
      <c r="M50">
        <v>-0.61599999999999999</v>
      </c>
      <c r="N50">
        <v>-0.81699999999999995</v>
      </c>
      <c r="O50">
        <v>0.5</v>
      </c>
      <c r="P50">
        <v>-1094.0999999999999</v>
      </c>
      <c r="Q50">
        <v>493.8</v>
      </c>
      <c r="R50">
        <v>198.6</v>
      </c>
      <c r="S50">
        <v>452.5</v>
      </c>
      <c r="T50">
        <v>5.4</v>
      </c>
      <c r="U50">
        <v>80.099999999999994</v>
      </c>
      <c r="V50">
        <v>8.8000000000000007</v>
      </c>
      <c r="W50">
        <v>999</v>
      </c>
      <c r="X50">
        <v>-1094.0999999999999</v>
      </c>
      <c r="Y50">
        <v>493.8</v>
      </c>
      <c r="Z50">
        <v>198.6</v>
      </c>
      <c r="AA50">
        <v>452.5</v>
      </c>
      <c r="AB50">
        <v>5.4</v>
      </c>
      <c r="AC50">
        <v>80.099999999999994</v>
      </c>
      <c r="AD50">
        <v>-470.4</v>
      </c>
      <c r="AE50">
        <v>-623.79999999999995</v>
      </c>
    </row>
    <row r="51" spans="1:31">
      <c r="A51" t="s">
        <v>263</v>
      </c>
      <c r="B51">
        <v>35.15</v>
      </c>
      <c r="C51">
        <v>4</v>
      </c>
      <c r="D51">
        <v>1</v>
      </c>
      <c r="E51">
        <v>0.64300000000000002</v>
      </c>
      <c r="F51">
        <v>0.24199999999999999</v>
      </c>
      <c r="G51">
        <v>-1.462</v>
      </c>
      <c r="H51">
        <v>0.01</v>
      </c>
      <c r="I51">
        <v>0.124</v>
      </c>
      <c r="J51">
        <v>-7.0000000000000001E-3</v>
      </c>
      <c r="K51">
        <v>0.114</v>
      </c>
      <c r="L51">
        <v>0.128</v>
      </c>
      <c r="M51">
        <v>-0.60699999999999998</v>
      </c>
      <c r="N51">
        <v>-0.85499999999999998</v>
      </c>
      <c r="O51">
        <v>-3</v>
      </c>
      <c r="P51">
        <v>-1114.4000000000001</v>
      </c>
      <c r="Q51">
        <v>493.9</v>
      </c>
      <c r="R51">
        <v>244.4</v>
      </c>
      <c r="S51">
        <v>184.3</v>
      </c>
      <c r="T51">
        <v>-14.3</v>
      </c>
      <c r="U51">
        <v>19.100000000000001</v>
      </c>
      <c r="V51">
        <v>8.9</v>
      </c>
      <c r="W51">
        <v>998</v>
      </c>
      <c r="X51">
        <v>-1114.4000000000001</v>
      </c>
      <c r="Y51">
        <v>493.9</v>
      </c>
      <c r="Z51">
        <v>244.4</v>
      </c>
      <c r="AA51">
        <v>184.3</v>
      </c>
      <c r="AB51">
        <v>-14.3</v>
      </c>
      <c r="AC51">
        <v>19.100000000000001</v>
      </c>
      <c r="AD51">
        <v>-462.9</v>
      </c>
      <c r="AE51">
        <v>-651.5</v>
      </c>
    </row>
    <row r="52" spans="1:31">
      <c r="A52" t="s">
        <v>264</v>
      </c>
      <c r="B52">
        <v>35.090000000000003</v>
      </c>
      <c r="C52">
        <v>0</v>
      </c>
      <c r="D52">
        <v>1</v>
      </c>
      <c r="E52">
        <v>0.64800000000000002</v>
      </c>
      <c r="F52">
        <v>3.0000000000000001E-3</v>
      </c>
      <c r="G52">
        <v>-1.4470000000000001</v>
      </c>
      <c r="H52">
        <v>8.0000000000000002E-3</v>
      </c>
      <c r="I52">
        <v>0.111</v>
      </c>
      <c r="J52">
        <v>-8.0000000000000002E-3</v>
      </c>
      <c r="K52">
        <v>-6.0000000000000001E-3</v>
      </c>
      <c r="L52">
        <v>8.9999999999999993E-3</v>
      </c>
      <c r="M52">
        <v>-0.61199999999999999</v>
      </c>
      <c r="N52">
        <v>-0.83499999999999996</v>
      </c>
      <c r="O52">
        <v>0</v>
      </c>
      <c r="P52">
        <v>-1099.3</v>
      </c>
      <c r="Q52">
        <v>495.9</v>
      </c>
      <c r="R52">
        <v>219.3</v>
      </c>
      <c r="S52">
        <v>2.2000000000000002</v>
      </c>
      <c r="T52">
        <v>-14.8</v>
      </c>
      <c r="U52">
        <v>15.8</v>
      </c>
      <c r="V52">
        <v>9.1</v>
      </c>
      <c r="W52">
        <v>998</v>
      </c>
      <c r="X52">
        <v>-1099.3</v>
      </c>
      <c r="Y52">
        <v>495.9</v>
      </c>
      <c r="Z52">
        <v>219.3</v>
      </c>
      <c r="AA52">
        <v>2.2000000000000002</v>
      </c>
      <c r="AB52">
        <v>-14.8</v>
      </c>
      <c r="AC52">
        <v>15.8</v>
      </c>
      <c r="AD52">
        <v>-465</v>
      </c>
      <c r="AE52">
        <v>-634.29999999999995</v>
      </c>
    </row>
    <row r="53" spans="1:31">
      <c r="A53" t="s">
        <v>265</v>
      </c>
      <c r="B53">
        <v>35.18</v>
      </c>
      <c r="C53">
        <v>0</v>
      </c>
      <c r="D53">
        <v>1</v>
      </c>
      <c r="E53">
        <v>0.72299999999999998</v>
      </c>
      <c r="F53">
        <v>-6.0000000000000001E-3</v>
      </c>
      <c r="G53">
        <v>-1.7769999999999999</v>
      </c>
      <c r="H53">
        <v>7.0000000000000001E-3</v>
      </c>
      <c r="I53">
        <v>0.27300000000000002</v>
      </c>
      <c r="J53">
        <v>-2E-3</v>
      </c>
      <c r="K53">
        <v>-5.0000000000000001E-3</v>
      </c>
      <c r="L53">
        <v>-1E-3</v>
      </c>
      <c r="M53">
        <v>-0.61499999999999999</v>
      </c>
      <c r="N53">
        <v>-1.161</v>
      </c>
      <c r="O53">
        <v>0</v>
      </c>
      <c r="P53">
        <v>-1350.5</v>
      </c>
      <c r="Q53">
        <v>553.1</v>
      </c>
      <c r="R53">
        <v>537.29999999999995</v>
      </c>
      <c r="S53">
        <v>-4.5</v>
      </c>
      <c r="T53">
        <v>-3.9</v>
      </c>
      <c r="U53">
        <v>14.5</v>
      </c>
      <c r="V53">
        <v>10.1</v>
      </c>
      <c r="W53">
        <v>998</v>
      </c>
      <c r="X53">
        <v>-1350.5</v>
      </c>
      <c r="Y53">
        <v>553.1</v>
      </c>
      <c r="Z53">
        <v>537.29999999999995</v>
      </c>
      <c r="AA53">
        <v>-4.5</v>
      </c>
      <c r="AB53">
        <v>-3.9</v>
      </c>
      <c r="AC53">
        <v>14.5</v>
      </c>
      <c r="AD53">
        <v>-467.8</v>
      </c>
      <c r="AE53">
        <v>-882.7</v>
      </c>
    </row>
    <row r="54" spans="1:31">
      <c r="A54" t="s">
        <v>266</v>
      </c>
      <c r="B54">
        <v>35.17</v>
      </c>
      <c r="C54">
        <v>0</v>
      </c>
      <c r="D54">
        <v>1</v>
      </c>
      <c r="E54">
        <v>0.78400000000000003</v>
      </c>
      <c r="F54">
        <v>-8.0000000000000002E-3</v>
      </c>
      <c r="G54">
        <v>-1.9670000000000001</v>
      </c>
      <c r="H54">
        <v>8.9999999999999993E-3</v>
      </c>
      <c r="I54">
        <v>0.36799999999999999</v>
      </c>
      <c r="J54">
        <v>0</v>
      </c>
      <c r="K54">
        <v>-4.0000000000000001E-3</v>
      </c>
      <c r="L54">
        <v>-4.0000000000000001E-3</v>
      </c>
      <c r="M54">
        <v>-0.61599999999999999</v>
      </c>
      <c r="N54">
        <v>-1.351</v>
      </c>
      <c r="O54">
        <v>0</v>
      </c>
      <c r="P54">
        <v>-1493.5</v>
      </c>
      <c r="Q54">
        <v>598.70000000000005</v>
      </c>
      <c r="R54">
        <v>722.6</v>
      </c>
      <c r="S54">
        <v>-6.1</v>
      </c>
      <c r="T54">
        <v>0</v>
      </c>
      <c r="U54">
        <v>17.5</v>
      </c>
      <c r="V54">
        <v>10.3</v>
      </c>
      <c r="W54">
        <v>998</v>
      </c>
      <c r="X54">
        <v>-1493.5</v>
      </c>
      <c r="Y54">
        <v>598.70000000000005</v>
      </c>
      <c r="Z54">
        <v>722.6</v>
      </c>
      <c r="AA54">
        <v>-6.1</v>
      </c>
      <c r="AB54">
        <v>0</v>
      </c>
      <c r="AC54">
        <v>17.5</v>
      </c>
      <c r="AD54">
        <v>-467.8</v>
      </c>
      <c r="AE54">
        <v>-1025.7</v>
      </c>
    </row>
    <row r="55" spans="1:31">
      <c r="A55" t="s">
        <v>267</v>
      </c>
      <c r="B55">
        <v>35.04</v>
      </c>
      <c r="C55">
        <v>0</v>
      </c>
      <c r="D55">
        <v>1</v>
      </c>
      <c r="E55">
        <v>0.72899999999999998</v>
      </c>
      <c r="F55">
        <v>2E-3</v>
      </c>
      <c r="G55">
        <v>-1.6819999999999999</v>
      </c>
      <c r="H55">
        <v>7.0000000000000001E-3</v>
      </c>
      <c r="I55">
        <v>0.20200000000000001</v>
      </c>
      <c r="J55">
        <v>-4.0000000000000001E-3</v>
      </c>
      <c r="K55">
        <v>-3.0000000000000001E-3</v>
      </c>
      <c r="L55">
        <v>5.0000000000000001E-3</v>
      </c>
      <c r="M55">
        <v>-0.63900000000000001</v>
      </c>
      <c r="N55">
        <v>-1.0429999999999999</v>
      </c>
      <c r="O55">
        <v>0</v>
      </c>
      <c r="P55">
        <v>-1267.0999999999999</v>
      </c>
      <c r="Q55">
        <v>553.29999999999995</v>
      </c>
      <c r="R55">
        <v>394.6</v>
      </c>
      <c r="S55">
        <v>1.7</v>
      </c>
      <c r="T55">
        <v>-8.1999999999999993</v>
      </c>
      <c r="U55">
        <v>13.6</v>
      </c>
      <c r="V55">
        <v>10.4</v>
      </c>
      <c r="W55">
        <v>998</v>
      </c>
      <c r="X55">
        <v>-1267.0999999999999</v>
      </c>
      <c r="Y55">
        <v>553.29999999999995</v>
      </c>
      <c r="Z55">
        <v>394.6</v>
      </c>
      <c r="AA55">
        <v>1.7</v>
      </c>
      <c r="AB55">
        <v>-8.1999999999999993</v>
      </c>
      <c r="AC55">
        <v>13.6</v>
      </c>
      <c r="AD55">
        <v>-481.2</v>
      </c>
      <c r="AE55">
        <v>-785.9</v>
      </c>
    </row>
    <row r="56" spans="1:31">
      <c r="A56" t="s">
        <v>268</v>
      </c>
      <c r="B56">
        <v>35.07</v>
      </c>
      <c r="C56">
        <v>0</v>
      </c>
      <c r="D56">
        <v>1</v>
      </c>
      <c r="E56">
        <v>0.70299999999999996</v>
      </c>
      <c r="F56">
        <v>0</v>
      </c>
      <c r="G56">
        <v>-1.76</v>
      </c>
      <c r="H56">
        <v>8.9999999999999993E-3</v>
      </c>
      <c r="I56">
        <v>0.255</v>
      </c>
      <c r="J56">
        <v>-2E-3</v>
      </c>
      <c r="K56">
        <v>-1E-3</v>
      </c>
      <c r="L56">
        <v>2E-3</v>
      </c>
      <c r="M56">
        <v>-0.625</v>
      </c>
      <c r="N56">
        <v>-1.135</v>
      </c>
      <c r="O56">
        <v>0</v>
      </c>
      <c r="P56">
        <v>-1329.1</v>
      </c>
      <c r="Q56">
        <v>534.70000000000005</v>
      </c>
      <c r="R56">
        <v>498.3</v>
      </c>
      <c r="S56">
        <v>0.2</v>
      </c>
      <c r="T56">
        <v>-3</v>
      </c>
      <c r="U56">
        <v>17.899999999999999</v>
      </c>
      <c r="V56">
        <v>10.199999999999999</v>
      </c>
      <c r="W56">
        <v>998</v>
      </c>
      <c r="X56">
        <v>-1329.1</v>
      </c>
      <c r="Y56">
        <v>534.70000000000005</v>
      </c>
      <c r="Z56">
        <v>498.3</v>
      </c>
      <c r="AA56">
        <v>0.2</v>
      </c>
      <c r="AB56">
        <v>-3</v>
      </c>
      <c r="AC56">
        <v>17.899999999999999</v>
      </c>
      <c r="AD56">
        <v>-472.1</v>
      </c>
      <c r="AE56">
        <v>-856.9</v>
      </c>
    </row>
    <row r="57" spans="1:31">
      <c r="A57" t="s">
        <v>269</v>
      </c>
      <c r="B57">
        <v>35.11</v>
      </c>
      <c r="C57">
        <v>0</v>
      </c>
      <c r="D57">
        <v>1</v>
      </c>
      <c r="E57">
        <v>0.73899999999999999</v>
      </c>
      <c r="F57">
        <v>-1E-3</v>
      </c>
      <c r="G57">
        <v>-1.7529999999999999</v>
      </c>
      <c r="H57">
        <v>0</v>
      </c>
      <c r="I57">
        <v>0.20399999999999999</v>
      </c>
      <c r="J57">
        <v>-4.0000000000000001E-3</v>
      </c>
      <c r="K57">
        <v>-4.0000000000000001E-3</v>
      </c>
      <c r="L57">
        <v>3.0000000000000001E-3</v>
      </c>
      <c r="M57">
        <v>-0.67200000000000004</v>
      </c>
      <c r="N57">
        <v>-1.081</v>
      </c>
      <c r="O57">
        <v>0</v>
      </c>
      <c r="P57">
        <v>-1326.4</v>
      </c>
      <c r="Q57">
        <v>563</v>
      </c>
      <c r="R57">
        <v>400.5</v>
      </c>
      <c r="S57">
        <v>-1</v>
      </c>
      <c r="T57">
        <v>-7.2</v>
      </c>
      <c r="U57">
        <v>0.1</v>
      </c>
      <c r="V57">
        <v>10.3</v>
      </c>
      <c r="W57">
        <v>998</v>
      </c>
      <c r="X57">
        <v>-1326.4</v>
      </c>
      <c r="Y57">
        <v>563</v>
      </c>
      <c r="Z57">
        <v>400.5</v>
      </c>
      <c r="AA57">
        <v>-1</v>
      </c>
      <c r="AB57">
        <v>-7.2</v>
      </c>
      <c r="AC57">
        <v>0.1</v>
      </c>
      <c r="AD57">
        <v>-508.6</v>
      </c>
      <c r="AE57">
        <v>-817.9</v>
      </c>
    </row>
    <row r="58" spans="1:31">
      <c r="A58" t="s">
        <v>270</v>
      </c>
      <c r="B58">
        <v>35.159999999999997</v>
      </c>
      <c r="C58">
        <v>0</v>
      </c>
      <c r="D58">
        <v>1</v>
      </c>
      <c r="E58">
        <v>0.69199999999999995</v>
      </c>
      <c r="F58">
        <v>6.0000000000000001E-3</v>
      </c>
      <c r="G58">
        <v>-1.8819999999999999</v>
      </c>
      <c r="H58">
        <v>2E-3</v>
      </c>
      <c r="I58">
        <v>0.16600000000000001</v>
      </c>
      <c r="J58">
        <v>-5.0000000000000001E-3</v>
      </c>
      <c r="K58">
        <v>-2E-3</v>
      </c>
      <c r="L58">
        <v>8.0000000000000002E-3</v>
      </c>
      <c r="M58">
        <v>-0.77500000000000002</v>
      </c>
      <c r="N58">
        <v>-1.1060000000000001</v>
      </c>
      <c r="O58">
        <v>0</v>
      </c>
      <c r="P58">
        <v>-1425.7</v>
      </c>
      <c r="Q58">
        <v>528</v>
      </c>
      <c r="R58">
        <v>324.89999999999998</v>
      </c>
      <c r="S58">
        <v>4.2</v>
      </c>
      <c r="T58">
        <v>-9.5</v>
      </c>
      <c r="U58">
        <v>3.9</v>
      </c>
      <c r="V58">
        <v>10.8</v>
      </c>
      <c r="W58">
        <v>998</v>
      </c>
      <c r="X58">
        <v>-1425.7</v>
      </c>
      <c r="Y58">
        <v>528</v>
      </c>
      <c r="Z58">
        <v>324.89999999999998</v>
      </c>
      <c r="AA58">
        <v>4.2</v>
      </c>
      <c r="AB58">
        <v>-9.5</v>
      </c>
      <c r="AC58">
        <v>3.9</v>
      </c>
      <c r="AD58">
        <v>-587.4</v>
      </c>
      <c r="AE58">
        <v>-838.3</v>
      </c>
    </row>
    <row r="59" spans="1:31">
      <c r="A59" t="s">
        <v>271</v>
      </c>
      <c r="B59">
        <v>35.21</v>
      </c>
      <c r="C59">
        <v>0</v>
      </c>
      <c r="D59">
        <v>1</v>
      </c>
      <c r="E59">
        <v>0.71399999999999997</v>
      </c>
      <c r="F59">
        <v>0.01</v>
      </c>
      <c r="G59">
        <v>-1.835</v>
      </c>
      <c r="H59">
        <v>8.9999999999999993E-3</v>
      </c>
      <c r="I59">
        <v>0.25</v>
      </c>
      <c r="J59">
        <v>-6.0000000000000001E-3</v>
      </c>
      <c r="K59">
        <v>-1E-3</v>
      </c>
      <c r="L59">
        <v>1.0999999999999999E-2</v>
      </c>
      <c r="M59">
        <v>-0.66700000000000004</v>
      </c>
      <c r="N59">
        <v>-1.167</v>
      </c>
      <c r="O59">
        <v>0</v>
      </c>
      <c r="P59">
        <v>-1397.1</v>
      </c>
      <c r="Q59">
        <v>547.6</v>
      </c>
      <c r="R59">
        <v>493.1</v>
      </c>
      <c r="S59">
        <v>7.9</v>
      </c>
      <c r="T59">
        <v>-11.8</v>
      </c>
      <c r="U59">
        <v>18.600000000000001</v>
      </c>
      <c r="V59">
        <v>10.4</v>
      </c>
      <c r="W59">
        <v>999</v>
      </c>
      <c r="X59">
        <v>-1397.1</v>
      </c>
      <c r="Y59">
        <v>547.6</v>
      </c>
      <c r="Z59">
        <v>493.1</v>
      </c>
      <c r="AA59">
        <v>7.9</v>
      </c>
      <c r="AB59">
        <v>-11.8</v>
      </c>
      <c r="AC59">
        <v>18.600000000000001</v>
      </c>
      <c r="AD59">
        <v>-508.1</v>
      </c>
      <c r="AE59">
        <v>-888.9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289543291ca8e23fdc320f4911e21437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62db8a82da437fe95267d8b339e68182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9f920c2-6cc4-4d1e-a528-8efc586fe0cc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9B1DA5E-25F4-4F75-8D14-79A5E4731699}"/>
</file>

<file path=customXml/itemProps2.xml><?xml version="1.0" encoding="utf-8"?>
<ds:datastoreItem xmlns:ds="http://schemas.openxmlformats.org/officeDocument/2006/customXml" ds:itemID="{18F3896A-F0E5-400A-A80D-2592624A1CA4}"/>
</file>

<file path=customXml/itemProps3.xml><?xml version="1.0" encoding="utf-8"?>
<ds:datastoreItem xmlns:ds="http://schemas.openxmlformats.org/officeDocument/2006/customXml" ds:itemID="{FE69BEE6-EEDF-4CB5-A248-5DBC314E86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Tim Tudor</dc:creator>
  <cp:keywords/>
  <dc:description/>
  <cp:lastModifiedBy>Tim Tudor</cp:lastModifiedBy>
  <cp:revision/>
  <dcterms:created xsi:type="dcterms:W3CDTF">2022-02-18T09:56:17Z</dcterms:created>
  <dcterms:modified xsi:type="dcterms:W3CDTF">2025-10-28T08:15:26Z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