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othylee/Documents/"/>
    </mc:Choice>
  </mc:AlternateContent>
  <xr:revisionPtr revIDLastSave="0" documentId="8_{59F73858-127D-674E-A61D-8F172D2EF800}" xr6:coauthVersionLast="43" xr6:coauthVersionMax="43" xr10:uidLastSave="{00000000-0000-0000-0000-000000000000}"/>
  <bookViews>
    <workbookView xWindow="0" yWindow="0" windowWidth="28800" windowHeight="18000" xr2:uid="{DB54C188-5F5C-DA4E-A404-64AF723FC7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3" i="1" l="1"/>
  <c r="H26" i="1"/>
  <c r="J23" i="1" s="1"/>
  <c r="G23" i="1"/>
  <c r="K23" i="1"/>
  <c r="J19" i="1"/>
  <c r="J16" i="1"/>
  <c r="J17" i="1"/>
  <c r="J18" i="1"/>
  <c r="I16" i="1"/>
  <c r="I17" i="1"/>
  <c r="I18" i="1"/>
  <c r="I19" i="1"/>
  <c r="L23" i="1" l="1"/>
  <c r="H23" i="1"/>
</calcChain>
</file>

<file path=xl/sharedStrings.xml><?xml version="1.0" encoding="utf-8"?>
<sst xmlns="http://schemas.openxmlformats.org/spreadsheetml/2006/main" count="41" uniqueCount="31">
  <si>
    <t>Manufacturer</t>
  </si>
  <si>
    <t>Model</t>
  </si>
  <si>
    <t>BMW</t>
  </si>
  <si>
    <t>S1000RR</t>
  </si>
  <si>
    <t>Rake angle</t>
  </si>
  <si>
    <t>Wheel Base(mm)</t>
  </si>
  <si>
    <t>Front wheel radius(mm)</t>
  </si>
  <si>
    <t>Rear wheel Radius(mm)</t>
  </si>
  <si>
    <t>Offset(mm)</t>
  </si>
  <si>
    <t>Honda</t>
  </si>
  <si>
    <t>CRF450R</t>
  </si>
  <si>
    <t>25°</t>
  </si>
  <si>
    <t>32°</t>
  </si>
  <si>
    <t>Front Wheel (kg)</t>
  </si>
  <si>
    <t>Rear Wheel (kg)</t>
  </si>
  <si>
    <t>F.W.R (kg)</t>
  </si>
  <si>
    <t>R.W.R (kg)</t>
  </si>
  <si>
    <t>Rear Lifted</t>
  </si>
  <si>
    <t>rear Lifted</t>
  </si>
  <si>
    <t>Weight</t>
  </si>
  <si>
    <t>W.W.R</t>
  </si>
  <si>
    <t>Gear Ratio</t>
  </si>
  <si>
    <t>wheel circumferance(M)</t>
  </si>
  <si>
    <t>Redline (RPM)</t>
  </si>
  <si>
    <t>Height</t>
  </si>
  <si>
    <t>Width</t>
  </si>
  <si>
    <t>theoretical max speed (kmph)</t>
  </si>
  <si>
    <t>Kw required</t>
  </si>
  <si>
    <t>Weight (Kg)</t>
  </si>
  <si>
    <t>Air resistance (N)</t>
  </si>
  <si>
    <t>Rolling resistance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</si>
</sst>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/>
    <xf numFmtId="0" fontId="0" fillId="0" borderId="2" xfId="0" applyFont="1" applyBorder="1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2716DE-9A76-9F4F-9B0A-02E77C441FC3}" name="Table1" displayName="Table1" ref="C4:K6" totalsRowShown="0">
  <autoFilter ref="C4:K6" xr:uid="{59265F7B-6818-DC4A-BB48-CB2C0AD9869D}"/>
  <tableColumns count="9">
    <tableColumn id="1" xr3:uid="{3E6B1B4C-41DA-ED47-9B67-438EE6F29A94}" name="Manufacturer"/>
    <tableColumn id="2" xr3:uid="{5F3158D2-9D49-E541-816D-73E9DC85FC08}" name="Model"/>
    <tableColumn id="3" xr3:uid="{6E9B2D36-3B94-7C45-9B8C-2D3662ED5375}" name="Wheel Base(mm)"/>
    <tableColumn id="4" xr3:uid="{9F56EDC8-0713-F444-99AC-54A365809F98}" name="Front wheel radius(mm)"/>
    <tableColumn id="5" xr3:uid="{BFA6F999-008E-0242-9404-B275736180CD}" name="Rear wheel Radius(mm)"/>
    <tableColumn id="6" xr3:uid="{8D2AFB09-F3DA-0C44-AB14-4FF859C0AA84}" name="Offset(mm)"/>
    <tableColumn id="7" xr3:uid="{2C7EE847-F854-0C45-ABCE-DCBFF5A91A07}" name="Rake angle"/>
    <tableColumn id="8" xr3:uid="{745EA942-7B75-AF4C-9483-20E45EC5FFF8}" name="Height"/>
    <tableColumn id="9" xr3:uid="{40DCA665-D017-9448-9CEE-8BEA04BEA4D4}" name="Width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B07513-65E8-8546-9898-6EBD29A0B5DE}" name="Table2" displayName="Table2" ref="C15:J19" totalsRowShown="0">
  <autoFilter ref="C15:J19" xr:uid="{901DF6FB-B8B7-0F45-B7E5-E94D2BAF4C5A}"/>
  <tableColumns count="8">
    <tableColumn id="1" xr3:uid="{FCE78B23-E301-AD46-9D46-1E6DB34DD263}" name="Manufacturer"/>
    <tableColumn id="2" xr3:uid="{8C4E16AF-9DD6-E448-A030-D2C16AA0C6D8}" name="Model"/>
    <tableColumn id="3" xr3:uid="{33A96CB5-E25F-8C40-A09A-CF9CD3063E52}" name="Front Wheel (kg)"/>
    <tableColumn id="4" xr3:uid="{E8DE47BE-E5C1-F944-B10C-7A532826C791}" name="Rear Wheel (kg)"/>
    <tableColumn id="5" xr3:uid="{05743932-70D4-724D-BABD-E745EF17ED0D}" name="F.W.R (kg)"/>
    <tableColumn id="6" xr3:uid="{16B01B05-BC8B-D44A-949E-8522E70966AC}" name="R.W.R (kg)"/>
    <tableColumn id="7" xr3:uid="{C6C8A73E-A02A-4440-8645-3D363E8AB12D}" name="Weight" dataDxfId="13">
      <calculatedColumnFormula>Table2[[#This Row],[Front Wheel (kg)]]+Table2[[#This Row],[Rear Wheel (kg)]]</calculatedColumnFormula>
    </tableColumn>
    <tableColumn id="8" xr3:uid="{3ECE2311-074D-F247-84C9-8314470990A6}" name="W.W.R" dataDxfId="12">
      <calculatedColumnFormula>Table2[[#This Row],[F.W.R (kg)]]+Table2[[#This Row],[R.W.R (kg)]]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C58A04-3B14-F94B-B7CE-76E351C84DC5}" name="Table24" displayName="Table24" ref="C22:L23" totalsRowShown="0">
  <autoFilter ref="C22:L23" xr:uid="{4F4AE24A-342B-0E4E-A5A7-C6509AAD9AF5}"/>
  <tableColumns count="10">
    <tableColumn id="1" xr3:uid="{4B505D28-D863-AF4A-A716-1566A1BC5687}" name="Manufacturer"/>
    <tableColumn id="2" xr3:uid="{5C3F56C2-B7CC-7446-BFD0-637F4FB1D66C}" name="Model"/>
    <tableColumn id="3" xr3:uid="{CA546BD1-A73E-CC4B-96AE-35C428E3D11A}" name="Gear Ratio"/>
    <tableColumn id="4" xr3:uid="{94327DCA-EF19-C547-85DF-572C510BCCD7}" name="Redline (RPM)" dataDxfId="11" totalsRowDxfId="5"/>
    <tableColumn id="5" xr3:uid="{A608565F-1B02-8A44-91DC-ECCDA1591D26}" name="wheel circumferance(M)"/>
    <tableColumn id="6" xr3:uid="{7B56F685-33BC-5747-A76F-0CB3A5846D96}" name="theoretical max speed (kmph)" dataDxfId="10" totalsRowDxfId="4"/>
    <tableColumn id="7" xr3:uid="{7396872C-D45C-9047-BFC1-4C32511A5399}" name="Weight (Kg)" dataDxfId="9" totalsRowDxfId="3">
      <calculatedColumnFormula>275</calculatedColumnFormula>
    </tableColumn>
    <tableColumn id="8" xr3:uid="{3AE6E89C-41FF-EC40-B41B-8C9EBF1AA073}" name="Air resistance (N)" dataDxfId="6" totalsRowDxfId="2">
      <calculatedColumnFormula>(1/2*1.167*0.5*(H26^2))</calculatedColumnFormula>
    </tableColumn>
    <tableColumn id="9" xr3:uid="{10E86E5A-DD2C-EF49-B1B7-EF3B02934671}" name="Rolling resistance (N)" dataDxfId="8" totalsRowDxfId="1">
      <calculatedColumnFormula>0.02*Table24[[#This Row],[Weight (Kg)]]*9.81</calculatedColumnFormula>
    </tableColumn>
    <tableColumn id="10" xr3:uid="{9A392392-5565-D242-ACBB-42251A0BB97C}" name="Kw required" dataDxfId="7" totalsRowDxfId="0">
      <calculatedColumnFormula>((Table24[[#This Row],[Air resistance (N)]]+Table24[[#This Row],[Rolling resistance (N)]])*H26)/1000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C619F-E8BC-6B4A-A123-9F9BF38A0114}">
  <dimension ref="C4:L26"/>
  <sheetViews>
    <sheetView tabSelected="1" zoomScale="91" workbookViewId="0">
      <selection activeCell="H8" sqref="H8"/>
    </sheetView>
  </sheetViews>
  <sheetFormatPr baseColWidth="10" defaultRowHeight="16" x14ac:dyDescent="0.2"/>
  <cols>
    <col min="3" max="3" width="21.5" customWidth="1"/>
    <col min="4" max="4" width="19.6640625" customWidth="1"/>
    <col min="5" max="5" width="26.33203125" customWidth="1"/>
    <col min="6" max="6" width="27" customWidth="1"/>
    <col min="7" max="9" width="32.6640625" customWidth="1"/>
    <col min="10" max="10" width="22.1640625" customWidth="1"/>
    <col min="11" max="11" width="27.1640625" customWidth="1"/>
    <col min="12" max="12" width="20.33203125" customWidth="1"/>
    <col min="13" max="13" width="24.5" customWidth="1"/>
  </cols>
  <sheetData>
    <row r="4" spans="3:11" ht="25" customHeight="1" x14ac:dyDescent="0.2">
      <c r="C4" t="s">
        <v>0</v>
      </c>
      <c r="D4" t="s">
        <v>1</v>
      </c>
      <c r="E4" t="s">
        <v>5</v>
      </c>
      <c r="F4" t="s">
        <v>6</v>
      </c>
      <c r="G4" t="s">
        <v>7</v>
      </c>
      <c r="H4" t="s">
        <v>8</v>
      </c>
      <c r="I4" t="s">
        <v>4</v>
      </c>
      <c r="J4" t="s">
        <v>24</v>
      </c>
      <c r="K4" t="s">
        <v>25</v>
      </c>
    </row>
    <row r="5" spans="3:11" ht="31" customHeight="1" x14ac:dyDescent="0.2">
      <c r="C5" t="s">
        <v>2</v>
      </c>
      <c r="D5" t="s">
        <v>3</v>
      </c>
      <c r="E5">
        <v>1443</v>
      </c>
      <c r="F5">
        <v>286</v>
      </c>
      <c r="G5">
        <v>317</v>
      </c>
      <c r="H5">
        <v>28.5</v>
      </c>
      <c r="I5" t="s">
        <v>11</v>
      </c>
      <c r="J5">
        <v>1138</v>
      </c>
      <c r="K5">
        <v>826</v>
      </c>
    </row>
    <row r="6" spans="3:11" ht="34" customHeight="1" x14ac:dyDescent="0.2">
      <c r="C6" t="s">
        <v>9</v>
      </c>
      <c r="D6" t="s">
        <v>10</v>
      </c>
      <c r="E6">
        <v>1473</v>
      </c>
      <c r="F6">
        <v>334</v>
      </c>
      <c r="G6">
        <v>315</v>
      </c>
      <c r="H6">
        <v>54</v>
      </c>
      <c r="I6" t="s">
        <v>12</v>
      </c>
    </row>
    <row r="10" spans="3:11" ht="32" customHeight="1" x14ac:dyDescent="0.2"/>
    <row r="11" spans="3:11" ht="32" customHeight="1" x14ac:dyDescent="0.2"/>
    <row r="12" spans="3:11" ht="33" customHeight="1" x14ac:dyDescent="0.2"/>
    <row r="15" spans="3:11" x14ac:dyDescent="0.2">
      <c r="C15" t="s">
        <v>0</v>
      </c>
      <c r="D15" t="s">
        <v>1</v>
      </c>
      <c r="E15" t="s">
        <v>13</v>
      </c>
      <c r="F15" t="s">
        <v>14</v>
      </c>
      <c r="G15" t="s">
        <v>15</v>
      </c>
      <c r="H15" t="s">
        <v>16</v>
      </c>
      <c r="I15" t="s">
        <v>19</v>
      </c>
      <c r="J15" t="s">
        <v>20</v>
      </c>
    </row>
    <row r="16" spans="3:11" x14ac:dyDescent="0.2">
      <c r="C16" s="1" t="s">
        <v>2</v>
      </c>
      <c r="D16" s="1" t="s">
        <v>3</v>
      </c>
      <c r="E16" s="1">
        <v>106</v>
      </c>
      <c r="F16" s="1">
        <v>99</v>
      </c>
      <c r="G16">
        <v>134</v>
      </c>
      <c r="H16">
        <v>138.94999999999999</v>
      </c>
      <c r="I16">
        <f>Table2[[#This Row],[Front Wheel (kg)]]+Table2[[#This Row],[Rear Wheel (kg)]]</f>
        <v>205</v>
      </c>
      <c r="J16">
        <f>Table2[[#This Row],[F.W.R (kg)]]+Table2[[#This Row],[R.W.R (kg)]]</f>
        <v>272.95</v>
      </c>
    </row>
    <row r="17" spans="3:12" x14ac:dyDescent="0.2">
      <c r="C17" t="s">
        <v>17</v>
      </c>
      <c r="E17">
        <v>113.8</v>
      </c>
      <c r="F17">
        <v>91.2</v>
      </c>
      <c r="G17">
        <v>149.69999999999999</v>
      </c>
      <c r="H17">
        <v>125.1</v>
      </c>
      <c r="I17">
        <f>Table2[[#This Row],[Front Wheel (kg)]]+Table2[[#This Row],[Rear Wheel (kg)]]</f>
        <v>205</v>
      </c>
      <c r="J17">
        <f>Table2[[#This Row],[F.W.R (kg)]]+Table2[[#This Row],[R.W.R (kg)]]</f>
        <v>274.79999999999995</v>
      </c>
    </row>
    <row r="18" spans="3:12" ht="17" thickBot="1" x14ac:dyDescent="0.25">
      <c r="C18" s="2" t="s">
        <v>9</v>
      </c>
      <c r="D18" s="2" t="s">
        <v>10</v>
      </c>
      <c r="E18" s="2">
        <v>47.4</v>
      </c>
      <c r="F18" s="2">
        <v>49.4</v>
      </c>
      <c r="G18">
        <v>69.8</v>
      </c>
      <c r="H18">
        <v>102</v>
      </c>
      <c r="I18">
        <f>Table2[[#This Row],[Front Wheel (kg)]]+Table2[[#This Row],[Rear Wheel (kg)]]</f>
        <v>96.8</v>
      </c>
      <c r="J18">
        <f>Table2[[#This Row],[F.W.R (kg)]]+Table2[[#This Row],[R.W.R (kg)]]</f>
        <v>171.8</v>
      </c>
    </row>
    <row r="19" spans="3:12" x14ac:dyDescent="0.2">
      <c r="C19" t="s">
        <v>18</v>
      </c>
      <c r="E19">
        <v>50.8</v>
      </c>
      <c r="F19">
        <v>45.9</v>
      </c>
      <c r="G19">
        <v>84.5</v>
      </c>
      <c r="H19">
        <v>86.9</v>
      </c>
      <c r="I19">
        <f>Table2[[#This Row],[Front Wheel (kg)]]+Table2[[#This Row],[Rear Wheel (kg)]]</f>
        <v>96.699999999999989</v>
      </c>
      <c r="J19">
        <f>Table2[[#This Row],[F.W.R (kg)]]+Table2[[#This Row],[R.W.R (kg)]]</f>
        <v>171.4</v>
      </c>
    </row>
    <row r="22" spans="3:12" x14ac:dyDescent="0.2">
      <c r="C22" t="s">
        <v>0</v>
      </c>
      <c r="D22" t="s">
        <v>1</v>
      </c>
      <c r="E22" t="s">
        <v>21</v>
      </c>
      <c r="F22" t="s">
        <v>23</v>
      </c>
      <c r="G22" t="s">
        <v>22</v>
      </c>
      <c r="H22" t="s">
        <v>26</v>
      </c>
      <c r="I22" t="s">
        <v>28</v>
      </c>
      <c r="J22" t="s">
        <v>29</v>
      </c>
      <c r="K22" t="s">
        <v>30</v>
      </c>
      <c r="L22" t="s">
        <v>27</v>
      </c>
    </row>
    <row r="23" spans="3:12" x14ac:dyDescent="0.2">
      <c r="C23" s="1" t="s">
        <v>2</v>
      </c>
      <c r="D23" s="1" t="s">
        <v>3</v>
      </c>
      <c r="E23" s="1">
        <v>1.2609999999999999</v>
      </c>
      <c r="F23">
        <v>15000</v>
      </c>
      <c r="G23">
        <f>3.14*(G5*2)/1000</f>
        <v>1.9907600000000001</v>
      </c>
      <c r="H23" s="3">
        <f ca="1">(Table24[[#This Row],[wheel circumferance(M)]]/Table24[[#This Row],[Gear Ratio]])*Table24[[#This Row],[theoretical max speed (kmph)]]/60</f>
        <v>394.67882632831089</v>
      </c>
      <c r="I23" s="3">
        <f>275</f>
        <v>275</v>
      </c>
      <c r="J23" s="3">
        <f t="shared" ref="J23:J24" si="0">(1/2*1.167*0.5*(H26^2))</f>
        <v>3506.5020290567136</v>
      </c>
      <c r="K23">
        <f>0.02*Table24[[#This Row],[Weight (Kg)]]*9.81</f>
        <v>53.955000000000005</v>
      </c>
      <c r="L23">
        <f>((Table24[[#This Row],[Air resistance (N)]]+Table24[[#This Row],[Rolling resistance (N)]])*H26)/1000</f>
        <v>390.33488212717032</v>
      </c>
    </row>
    <row r="26" spans="3:12" x14ac:dyDescent="0.2">
      <c r="H26">
        <f>(394.67*1000)/3600</f>
        <v>109.63055555555556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2020-01-12T16:43:10Z</dcterms:created>
  <dcterms:modified xsi:type="dcterms:W3CDTF">2020-01-13T23:57:24Z</dcterms:modified>
</cp:coreProperties>
</file>