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2404496_student_uwtsd_ac_uk/Documents/University year 2/Thermodynamics/"/>
    </mc:Choice>
  </mc:AlternateContent>
  <xr:revisionPtr revIDLastSave="841" documentId="8_{A7B86B86-04A0-4837-97CA-8A5557F66573}" xr6:coauthVersionLast="47" xr6:coauthVersionMax="47" xr10:uidLastSave="{A60F9233-8045-4BE3-9815-33A32AA162FD}"/>
  <bookViews>
    <workbookView xWindow="-108" yWindow="-108" windowWidth="23256" windowHeight="12456" xr2:uid="{6418C5E3-73EF-4EE7-9962-BD40FA2B817D}"/>
  </bookViews>
  <sheets>
    <sheet name="Flow Bench Test" sheetId="1" r:id="rId1"/>
    <sheet name="Cylinder Head Measurements" sheetId="2" r:id="rId2"/>
    <sheet name="Cylinder head and Valve Graphs "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2" l="1"/>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29"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161" i="2"/>
  <c r="R162" i="2"/>
  <c r="R163" i="2"/>
  <c r="R164" i="2"/>
  <c r="R165" i="2"/>
  <c r="R166" i="2"/>
  <c r="R167" i="2"/>
  <c r="R168" i="2"/>
  <c r="R169" i="2"/>
  <c r="R170" i="2"/>
  <c r="R171" i="2"/>
  <c r="R172" i="2"/>
  <c r="R173" i="2"/>
  <c r="R174" i="2"/>
  <c r="R175" i="2"/>
  <c r="R176" i="2"/>
  <c r="R177" i="2"/>
  <c r="R178" i="2"/>
  <c r="R179" i="2"/>
  <c r="R180" i="2"/>
  <c r="R181" i="2"/>
  <c r="R182" i="2"/>
  <c r="R183" i="2"/>
  <c r="R184" i="2"/>
  <c r="R185" i="2"/>
  <c r="R186" i="2"/>
  <c r="R187" i="2"/>
  <c r="R188" i="2"/>
  <c r="R189" i="2"/>
  <c r="R190" i="2"/>
  <c r="R191" i="2"/>
  <c r="R192" i="2"/>
  <c r="R193" i="2"/>
  <c r="R194" i="2"/>
  <c r="R195" i="2"/>
  <c r="R196" i="2"/>
  <c r="R197" i="2"/>
  <c r="R198" i="2"/>
  <c r="R199" i="2"/>
  <c r="R200" i="2"/>
  <c r="R201" i="2"/>
  <c r="R202" i="2"/>
  <c r="R203" i="2"/>
  <c r="R204" i="2"/>
  <c r="R205" i="2"/>
  <c r="R206" i="2"/>
  <c r="R207" i="2"/>
  <c r="R208" i="2"/>
  <c r="R209" i="2"/>
  <c r="R210" i="2"/>
  <c r="R211" i="2"/>
  <c r="R212" i="2"/>
  <c r="R213" i="2"/>
  <c r="R214" i="2"/>
  <c r="R215" i="2"/>
  <c r="R216" i="2"/>
  <c r="R217" i="2"/>
  <c r="R218" i="2"/>
  <c r="R219" i="2"/>
  <c r="R220" i="2"/>
  <c r="R221" i="2"/>
  <c r="R222" i="2"/>
  <c r="R223" i="2"/>
  <c r="R224" i="2"/>
  <c r="R225" i="2"/>
  <c r="R226" i="2"/>
  <c r="R227" i="2"/>
  <c r="R228" i="2"/>
  <c r="R229" i="2"/>
  <c r="R230" i="2"/>
  <c r="R231" i="2"/>
  <c r="R232" i="2"/>
  <c r="R233" i="2"/>
  <c r="R234" i="2"/>
  <c r="R235" i="2"/>
  <c r="R236" i="2"/>
  <c r="R237" i="2"/>
  <c r="R238" i="2"/>
  <c r="R239" i="2"/>
  <c r="R240" i="2"/>
  <c r="R241" i="2"/>
  <c r="R242" i="2"/>
  <c r="R243" i="2"/>
  <c r="R244" i="2"/>
  <c r="R245" i="2"/>
  <c r="R246" i="2"/>
  <c r="R247" i="2"/>
  <c r="R248" i="2"/>
  <c r="R249" i="2"/>
  <c r="R250" i="2"/>
  <c r="R251" i="2"/>
  <c r="R252" i="2"/>
  <c r="R253" i="2"/>
  <c r="R254" i="2"/>
  <c r="R255" i="2"/>
  <c r="R256" i="2"/>
  <c r="R257" i="2"/>
  <c r="R258" i="2"/>
  <c r="R259" i="2"/>
  <c r="R260" i="2"/>
  <c r="R261" i="2"/>
  <c r="R262" i="2"/>
  <c r="R263" i="2"/>
  <c r="R264" i="2"/>
  <c r="R265" i="2"/>
  <c r="R266" i="2"/>
  <c r="R267" i="2"/>
  <c r="R268" i="2"/>
  <c r="R269" i="2"/>
  <c r="R270" i="2"/>
  <c r="R271" i="2"/>
  <c r="R272" i="2"/>
  <c r="R273" i="2"/>
  <c r="R274" i="2"/>
  <c r="R275" i="2"/>
  <c r="R276" i="2"/>
  <c r="R277" i="2"/>
  <c r="R278" i="2"/>
  <c r="R279" i="2"/>
  <c r="R280" i="2"/>
  <c r="R281" i="2"/>
  <c r="R282" i="2"/>
  <c r="R283" i="2"/>
  <c r="R284" i="2"/>
  <c r="R285" i="2"/>
  <c r="R286" i="2"/>
  <c r="R287" i="2"/>
  <c r="R288" i="2"/>
  <c r="R289" i="2"/>
  <c r="R290" i="2"/>
  <c r="R291" i="2"/>
  <c r="R292" i="2"/>
  <c r="R293" i="2"/>
  <c r="R294" i="2"/>
  <c r="R295" i="2"/>
  <c r="R296" i="2"/>
  <c r="R297" i="2"/>
  <c r="R298" i="2"/>
  <c r="R299" i="2"/>
  <c r="R300" i="2"/>
  <c r="R301" i="2"/>
  <c r="R302" i="2"/>
  <c r="R303" i="2"/>
  <c r="R304" i="2"/>
  <c r="R305" i="2"/>
  <c r="R306" i="2"/>
  <c r="R307" i="2"/>
  <c r="R308" i="2"/>
  <c r="R309" i="2"/>
  <c r="R310" i="2"/>
  <c r="R311" i="2"/>
  <c r="R312" i="2"/>
  <c r="R313" i="2"/>
  <c r="R314" i="2"/>
  <c r="R315" i="2"/>
  <c r="R316" i="2"/>
  <c r="R317" i="2"/>
  <c r="R318" i="2"/>
  <c r="R319" i="2"/>
  <c r="R320" i="2"/>
  <c r="R321" i="2"/>
  <c r="R322" i="2"/>
  <c r="R323" i="2"/>
  <c r="R324" i="2"/>
  <c r="R325" i="2"/>
  <c r="R326" i="2"/>
  <c r="R327" i="2"/>
  <c r="R328" i="2"/>
  <c r="R329" i="2"/>
  <c r="R330" i="2"/>
  <c r="R331" i="2"/>
  <c r="R332" i="2"/>
  <c r="R333" i="2"/>
  <c r="R334" i="2"/>
  <c r="R335" i="2"/>
  <c r="R336" i="2"/>
  <c r="R337" i="2"/>
  <c r="R338" i="2"/>
  <c r="R339" i="2"/>
  <c r="R340" i="2"/>
  <c r="R341" i="2"/>
  <c r="R342" i="2"/>
  <c r="R343" i="2"/>
  <c r="R344" i="2"/>
  <c r="R345" i="2"/>
  <c r="R346" i="2"/>
  <c r="R347" i="2"/>
  <c r="R348" i="2"/>
  <c r="R349" i="2"/>
  <c r="R350" i="2"/>
  <c r="R351" i="2"/>
  <c r="R352" i="2"/>
  <c r="R353" i="2"/>
  <c r="R354" i="2"/>
  <c r="R355" i="2"/>
  <c r="R356" i="2"/>
  <c r="R357" i="2"/>
  <c r="R358" i="2"/>
  <c r="R359" i="2"/>
  <c r="R360" i="2"/>
  <c r="R361" i="2"/>
  <c r="R362" i="2"/>
  <c r="R363" i="2"/>
  <c r="R364" i="2"/>
  <c r="R365" i="2"/>
  <c r="R366" i="2"/>
  <c r="R8" i="2"/>
  <c r="M9" i="2"/>
  <c r="M10" i="2"/>
  <c r="M11" i="2"/>
  <c r="M12" i="2"/>
  <c r="M13" i="2"/>
  <c r="M14" i="2"/>
  <c r="M15" i="2"/>
  <c r="M16" i="2"/>
  <c r="M17" i="2"/>
  <c r="M18" i="2"/>
  <c r="M19" i="2"/>
  <c r="M20" i="2"/>
  <c r="M21" i="2" s="1"/>
  <c r="M22" i="2" s="1"/>
  <c r="M23" i="2" s="1"/>
  <c r="M24" i="2" s="1"/>
  <c r="M25" i="2" s="1"/>
  <c r="M26" i="2" s="1"/>
  <c r="M27" i="2" s="1"/>
  <c r="M28" i="2" s="1"/>
  <c r="M29" i="2" s="1"/>
  <c r="M30" i="2" s="1"/>
  <c r="M31" i="2" s="1"/>
  <c r="M32" i="2" s="1"/>
  <c r="M33" i="2" s="1"/>
  <c r="M34" i="2" s="1"/>
  <c r="M35" i="2" s="1"/>
  <c r="M36" i="2" s="1"/>
  <c r="M37" i="2" s="1"/>
  <c r="M38" i="2" s="1"/>
  <c r="M39" i="2" s="1"/>
  <c r="M40" i="2" s="1"/>
  <c r="M41" i="2" s="1"/>
  <c r="M42" i="2" s="1"/>
  <c r="M43" i="2" s="1"/>
  <c r="M44" i="2" s="1"/>
  <c r="M45" i="2" s="1"/>
  <c r="M46" i="2" s="1"/>
  <c r="M47" i="2" s="1"/>
  <c r="M48" i="2" s="1"/>
  <c r="M49" i="2" s="1"/>
  <c r="M50" i="2" s="1"/>
  <c r="M51" i="2" s="1"/>
  <c r="M52" i="2" s="1"/>
  <c r="M53" i="2" s="1"/>
  <c r="M54" i="2" s="1"/>
  <c r="M55" i="2" s="1"/>
  <c r="M56" i="2" s="1"/>
  <c r="M57" i="2" s="1"/>
  <c r="M58" i="2" s="1"/>
  <c r="M59" i="2" s="1"/>
  <c r="M60" i="2" s="1"/>
  <c r="M61" i="2" s="1"/>
  <c r="M62" i="2" s="1"/>
  <c r="M63" i="2" s="1"/>
  <c r="M64" i="2" s="1"/>
  <c r="M65" i="2" s="1"/>
  <c r="M66" i="2" s="1"/>
  <c r="M67" i="2" s="1"/>
  <c r="M68" i="2" s="1"/>
  <c r="M69" i="2" s="1"/>
  <c r="M70" i="2" s="1"/>
  <c r="M71" i="2" s="1"/>
  <c r="M72" i="2" s="1"/>
  <c r="M73" i="2" s="1"/>
  <c r="M74" i="2" s="1"/>
  <c r="M75" i="2" s="1"/>
  <c r="M76" i="2" s="1"/>
  <c r="M77" i="2" s="1"/>
  <c r="M78" i="2" s="1"/>
  <c r="M79" i="2" s="1"/>
  <c r="M80" i="2" s="1"/>
  <c r="M81" i="2" s="1"/>
  <c r="M82" i="2" s="1"/>
  <c r="M83" i="2" s="1"/>
  <c r="M84" i="2" s="1"/>
  <c r="M85" i="2" s="1"/>
  <c r="M86" i="2" s="1"/>
  <c r="M87" i="2" s="1"/>
  <c r="M88" i="2" s="1"/>
  <c r="M89" i="2" s="1"/>
  <c r="M90" i="2" s="1"/>
  <c r="M91" i="2" s="1"/>
  <c r="M92" i="2" s="1"/>
  <c r="M93" i="2" s="1"/>
  <c r="M94" i="2" s="1"/>
  <c r="M95" i="2" s="1"/>
  <c r="M96" i="2" s="1"/>
  <c r="M97" i="2" s="1"/>
  <c r="M98" i="2" s="1"/>
  <c r="M99" i="2" s="1"/>
  <c r="M100" i="2" s="1"/>
  <c r="M101" i="2" s="1"/>
  <c r="M102" i="2" s="1"/>
  <c r="M103" i="2" s="1"/>
  <c r="M104" i="2" s="1"/>
  <c r="M105" i="2" s="1"/>
  <c r="M106" i="2" s="1"/>
  <c r="M107" i="2" s="1"/>
  <c r="M108" i="2" s="1"/>
  <c r="M109" i="2" s="1"/>
  <c r="M110" i="2" s="1"/>
  <c r="M111" i="2" s="1"/>
  <c r="M112" i="2" s="1"/>
  <c r="M113" i="2" s="1"/>
  <c r="M114" i="2" s="1"/>
  <c r="M115" i="2" s="1"/>
  <c r="M116" i="2" s="1"/>
  <c r="M117" i="2" s="1"/>
  <c r="M118" i="2" s="1"/>
  <c r="M119" i="2" s="1"/>
  <c r="M120" i="2" s="1"/>
  <c r="M121" i="2" s="1"/>
  <c r="M122" i="2" s="1"/>
  <c r="M123" i="2" s="1"/>
  <c r="M124" i="2" s="1"/>
  <c r="M125" i="2" s="1"/>
  <c r="M126" i="2" s="1"/>
  <c r="M127" i="2" s="1"/>
  <c r="M128" i="2" s="1"/>
  <c r="M129" i="2" s="1"/>
  <c r="M130" i="2" s="1"/>
  <c r="M131" i="2" s="1"/>
  <c r="M132" i="2" s="1"/>
  <c r="M133" i="2" s="1"/>
  <c r="M134" i="2" s="1"/>
  <c r="M135" i="2" s="1"/>
  <c r="M136" i="2" s="1"/>
  <c r="M137" i="2" s="1"/>
  <c r="M138" i="2" s="1"/>
  <c r="M139" i="2" s="1"/>
  <c r="M140" i="2" s="1"/>
  <c r="M141" i="2" s="1"/>
  <c r="M142" i="2" s="1"/>
  <c r="M143" i="2" s="1"/>
  <c r="M144" i="2" s="1"/>
  <c r="M145" i="2" s="1"/>
  <c r="M146" i="2" s="1"/>
  <c r="M147" i="2" s="1"/>
  <c r="M148" i="2" s="1"/>
  <c r="M149" i="2" s="1"/>
  <c r="M150" i="2" s="1"/>
  <c r="M151" i="2" s="1"/>
  <c r="M152" i="2" s="1"/>
  <c r="M153" i="2" s="1"/>
  <c r="M154" i="2" s="1"/>
  <c r="M155" i="2" s="1"/>
  <c r="M156" i="2" s="1"/>
  <c r="M157" i="2" s="1"/>
  <c r="M158" i="2" s="1"/>
  <c r="M159" i="2" s="1"/>
  <c r="M160" i="2" s="1"/>
  <c r="M161" i="2" s="1"/>
  <c r="M162" i="2" s="1"/>
  <c r="M163" i="2" s="1"/>
  <c r="M164" i="2" s="1"/>
  <c r="M165" i="2" s="1"/>
  <c r="M166" i="2" s="1"/>
  <c r="M167" i="2" s="1"/>
  <c r="M168" i="2" s="1"/>
  <c r="M169" i="2" s="1"/>
  <c r="M170" i="2" s="1"/>
  <c r="M171" i="2" s="1"/>
  <c r="M172" i="2" s="1"/>
  <c r="M173" i="2" s="1"/>
  <c r="M174" i="2" s="1"/>
  <c r="M175" i="2" s="1"/>
  <c r="M176" i="2" s="1"/>
  <c r="M177" i="2" s="1"/>
  <c r="M178" i="2" s="1"/>
  <c r="M179" i="2" s="1"/>
  <c r="M180" i="2" s="1"/>
  <c r="M181" i="2" s="1"/>
  <c r="M182" i="2" s="1"/>
  <c r="M183" i="2" s="1"/>
  <c r="M184" i="2" s="1"/>
  <c r="M185" i="2" s="1"/>
  <c r="M186" i="2" s="1"/>
  <c r="M187" i="2" s="1"/>
  <c r="M188" i="2" s="1"/>
  <c r="M189" i="2" s="1"/>
  <c r="M190" i="2" s="1"/>
  <c r="M191" i="2" s="1"/>
  <c r="M192" i="2" s="1"/>
  <c r="M193" i="2" s="1"/>
  <c r="M194" i="2" s="1"/>
  <c r="M195" i="2" s="1"/>
  <c r="M196" i="2" s="1"/>
  <c r="M197" i="2" s="1"/>
  <c r="M198" i="2" s="1"/>
  <c r="M199" i="2" s="1"/>
  <c r="M200" i="2" s="1"/>
  <c r="M201" i="2" s="1"/>
  <c r="M202" i="2" s="1"/>
  <c r="M203" i="2" s="1"/>
  <c r="M204" i="2" s="1"/>
  <c r="M205" i="2" s="1"/>
  <c r="M206" i="2" s="1"/>
  <c r="M207" i="2" s="1"/>
  <c r="M208" i="2" s="1"/>
  <c r="M209" i="2" s="1"/>
  <c r="M210" i="2" s="1"/>
  <c r="M211" i="2" s="1"/>
  <c r="M212" i="2" s="1"/>
  <c r="M213" i="2" s="1"/>
  <c r="M214" i="2" s="1"/>
  <c r="M215" i="2" s="1"/>
  <c r="M216" i="2" s="1"/>
  <c r="M217" i="2" s="1"/>
  <c r="M218" i="2" s="1"/>
  <c r="M219" i="2" s="1"/>
  <c r="M220" i="2" s="1"/>
  <c r="M221" i="2" s="1"/>
  <c r="M222" i="2" s="1"/>
  <c r="M223" i="2" s="1"/>
  <c r="M224" i="2" s="1"/>
  <c r="M225" i="2" s="1"/>
  <c r="M226" i="2" s="1"/>
  <c r="M227" i="2" s="1"/>
  <c r="M228" i="2" s="1"/>
  <c r="M229" i="2" s="1"/>
  <c r="M230" i="2" s="1"/>
  <c r="M231" i="2" s="1"/>
  <c r="M232" i="2" s="1"/>
  <c r="M233" i="2" s="1"/>
  <c r="M234" i="2" s="1"/>
  <c r="M235" i="2" s="1"/>
  <c r="M236" i="2" s="1"/>
  <c r="M237" i="2" s="1"/>
  <c r="M238" i="2" s="1"/>
  <c r="M239" i="2" s="1"/>
  <c r="M240" i="2" s="1"/>
  <c r="M241" i="2" s="1"/>
  <c r="M242" i="2" s="1"/>
  <c r="M243" i="2" s="1"/>
  <c r="M244" i="2" s="1"/>
  <c r="M245" i="2" s="1"/>
  <c r="M246" i="2" s="1"/>
  <c r="M247" i="2" s="1"/>
  <c r="M248" i="2" s="1"/>
  <c r="M249" i="2" s="1"/>
  <c r="M250" i="2" s="1"/>
  <c r="M251" i="2" s="1"/>
  <c r="M252" i="2" s="1"/>
  <c r="M253" i="2" s="1"/>
  <c r="M254" i="2" s="1"/>
  <c r="M255" i="2" s="1"/>
  <c r="M256" i="2" s="1"/>
  <c r="M257" i="2" s="1"/>
  <c r="M258" i="2" s="1"/>
  <c r="M259" i="2" s="1"/>
  <c r="M260" i="2" s="1"/>
  <c r="M261" i="2" s="1"/>
  <c r="M262" i="2" s="1"/>
  <c r="M263" i="2" s="1"/>
  <c r="M264" i="2" s="1"/>
  <c r="M265" i="2" s="1"/>
  <c r="M266" i="2" s="1"/>
  <c r="M267" i="2" s="1"/>
  <c r="M268" i="2" s="1"/>
  <c r="M269" i="2" s="1"/>
  <c r="M270" i="2" s="1"/>
  <c r="M271" i="2" s="1"/>
  <c r="M272" i="2" s="1"/>
  <c r="M273" i="2" s="1"/>
  <c r="M274" i="2" s="1"/>
  <c r="M275" i="2" s="1"/>
  <c r="M276" i="2" s="1"/>
  <c r="M277" i="2" s="1"/>
  <c r="M278" i="2" s="1"/>
  <c r="M279" i="2" s="1"/>
  <c r="M280" i="2" s="1"/>
  <c r="M281" i="2" s="1"/>
  <c r="M282" i="2" s="1"/>
  <c r="M283" i="2" s="1"/>
  <c r="M284" i="2" s="1"/>
  <c r="M285" i="2" s="1"/>
  <c r="M286" i="2" s="1"/>
  <c r="M287" i="2" s="1"/>
  <c r="M288" i="2" s="1"/>
  <c r="M289" i="2" s="1"/>
  <c r="M290" i="2" s="1"/>
  <c r="M291" i="2" s="1"/>
  <c r="M292" i="2" s="1"/>
  <c r="M293" i="2" s="1"/>
  <c r="M294" i="2" s="1"/>
  <c r="M295" i="2" s="1"/>
  <c r="M296" i="2" s="1"/>
  <c r="M297" i="2" s="1"/>
  <c r="M298" i="2" s="1"/>
  <c r="M299" i="2" s="1"/>
  <c r="M300" i="2" s="1"/>
  <c r="M301" i="2" s="1"/>
  <c r="M302" i="2" s="1"/>
  <c r="M303" i="2" s="1"/>
  <c r="M304" i="2" s="1"/>
  <c r="M305" i="2" s="1"/>
  <c r="M306" i="2" s="1"/>
  <c r="M307" i="2" s="1"/>
  <c r="M308" i="2" s="1"/>
  <c r="M309" i="2" s="1"/>
  <c r="M310" i="2" s="1"/>
  <c r="M311" i="2" s="1"/>
  <c r="M312" i="2" s="1"/>
  <c r="M313" i="2" s="1"/>
  <c r="M314" i="2" s="1"/>
  <c r="M315" i="2" s="1"/>
  <c r="M316" i="2" s="1"/>
  <c r="M317" i="2" s="1"/>
  <c r="M318" i="2" s="1"/>
  <c r="M319" i="2" s="1"/>
  <c r="M320" i="2" s="1"/>
  <c r="M321" i="2" s="1"/>
  <c r="M322" i="2" s="1"/>
  <c r="M323" i="2" s="1"/>
  <c r="M324" i="2" s="1"/>
  <c r="M325" i="2" s="1"/>
  <c r="M326" i="2" s="1"/>
  <c r="M327" i="2" s="1"/>
  <c r="M328" i="2" s="1"/>
  <c r="M329" i="2" s="1"/>
  <c r="M330" i="2" s="1"/>
  <c r="M331" i="2" s="1"/>
  <c r="M332" i="2" s="1"/>
  <c r="M333" i="2" s="1"/>
  <c r="M334" i="2" s="1"/>
  <c r="M335" i="2" s="1"/>
  <c r="M336" i="2" s="1"/>
  <c r="M337" i="2" s="1"/>
  <c r="M338" i="2" s="1"/>
  <c r="M339" i="2" s="1"/>
  <c r="M340" i="2" s="1"/>
  <c r="M341" i="2" s="1"/>
  <c r="M342" i="2" s="1"/>
  <c r="M343" i="2" s="1"/>
  <c r="M344" i="2" s="1"/>
  <c r="M345" i="2" s="1"/>
  <c r="M346" i="2" s="1"/>
  <c r="M347" i="2" s="1"/>
  <c r="M348" i="2" s="1"/>
  <c r="M349" i="2" s="1"/>
  <c r="M350" i="2" s="1"/>
  <c r="M351" i="2" s="1"/>
  <c r="M352" i="2" s="1"/>
  <c r="M353" i="2" s="1"/>
  <c r="M354" i="2" s="1"/>
  <c r="M355" i="2" s="1"/>
  <c r="M356" i="2" s="1"/>
  <c r="M357" i="2" s="1"/>
  <c r="M358" i="2" s="1"/>
  <c r="M359" i="2" s="1"/>
  <c r="M360" i="2" s="1"/>
  <c r="M361" i="2" s="1"/>
  <c r="M362" i="2" s="1"/>
  <c r="M363" i="2" s="1"/>
  <c r="M364" i="2" s="1"/>
  <c r="M365" i="2" s="1"/>
  <c r="M366" i="2" s="1"/>
  <c r="M367" i="2" s="1"/>
  <c r="M368" i="2" s="1"/>
  <c r="M369" i="2" s="1"/>
  <c r="M370" i="2" s="1"/>
  <c r="M371" i="2" s="1"/>
  <c r="M372" i="2" s="1"/>
  <c r="M373" i="2" s="1"/>
  <c r="M374" i="2" s="1"/>
  <c r="M375" i="2" s="1"/>
  <c r="M376" i="2" s="1"/>
  <c r="M377" i="2" s="1"/>
  <c r="M378" i="2" s="1"/>
  <c r="M379" i="2" s="1"/>
  <c r="M380" i="2" s="1"/>
  <c r="M381" i="2" s="1"/>
  <c r="M382" i="2" s="1"/>
  <c r="M383" i="2" s="1"/>
  <c r="M384" i="2" s="1"/>
  <c r="M385" i="2" s="1"/>
  <c r="M386" i="2" s="1"/>
  <c r="M387" i="2" s="1"/>
  <c r="M388" i="2" s="1"/>
  <c r="M389" i="2" s="1"/>
  <c r="M390" i="2" s="1"/>
  <c r="M391" i="2" s="1"/>
  <c r="M392" i="2" s="1"/>
  <c r="M393" i="2" s="1"/>
  <c r="M394" i="2" s="1"/>
  <c r="M395" i="2" s="1"/>
  <c r="M396" i="2" s="1"/>
  <c r="M397" i="2" s="1"/>
  <c r="M398" i="2" s="1"/>
  <c r="M399" i="2" s="1"/>
  <c r="M400" i="2" s="1"/>
  <c r="M401" i="2" s="1"/>
  <c r="M402" i="2" s="1"/>
  <c r="M403" i="2" s="1"/>
  <c r="M404" i="2" s="1"/>
  <c r="M405" i="2" s="1"/>
  <c r="M406" i="2" s="1"/>
  <c r="M407" i="2" s="1"/>
  <c r="M408" i="2" s="1"/>
  <c r="M409" i="2" s="1"/>
  <c r="M410" i="2" s="1"/>
  <c r="M411" i="2" s="1"/>
  <c r="M412" i="2" s="1"/>
  <c r="M413" i="2" s="1"/>
  <c r="M414" i="2" s="1"/>
  <c r="M415" i="2" s="1"/>
  <c r="M416" i="2" s="1"/>
  <c r="M417" i="2" s="1"/>
  <c r="M418" i="2" s="1"/>
  <c r="M419" i="2" s="1"/>
  <c r="M420" i="2" s="1"/>
  <c r="M421" i="2" s="1"/>
  <c r="M422" i="2" s="1"/>
  <c r="M423" i="2" s="1"/>
  <c r="M424" i="2" s="1"/>
  <c r="M425" i="2" s="1"/>
  <c r="M426" i="2" s="1"/>
  <c r="M427" i="2" s="1"/>
  <c r="M428" i="2" s="1"/>
  <c r="M429" i="2" s="1"/>
  <c r="M430" i="2" s="1"/>
  <c r="M431" i="2" s="1"/>
  <c r="M432" i="2" s="1"/>
  <c r="M433" i="2" s="1"/>
  <c r="M434" i="2" s="1"/>
  <c r="M435" i="2" s="1"/>
  <c r="M436" i="2" s="1"/>
  <c r="M437" i="2" s="1"/>
  <c r="M438" i="2" s="1"/>
  <c r="M439" i="2" s="1"/>
  <c r="M440" i="2" s="1"/>
  <c r="M441" i="2" s="1"/>
  <c r="M442" i="2" s="1"/>
  <c r="M443" i="2" s="1"/>
  <c r="M444" i="2" s="1"/>
  <c r="M445" i="2" s="1"/>
  <c r="M446" i="2" s="1"/>
  <c r="M447" i="2" s="1"/>
  <c r="M448" i="2" s="1"/>
  <c r="M449" i="2" s="1"/>
  <c r="M450" i="2" s="1"/>
  <c r="M451" i="2" s="1"/>
  <c r="M452" i="2" s="1"/>
  <c r="M453" i="2" s="1"/>
  <c r="M454" i="2" s="1"/>
  <c r="M455" i="2" s="1"/>
  <c r="M456" i="2" s="1"/>
  <c r="M457" i="2" s="1"/>
  <c r="M458" i="2" s="1"/>
  <c r="M459" i="2" s="1"/>
  <c r="M460" i="2" s="1"/>
  <c r="M461" i="2" s="1"/>
  <c r="M462" i="2" s="1"/>
  <c r="M463" i="2" s="1"/>
  <c r="M464" i="2" s="1"/>
  <c r="M465" i="2" s="1"/>
  <c r="M466" i="2" s="1"/>
  <c r="M467" i="2" s="1"/>
  <c r="M468" i="2" s="1"/>
  <c r="M469" i="2" s="1"/>
  <c r="M470" i="2" s="1"/>
  <c r="M471" i="2" s="1"/>
  <c r="M472" i="2" s="1"/>
  <c r="M473" i="2" s="1"/>
  <c r="M474" i="2" s="1"/>
  <c r="M475" i="2" s="1"/>
  <c r="M476" i="2" s="1"/>
  <c r="M477" i="2" s="1"/>
  <c r="M478" i="2" s="1"/>
  <c r="M479" i="2" s="1"/>
  <c r="M480" i="2" s="1"/>
  <c r="M481" i="2" s="1"/>
  <c r="M482" i="2" s="1"/>
  <c r="M483" i="2" s="1"/>
  <c r="M484" i="2" s="1"/>
  <c r="M485" i="2" s="1"/>
  <c r="M486" i="2" s="1"/>
  <c r="M487" i="2" s="1"/>
  <c r="M488" i="2" s="1"/>
  <c r="M489" i="2" s="1"/>
  <c r="M490" i="2" s="1"/>
  <c r="M491" i="2" s="1"/>
  <c r="M492" i="2" s="1"/>
  <c r="M493" i="2" s="1"/>
  <c r="M494" i="2" s="1"/>
  <c r="M495" i="2" s="1"/>
  <c r="M496" i="2" s="1"/>
  <c r="M497" i="2" s="1"/>
  <c r="M498" i="2" s="1"/>
  <c r="M499" i="2" s="1"/>
  <c r="M500" i="2" s="1"/>
  <c r="M501" i="2" s="1"/>
  <c r="M502" i="2" s="1"/>
  <c r="M503" i="2" s="1"/>
  <c r="M504" i="2" s="1"/>
  <c r="M505" i="2" s="1"/>
  <c r="M506" i="2" s="1"/>
  <c r="M507" i="2" s="1"/>
  <c r="M508" i="2" s="1"/>
  <c r="M509" i="2" s="1"/>
  <c r="M510" i="2" s="1"/>
  <c r="M511" i="2" s="1"/>
  <c r="M512" i="2" s="1"/>
  <c r="M513" i="2" s="1"/>
  <c r="M514" i="2" s="1"/>
  <c r="M515" i="2" s="1"/>
  <c r="M516" i="2" s="1"/>
  <c r="M517" i="2" s="1"/>
  <c r="M518" i="2" s="1"/>
  <c r="M519" i="2" s="1"/>
  <c r="M520" i="2" s="1"/>
  <c r="M521" i="2" s="1"/>
  <c r="M522" i="2" s="1"/>
  <c r="M523" i="2" s="1"/>
  <c r="M524" i="2" s="1"/>
  <c r="M525" i="2" s="1"/>
  <c r="M526" i="2" s="1"/>
  <c r="M527" i="2" s="1"/>
  <c r="M528" i="2" s="1"/>
  <c r="M529" i="2" s="1"/>
  <c r="M530" i="2" s="1"/>
  <c r="M531" i="2" s="1"/>
  <c r="M532" i="2" s="1"/>
  <c r="M533" i="2" s="1"/>
  <c r="M534" i="2" s="1"/>
  <c r="M535" i="2" s="1"/>
  <c r="M536" i="2" s="1"/>
  <c r="M537" i="2" s="1"/>
  <c r="M538" i="2" s="1"/>
  <c r="M539" i="2" s="1"/>
  <c r="M540" i="2" s="1"/>
  <c r="M541" i="2" s="1"/>
  <c r="M542" i="2" s="1"/>
  <c r="M543" i="2" s="1"/>
  <c r="M544" i="2" s="1"/>
  <c r="M545" i="2" s="1"/>
  <c r="M546" i="2" s="1"/>
  <c r="M547" i="2" s="1"/>
  <c r="M548" i="2" s="1"/>
  <c r="M549" i="2" s="1"/>
  <c r="M550" i="2" s="1"/>
  <c r="M551" i="2" s="1"/>
  <c r="M552" i="2" s="1"/>
  <c r="M553" i="2" s="1"/>
  <c r="M554" i="2" s="1"/>
  <c r="M555" i="2" s="1"/>
  <c r="M556" i="2" s="1"/>
  <c r="M557" i="2" s="1"/>
  <c r="M558" i="2" s="1"/>
  <c r="M559" i="2" s="1"/>
  <c r="M560" i="2" s="1"/>
  <c r="M561" i="2" s="1"/>
  <c r="M562" i="2" s="1"/>
  <c r="M563" i="2" s="1"/>
  <c r="M564" i="2" s="1"/>
  <c r="M565" i="2" s="1"/>
  <c r="M566" i="2" s="1"/>
  <c r="M567" i="2" s="1"/>
  <c r="M568" i="2" s="1"/>
  <c r="M569" i="2" s="1"/>
  <c r="M570" i="2" s="1"/>
  <c r="M571" i="2" s="1"/>
  <c r="M572" i="2" s="1"/>
  <c r="M573" i="2" s="1"/>
  <c r="M574" i="2" s="1"/>
  <c r="M575" i="2" s="1"/>
  <c r="M576" i="2" s="1"/>
  <c r="M577" i="2" s="1"/>
  <c r="M578" i="2" s="1"/>
  <c r="M579" i="2" s="1"/>
  <c r="M580" i="2" s="1"/>
  <c r="M581" i="2" s="1"/>
  <c r="M582" i="2" s="1"/>
  <c r="M583" i="2" s="1"/>
  <c r="M584" i="2" s="1"/>
  <c r="M585" i="2" s="1"/>
  <c r="M586" i="2" s="1"/>
  <c r="M587" i="2" s="1"/>
  <c r="M588" i="2" s="1"/>
  <c r="M589" i="2" s="1"/>
  <c r="M590" i="2" s="1"/>
  <c r="M591" i="2" s="1"/>
  <c r="M592" i="2" s="1"/>
  <c r="M593" i="2" s="1"/>
  <c r="M594" i="2" s="1"/>
  <c r="M595" i="2" s="1"/>
  <c r="M596" i="2" s="1"/>
  <c r="M597" i="2" s="1"/>
  <c r="M598" i="2" s="1"/>
  <c r="M599" i="2" s="1"/>
  <c r="M600" i="2" s="1"/>
  <c r="M601" i="2" s="1"/>
  <c r="M602" i="2" s="1"/>
  <c r="M603" i="2" s="1"/>
  <c r="M604" i="2" s="1"/>
  <c r="M605" i="2" s="1"/>
  <c r="M606" i="2" s="1"/>
  <c r="M607" i="2" s="1"/>
  <c r="M608" i="2" s="1"/>
  <c r="M609" i="2" s="1"/>
  <c r="M610" i="2" s="1"/>
  <c r="M611" i="2" s="1"/>
  <c r="M612" i="2" s="1"/>
  <c r="M613" i="2" s="1"/>
  <c r="M614" i="2" s="1"/>
  <c r="M615" i="2" s="1"/>
  <c r="M616" i="2" s="1"/>
  <c r="M617" i="2" s="1"/>
  <c r="M618" i="2" s="1"/>
  <c r="M619" i="2" s="1"/>
  <c r="M620" i="2" s="1"/>
  <c r="M621" i="2" s="1"/>
  <c r="M622" i="2" s="1"/>
  <c r="M623" i="2" s="1"/>
  <c r="M624" i="2" s="1"/>
  <c r="M625" i="2" s="1"/>
  <c r="M626" i="2" s="1"/>
  <c r="M627" i="2" s="1"/>
  <c r="M628" i="2" s="1"/>
  <c r="M629" i="2" s="1"/>
  <c r="M630" i="2" s="1"/>
  <c r="M631" i="2" s="1"/>
  <c r="M632" i="2" s="1"/>
  <c r="M633" i="2" s="1"/>
  <c r="M634" i="2" s="1"/>
  <c r="M635" i="2" s="1"/>
  <c r="M636" i="2" s="1"/>
  <c r="M637" i="2" s="1"/>
  <c r="M638" i="2" s="1"/>
  <c r="M639" i="2" s="1"/>
  <c r="M640" i="2" s="1"/>
  <c r="M641" i="2" s="1"/>
  <c r="M642" i="2" s="1"/>
  <c r="M643" i="2" s="1"/>
  <c r="M644" i="2" s="1"/>
  <c r="M645" i="2" s="1"/>
  <c r="M646" i="2" s="1"/>
  <c r="M647" i="2" s="1"/>
  <c r="M648" i="2" s="1"/>
  <c r="M649" i="2" s="1"/>
  <c r="M650" i="2" s="1"/>
  <c r="M651" i="2" s="1"/>
  <c r="M652" i="2" s="1"/>
  <c r="M653" i="2" s="1"/>
  <c r="M654" i="2" s="1"/>
  <c r="M655" i="2" s="1"/>
  <c r="M656" i="2" s="1"/>
  <c r="M657" i="2" s="1"/>
  <c r="M658" i="2" s="1"/>
  <c r="M659" i="2" s="1"/>
  <c r="M660" i="2" s="1"/>
  <c r="M661" i="2" s="1"/>
  <c r="M662" i="2" s="1"/>
  <c r="M663" i="2" s="1"/>
  <c r="M664" i="2" s="1"/>
  <c r="M665" i="2" s="1"/>
  <c r="M666" i="2" s="1"/>
  <c r="M667" i="2" s="1"/>
  <c r="M668" i="2" s="1"/>
  <c r="M669" i="2" s="1"/>
  <c r="M670" i="2" s="1"/>
  <c r="M671" i="2" s="1"/>
  <c r="M672" i="2" s="1"/>
  <c r="M673" i="2" s="1"/>
  <c r="M674" i="2" s="1"/>
  <c r="M675" i="2" s="1"/>
  <c r="M676" i="2" s="1"/>
  <c r="M677" i="2" s="1"/>
  <c r="M678" i="2" s="1"/>
  <c r="M679" i="2" s="1"/>
  <c r="M680" i="2" s="1"/>
  <c r="M681" i="2" s="1"/>
  <c r="M682" i="2" s="1"/>
  <c r="M683" i="2" s="1"/>
  <c r="M684" i="2" s="1"/>
  <c r="M685" i="2" s="1"/>
  <c r="M686" i="2" s="1"/>
  <c r="M687" i="2" s="1"/>
  <c r="M688" i="2" s="1"/>
  <c r="M689" i="2" s="1"/>
  <c r="M690" i="2" s="1"/>
  <c r="M691" i="2" s="1"/>
  <c r="M692" i="2" s="1"/>
  <c r="M693" i="2" s="1"/>
  <c r="M694" i="2" s="1"/>
  <c r="M695" i="2" s="1"/>
  <c r="M696" i="2" s="1"/>
  <c r="M697" i="2" s="1"/>
  <c r="M698" i="2" s="1"/>
  <c r="M699" i="2" s="1"/>
  <c r="M700" i="2" s="1"/>
  <c r="M701" i="2" s="1"/>
  <c r="M702" i="2" s="1"/>
  <c r="M703" i="2" s="1"/>
  <c r="M704" i="2" s="1"/>
  <c r="M705" i="2" s="1"/>
  <c r="M706" i="2" s="1"/>
  <c r="M707" i="2" s="1"/>
  <c r="M708" i="2" s="1"/>
  <c r="M709" i="2" s="1"/>
  <c r="M710" i="2" s="1"/>
  <c r="M711" i="2" s="1"/>
  <c r="M712" i="2" s="1"/>
  <c r="M713" i="2" s="1"/>
  <c r="M714" i="2" s="1"/>
  <c r="M715" i="2" s="1"/>
  <c r="M716" i="2" s="1"/>
  <c r="M717" i="2" s="1"/>
  <c r="M718" i="2" s="1"/>
  <c r="M719" i="2" s="1"/>
  <c r="M720" i="2" s="1"/>
  <c r="M721" i="2" s="1"/>
  <c r="M722" i="2" s="1"/>
  <c r="M723" i="2" s="1"/>
  <c r="M724" i="2" s="1"/>
  <c r="M725" i="2" s="1"/>
  <c r="M726" i="2" s="1"/>
  <c r="M8" i="2"/>
  <c r="P9" i="2"/>
  <c r="P10" i="2"/>
  <c r="P11" i="2"/>
  <c r="P12" i="2"/>
  <c r="P13" i="2"/>
  <c r="P14" i="2"/>
  <c r="P15" i="2"/>
  <c r="P16" i="2"/>
  <c r="P17" i="2"/>
  <c r="P18" i="2"/>
  <c r="P19" i="2"/>
  <c r="P20" i="2"/>
  <c r="P21" i="2"/>
  <c r="P22" i="2"/>
  <c r="P23" i="2"/>
  <c r="P24" i="2"/>
  <c r="P25" i="2"/>
  <c r="P26" i="2"/>
  <c r="P27" i="2"/>
  <c r="P28" i="2"/>
  <c r="P29" i="2"/>
  <c r="P30" i="2"/>
  <c r="P31" i="2"/>
  <c r="P32" i="2"/>
  <c r="P33" i="2"/>
  <c r="P34" i="2"/>
  <c r="P35" i="2"/>
  <c r="P36" i="2"/>
  <c r="P37" i="2"/>
  <c r="P38" i="2"/>
  <c r="P39" i="2"/>
  <c r="P40" i="2"/>
  <c r="P41" i="2"/>
  <c r="P42" i="2"/>
  <c r="P43" i="2"/>
  <c r="P44" i="2"/>
  <c r="P45" i="2"/>
  <c r="P46" i="2"/>
  <c r="P47" i="2"/>
  <c r="P48" i="2"/>
  <c r="P49" i="2"/>
  <c r="P50" i="2"/>
  <c r="P51" i="2"/>
  <c r="P52" i="2"/>
  <c r="P53" i="2"/>
  <c r="P54" i="2"/>
  <c r="P55" i="2"/>
  <c r="P56" i="2"/>
  <c r="P57" i="2"/>
  <c r="P58" i="2"/>
  <c r="P59" i="2"/>
  <c r="P60" i="2"/>
  <c r="P61" i="2"/>
  <c r="P62" i="2"/>
  <c r="P63" i="2"/>
  <c r="P64" i="2"/>
  <c r="P65" i="2"/>
  <c r="P66" i="2"/>
  <c r="P67" i="2"/>
  <c r="P68" i="2"/>
  <c r="P69" i="2"/>
  <c r="P70" i="2"/>
  <c r="P71" i="2"/>
  <c r="P72" i="2"/>
  <c r="P73" i="2"/>
  <c r="P74" i="2"/>
  <c r="P75" i="2"/>
  <c r="P76" i="2"/>
  <c r="P77" i="2"/>
  <c r="P78" i="2"/>
  <c r="P79" i="2"/>
  <c r="P80" i="2"/>
  <c r="P81" i="2"/>
  <c r="P82" i="2"/>
  <c r="P83" i="2"/>
  <c r="P84" i="2"/>
  <c r="P85" i="2"/>
  <c r="P86" i="2"/>
  <c r="P87" i="2"/>
  <c r="P88" i="2"/>
  <c r="P89" i="2"/>
  <c r="P90" i="2"/>
  <c r="P91" i="2"/>
  <c r="P92" i="2"/>
  <c r="P93" i="2"/>
  <c r="P94" i="2"/>
  <c r="P95" i="2"/>
  <c r="P96" i="2"/>
  <c r="P97" i="2"/>
  <c r="P98" i="2"/>
  <c r="P99" i="2"/>
  <c r="P100" i="2"/>
  <c r="P101" i="2"/>
  <c r="P102" i="2"/>
  <c r="P103" i="2"/>
  <c r="P104" i="2"/>
  <c r="P105" i="2"/>
  <c r="P106" i="2"/>
  <c r="P107" i="2"/>
  <c r="P108" i="2"/>
  <c r="P109" i="2"/>
  <c r="P110" i="2"/>
  <c r="P111" i="2"/>
  <c r="P112" i="2"/>
  <c r="P113" i="2"/>
  <c r="P114" i="2"/>
  <c r="P115" i="2"/>
  <c r="P116" i="2"/>
  <c r="P117" i="2"/>
  <c r="P118" i="2"/>
  <c r="P119" i="2"/>
  <c r="P120" i="2"/>
  <c r="P121" i="2"/>
  <c r="P122" i="2"/>
  <c r="P123" i="2"/>
  <c r="P124" i="2"/>
  <c r="P125" i="2"/>
  <c r="P126" i="2"/>
  <c r="P127" i="2"/>
  <c r="P128" i="2"/>
  <c r="P129" i="2"/>
  <c r="P130" i="2"/>
  <c r="P131" i="2"/>
  <c r="P132" i="2"/>
  <c r="P133" i="2"/>
  <c r="P134" i="2"/>
  <c r="P135" i="2"/>
  <c r="P136" i="2"/>
  <c r="P137" i="2"/>
  <c r="P138" i="2"/>
  <c r="P139" i="2"/>
  <c r="P140" i="2"/>
  <c r="P141" i="2"/>
  <c r="P142" i="2"/>
  <c r="P143" i="2"/>
  <c r="P144" i="2"/>
  <c r="P145" i="2"/>
  <c r="P146" i="2"/>
  <c r="P147" i="2"/>
  <c r="P148" i="2"/>
  <c r="P149" i="2"/>
  <c r="P150" i="2"/>
  <c r="P151" i="2"/>
  <c r="P152" i="2"/>
  <c r="P153" i="2"/>
  <c r="P154" i="2"/>
  <c r="P155" i="2"/>
  <c r="P156" i="2"/>
  <c r="P157" i="2"/>
  <c r="P158" i="2"/>
  <c r="P159" i="2"/>
  <c r="P160" i="2"/>
  <c r="P161" i="2"/>
  <c r="P162" i="2"/>
  <c r="P163" i="2"/>
  <c r="P164" i="2"/>
  <c r="P165" i="2"/>
  <c r="P166" i="2"/>
  <c r="P167" i="2"/>
  <c r="P168" i="2"/>
  <c r="P169" i="2"/>
  <c r="P170" i="2"/>
  <c r="P171" i="2"/>
  <c r="P172" i="2"/>
  <c r="P173" i="2"/>
  <c r="P174" i="2"/>
  <c r="P175" i="2"/>
  <c r="P176" i="2"/>
  <c r="P177" i="2"/>
  <c r="P178" i="2"/>
  <c r="P179" i="2"/>
  <c r="P180" i="2"/>
  <c r="P181" i="2"/>
  <c r="P182" i="2"/>
  <c r="P183" i="2"/>
  <c r="P184" i="2"/>
  <c r="P185" i="2"/>
  <c r="P186" i="2"/>
  <c r="P187" i="2"/>
  <c r="P188" i="2"/>
  <c r="P189" i="2"/>
  <c r="P190" i="2"/>
  <c r="P191" i="2"/>
  <c r="P192" i="2"/>
  <c r="P193" i="2"/>
  <c r="P194" i="2"/>
  <c r="P195" i="2"/>
  <c r="P196" i="2"/>
  <c r="P197" i="2"/>
  <c r="P198" i="2"/>
  <c r="P199" i="2"/>
  <c r="P200" i="2"/>
  <c r="P201" i="2"/>
  <c r="P202" i="2"/>
  <c r="P203" i="2"/>
  <c r="P204" i="2"/>
  <c r="P205" i="2"/>
  <c r="P206" i="2"/>
  <c r="P207" i="2"/>
  <c r="P208" i="2"/>
  <c r="P209" i="2"/>
  <c r="P210" i="2"/>
  <c r="P211" i="2"/>
  <c r="P212" i="2"/>
  <c r="P213" i="2"/>
  <c r="P214" i="2"/>
  <c r="P215" i="2"/>
  <c r="P216" i="2"/>
  <c r="P217" i="2"/>
  <c r="P218" i="2"/>
  <c r="P219" i="2"/>
  <c r="P220" i="2"/>
  <c r="P221" i="2"/>
  <c r="P222" i="2"/>
  <c r="P223" i="2"/>
  <c r="P224" i="2"/>
  <c r="P225" i="2"/>
  <c r="P226" i="2"/>
  <c r="P227" i="2"/>
  <c r="P228" i="2"/>
  <c r="P229" i="2"/>
  <c r="P230" i="2"/>
  <c r="P231" i="2"/>
  <c r="P232" i="2"/>
  <c r="P233" i="2"/>
  <c r="P234" i="2"/>
  <c r="P235" i="2"/>
  <c r="P236" i="2"/>
  <c r="P237" i="2"/>
  <c r="P238" i="2"/>
  <c r="P239" i="2"/>
  <c r="P240" i="2"/>
  <c r="P241" i="2"/>
  <c r="P242" i="2"/>
  <c r="P243" i="2"/>
  <c r="P244" i="2"/>
  <c r="P245" i="2"/>
  <c r="P246" i="2"/>
  <c r="P247" i="2"/>
  <c r="P248" i="2"/>
  <c r="P249" i="2"/>
  <c r="P250" i="2"/>
  <c r="P251" i="2"/>
  <c r="P252" i="2"/>
  <c r="P253" i="2"/>
  <c r="P254" i="2"/>
  <c r="P255" i="2"/>
  <c r="P256" i="2"/>
  <c r="P257" i="2"/>
  <c r="P258" i="2"/>
  <c r="P259" i="2"/>
  <c r="P260" i="2"/>
  <c r="P261" i="2"/>
  <c r="P262" i="2"/>
  <c r="P263" i="2"/>
  <c r="P264" i="2"/>
  <c r="P265" i="2"/>
  <c r="P266" i="2"/>
  <c r="P267" i="2"/>
  <c r="P268" i="2"/>
  <c r="P269" i="2"/>
  <c r="P270" i="2"/>
  <c r="P271" i="2"/>
  <c r="P272" i="2"/>
  <c r="P273" i="2"/>
  <c r="P274" i="2"/>
  <c r="P275" i="2"/>
  <c r="P276" i="2"/>
  <c r="P277" i="2"/>
  <c r="P278" i="2"/>
  <c r="P279" i="2"/>
  <c r="P280" i="2"/>
  <c r="P281" i="2"/>
  <c r="P282" i="2"/>
  <c r="P283" i="2"/>
  <c r="P284" i="2"/>
  <c r="P285" i="2"/>
  <c r="P286" i="2"/>
  <c r="P287" i="2"/>
  <c r="P288" i="2"/>
  <c r="P289" i="2"/>
  <c r="P290" i="2"/>
  <c r="P291" i="2"/>
  <c r="P292" i="2"/>
  <c r="P293" i="2"/>
  <c r="P294" i="2"/>
  <c r="P295" i="2"/>
  <c r="P296" i="2"/>
  <c r="P297" i="2"/>
  <c r="P298" i="2"/>
  <c r="P299" i="2"/>
  <c r="P300" i="2"/>
  <c r="P301" i="2"/>
  <c r="P302" i="2"/>
  <c r="P303" i="2"/>
  <c r="P304" i="2"/>
  <c r="P305" i="2"/>
  <c r="P306" i="2"/>
  <c r="P307" i="2"/>
  <c r="P308" i="2"/>
  <c r="P309" i="2"/>
  <c r="P310" i="2"/>
  <c r="P311" i="2"/>
  <c r="P312" i="2"/>
  <c r="P313" i="2"/>
  <c r="P314" i="2"/>
  <c r="P315" i="2"/>
  <c r="P316" i="2"/>
  <c r="P317" i="2"/>
  <c r="P318" i="2"/>
  <c r="P319" i="2"/>
  <c r="P320" i="2"/>
  <c r="P321" i="2"/>
  <c r="P322" i="2"/>
  <c r="P323" i="2"/>
  <c r="P324" i="2"/>
  <c r="P325" i="2"/>
  <c r="P326" i="2"/>
  <c r="P327" i="2"/>
  <c r="P328" i="2"/>
  <c r="P329" i="2"/>
  <c r="P330" i="2"/>
  <c r="P331" i="2"/>
  <c r="P332" i="2"/>
  <c r="P333" i="2"/>
  <c r="P334" i="2"/>
  <c r="P335" i="2"/>
  <c r="P336" i="2"/>
  <c r="P337" i="2"/>
  <c r="P338" i="2"/>
  <c r="P339" i="2"/>
  <c r="P340" i="2"/>
  <c r="P341" i="2"/>
  <c r="P342" i="2"/>
  <c r="P343" i="2"/>
  <c r="P344" i="2"/>
  <c r="P345" i="2"/>
  <c r="P346" i="2"/>
  <c r="P347" i="2"/>
  <c r="P348" i="2"/>
  <c r="P349" i="2"/>
  <c r="P350" i="2"/>
  <c r="P351" i="2"/>
  <c r="P352" i="2"/>
  <c r="P353" i="2"/>
  <c r="P354" i="2"/>
  <c r="P355" i="2"/>
  <c r="P356" i="2"/>
  <c r="P357" i="2"/>
  <c r="P358" i="2"/>
  <c r="P359" i="2"/>
  <c r="P360" i="2"/>
  <c r="P361" i="2"/>
  <c r="P362" i="2"/>
  <c r="P363" i="2"/>
  <c r="P364" i="2"/>
  <c r="P365" i="2"/>
  <c r="P366" i="2"/>
  <c r="P8" i="2"/>
  <c r="N8" i="2"/>
  <c r="N9" i="2"/>
  <c r="N10" i="2"/>
  <c r="N11" i="2"/>
  <c r="N12" i="2"/>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68" i="2"/>
  <c r="N69" i="2"/>
  <c r="N70" i="2"/>
  <c r="N71" i="2"/>
  <c r="N72" i="2"/>
  <c r="N73" i="2"/>
  <c r="N74" i="2"/>
  <c r="N75" i="2"/>
  <c r="N76" i="2"/>
  <c r="N77" i="2"/>
  <c r="N78" i="2"/>
  <c r="N79" i="2"/>
  <c r="N80" i="2"/>
  <c r="N81" i="2"/>
  <c r="N82" i="2"/>
  <c r="N83" i="2"/>
  <c r="N84" i="2"/>
  <c r="N85" i="2"/>
  <c r="N86" i="2"/>
  <c r="N87" i="2"/>
  <c r="N88" i="2"/>
  <c r="N89" i="2"/>
  <c r="N90" i="2"/>
  <c r="N91" i="2"/>
  <c r="N92" i="2"/>
  <c r="N93" i="2"/>
  <c r="N94" i="2"/>
  <c r="N95" i="2"/>
  <c r="N96" i="2"/>
  <c r="N97" i="2"/>
  <c r="N98" i="2"/>
  <c r="N99" i="2"/>
  <c r="N100" i="2"/>
  <c r="N101" i="2"/>
  <c r="N102" i="2"/>
  <c r="N103" i="2"/>
  <c r="N104" i="2"/>
  <c r="N105" i="2"/>
  <c r="N106" i="2"/>
  <c r="N107" i="2"/>
  <c r="N108" i="2"/>
  <c r="N109" i="2"/>
  <c r="N110" i="2"/>
  <c r="N111" i="2"/>
  <c r="N112" i="2"/>
  <c r="N113" i="2"/>
  <c r="N114" i="2"/>
  <c r="N115" i="2"/>
  <c r="N116" i="2"/>
  <c r="N117" i="2"/>
  <c r="N118" i="2"/>
  <c r="N119" i="2"/>
  <c r="N120" i="2"/>
  <c r="N121" i="2"/>
  <c r="N122" i="2"/>
  <c r="N123" i="2"/>
  <c r="N124" i="2"/>
  <c r="N125" i="2"/>
  <c r="N126" i="2"/>
  <c r="N127" i="2"/>
  <c r="N128" i="2"/>
  <c r="N129" i="2"/>
  <c r="N130" i="2"/>
  <c r="N131" i="2"/>
  <c r="N132" i="2"/>
  <c r="N133" i="2"/>
  <c r="N134" i="2"/>
  <c r="N135" i="2"/>
  <c r="N136" i="2"/>
  <c r="N137" i="2"/>
  <c r="N138" i="2"/>
  <c r="N139" i="2"/>
  <c r="N140" i="2"/>
  <c r="N141" i="2"/>
  <c r="N142" i="2"/>
  <c r="N143" i="2"/>
  <c r="N144" i="2"/>
  <c r="N145" i="2"/>
  <c r="N146" i="2"/>
  <c r="N147" i="2"/>
  <c r="N148" i="2"/>
  <c r="N149" i="2"/>
  <c r="N150" i="2"/>
  <c r="N151" i="2"/>
  <c r="N152" i="2"/>
  <c r="N153" i="2"/>
  <c r="N154" i="2"/>
  <c r="N155" i="2"/>
  <c r="N156" i="2"/>
  <c r="N157" i="2"/>
  <c r="N158" i="2"/>
  <c r="N159" i="2"/>
  <c r="N160" i="2"/>
  <c r="N161" i="2"/>
  <c r="N162" i="2"/>
  <c r="N163" i="2"/>
  <c r="N164" i="2"/>
  <c r="N165" i="2"/>
  <c r="N166" i="2"/>
  <c r="N167" i="2"/>
  <c r="N168" i="2"/>
  <c r="N169" i="2"/>
  <c r="N170" i="2"/>
  <c r="N171" i="2"/>
  <c r="N172" i="2"/>
  <c r="N173" i="2"/>
  <c r="N174" i="2"/>
  <c r="N175" i="2"/>
  <c r="N176" i="2"/>
  <c r="N177" i="2"/>
  <c r="N178" i="2"/>
  <c r="N179" i="2"/>
  <c r="N180" i="2"/>
  <c r="N181" i="2"/>
  <c r="N182" i="2"/>
  <c r="N183" i="2"/>
  <c r="N184" i="2"/>
  <c r="N185" i="2"/>
  <c r="N186" i="2"/>
  <c r="N187" i="2"/>
  <c r="N188" i="2"/>
  <c r="N189" i="2"/>
  <c r="N190" i="2"/>
  <c r="N191" i="2"/>
  <c r="N192" i="2"/>
  <c r="N193" i="2"/>
  <c r="N194" i="2"/>
  <c r="N195" i="2"/>
  <c r="N196" i="2"/>
  <c r="N197" i="2"/>
  <c r="N198" i="2"/>
  <c r="N199" i="2"/>
  <c r="N200" i="2"/>
  <c r="N201" i="2"/>
  <c r="N202" i="2"/>
  <c r="N203" i="2"/>
  <c r="N204" i="2"/>
  <c r="N205" i="2"/>
  <c r="N206" i="2"/>
  <c r="N207" i="2"/>
  <c r="N208" i="2"/>
  <c r="N209" i="2"/>
  <c r="N210" i="2"/>
  <c r="N211" i="2"/>
  <c r="N212" i="2"/>
  <c r="N213" i="2"/>
  <c r="N214" i="2"/>
  <c r="N215" i="2"/>
  <c r="N216" i="2"/>
  <c r="N217" i="2"/>
  <c r="N218" i="2"/>
  <c r="N219" i="2"/>
  <c r="N220" i="2"/>
  <c r="N221" i="2"/>
  <c r="N222" i="2"/>
  <c r="N223" i="2"/>
  <c r="N224" i="2"/>
  <c r="N225" i="2"/>
  <c r="N226" i="2"/>
  <c r="N227" i="2"/>
  <c r="N228" i="2"/>
  <c r="N229" i="2"/>
  <c r="N230" i="2"/>
  <c r="N231" i="2"/>
  <c r="N232" i="2"/>
  <c r="N233" i="2"/>
  <c r="N234" i="2"/>
  <c r="N235" i="2"/>
  <c r="N236" i="2"/>
  <c r="N237" i="2"/>
  <c r="N238" i="2"/>
  <c r="N239" i="2"/>
  <c r="N240" i="2"/>
  <c r="N241" i="2"/>
  <c r="N242" i="2"/>
  <c r="N243" i="2"/>
  <c r="N244" i="2"/>
  <c r="N245" i="2"/>
  <c r="N246" i="2"/>
  <c r="N247" i="2"/>
  <c r="N248" i="2"/>
  <c r="N249" i="2"/>
  <c r="N250" i="2"/>
  <c r="N251" i="2"/>
  <c r="N252" i="2"/>
  <c r="N253" i="2"/>
  <c r="N254" i="2"/>
  <c r="N255" i="2"/>
  <c r="N256" i="2"/>
  <c r="N257" i="2"/>
  <c r="N258" i="2"/>
  <c r="N259" i="2"/>
  <c r="N260" i="2"/>
  <c r="N261" i="2"/>
  <c r="N262" i="2"/>
  <c r="N263" i="2"/>
  <c r="N264" i="2"/>
  <c r="N265" i="2"/>
  <c r="N266" i="2"/>
  <c r="N267" i="2"/>
  <c r="N268" i="2"/>
  <c r="N269" i="2"/>
  <c r="N270" i="2"/>
  <c r="N271" i="2"/>
  <c r="N272" i="2"/>
  <c r="N273" i="2"/>
  <c r="N274" i="2"/>
  <c r="N275" i="2"/>
  <c r="N276" i="2"/>
  <c r="N277" i="2"/>
  <c r="N278" i="2"/>
  <c r="N279" i="2"/>
  <c r="N280" i="2"/>
  <c r="N281" i="2"/>
  <c r="N282" i="2"/>
  <c r="N283" i="2"/>
  <c r="N284" i="2"/>
  <c r="N285" i="2"/>
  <c r="N286" i="2"/>
  <c r="N287" i="2"/>
  <c r="N288" i="2"/>
  <c r="N289" i="2"/>
  <c r="N290" i="2"/>
  <c r="N291" i="2"/>
  <c r="N292" i="2"/>
  <c r="N293" i="2"/>
  <c r="N294" i="2"/>
  <c r="N295" i="2"/>
  <c r="N296" i="2"/>
  <c r="N297" i="2"/>
  <c r="N298" i="2"/>
  <c r="N299" i="2"/>
  <c r="N300" i="2"/>
  <c r="N301" i="2"/>
  <c r="N302" i="2"/>
  <c r="N303" i="2"/>
  <c r="N304" i="2"/>
  <c r="N305" i="2"/>
  <c r="N306" i="2"/>
  <c r="N307" i="2"/>
  <c r="N308" i="2"/>
  <c r="N309" i="2"/>
  <c r="N310" i="2"/>
  <c r="N311" i="2"/>
  <c r="N312" i="2"/>
  <c r="N313" i="2"/>
  <c r="N314" i="2"/>
  <c r="N315" i="2"/>
  <c r="N316" i="2"/>
  <c r="N317" i="2"/>
  <c r="N318" i="2"/>
  <c r="N319" i="2"/>
  <c r="N320" i="2"/>
  <c r="N321" i="2"/>
  <c r="N322" i="2"/>
  <c r="N323" i="2"/>
  <c r="N324" i="2"/>
  <c r="N325" i="2"/>
  <c r="N326" i="2"/>
  <c r="N327" i="2"/>
  <c r="N328" i="2"/>
  <c r="N329" i="2"/>
  <c r="N330" i="2"/>
  <c r="N331" i="2"/>
  <c r="N332" i="2"/>
  <c r="N333" i="2"/>
  <c r="N334" i="2"/>
  <c r="N335" i="2"/>
  <c r="N336" i="2"/>
  <c r="N337" i="2"/>
  <c r="N338" i="2"/>
  <c r="N339" i="2"/>
  <c r="N340" i="2"/>
  <c r="N341" i="2"/>
  <c r="N342" i="2"/>
  <c r="N343" i="2"/>
  <c r="N344" i="2"/>
  <c r="N345" i="2"/>
  <c r="N346" i="2"/>
  <c r="N347" i="2"/>
  <c r="N348" i="2"/>
  <c r="N349" i="2"/>
  <c r="N350" i="2"/>
  <c r="N351" i="2"/>
  <c r="N352" i="2"/>
  <c r="N353" i="2"/>
  <c r="N354" i="2"/>
  <c r="N355" i="2"/>
  <c r="N356" i="2"/>
  <c r="N357" i="2"/>
  <c r="N358" i="2"/>
  <c r="N359" i="2"/>
  <c r="N360" i="2"/>
  <c r="N361" i="2"/>
  <c r="N362" i="2"/>
  <c r="N363" i="2"/>
  <c r="N364" i="2"/>
  <c r="N365" i="2"/>
  <c r="N366" i="2"/>
  <c r="N7" i="2"/>
  <c r="H7" i="2"/>
  <c r="I7" i="2" s="1"/>
  <c r="V8" i="2"/>
  <c r="W8" i="2" s="1"/>
  <c r="U8" i="2" s="1"/>
  <c r="V9" i="2"/>
  <c r="W9" i="2" s="1"/>
  <c r="U9" i="2" s="1"/>
  <c r="V10" i="2"/>
  <c r="W10" i="2" s="1"/>
  <c r="U10" i="2" s="1"/>
  <c r="V11" i="2"/>
  <c r="W11" i="2" s="1"/>
  <c r="U11" i="2" s="1"/>
  <c r="V12" i="2"/>
  <c r="W12" i="2" s="1"/>
  <c r="U12" i="2" s="1"/>
  <c r="V13" i="2"/>
  <c r="W13" i="2" s="1"/>
  <c r="U13" i="2" s="1"/>
  <c r="V14" i="2"/>
  <c r="W14" i="2" s="1"/>
  <c r="U14" i="2" s="1"/>
  <c r="V15" i="2"/>
  <c r="W15" i="2" s="1"/>
  <c r="U15" i="2" s="1"/>
  <c r="V16" i="2"/>
  <c r="W16" i="2" s="1"/>
  <c r="U16" i="2" s="1"/>
  <c r="V17" i="2"/>
  <c r="W17" i="2" s="1"/>
  <c r="U17" i="2" s="1"/>
  <c r="V18" i="2"/>
  <c r="W18" i="2" s="1"/>
  <c r="U18" i="2" s="1"/>
  <c r="V19" i="2"/>
  <c r="W19" i="2" s="1"/>
  <c r="U19" i="2" s="1"/>
  <c r="V20" i="2"/>
  <c r="W20" i="2" s="1"/>
  <c r="U20" i="2" s="1"/>
  <c r="V21" i="2"/>
  <c r="W21" i="2" s="1"/>
  <c r="U21" i="2" s="1"/>
  <c r="V22" i="2"/>
  <c r="W22" i="2" s="1"/>
  <c r="U22" i="2" s="1"/>
  <c r="V23" i="2"/>
  <c r="W23" i="2" s="1"/>
  <c r="U23" i="2" s="1"/>
  <c r="V24" i="2"/>
  <c r="W24" i="2" s="1"/>
  <c r="U24" i="2" s="1"/>
  <c r="V25" i="2"/>
  <c r="W25" i="2" s="1"/>
  <c r="U25" i="2" s="1"/>
  <c r="V26" i="2"/>
  <c r="W26" i="2" s="1"/>
  <c r="U26" i="2" s="1"/>
  <c r="V27" i="2"/>
  <c r="W27" i="2" s="1"/>
  <c r="U27" i="2" s="1"/>
  <c r="V28" i="2"/>
  <c r="W28" i="2" s="1"/>
  <c r="U28" i="2" s="1"/>
  <c r="V29" i="2"/>
  <c r="W29" i="2" s="1"/>
  <c r="U29" i="2" s="1"/>
  <c r="V30" i="2"/>
  <c r="W30" i="2" s="1"/>
  <c r="U30" i="2" s="1"/>
  <c r="V31" i="2"/>
  <c r="W31" i="2" s="1"/>
  <c r="U31" i="2" s="1"/>
  <c r="V32" i="2"/>
  <c r="W32" i="2" s="1"/>
  <c r="U32" i="2" s="1"/>
  <c r="V33" i="2"/>
  <c r="W33" i="2" s="1"/>
  <c r="U33" i="2" s="1"/>
  <c r="V34" i="2"/>
  <c r="W34" i="2" s="1"/>
  <c r="U34" i="2" s="1"/>
  <c r="V35" i="2"/>
  <c r="W35" i="2" s="1"/>
  <c r="U35" i="2" s="1"/>
  <c r="V36" i="2"/>
  <c r="W36" i="2" s="1"/>
  <c r="U36" i="2" s="1"/>
  <c r="V37" i="2"/>
  <c r="W37" i="2" s="1"/>
  <c r="U37" i="2" s="1"/>
  <c r="V38" i="2"/>
  <c r="W38" i="2" s="1"/>
  <c r="U38" i="2" s="1"/>
  <c r="V39" i="2"/>
  <c r="W39" i="2" s="1"/>
  <c r="U39" i="2" s="1"/>
  <c r="V40" i="2"/>
  <c r="W40" i="2" s="1"/>
  <c r="U40" i="2" s="1"/>
  <c r="V41" i="2"/>
  <c r="W41" i="2" s="1"/>
  <c r="U41" i="2" s="1"/>
  <c r="V42" i="2"/>
  <c r="W42" i="2" s="1"/>
  <c r="U42" i="2" s="1"/>
  <c r="V43" i="2"/>
  <c r="W43" i="2" s="1"/>
  <c r="U43" i="2" s="1"/>
  <c r="V44" i="2"/>
  <c r="W44" i="2" s="1"/>
  <c r="U44" i="2" s="1"/>
  <c r="V45" i="2"/>
  <c r="W45" i="2" s="1"/>
  <c r="U45" i="2" s="1"/>
  <c r="V46" i="2"/>
  <c r="W46" i="2" s="1"/>
  <c r="U46" i="2" s="1"/>
  <c r="V47" i="2"/>
  <c r="W47" i="2" s="1"/>
  <c r="U47" i="2" s="1"/>
  <c r="V48" i="2"/>
  <c r="W48" i="2" s="1"/>
  <c r="U48" i="2" s="1"/>
  <c r="V49" i="2"/>
  <c r="W49" i="2" s="1"/>
  <c r="U49" i="2" s="1"/>
  <c r="V50" i="2"/>
  <c r="W50" i="2" s="1"/>
  <c r="U50" i="2" s="1"/>
  <c r="V51" i="2"/>
  <c r="W51" i="2" s="1"/>
  <c r="U51" i="2" s="1"/>
  <c r="V52" i="2"/>
  <c r="W52" i="2" s="1"/>
  <c r="U52" i="2" s="1"/>
  <c r="V53" i="2"/>
  <c r="W53" i="2" s="1"/>
  <c r="U53" i="2" s="1"/>
  <c r="V54" i="2"/>
  <c r="W54" i="2" s="1"/>
  <c r="U54" i="2" s="1"/>
  <c r="V55" i="2"/>
  <c r="W55" i="2" s="1"/>
  <c r="U55" i="2" s="1"/>
  <c r="V56" i="2"/>
  <c r="W56" i="2" s="1"/>
  <c r="U56" i="2" s="1"/>
  <c r="V57" i="2"/>
  <c r="W57" i="2" s="1"/>
  <c r="U57" i="2" s="1"/>
  <c r="V58" i="2"/>
  <c r="W58" i="2" s="1"/>
  <c r="U58" i="2" s="1"/>
  <c r="V59" i="2"/>
  <c r="W59" i="2" s="1"/>
  <c r="U59" i="2" s="1"/>
  <c r="V60" i="2"/>
  <c r="W60" i="2" s="1"/>
  <c r="U60" i="2" s="1"/>
  <c r="V61" i="2"/>
  <c r="W61" i="2" s="1"/>
  <c r="U61" i="2" s="1"/>
  <c r="V62" i="2"/>
  <c r="W62" i="2" s="1"/>
  <c r="U62" i="2" s="1"/>
  <c r="V63" i="2"/>
  <c r="W63" i="2" s="1"/>
  <c r="U63" i="2" s="1"/>
  <c r="V64" i="2"/>
  <c r="W64" i="2" s="1"/>
  <c r="U64" i="2" s="1"/>
  <c r="V65" i="2"/>
  <c r="W65" i="2" s="1"/>
  <c r="U65" i="2" s="1"/>
  <c r="V66" i="2"/>
  <c r="W66" i="2" s="1"/>
  <c r="U66" i="2" s="1"/>
  <c r="V67" i="2"/>
  <c r="W67" i="2" s="1"/>
  <c r="U67" i="2" s="1"/>
  <c r="V68" i="2"/>
  <c r="W68" i="2" s="1"/>
  <c r="U68" i="2" s="1"/>
  <c r="V69" i="2"/>
  <c r="W69" i="2" s="1"/>
  <c r="U69" i="2" s="1"/>
  <c r="V70" i="2"/>
  <c r="W70" i="2" s="1"/>
  <c r="U70" i="2" s="1"/>
  <c r="V71" i="2"/>
  <c r="W71" i="2" s="1"/>
  <c r="U71" i="2" s="1"/>
  <c r="V72" i="2"/>
  <c r="W72" i="2" s="1"/>
  <c r="U72" i="2" s="1"/>
  <c r="V73" i="2"/>
  <c r="W73" i="2" s="1"/>
  <c r="U73" i="2" s="1"/>
  <c r="V74" i="2"/>
  <c r="W74" i="2" s="1"/>
  <c r="U74" i="2" s="1"/>
  <c r="V75" i="2"/>
  <c r="W75" i="2" s="1"/>
  <c r="U75" i="2" s="1"/>
  <c r="V76" i="2"/>
  <c r="W76" i="2" s="1"/>
  <c r="U76" i="2" s="1"/>
  <c r="V77" i="2"/>
  <c r="W77" i="2" s="1"/>
  <c r="U77" i="2" s="1"/>
  <c r="V78" i="2"/>
  <c r="W78" i="2" s="1"/>
  <c r="U78" i="2" s="1"/>
  <c r="V79" i="2"/>
  <c r="W79" i="2" s="1"/>
  <c r="U79" i="2" s="1"/>
  <c r="V80" i="2"/>
  <c r="W80" i="2" s="1"/>
  <c r="U80" i="2" s="1"/>
  <c r="V81" i="2"/>
  <c r="W81" i="2" s="1"/>
  <c r="U81" i="2" s="1"/>
  <c r="V82" i="2"/>
  <c r="W82" i="2" s="1"/>
  <c r="U82" i="2" s="1"/>
  <c r="V83" i="2"/>
  <c r="W83" i="2" s="1"/>
  <c r="U83" i="2" s="1"/>
  <c r="V84" i="2"/>
  <c r="W84" i="2" s="1"/>
  <c r="U84" i="2" s="1"/>
  <c r="V85" i="2"/>
  <c r="W85" i="2" s="1"/>
  <c r="U85" i="2" s="1"/>
  <c r="V86" i="2"/>
  <c r="W86" i="2" s="1"/>
  <c r="U86" i="2" s="1"/>
  <c r="V87" i="2"/>
  <c r="W87" i="2" s="1"/>
  <c r="U87" i="2" s="1"/>
  <c r="V88" i="2"/>
  <c r="W88" i="2" s="1"/>
  <c r="U88" i="2" s="1"/>
  <c r="V89" i="2"/>
  <c r="W89" i="2" s="1"/>
  <c r="U89" i="2" s="1"/>
  <c r="V90" i="2"/>
  <c r="W90" i="2" s="1"/>
  <c r="U90" i="2" s="1"/>
  <c r="V91" i="2"/>
  <c r="W91" i="2" s="1"/>
  <c r="U91" i="2" s="1"/>
  <c r="V92" i="2"/>
  <c r="W92" i="2" s="1"/>
  <c r="U92" i="2" s="1"/>
  <c r="V93" i="2"/>
  <c r="W93" i="2" s="1"/>
  <c r="U93" i="2" s="1"/>
  <c r="V94" i="2"/>
  <c r="W94" i="2" s="1"/>
  <c r="U94" i="2" s="1"/>
  <c r="V95" i="2"/>
  <c r="W95" i="2" s="1"/>
  <c r="U95" i="2" s="1"/>
  <c r="V96" i="2"/>
  <c r="W96" i="2" s="1"/>
  <c r="U96" i="2" s="1"/>
  <c r="V97" i="2"/>
  <c r="W97" i="2" s="1"/>
  <c r="U97" i="2" s="1"/>
  <c r="V98" i="2"/>
  <c r="W98" i="2" s="1"/>
  <c r="U98" i="2" s="1"/>
  <c r="V99" i="2"/>
  <c r="W99" i="2" s="1"/>
  <c r="U99" i="2" s="1"/>
  <c r="V100" i="2"/>
  <c r="W100" i="2" s="1"/>
  <c r="U100" i="2" s="1"/>
  <c r="V101" i="2"/>
  <c r="W101" i="2" s="1"/>
  <c r="U101" i="2" s="1"/>
  <c r="V102" i="2"/>
  <c r="W102" i="2" s="1"/>
  <c r="U102" i="2" s="1"/>
  <c r="V103" i="2"/>
  <c r="W103" i="2" s="1"/>
  <c r="U103" i="2" s="1"/>
  <c r="V104" i="2"/>
  <c r="W104" i="2" s="1"/>
  <c r="U104" i="2" s="1"/>
  <c r="V105" i="2"/>
  <c r="W105" i="2" s="1"/>
  <c r="U105" i="2" s="1"/>
  <c r="V106" i="2"/>
  <c r="W106" i="2" s="1"/>
  <c r="U106" i="2" s="1"/>
  <c r="V107" i="2"/>
  <c r="W107" i="2" s="1"/>
  <c r="U107" i="2" s="1"/>
  <c r="V108" i="2"/>
  <c r="W108" i="2" s="1"/>
  <c r="U108" i="2" s="1"/>
  <c r="V109" i="2"/>
  <c r="W109" i="2" s="1"/>
  <c r="U109" i="2" s="1"/>
  <c r="V110" i="2"/>
  <c r="W110" i="2" s="1"/>
  <c r="U110" i="2" s="1"/>
  <c r="V111" i="2"/>
  <c r="W111" i="2" s="1"/>
  <c r="U111" i="2" s="1"/>
  <c r="V112" i="2"/>
  <c r="W112" i="2" s="1"/>
  <c r="U112" i="2" s="1"/>
  <c r="V113" i="2"/>
  <c r="W113" i="2" s="1"/>
  <c r="U113" i="2" s="1"/>
  <c r="V114" i="2"/>
  <c r="W114" i="2" s="1"/>
  <c r="U114" i="2" s="1"/>
  <c r="V115" i="2"/>
  <c r="W115" i="2" s="1"/>
  <c r="U115" i="2" s="1"/>
  <c r="V116" i="2"/>
  <c r="W116" i="2" s="1"/>
  <c r="U116" i="2" s="1"/>
  <c r="V117" i="2"/>
  <c r="W117" i="2" s="1"/>
  <c r="U117" i="2" s="1"/>
  <c r="V118" i="2"/>
  <c r="W118" i="2" s="1"/>
  <c r="U118" i="2" s="1"/>
  <c r="V119" i="2"/>
  <c r="W119" i="2" s="1"/>
  <c r="U119" i="2" s="1"/>
  <c r="V120" i="2"/>
  <c r="W120" i="2" s="1"/>
  <c r="U120" i="2" s="1"/>
  <c r="V121" i="2"/>
  <c r="W121" i="2" s="1"/>
  <c r="U121" i="2" s="1"/>
  <c r="V122" i="2"/>
  <c r="W122" i="2" s="1"/>
  <c r="U122" i="2" s="1"/>
  <c r="V123" i="2"/>
  <c r="W123" i="2" s="1"/>
  <c r="U123" i="2" s="1"/>
  <c r="V124" i="2"/>
  <c r="W124" i="2" s="1"/>
  <c r="U124" i="2" s="1"/>
  <c r="V125" i="2"/>
  <c r="W125" i="2" s="1"/>
  <c r="U125" i="2" s="1"/>
  <c r="V126" i="2"/>
  <c r="W126" i="2" s="1"/>
  <c r="U126" i="2" s="1"/>
  <c r="V127" i="2"/>
  <c r="W127" i="2" s="1"/>
  <c r="U127" i="2" s="1"/>
  <c r="V128" i="2"/>
  <c r="W128" i="2" s="1"/>
  <c r="U128" i="2" s="1"/>
  <c r="V129" i="2"/>
  <c r="W129" i="2" s="1"/>
  <c r="U129" i="2" s="1"/>
  <c r="V130" i="2"/>
  <c r="W130" i="2" s="1"/>
  <c r="U130" i="2" s="1"/>
  <c r="V131" i="2"/>
  <c r="W131" i="2" s="1"/>
  <c r="U131" i="2" s="1"/>
  <c r="V132" i="2"/>
  <c r="W132" i="2" s="1"/>
  <c r="U132" i="2" s="1"/>
  <c r="V133" i="2"/>
  <c r="W133" i="2" s="1"/>
  <c r="U133" i="2" s="1"/>
  <c r="V134" i="2"/>
  <c r="W134" i="2" s="1"/>
  <c r="U134" i="2" s="1"/>
  <c r="V135" i="2"/>
  <c r="W135" i="2" s="1"/>
  <c r="U135" i="2" s="1"/>
  <c r="V136" i="2"/>
  <c r="W136" i="2" s="1"/>
  <c r="U136" i="2" s="1"/>
  <c r="V137" i="2"/>
  <c r="W137" i="2" s="1"/>
  <c r="U137" i="2" s="1"/>
  <c r="V138" i="2"/>
  <c r="W138" i="2" s="1"/>
  <c r="U138" i="2" s="1"/>
  <c r="V139" i="2"/>
  <c r="W139" i="2" s="1"/>
  <c r="U139" i="2" s="1"/>
  <c r="V140" i="2"/>
  <c r="W140" i="2" s="1"/>
  <c r="U140" i="2" s="1"/>
  <c r="V141" i="2"/>
  <c r="W141" i="2" s="1"/>
  <c r="U141" i="2" s="1"/>
  <c r="V142" i="2"/>
  <c r="W142" i="2" s="1"/>
  <c r="U142" i="2" s="1"/>
  <c r="V143" i="2"/>
  <c r="W143" i="2" s="1"/>
  <c r="U143" i="2" s="1"/>
  <c r="V144" i="2"/>
  <c r="W144" i="2" s="1"/>
  <c r="U144" i="2" s="1"/>
  <c r="V145" i="2"/>
  <c r="W145" i="2" s="1"/>
  <c r="U145" i="2" s="1"/>
  <c r="V146" i="2"/>
  <c r="W146" i="2" s="1"/>
  <c r="U146" i="2" s="1"/>
  <c r="V147" i="2"/>
  <c r="W147" i="2" s="1"/>
  <c r="U147" i="2" s="1"/>
  <c r="V148" i="2"/>
  <c r="W148" i="2" s="1"/>
  <c r="U148" i="2" s="1"/>
  <c r="V149" i="2"/>
  <c r="W149" i="2" s="1"/>
  <c r="U149" i="2" s="1"/>
  <c r="V150" i="2"/>
  <c r="W150" i="2" s="1"/>
  <c r="U150" i="2" s="1"/>
  <c r="V151" i="2"/>
  <c r="W151" i="2" s="1"/>
  <c r="U151" i="2" s="1"/>
  <c r="V152" i="2"/>
  <c r="W152" i="2" s="1"/>
  <c r="U152" i="2" s="1"/>
  <c r="V153" i="2"/>
  <c r="W153" i="2" s="1"/>
  <c r="U153" i="2" s="1"/>
  <c r="V154" i="2"/>
  <c r="W154" i="2" s="1"/>
  <c r="U154" i="2" s="1"/>
  <c r="V155" i="2"/>
  <c r="W155" i="2" s="1"/>
  <c r="U155" i="2" s="1"/>
  <c r="V156" i="2"/>
  <c r="W156" i="2" s="1"/>
  <c r="U156" i="2" s="1"/>
  <c r="V157" i="2"/>
  <c r="W157" i="2" s="1"/>
  <c r="U157" i="2" s="1"/>
  <c r="V158" i="2"/>
  <c r="W158" i="2" s="1"/>
  <c r="U158" i="2" s="1"/>
  <c r="V159" i="2"/>
  <c r="W159" i="2" s="1"/>
  <c r="U159" i="2" s="1"/>
  <c r="V160" i="2"/>
  <c r="W160" i="2" s="1"/>
  <c r="U160" i="2" s="1"/>
  <c r="V161" i="2"/>
  <c r="W161" i="2" s="1"/>
  <c r="U161" i="2" s="1"/>
  <c r="V162" i="2"/>
  <c r="W162" i="2" s="1"/>
  <c r="U162" i="2" s="1"/>
  <c r="V163" i="2"/>
  <c r="W163" i="2" s="1"/>
  <c r="U163" i="2" s="1"/>
  <c r="V164" i="2"/>
  <c r="W164" i="2" s="1"/>
  <c r="U164" i="2" s="1"/>
  <c r="V165" i="2"/>
  <c r="W165" i="2" s="1"/>
  <c r="U165" i="2" s="1"/>
  <c r="V166" i="2"/>
  <c r="W166" i="2" s="1"/>
  <c r="U166" i="2" s="1"/>
  <c r="V167" i="2"/>
  <c r="W167" i="2" s="1"/>
  <c r="U167" i="2" s="1"/>
  <c r="V168" i="2"/>
  <c r="W168" i="2" s="1"/>
  <c r="U168" i="2" s="1"/>
  <c r="V169" i="2"/>
  <c r="W169" i="2" s="1"/>
  <c r="U169" i="2" s="1"/>
  <c r="V170" i="2"/>
  <c r="W170" i="2" s="1"/>
  <c r="U170" i="2" s="1"/>
  <c r="V171" i="2"/>
  <c r="W171" i="2" s="1"/>
  <c r="U171" i="2" s="1"/>
  <c r="V172" i="2"/>
  <c r="W172" i="2" s="1"/>
  <c r="U172" i="2" s="1"/>
  <c r="V173" i="2"/>
  <c r="W173" i="2" s="1"/>
  <c r="U173" i="2" s="1"/>
  <c r="V174" i="2"/>
  <c r="W174" i="2" s="1"/>
  <c r="U174" i="2" s="1"/>
  <c r="V175" i="2"/>
  <c r="W175" i="2" s="1"/>
  <c r="U175" i="2" s="1"/>
  <c r="V176" i="2"/>
  <c r="W176" i="2" s="1"/>
  <c r="U176" i="2" s="1"/>
  <c r="V177" i="2"/>
  <c r="W177" i="2" s="1"/>
  <c r="U177" i="2" s="1"/>
  <c r="V178" i="2"/>
  <c r="W178" i="2" s="1"/>
  <c r="U178" i="2" s="1"/>
  <c r="V179" i="2"/>
  <c r="W179" i="2" s="1"/>
  <c r="U179" i="2" s="1"/>
  <c r="V180" i="2"/>
  <c r="W180" i="2" s="1"/>
  <c r="U180" i="2" s="1"/>
  <c r="V181" i="2"/>
  <c r="W181" i="2" s="1"/>
  <c r="U181" i="2" s="1"/>
  <c r="V182" i="2"/>
  <c r="W182" i="2" s="1"/>
  <c r="U182" i="2" s="1"/>
  <c r="V183" i="2"/>
  <c r="W183" i="2" s="1"/>
  <c r="U183" i="2" s="1"/>
  <c r="V184" i="2"/>
  <c r="W184" i="2" s="1"/>
  <c r="U184" i="2" s="1"/>
  <c r="V185" i="2"/>
  <c r="W185" i="2" s="1"/>
  <c r="U185" i="2" s="1"/>
  <c r="V186" i="2"/>
  <c r="W186" i="2" s="1"/>
  <c r="U186" i="2" s="1"/>
  <c r="V187" i="2"/>
  <c r="W187" i="2" s="1"/>
  <c r="U187" i="2" s="1"/>
  <c r="V188" i="2"/>
  <c r="W188" i="2" s="1"/>
  <c r="U188" i="2" s="1"/>
  <c r="V189" i="2"/>
  <c r="W189" i="2" s="1"/>
  <c r="U189" i="2" s="1"/>
  <c r="V190" i="2"/>
  <c r="W190" i="2" s="1"/>
  <c r="U190" i="2" s="1"/>
  <c r="V191" i="2"/>
  <c r="W191" i="2" s="1"/>
  <c r="U191" i="2" s="1"/>
  <c r="V192" i="2"/>
  <c r="W192" i="2" s="1"/>
  <c r="U192" i="2" s="1"/>
  <c r="V193" i="2"/>
  <c r="W193" i="2" s="1"/>
  <c r="U193" i="2" s="1"/>
  <c r="V194" i="2"/>
  <c r="W194" i="2" s="1"/>
  <c r="U194" i="2" s="1"/>
  <c r="V195" i="2"/>
  <c r="W195" i="2" s="1"/>
  <c r="U195" i="2" s="1"/>
  <c r="V196" i="2"/>
  <c r="W196" i="2" s="1"/>
  <c r="U196" i="2" s="1"/>
  <c r="V197" i="2"/>
  <c r="W197" i="2" s="1"/>
  <c r="U197" i="2" s="1"/>
  <c r="V198" i="2"/>
  <c r="W198" i="2" s="1"/>
  <c r="U198" i="2" s="1"/>
  <c r="V199" i="2"/>
  <c r="W199" i="2" s="1"/>
  <c r="U199" i="2" s="1"/>
  <c r="V200" i="2"/>
  <c r="W200" i="2" s="1"/>
  <c r="U200" i="2" s="1"/>
  <c r="V201" i="2"/>
  <c r="W201" i="2" s="1"/>
  <c r="U201" i="2" s="1"/>
  <c r="V202" i="2"/>
  <c r="W202" i="2" s="1"/>
  <c r="U202" i="2" s="1"/>
  <c r="V203" i="2"/>
  <c r="W203" i="2" s="1"/>
  <c r="U203" i="2" s="1"/>
  <c r="V204" i="2"/>
  <c r="W204" i="2" s="1"/>
  <c r="U204" i="2" s="1"/>
  <c r="V205" i="2"/>
  <c r="W205" i="2" s="1"/>
  <c r="U205" i="2" s="1"/>
  <c r="V206" i="2"/>
  <c r="W206" i="2" s="1"/>
  <c r="U206" i="2" s="1"/>
  <c r="V207" i="2"/>
  <c r="W207" i="2" s="1"/>
  <c r="U207" i="2" s="1"/>
  <c r="V208" i="2"/>
  <c r="W208" i="2" s="1"/>
  <c r="U208" i="2" s="1"/>
  <c r="V209" i="2"/>
  <c r="W209" i="2" s="1"/>
  <c r="U209" i="2" s="1"/>
  <c r="V210" i="2"/>
  <c r="W210" i="2" s="1"/>
  <c r="U210" i="2" s="1"/>
  <c r="V211" i="2"/>
  <c r="W211" i="2" s="1"/>
  <c r="U211" i="2" s="1"/>
  <c r="V212" i="2"/>
  <c r="W212" i="2" s="1"/>
  <c r="U212" i="2" s="1"/>
  <c r="V213" i="2"/>
  <c r="W213" i="2" s="1"/>
  <c r="U213" i="2" s="1"/>
  <c r="V214" i="2"/>
  <c r="W214" i="2" s="1"/>
  <c r="U214" i="2" s="1"/>
  <c r="V215" i="2"/>
  <c r="W215" i="2" s="1"/>
  <c r="U215" i="2" s="1"/>
  <c r="V216" i="2"/>
  <c r="W216" i="2" s="1"/>
  <c r="U216" i="2" s="1"/>
  <c r="V217" i="2"/>
  <c r="W217" i="2" s="1"/>
  <c r="U217" i="2" s="1"/>
  <c r="V218" i="2"/>
  <c r="W218" i="2" s="1"/>
  <c r="U218" i="2" s="1"/>
  <c r="V219" i="2"/>
  <c r="W219" i="2" s="1"/>
  <c r="U219" i="2" s="1"/>
  <c r="V220" i="2"/>
  <c r="W220" i="2" s="1"/>
  <c r="U220" i="2" s="1"/>
  <c r="V221" i="2"/>
  <c r="W221" i="2" s="1"/>
  <c r="U221" i="2" s="1"/>
  <c r="V222" i="2"/>
  <c r="W222" i="2" s="1"/>
  <c r="U222" i="2" s="1"/>
  <c r="V223" i="2"/>
  <c r="W223" i="2" s="1"/>
  <c r="U223" i="2" s="1"/>
  <c r="V224" i="2"/>
  <c r="W224" i="2" s="1"/>
  <c r="U224" i="2" s="1"/>
  <c r="V225" i="2"/>
  <c r="W225" i="2" s="1"/>
  <c r="U225" i="2" s="1"/>
  <c r="V226" i="2"/>
  <c r="W226" i="2" s="1"/>
  <c r="U226" i="2" s="1"/>
  <c r="V227" i="2"/>
  <c r="W227" i="2" s="1"/>
  <c r="U227" i="2" s="1"/>
  <c r="V228" i="2"/>
  <c r="W228" i="2" s="1"/>
  <c r="U228" i="2" s="1"/>
  <c r="V229" i="2"/>
  <c r="W229" i="2" s="1"/>
  <c r="U229" i="2" s="1"/>
  <c r="V230" i="2"/>
  <c r="W230" i="2" s="1"/>
  <c r="U230" i="2" s="1"/>
  <c r="V231" i="2"/>
  <c r="W231" i="2" s="1"/>
  <c r="U231" i="2" s="1"/>
  <c r="V232" i="2"/>
  <c r="W232" i="2" s="1"/>
  <c r="U232" i="2" s="1"/>
  <c r="V233" i="2"/>
  <c r="W233" i="2" s="1"/>
  <c r="U233" i="2" s="1"/>
  <c r="V234" i="2"/>
  <c r="W234" i="2" s="1"/>
  <c r="U234" i="2" s="1"/>
  <c r="V235" i="2"/>
  <c r="W235" i="2" s="1"/>
  <c r="U235" i="2" s="1"/>
  <c r="V236" i="2"/>
  <c r="W236" i="2" s="1"/>
  <c r="U236" i="2" s="1"/>
  <c r="V237" i="2"/>
  <c r="W237" i="2" s="1"/>
  <c r="U237" i="2" s="1"/>
  <c r="V238" i="2"/>
  <c r="W238" i="2" s="1"/>
  <c r="U238" i="2" s="1"/>
  <c r="V239" i="2"/>
  <c r="W239" i="2" s="1"/>
  <c r="U239" i="2" s="1"/>
  <c r="V240" i="2"/>
  <c r="W240" i="2" s="1"/>
  <c r="U240" i="2" s="1"/>
  <c r="V241" i="2"/>
  <c r="W241" i="2" s="1"/>
  <c r="U241" i="2" s="1"/>
  <c r="V242" i="2"/>
  <c r="W242" i="2" s="1"/>
  <c r="U242" i="2" s="1"/>
  <c r="V243" i="2"/>
  <c r="W243" i="2" s="1"/>
  <c r="U243" i="2" s="1"/>
  <c r="V244" i="2"/>
  <c r="W244" i="2" s="1"/>
  <c r="U244" i="2" s="1"/>
  <c r="V245" i="2"/>
  <c r="W245" i="2" s="1"/>
  <c r="U245" i="2" s="1"/>
  <c r="V246" i="2"/>
  <c r="W246" i="2" s="1"/>
  <c r="U246" i="2" s="1"/>
  <c r="V247" i="2"/>
  <c r="W247" i="2" s="1"/>
  <c r="U247" i="2" s="1"/>
  <c r="V248" i="2"/>
  <c r="W248" i="2" s="1"/>
  <c r="U248" i="2" s="1"/>
  <c r="V249" i="2"/>
  <c r="W249" i="2" s="1"/>
  <c r="U249" i="2" s="1"/>
  <c r="V250" i="2"/>
  <c r="W250" i="2" s="1"/>
  <c r="U250" i="2" s="1"/>
  <c r="V251" i="2"/>
  <c r="W251" i="2" s="1"/>
  <c r="U251" i="2" s="1"/>
  <c r="V252" i="2"/>
  <c r="W252" i="2" s="1"/>
  <c r="U252" i="2" s="1"/>
  <c r="V253" i="2"/>
  <c r="W253" i="2" s="1"/>
  <c r="U253" i="2" s="1"/>
  <c r="V254" i="2"/>
  <c r="W254" i="2" s="1"/>
  <c r="U254" i="2" s="1"/>
  <c r="V255" i="2"/>
  <c r="W255" i="2" s="1"/>
  <c r="U255" i="2" s="1"/>
  <c r="V256" i="2"/>
  <c r="W256" i="2" s="1"/>
  <c r="U256" i="2" s="1"/>
  <c r="V257" i="2"/>
  <c r="W257" i="2" s="1"/>
  <c r="U257" i="2" s="1"/>
  <c r="V258" i="2"/>
  <c r="W258" i="2" s="1"/>
  <c r="U258" i="2" s="1"/>
  <c r="V259" i="2"/>
  <c r="W259" i="2" s="1"/>
  <c r="U259" i="2" s="1"/>
  <c r="V260" i="2"/>
  <c r="W260" i="2" s="1"/>
  <c r="U260" i="2" s="1"/>
  <c r="V261" i="2"/>
  <c r="W261" i="2" s="1"/>
  <c r="U261" i="2" s="1"/>
  <c r="V262" i="2"/>
  <c r="W262" i="2" s="1"/>
  <c r="U262" i="2" s="1"/>
  <c r="V263" i="2"/>
  <c r="W263" i="2" s="1"/>
  <c r="U263" i="2" s="1"/>
  <c r="V264" i="2"/>
  <c r="W264" i="2" s="1"/>
  <c r="U264" i="2" s="1"/>
  <c r="V265" i="2"/>
  <c r="W265" i="2" s="1"/>
  <c r="U265" i="2" s="1"/>
  <c r="V266" i="2"/>
  <c r="W266" i="2" s="1"/>
  <c r="U266" i="2" s="1"/>
  <c r="V267" i="2"/>
  <c r="W267" i="2" s="1"/>
  <c r="U267" i="2" s="1"/>
  <c r="V268" i="2"/>
  <c r="W268" i="2" s="1"/>
  <c r="U268" i="2" s="1"/>
  <c r="V269" i="2"/>
  <c r="W269" i="2" s="1"/>
  <c r="U269" i="2" s="1"/>
  <c r="V270" i="2"/>
  <c r="W270" i="2" s="1"/>
  <c r="U270" i="2" s="1"/>
  <c r="V271" i="2"/>
  <c r="W271" i="2" s="1"/>
  <c r="U271" i="2" s="1"/>
  <c r="V272" i="2"/>
  <c r="W272" i="2" s="1"/>
  <c r="U272" i="2" s="1"/>
  <c r="V273" i="2"/>
  <c r="W273" i="2" s="1"/>
  <c r="U273" i="2" s="1"/>
  <c r="V274" i="2"/>
  <c r="W274" i="2" s="1"/>
  <c r="U274" i="2" s="1"/>
  <c r="V275" i="2"/>
  <c r="W275" i="2" s="1"/>
  <c r="U275" i="2" s="1"/>
  <c r="V276" i="2"/>
  <c r="W276" i="2" s="1"/>
  <c r="U276" i="2" s="1"/>
  <c r="V277" i="2"/>
  <c r="W277" i="2" s="1"/>
  <c r="U277" i="2" s="1"/>
  <c r="V278" i="2"/>
  <c r="W278" i="2" s="1"/>
  <c r="U278" i="2" s="1"/>
  <c r="V279" i="2"/>
  <c r="W279" i="2" s="1"/>
  <c r="U279" i="2" s="1"/>
  <c r="V280" i="2"/>
  <c r="W280" i="2" s="1"/>
  <c r="U280" i="2" s="1"/>
  <c r="V281" i="2"/>
  <c r="W281" i="2" s="1"/>
  <c r="U281" i="2" s="1"/>
  <c r="V282" i="2"/>
  <c r="W282" i="2" s="1"/>
  <c r="U282" i="2" s="1"/>
  <c r="V283" i="2"/>
  <c r="W283" i="2" s="1"/>
  <c r="U283" i="2" s="1"/>
  <c r="V284" i="2"/>
  <c r="W284" i="2" s="1"/>
  <c r="U284" i="2" s="1"/>
  <c r="V285" i="2"/>
  <c r="W285" i="2" s="1"/>
  <c r="U285" i="2" s="1"/>
  <c r="V286" i="2"/>
  <c r="W286" i="2" s="1"/>
  <c r="U286" i="2" s="1"/>
  <c r="V287" i="2"/>
  <c r="W287" i="2" s="1"/>
  <c r="U287" i="2" s="1"/>
  <c r="V288" i="2"/>
  <c r="W288" i="2" s="1"/>
  <c r="U288" i="2" s="1"/>
  <c r="V289" i="2"/>
  <c r="W289" i="2" s="1"/>
  <c r="U289" i="2" s="1"/>
  <c r="V290" i="2"/>
  <c r="W290" i="2" s="1"/>
  <c r="U290" i="2" s="1"/>
  <c r="V291" i="2"/>
  <c r="W291" i="2" s="1"/>
  <c r="U291" i="2" s="1"/>
  <c r="V292" i="2"/>
  <c r="W292" i="2" s="1"/>
  <c r="U292" i="2" s="1"/>
  <c r="V293" i="2"/>
  <c r="W293" i="2" s="1"/>
  <c r="U293" i="2" s="1"/>
  <c r="V294" i="2"/>
  <c r="W294" i="2" s="1"/>
  <c r="U294" i="2" s="1"/>
  <c r="V295" i="2"/>
  <c r="W295" i="2" s="1"/>
  <c r="U295" i="2" s="1"/>
  <c r="V296" i="2"/>
  <c r="W296" i="2" s="1"/>
  <c r="U296" i="2" s="1"/>
  <c r="V297" i="2"/>
  <c r="W297" i="2" s="1"/>
  <c r="U297" i="2" s="1"/>
  <c r="V298" i="2"/>
  <c r="W298" i="2" s="1"/>
  <c r="U298" i="2" s="1"/>
  <c r="V299" i="2"/>
  <c r="W299" i="2" s="1"/>
  <c r="U299" i="2" s="1"/>
  <c r="V300" i="2"/>
  <c r="W300" i="2" s="1"/>
  <c r="U300" i="2" s="1"/>
  <c r="V301" i="2"/>
  <c r="W301" i="2" s="1"/>
  <c r="U301" i="2" s="1"/>
  <c r="V302" i="2"/>
  <c r="W302" i="2" s="1"/>
  <c r="U302" i="2" s="1"/>
  <c r="V303" i="2"/>
  <c r="W303" i="2" s="1"/>
  <c r="U303" i="2" s="1"/>
  <c r="V304" i="2"/>
  <c r="W304" i="2" s="1"/>
  <c r="U304" i="2" s="1"/>
  <c r="V305" i="2"/>
  <c r="W305" i="2" s="1"/>
  <c r="U305" i="2" s="1"/>
  <c r="V306" i="2"/>
  <c r="W306" i="2" s="1"/>
  <c r="U306" i="2" s="1"/>
  <c r="V307" i="2"/>
  <c r="W307" i="2" s="1"/>
  <c r="U307" i="2" s="1"/>
  <c r="V308" i="2"/>
  <c r="W308" i="2" s="1"/>
  <c r="U308" i="2" s="1"/>
  <c r="V309" i="2"/>
  <c r="W309" i="2" s="1"/>
  <c r="U309" i="2" s="1"/>
  <c r="V310" i="2"/>
  <c r="W310" i="2" s="1"/>
  <c r="U310" i="2" s="1"/>
  <c r="V311" i="2"/>
  <c r="W311" i="2" s="1"/>
  <c r="U311" i="2" s="1"/>
  <c r="V312" i="2"/>
  <c r="W312" i="2" s="1"/>
  <c r="U312" i="2" s="1"/>
  <c r="V313" i="2"/>
  <c r="W313" i="2" s="1"/>
  <c r="U313" i="2" s="1"/>
  <c r="V314" i="2"/>
  <c r="W314" i="2" s="1"/>
  <c r="U314" i="2" s="1"/>
  <c r="V315" i="2"/>
  <c r="W315" i="2" s="1"/>
  <c r="U315" i="2" s="1"/>
  <c r="V316" i="2"/>
  <c r="W316" i="2" s="1"/>
  <c r="U316" i="2" s="1"/>
  <c r="V317" i="2"/>
  <c r="W317" i="2" s="1"/>
  <c r="U317" i="2" s="1"/>
  <c r="V318" i="2"/>
  <c r="W318" i="2" s="1"/>
  <c r="U318" i="2" s="1"/>
  <c r="V319" i="2"/>
  <c r="W319" i="2" s="1"/>
  <c r="U319" i="2" s="1"/>
  <c r="V320" i="2"/>
  <c r="W320" i="2" s="1"/>
  <c r="U320" i="2" s="1"/>
  <c r="V321" i="2"/>
  <c r="W321" i="2" s="1"/>
  <c r="U321" i="2" s="1"/>
  <c r="V322" i="2"/>
  <c r="W322" i="2" s="1"/>
  <c r="U322" i="2" s="1"/>
  <c r="V323" i="2"/>
  <c r="W323" i="2" s="1"/>
  <c r="U323" i="2" s="1"/>
  <c r="V324" i="2"/>
  <c r="W324" i="2" s="1"/>
  <c r="U324" i="2" s="1"/>
  <c r="V325" i="2"/>
  <c r="W325" i="2" s="1"/>
  <c r="U325" i="2" s="1"/>
  <c r="V326" i="2"/>
  <c r="W326" i="2" s="1"/>
  <c r="U326" i="2" s="1"/>
  <c r="V327" i="2"/>
  <c r="W327" i="2" s="1"/>
  <c r="U327" i="2" s="1"/>
  <c r="V328" i="2"/>
  <c r="W328" i="2" s="1"/>
  <c r="U328" i="2" s="1"/>
  <c r="V329" i="2"/>
  <c r="W329" i="2" s="1"/>
  <c r="U329" i="2" s="1"/>
  <c r="V330" i="2"/>
  <c r="W330" i="2" s="1"/>
  <c r="U330" i="2" s="1"/>
  <c r="V331" i="2"/>
  <c r="W331" i="2" s="1"/>
  <c r="U331" i="2" s="1"/>
  <c r="V332" i="2"/>
  <c r="W332" i="2" s="1"/>
  <c r="U332" i="2" s="1"/>
  <c r="V333" i="2"/>
  <c r="W333" i="2" s="1"/>
  <c r="U333" i="2" s="1"/>
  <c r="V334" i="2"/>
  <c r="W334" i="2" s="1"/>
  <c r="U334" i="2" s="1"/>
  <c r="V335" i="2"/>
  <c r="W335" i="2" s="1"/>
  <c r="U335" i="2" s="1"/>
  <c r="V336" i="2"/>
  <c r="W336" i="2" s="1"/>
  <c r="U336" i="2" s="1"/>
  <c r="V337" i="2"/>
  <c r="W337" i="2" s="1"/>
  <c r="U337" i="2" s="1"/>
  <c r="V338" i="2"/>
  <c r="W338" i="2" s="1"/>
  <c r="U338" i="2" s="1"/>
  <c r="V339" i="2"/>
  <c r="W339" i="2" s="1"/>
  <c r="U339" i="2" s="1"/>
  <c r="V340" i="2"/>
  <c r="W340" i="2" s="1"/>
  <c r="U340" i="2" s="1"/>
  <c r="V341" i="2"/>
  <c r="W341" i="2" s="1"/>
  <c r="U341" i="2" s="1"/>
  <c r="V342" i="2"/>
  <c r="W342" i="2" s="1"/>
  <c r="U342" i="2" s="1"/>
  <c r="V343" i="2"/>
  <c r="W343" i="2" s="1"/>
  <c r="U343" i="2" s="1"/>
  <c r="V344" i="2"/>
  <c r="W344" i="2" s="1"/>
  <c r="U344" i="2" s="1"/>
  <c r="V345" i="2"/>
  <c r="W345" i="2" s="1"/>
  <c r="U345" i="2" s="1"/>
  <c r="V346" i="2"/>
  <c r="W346" i="2" s="1"/>
  <c r="U346" i="2" s="1"/>
  <c r="V347" i="2"/>
  <c r="W347" i="2" s="1"/>
  <c r="U347" i="2" s="1"/>
  <c r="V348" i="2"/>
  <c r="W348" i="2" s="1"/>
  <c r="U348" i="2" s="1"/>
  <c r="V349" i="2"/>
  <c r="W349" i="2" s="1"/>
  <c r="U349" i="2" s="1"/>
  <c r="V350" i="2"/>
  <c r="W350" i="2" s="1"/>
  <c r="U350" i="2" s="1"/>
  <c r="V351" i="2"/>
  <c r="W351" i="2" s="1"/>
  <c r="U351" i="2" s="1"/>
  <c r="V352" i="2"/>
  <c r="W352" i="2" s="1"/>
  <c r="U352" i="2" s="1"/>
  <c r="V353" i="2"/>
  <c r="W353" i="2" s="1"/>
  <c r="U353" i="2" s="1"/>
  <c r="V354" i="2"/>
  <c r="W354" i="2" s="1"/>
  <c r="U354" i="2" s="1"/>
  <c r="V355" i="2"/>
  <c r="W355" i="2" s="1"/>
  <c r="U355" i="2" s="1"/>
  <c r="V356" i="2"/>
  <c r="W356" i="2" s="1"/>
  <c r="U356" i="2" s="1"/>
  <c r="V357" i="2"/>
  <c r="W357" i="2" s="1"/>
  <c r="U357" i="2" s="1"/>
  <c r="V358" i="2"/>
  <c r="W358" i="2" s="1"/>
  <c r="U358" i="2" s="1"/>
  <c r="V359" i="2"/>
  <c r="W359" i="2" s="1"/>
  <c r="U359" i="2" s="1"/>
  <c r="V360" i="2"/>
  <c r="W360" i="2" s="1"/>
  <c r="U360" i="2" s="1"/>
  <c r="V361" i="2"/>
  <c r="W361" i="2" s="1"/>
  <c r="U361" i="2" s="1"/>
  <c r="V362" i="2"/>
  <c r="W362" i="2" s="1"/>
  <c r="U362" i="2" s="1"/>
  <c r="V363" i="2"/>
  <c r="W363" i="2" s="1"/>
  <c r="U363" i="2" s="1"/>
  <c r="V364" i="2"/>
  <c r="W364" i="2" s="1"/>
  <c r="U364" i="2" s="1"/>
  <c r="V365" i="2"/>
  <c r="W365" i="2" s="1"/>
  <c r="U365" i="2" s="1"/>
  <c r="V366" i="2"/>
  <c r="W366" i="2" s="1"/>
  <c r="U366" i="2" s="1"/>
  <c r="V7" i="2"/>
  <c r="W7" i="2" s="1"/>
  <c r="J7" i="2"/>
  <c r="G8" i="2"/>
  <c r="G9" i="2" s="1"/>
  <c r="H9" i="2" s="1"/>
  <c r="I9" i="2" s="1"/>
  <c r="H49" i="1"/>
  <c r="H50" i="1" s="1"/>
  <c r="Y36" i="1" s="1"/>
  <c r="I49" i="1"/>
  <c r="I50" i="1" s="1"/>
  <c r="Z36" i="1" s="1"/>
  <c r="J49" i="1"/>
  <c r="J50" i="1" s="1"/>
  <c r="AA36" i="1" s="1"/>
  <c r="K49" i="1"/>
  <c r="K50" i="1" s="1"/>
  <c r="AB36" i="1" s="1"/>
  <c r="L49" i="1"/>
  <c r="L50" i="1" s="1"/>
  <c r="AC36" i="1" s="1"/>
  <c r="D49" i="1"/>
  <c r="D50" i="1" s="1"/>
  <c r="U36" i="1" s="1"/>
  <c r="H47" i="1"/>
  <c r="I47" i="1"/>
  <c r="J47" i="1"/>
  <c r="K47" i="1"/>
  <c r="L47" i="1"/>
  <c r="D47" i="1"/>
  <c r="E46" i="1"/>
  <c r="E47" i="1" s="1"/>
  <c r="E49" i="1" s="1"/>
  <c r="E50" i="1" s="1"/>
  <c r="V36" i="1" s="1"/>
  <c r="F46" i="1"/>
  <c r="F47" i="1" s="1"/>
  <c r="F49" i="1" s="1"/>
  <c r="F50" i="1" s="1"/>
  <c r="W36" i="1" s="1"/>
  <c r="G46" i="1"/>
  <c r="G47" i="1" s="1"/>
  <c r="G49" i="1" s="1"/>
  <c r="G50" i="1" s="1"/>
  <c r="X36" i="1" s="1"/>
  <c r="H46" i="1"/>
  <c r="I46" i="1"/>
  <c r="J46" i="1"/>
  <c r="K46" i="1"/>
  <c r="L46" i="1"/>
  <c r="D46" i="1"/>
  <c r="E43" i="1"/>
  <c r="F43" i="1" s="1"/>
  <c r="G43" i="1" s="1"/>
  <c r="H43" i="1" s="1"/>
  <c r="I43" i="1" s="1"/>
  <c r="J43" i="1" s="1"/>
  <c r="K43" i="1" s="1"/>
  <c r="L43" i="1" s="1"/>
  <c r="M43" i="1" s="1"/>
  <c r="H36" i="1"/>
  <c r="H37" i="1" s="1"/>
  <c r="Y37" i="1" s="1"/>
  <c r="I36" i="1"/>
  <c r="I37" i="1" s="1"/>
  <c r="Z37" i="1" s="1"/>
  <c r="I34" i="1"/>
  <c r="H34" i="1"/>
  <c r="G34" i="1"/>
  <c r="G36" i="1" s="1"/>
  <c r="G37" i="1" s="1"/>
  <c r="X37" i="1" s="1"/>
  <c r="F34" i="1"/>
  <c r="F36" i="1" s="1"/>
  <c r="F37" i="1" s="1"/>
  <c r="W37" i="1" s="1"/>
  <c r="E34" i="1"/>
  <c r="E36" i="1" s="1"/>
  <c r="E37" i="1" s="1"/>
  <c r="V37" i="1" s="1"/>
  <c r="E33" i="1"/>
  <c r="F33" i="1"/>
  <c r="G33" i="1"/>
  <c r="H33" i="1"/>
  <c r="I33" i="1"/>
  <c r="J33" i="1"/>
  <c r="J34" i="1" s="1"/>
  <c r="J36" i="1" s="1"/>
  <c r="J37" i="1" s="1"/>
  <c r="AA37" i="1" s="1"/>
  <c r="K33" i="1"/>
  <c r="K34" i="1" s="1"/>
  <c r="K36" i="1" s="1"/>
  <c r="K37" i="1" s="1"/>
  <c r="AB37" i="1" s="1"/>
  <c r="L33" i="1"/>
  <c r="L34" i="1" s="1"/>
  <c r="L36" i="1" s="1"/>
  <c r="L37" i="1" s="1"/>
  <c r="AC37" i="1" s="1"/>
  <c r="D33" i="1"/>
  <c r="D34" i="1" s="1"/>
  <c r="D36" i="1" s="1"/>
  <c r="E30" i="1"/>
  <c r="F30" i="1" s="1"/>
  <c r="G30" i="1" s="1"/>
  <c r="H30" i="1" s="1"/>
  <c r="I30" i="1" s="1"/>
  <c r="J30" i="1" s="1"/>
  <c r="K30" i="1" s="1"/>
  <c r="F21" i="1"/>
  <c r="G21" i="1" s="1"/>
  <c r="H21" i="1" s="1"/>
  <c r="I21" i="1" s="1"/>
  <c r="J21" i="1" s="1"/>
  <c r="K21" i="1" s="1"/>
  <c r="L21" i="1" s="1"/>
  <c r="M21" i="1" s="1"/>
  <c r="E21" i="1"/>
  <c r="E20" i="1"/>
  <c r="F20" i="1" s="1"/>
  <c r="G20" i="1" s="1"/>
  <c r="H20" i="1" s="1"/>
  <c r="I20" i="1" s="1"/>
  <c r="J20" i="1" s="1"/>
  <c r="K20" i="1" s="1"/>
  <c r="L20" i="1" s="1"/>
  <c r="M20" i="1" s="1"/>
  <c r="D37" i="1" l="1"/>
  <c r="U37" i="1" s="1"/>
  <c r="F38" i="1"/>
  <c r="L38" i="1"/>
  <c r="H8" i="2"/>
  <c r="I8" i="2" s="1"/>
  <c r="J8" i="2"/>
  <c r="J9" i="2"/>
  <c r="G10" i="2"/>
  <c r="H10" i="2" s="1"/>
  <c r="I10" i="2" s="1"/>
  <c r="G11" i="2" l="1"/>
  <c r="H11" i="2" s="1"/>
  <c r="I11" i="2" s="1"/>
  <c r="J10" i="2"/>
  <c r="J11" i="2" l="1"/>
  <c r="G12" i="2"/>
  <c r="H12" i="2" s="1"/>
  <c r="I12" i="2" s="1"/>
  <c r="G13" i="2" l="1"/>
  <c r="H13" i="2" s="1"/>
  <c r="I13" i="2" s="1"/>
  <c r="J12" i="2"/>
  <c r="J13" i="2" l="1"/>
  <c r="G14" i="2"/>
  <c r="H14" i="2" s="1"/>
  <c r="I14" i="2" s="1"/>
  <c r="G15" i="2" l="1"/>
  <c r="H15" i="2" s="1"/>
  <c r="I15" i="2" s="1"/>
  <c r="J14" i="2"/>
  <c r="J15" i="2" l="1"/>
  <c r="G16" i="2"/>
  <c r="H16" i="2" s="1"/>
  <c r="I16" i="2" s="1"/>
  <c r="G17" i="2" l="1"/>
  <c r="H17" i="2" s="1"/>
  <c r="I17" i="2" s="1"/>
  <c r="J16" i="2"/>
  <c r="J17" i="2" l="1"/>
  <c r="G18" i="2"/>
  <c r="H18" i="2" s="1"/>
  <c r="I18" i="2" s="1"/>
  <c r="J18" i="2" l="1"/>
  <c r="G19" i="2"/>
  <c r="H19" i="2" s="1"/>
  <c r="I19" i="2" s="1"/>
  <c r="J19" i="2" l="1"/>
  <c r="G20" i="2"/>
  <c r="H20" i="2" s="1"/>
  <c r="I20" i="2" s="1"/>
  <c r="J20" i="2" l="1"/>
  <c r="G21" i="2"/>
  <c r="H21" i="2" s="1"/>
  <c r="I21" i="2" s="1"/>
  <c r="J21" i="2" l="1"/>
  <c r="G22" i="2"/>
  <c r="H22" i="2" s="1"/>
  <c r="I22" i="2" s="1"/>
  <c r="J22" i="2" l="1"/>
  <c r="G23" i="2"/>
  <c r="H23" i="2" s="1"/>
  <c r="I23" i="2" s="1"/>
  <c r="J23" i="2" l="1"/>
  <c r="G24" i="2"/>
  <c r="H24" i="2" s="1"/>
  <c r="I24" i="2" s="1"/>
  <c r="J24" i="2" l="1"/>
  <c r="G25" i="2"/>
  <c r="H25" i="2" s="1"/>
  <c r="I25" i="2" s="1"/>
  <c r="J25" i="2" l="1"/>
  <c r="G26" i="2"/>
  <c r="H26" i="2" s="1"/>
  <c r="I26" i="2" s="1"/>
  <c r="J26" i="2" l="1"/>
  <c r="G27" i="2"/>
  <c r="H27" i="2" s="1"/>
  <c r="I27" i="2" s="1"/>
  <c r="J27" i="2" l="1"/>
  <c r="G28" i="2"/>
  <c r="H28" i="2" s="1"/>
  <c r="I28" i="2" s="1"/>
  <c r="J28" i="2" l="1"/>
  <c r="G29" i="2"/>
  <c r="H29" i="2" s="1"/>
  <c r="I29" i="2" s="1"/>
  <c r="J29" i="2" l="1"/>
  <c r="G30" i="2"/>
  <c r="H30" i="2" s="1"/>
  <c r="I30" i="2" s="1"/>
  <c r="J30" i="2" l="1"/>
  <c r="G31" i="2"/>
  <c r="H31" i="2" s="1"/>
  <c r="I31" i="2" s="1"/>
  <c r="J31" i="2" l="1"/>
  <c r="G32" i="2"/>
  <c r="H32" i="2" s="1"/>
  <c r="I32" i="2" s="1"/>
  <c r="J32" i="2" l="1"/>
  <c r="G33" i="2"/>
  <c r="H33" i="2" s="1"/>
  <c r="I33" i="2" s="1"/>
  <c r="J33" i="2" l="1"/>
  <c r="G34" i="2"/>
  <c r="H34" i="2" s="1"/>
  <c r="I34" i="2" s="1"/>
  <c r="J34" i="2" l="1"/>
  <c r="G35" i="2"/>
  <c r="H35" i="2" s="1"/>
  <c r="I35" i="2" s="1"/>
  <c r="J35" i="2" l="1"/>
  <c r="G36" i="2"/>
  <c r="H36" i="2" s="1"/>
  <c r="I36" i="2" s="1"/>
  <c r="J36" i="2" l="1"/>
  <c r="G37" i="2"/>
  <c r="H37" i="2" s="1"/>
  <c r="I37" i="2" s="1"/>
  <c r="J37" i="2" l="1"/>
  <c r="G38" i="2"/>
  <c r="H38" i="2" s="1"/>
  <c r="I38" i="2" s="1"/>
  <c r="J38" i="2" l="1"/>
  <c r="G39" i="2"/>
  <c r="H39" i="2" s="1"/>
  <c r="I39" i="2" s="1"/>
  <c r="J39" i="2" l="1"/>
  <c r="G40" i="2"/>
  <c r="H40" i="2" s="1"/>
  <c r="I40" i="2" s="1"/>
  <c r="J40" i="2" l="1"/>
  <c r="G41" i="2"/>
  <c r="H41" i="2" s="1"/>
  <c r="I41" i="2" s="1"/>
  <c r="J41" i="2" l="1"/>
  <c r="G42" i="2"/>
  <c r="H42" i="2" s="1"/>
  <c r="I42" i="2" s="1"/>
  <c r="J42" i="2" l="1"/>
  <c r="G43" i="2"/>
  <c r="H43" i="2" s="1"/>
  <c r="I43" i="2" s="1"/>
  <c r="J43" i="2" l="1"/>
  <c r="G44" i="2"/>
  <c r="H44" i="2" s="1"/>
  <c r="I44" i="2" s="1"/>
  <c r="J44" i="2" l="1"/>
  <c r="G45" i="2"/>
  <c r="H45" i="2" s="1"/>
  <c r="I45" i="2" s="1"/>
  <c r="J45" i="2" l="1"/>
  <c r="G46" i="2"/>
  <c r="H46" i="2" s="1"/>
  <c r="I46" i="2" s="1"/>
  <c r="J46" i="2" l="1"/>
  <c r="G47" i="2"/>
  <c r="J47" i="2" l="1"/>
  <c r="H47" i="2"/>
  <c r="I47" i="2" s="1"/>
  <c r="AE14" i="2" l="1"/>
  <c r="AE1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tc={DF690008-EC8F-4E83-B7BE-4AF0A897D415}</author>
  </authors>
  <commentList>
    <comment ref="J15" authorId="0" shapeId="0" xr:uid="{DF690008-EC8F-4E83-B7BE-4AF0A897D415}">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sharedStrings.xml><?xml version="1.0" encoding="utf-8"?>
<sst xmlns="http://schemas.openxmlformats.org/spreadsheetml/2006/main" count="143" uniqueCount="94">
  <si>
    <t>SuperFlow SF-110 Test Data</t>
  </si>
  <si>
    <t>Test Description:</t>
  </si>
  <si>
    <t>Test Number</t>
  </si>
  <si>
    <t>Head Description:</t>
  </si>
  <si>
    <t>2 Litre Duratec</t>
  </si>
  <si>
    <t>Serial Number</t>
  </si>
  <si>
    <t>Intake Valve:</t>
  </si>
  <si>
    <t>Valve Seat Angle</t>
  </si>
  <si>
    <t>Degrees</t>
  </si>
  <si>
    <t>Intake Port:</t>
  </si>
  <si>
    <t>Port Volume</t>
  </si>
  <si>
    <t>cc</t>
  </si>
  <si>
    <t>Radiused Inlet:</t>
  </si>
  <si>
    <t>Port Length</t>
  </si>
  <si>
    <t>m</t>
  </si>
  <si>
    <t>Exhaust Valve:</t>
  </si>
  <si>
    <t>Exhaust Seat Angle</t>
  </si>
  <si>
    <t>Intake Manifold:</t>
  </si>
  <si>
    <t>Runner Length</t>
  </si>
  <si>
    <t>Cylinder Bore:</t>
  </si>
  <si>
    <t>Stroke</t>
  </si>
  <si>
    <t>mm</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</si>
  <si>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</si>
  <si>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</si>
  <si>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</si>
  <si>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</si>
  <si>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</si>
  <si>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</si>
  <si>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</si>
  <si>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</si>
  <si>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</si>
  <si>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</si>
  <si>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</si>
  <si>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</si>
  <si>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</si>
  <si>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</si>
  <si>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</si>
  <si>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</si>
  <si>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</si>
  <si>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</si>
  <si>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</si>
  <si>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</si>
  <si>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</si>
  <si>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</si>
  <si>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</si>
  <si>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</si>
  <si>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</si>
  <si>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</si>
  <si>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</si>
  <si>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</si>
  <si>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</si>
  <si>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</si>
  <si>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</si>
  <si>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</si>
  <si>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</si>
  <si>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</si>
  <si>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Exsaust</t>
  </si>
  <si>
    <t>Inlet</t>
  </si>
  <si>
    <t>RPM</t>
  </si>
  <si>
    <t>Piston Velocity</t>
  </si>
  <si>
    <t>Piston Position</t>
  </si>
  <si>
    <t>Part</t>
  </si>
  <si>
    <t>Start at BDC (CW)</t>
  </si>
  <si>
    <t>m/s</t>
  </si>
  <si>
    <t>Weight</t>
  </si>
  <si>
    <t>Degree</t>
  </si>
  <si>
    <t>Rise</t>
  </si>
  <si>
    <t>(g)</t>
  </si>
  <si>
    <t>(mm)</t>
  </si>
  <si>
    <t>Cam Shaft</t>
  </si>
  <si>
    <t>Valves</t>
  </si>
  <si>
    <t>Valve springs</t>
  </si>
  <si>
    <t>Retainers</t>
  </si>
  <si>
    <t>Buckets/followers</t>
  </si>
  <si>
    <t>Bore</t>
  </si>
  <si>
    <t>Rod Length</t>
  </si>
  <si>
    <t xml:space="preserve">Valve Velocity </t>
  </si>
  <si>
    <t xml:space="preserve">Intake </t>
  </si>
  <si>
    <t>Exhaust</t>
  </si>
  <si>
    <t>Valve acceleration</t>
  </si>
  <si>
    <t>Valve Jerk</t>
  </si>
  <si>
    <t>Crank Velocity</t>
  </si>
  <si>
    <t>Cam Velocity</t>
  </si>
  <si>
    <t>Rad/s</t>
  </si>
  <si>
    <t>Mean Piston Velocity</t>
  </si>
  <si>
    <t>Max Piston Velocity</t>
  </si>
  <si>
    <t xml:space="preserve">Coefficient of flow </t>
  </si>
  <si>
    <t>Crank Angle</t>
  </si>
  <si>
    <t xml:space="preserve">Crank Angle </t>
  </si>
  <si>
    <t>Radians</t>
  </si>
  <si>
    <t>Cam Angle</t>
  </si>
  <si>
    <t>Degees</t>
  </si>
  <si>
    <t>Valve Lift</t>
  </si>
  <si>
    <t>Flow Coefficient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</si>
</sst>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5" x14ac:knownFonts="1">
    <font>
      <sz val="11"/>
      <color theme="1"/>
      <name val="Calibri"/>
      <family val="2"/>
      <scheme val="minor"/>
    </font>
    <font>
      <sz val="11"/>
      <color theme="0"/>
      <name val="Calibri"/>
      <family val="2"/>
      <scheme val="minor"/>
    </font>
    <font>
      <i/>
      <sz val="11"/>
      <color theme="1"/>
      <name val="Calibri"/>
      <family val="2"/>
      <scheme val="minor"/>
    </font>
    <font>
      <i/>
      <sz val="8"/>
      <color theme="1"/>
      <name val="Calibri"/>
      <family val="2"/>
      <scheme val="minor"/>
    </font>
    <font>
      <b/>
      <i/>
      <sz val="11"/>
      <color theme="1"/>
      <name val="Calibri"/>
      <family val="2"/>
      <scheme val="minor"/>
    </font>
  </fonts>
  <fills count="7">
    <fill>
      <patternFill patternType="none"/>
    </fill>
    <fill>
      <patternFill patternType="gray125"/>
    </fill>
    <fill>
      <patternFill patternType="solid">
        <fgColor theme="1"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rgb="FFFFFF00"/>
        <bgColor indexed="64"/>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129">
    <xf numFmtId="0" fontId="0" fillId="0" borderId="0" xfId="0"/>
    <xf numFmtId="0" fontId="0" fillId="3" borderId="4" xfId="0" applyFill="1"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2" fillId="3" borderId="0" xfId="0" applyFont="1" applyFill="1"/>
    <xf numFmtId="0" fontId="0" fillId="3" borderId="0" xfId="0" applyFill="1"/>
    <xf numFmtId="0" fontId="0" fillId="3" borderId="5" xfId="0" applyFill="1" applyBorder="1"/>
    <xf numFmtId="0" fontId="0" fillId="0" borderId="22" xfId="0" applyBorder="1"/>
    <xf numFmtId="0" fontId="0" fillId="0" borderId="23" xfId="0" applyBorder="1"/>
    <xf numFmtId="0" fontId="0" fillId="3" borderId="25" xfId="0" applyFill="1" applyBorder="1"/>
    <xf numFmtId="0" fontId="0" fillId="3" borderId="28" xfId="0" applyFill="1" applyBorder="1"/>
    <xf numFmtId="0" fontId="0" fillId="4" borderId="24" xfId="0" applyFill="1" applyBorder="1"/>
    <xf numFmtId="0" fontId="0" fillId="4" borderId="26" xfId="0" applyFill="1" applyBorder="1"/>
    <xf numFmtId="0" fontId="0" fillId="4" borderId="27" xfId="0" applyFill="1" applyBorder="1"/>
    <xf numFmtId="0" fontId="2" fillId="4" borderId="0" xfId="0" applyFont="1" applyFill="1"/>
    <xf numFmtId="0" fontId="2" fillId="4" borderId="7" xfId="0" applyFont="1" applyFill="1" applyBorder="1"/>
    <xf numFmtId="0" fontId="0" fillId="4" borderId="1" xfId="0" applyFill="1" applyBorder="1"/>
    <xf numFmtId="0" fontId="2" fillId="4" borderId="2" xfId="0" applyFont="1" applyFill="1" applyBorder="1" applyAlignment="1">
      <alignment horizontal="right"/>
    </xf>
    <xf numFmtId="0" fontId="0" fillId="4" borderId="4" xfId="0" applyFill="1" applyBorder="1"/>
    <xf numFmtId="0" fontId="2" fillId="4" borderId="0" xfId="0" applyFont="1" applyFill="1" applyAlignment="1">
      <alignment horizontal="right"/>
    </xf>
    <xf numFmtId="0" fontId="0" fillId="4" borderId="6" xfId="0" applyFill="1" applyBorder="1"/>
    <xf numFmtId="0" fontId="2" fillId="4" borderId="7" xfId="0" applyFont="1" applyFill="1" applyBorder="1" applyAlignment="1">
      <alignment horizontal="right"/>
    </xf>
    <xf numFmtId="0" fontId="0" fillId="0" borderId="29" xfId="0" applyBorder="1"/>
    <xf numFmtId="0" fontId="0" fillId="2" borderId="1" xfId="0" applyFill="1" applyBorder="1"/>
    <xf numFmtId="0" fontId="0" fillId="2" borderId="2" xfId="0" applyFill="1" applyBorder="1"/>
    <xf numFmtId="0" fontId="1" fillId="2" borderId="2" xfId="0" applyFont="1" applyFill="1" applyBorder="1" applyAlignment="1">
      <alignment horizontal="center"/>
    </xf>
    <xf numFmtId="0" fontId="0" fillId="2" borderId="3" xfId="0" applyFill="1" applyBorder="1"/>
    <xf numFmtId="0" fontId="1" fillId="2" borderId="2" xfId="0" applyFont="1" applyFill="1" applyBorder="1"/>
    <xf numFmtId="0" fontId="2" fillId="4" borderId="5" xfId="0" applyFont="1" applyFill="1" applyBorder="1"/>
    <xf numFmtId="0" fontId="0" fillId="0" borderId="30" xfId="0" applyBorder="1"/>
    <xf numFmtId="0" fontId="2" fillId="4" borderId="8" xfId="0" applyFont="1" applyFill="1" applyBorder="1"/>
    <xf numFmtId="0" fontId="3" fillId="3" borderId="0" xfId="0" applyFont="1" applyFill="1" applyAlignment="1">
      <alignment horizontal="right"/>
    </xf>
    <xf numFmtId="0" fontId="0" fillId="2" borderId="19" xfId="0" applyFill="1" applyBorder="1"/>
    <xf numFmtId="0" fontId="0" fillId="5" borderId="18" xfId="0" applyFill="1" applyBorder="1"/>
    <xf numFmtId="0" fontId="1" fillId="5" borderId="18" xfId="0" applyFont="1" applyFill="1" applyBorder="1"/>
    <xf numFmtId="0" fontId="0" fillId="2" borderId="18" xfId="0" applyFill="1" applyBorder="1"/>
    <xf numFmtId="0" fontId="1" fillId="2" borderId="18" xfId="0" applyFont="1" applyFill="1" applyBorder="1" applyAlignment="1">
      <alignment horizontal="center"/>
    </xf>
    <xf numFmtId="0" fontId="0" fillId="2" borderId="20" xfId="0" applyFill="1" applyBorder="1"/>
    <xf numFmtId="0" fontId="0" fillId="0" borderId="21" xfId="0" applyBorder="1"/>
    <xf numFmtId="0" fontId="0" fillId="0" borderId="36" xfId="0" applyBorder="1"/>
    <xf numFmtId="0" fontId="4" fillId="3" borderId="0" xfId="0" applyFont="1" applyFill="1" applyAlignment="1">
      <alignment horizontal="right"/>
    </xf>
    <xf numFmtId="0" fontId="2" fillId="3" borderId="0" xfId="0" applyFont="1" applyFill="1" applyAlignment="1">
      <alignment horizontal="right"/>
    </xf>
    <xf numFmtId="0" fontId="2" fillId="3" borderId="37" xfId="0" applyFont="1" applyFill="1" applyBorder="1"/>
    <xf numFmtId="164" fontId="3" fillId="3" borderId="0" xfId="0" applyNumberFormat="1" applyFont="1" applyFill="1"/>
    <xf numFmtId="0" fontId="2" fillId="4" borderId="3" xfId="0" applyFont="1" applyFill="1" applyBorder="1" applyAlignment="1">
      <alignment horizontal="right"/>
    </xf>
    <xf numFmtId="0" fontId="2" fillId="4" borderId="31" xfId="0" applyFont="1" applyFill="1" applyBorder="1"/>
    <xf numFmtId="0" fontId="2" fillId="4" borderId="32" xfId="0" applyFont="1" applyFill="1" applyBorder="1"/>
    <xf numFmtId="0" fontId="2" fillId="4" borderId="34" xfId="0" applyFont="1" applyFill="1" applyBorder="1"/>
    <xf numFmtId="0" fontId="2" fillId="4" borderId="29" xfId="0" applyFont="1" applyFill="1" applyBorder="1"/>
    <xf numFmtId="0" fontId="2" fillId="4" borderId="30" xfId="0" applyFont="1" applyFill="1" applyBorder="1"/>
    <xf numFmtId="0" fontId="2" fillId="4" borderId="33" xfId="0" applyFont="1" applyFill="1" applyBorder="1"/>
    <xf numFmtId="0" fontId="0" fillId="3" borderId="29" xfId="0" applyFill="1" applyBorder="1"/>
    <xf numFmtId="0" fontId="2" fillId="4" borderId="39" xfId="0" applyFont="1" applyFill="1" applyBorder="1"/>
    <xf numFmtId="0" fontId="2" fillId="4" borderId="40" xfId="0" applyFont="1" applyFill="1" applyBorder="1"/>
    <xf numFmtId="0" fontId="0" fillId="3" borderId="34" xfId="0" applyFill="1" applyBorder="1"/>
    <xf numFmtId="0" fontId="0" fillId="3" borderId="35" xfId="0" applyFill="1" applyBorder="1"/>
    <xf numFmtId="0" fontId="0" fillId="3" borderId="30" xfId="0" applyFill="1" applyBorder="1"/>
    <xf numFmtId="0" fontId="2" fillId="3" borderId="36" xfId="0" applyFont="1" applyFill="1" applyBorder="1"/>
    <xf numFmtId="0" fontId="2" fillId="0" borderId="29" xfId="0" applyFont="1" applyBorder="1"/>
    <xf numFmtId="0" fontId="2" fillId="0" borderId="33" xfId="0" applyFont="1" applyBorder="1"/>
    <xf numFmtId="0" fontId="0" fillId="4" borderId="5" xfId="0" applyFill="1" applyBorder="1"/>
    <xf numFmtId="0" fontId="0" fillId="4" borderId="8" xfId="0" applyFill="1" applyBorder="1"/>
    <xf numFmtId="0" fontId="2" fillId="4" borderId="3" xfId="0" applyFont="1" applyFill="1" applyBorder="1"/>
    <xf numFmtId="0" fontId="0" fillId="4" borderId="38" xfId="0" applyFill="1" applyBorder="1" applyAlignment="1">
      <alignment horizontal="center"/>
    </xf>
    <xf numFmtId="0" fontId="0" fillId="4" borderId="39" xfId="0" applyFill="1" applyBorder="1" applyAlignment="1">
      <alignment horizontal="center"/>
    </xf>
    <xf numFmtId="0" fontId="0" fillId="4" borderId="41" xfId="0" applyFill="1" applyBorder="1" applyAlignment="1">
      <alignment horizontal="center"/>
    </xf>
    <xf numFmtId="0" fontId="0" fillId="3" borderId="42" xfId="0" applyFill="1" applyBorder="1"/>
    <xf numFmtId="0" fontId="0" fillId="3" borderId="43" xfId="0" applyFill="1" applyBorder="1"/>
    <xf numFmtId="0" fontId="2" fillId="4" borderId="44" xfId="0" applyFont="1" applyFill="1" applyBorder="1"/>
    <xf numFmtId="2" fontId="2" fillId="4" borderId="38" xfId="0" applyNumberFormat="1" applyFont="1" applyFill="1" applyBorder="1"/>
    <xf numFmtId="2" fontId="2" fillId="4" borderId="39" xfId="0" applyNumberFormat="1" applyFont="1" applyFill="1" applyBorder="1"/>
    <xf numFmtId="0" fontId="0" fillId="0" borderId="34" xfId="0" applyBorder="1"/>
    <xf numFmtId="0" fontId="0" fillId="0" borderId="35" xfId="0" applyBorder="1"/>
    <xf numFmtId="0" fontId="2" fillId="4" borderId="35" xfId="0" applyFont="1" applyFill="1" applyBorder="1"/>
    <xf numFmtId="0" fontId="2" fillId="4" borderId="42" xfId="0" applyFont="1" applyFill="1" applyBorder="1"/>
    <xf numFmtId="0" fontId="0" fillId="0" borderId="32" xfId="0" applyBorder="1"/>
    <xf numFmtId="0" fontId="0" fillId="0" borderId="29" xfId="0" applyBorder="1" applyAlignment="1">
      <alignment horizontal="center"/>
    </xf>
    <xf numFmtId="0" fontId="0" fillId="4" borderId="29" xfId="0" applyFill="1" applyBorder="1" applyAlignment="1">
      <alignment horizontal="center"/>
    </xf>
    <xf numFmtId="2" fontId="0" fillId="0" borderId="29" xfId="0" applyNumberFormat="1" applyBorder="1" applyAlignment="1">
      <alignment horizontal="center"/>
    </xf>
    <xf numFmtId="2" fontId="0" fillId="0" borderId="0" xfId="0" applyNumberFormat="1"/>
    <xf numFmtId="0" fontId="0" fillId="6" borderId="29" xfId="0" applyFill="1" applyBorder="1"/>
    <xf numFmtId="2" fontId="0" fillId="0" borderId="29" xfId="0" applyNumberFormat="1" applyBorder="1"/>
    <xf numFmtId="0" fontId="0" fillId="4" borderId="29" xfId="0" applyFill="1" applyBorder="1"/>
    <xf numFmtId="0" fontId="0" fillId="0" borderId="0" xfId="0" applyAlignment="1">
      <alignment horizontal="center"/>
    </xf>
    <xf numFmtId="0" fontId="0" fillId="6" borderId="0" xfId="0" applyFill="1"/>
    <xf numFmtId="2" fontId="0" fillId="4" borderId="42" xfId="0" applyNumberFormat="1"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3" borderId="17" xfId="0" applyFill="1" applyBorder="1" applyAlignment="1">
      <alignment horizontal="center"/>
    </xf>
    <xf numFmtId="0" fontId="0" fillId="3" borderId="9"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2" fillId="4" borderId="4" xfId="0" applyFont="1" applyFill="1" applyBorder="1" applyAlignment="1">
      <alignment horizontal="right"/>
    </xf>
    <xf numFmtId="0" fontId="2" fillId="4" borderId="5" xfId="0" applyFont="1" applyFill="1" applyBorder="1" applyAlignment="1">
      <alignment horizontal="right"/>
    </xf>
    <xf numFmtId="0" fontId="2" fillId="4" borderId="6" xfId="0" applyFont="1" applyFill="1" applyBorder="1" applyAlignment="1">
      <alignment horizontal="right"/>
    </xf>
    <xf numFmtId="0" fontId="2" fillId="4" borderId="8" xfId="0" applyFont="1" applyFill="1" applyBorder="1" applyAlignment="1">
      <alignment horizontal="right"/>
    </xf>
    <xf numFmtId="0" fontId="2" fillId="4" borderId="1" xfId="0" applyFont="1" applyFill="1" applyBorder="1" applyAlignment="1">
      <alignment horizontal="right"/>
    </xf>
    <xf numFmtId="0" fontId="2" fillId="4" borderId="3" xfId="0" applyFont="1" applyFill="1" applyBorder="1" applyAlignment="1">
      <alignment horizontal="right"/>
    </xf>
    <xf numFmtId="0" fontId="0" fillId="0" borderId="0" xfId="0" applyAlignment="1">
      <alignment horizontal="center"/>
    </xf>
    <xf numFmtId="0" fontId="0" fillId="4" borderId="42" xfId="0" applyFill="1" applyBorder="1" applyAlignment="1">
      <alignment horizontal="center"/>
    </xf>
    <xf numFmtId="0" fontId="0" fillId="4" borderId="48" xfId="0" applyFill="1" applyBorder="1" applyAlignment="1">
      <alignment horizontal="center"/>
    </xf>
    <xf numFmtId="0" fontId="0" fillId="4" borderId="29" xfId="0" applyFill="1" applyBorder="1" applyAlignment="1">
      <alignment horizontal="center"/>
    </xf>
    <xf numFmtId="0" fontId="0" fillId="4" borderId="24" xfId="0" applyFill="1" applyBorder="1" applyAlignment="1">
      <alignment horizontal="center" vertical="center"/>
    </xf>
    <xf numFmtId="0" fontId="0" fillId="4" borderId="45" xfId="0" applyFill="1" applyBorder="1" applyAlignment="1">
      <alignment horizontal="center" vertical="center"/>
    </xf>
    <xf numFmtId="0" fontId="0" fillId="4" borderId="26" xfId="0" applyFill="1" applyBorder="1" applyAlignment="1">
      <alignment horizontal="center" vertical="center"/>
    </xf>
    <xf numFmtId="0" fontId="0" fillId="4" borderId="46" xfId="0" applyFill="1" applyBorder="1" applyAlignment="1">
      <alignment horizontal="center" vertical="center"/>
    </xf>
    <xf numFmtId="0" fontId="0" fillId="4" borderId="27" xfId="0" applyFill="1" applyBorder="1" applyAlignment="1">
      <alignment horizontal="center" vertical="center"/>
    </xf>
    <xf numFmtId="0" fontId="0" fillId="4" borderId="47" xfId="0" applyFill="1" applyBorder="1" applyAlignment="1">
      <alignment horizontal="center" vertical="center"/>
    </xf>
    <xf numFmtId="0" fontId="0" fillId="4" borderId="13" xfId="0" applyFill="1" applyBorder="1" applyAlignment="1">
      <alignment horizontal="center"/>
    </xf>
    <xf numFmtId="0" fontId="0" fillId="4" borderId="29" xfId="0" applyFill="1" applyBorder="1" applyAlignment="1"/>
    <xf numFmtId="0" fontId="0" fillId="0" borderId="29" xfId="0" applyBorder="1" applyAlignment="1"/>
    <xf numFmtId="0" fontId="0" fillId="0" borderId="0" xfId="0" applyAlignment="1"/>
    <xf numFmtId="0" fontId="0" fillId="4" borderId="24" xfId="0" applyFill="1" applyBorder="1" applyAlignment="1">
      <alignment horizontal="center"/>
    </xf>
    <xf numFmtId="0" fontId="0" fillId="4" borderId="45" xfId="0" applyFill="1" applyBorder="1" applyAlignment="1">
      <alignment horizontal="center"/>
    </xf>
    <xf numFmtId="0" fontId="0" fillId="0" borderId="49" xfId="0" applyBorder="1" applyAlignment="1"/>
    <xf numFmtId="0" fontId="0" fillId="0" borderId="49" xfId="0" applyBorder="1"/>
    <xf numFmtId="0" fontId="0" fillId="0" borderId="0" xfId="0" applyBorder="1" applyAlignment="1">
      <alignment horizontal="center"/>
    </xf>
    <xf numFmtId="0" fontId="0" fillId="0" borderId="42" xfId="0" applyBorder="1" applyAlignment="1">
      <alignment horizontal="center"/>
    </xf>
    <xf numFmtId="0" fontId="0" fillId="0" borderId="48"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 test flow vs Valve lift</a:t>
            </a:r>
            <a:r>
              <a:rPr lang="en-GB" baseline="0"/>
              <a:t> </a:t>
            </a:r>
            <a:endParaRPr lang="en-GB"/>
          </a:p>
        </c:rich>
      </c:tx>
      <c:overlay val="0"/>
      <c:spPr>
        <a:noFill/>
        <a:ln>
          <a:noFill/>
        </a:ln>
        <a:effectLst/>
      </c:spPr>
    </c:title>
    <c:autoTitleDeleted val="0"/>
    <c:plotArea>
      <c:layout/>
      <c:lineChart>
        <c:grouping val="standard"/>
        <c:varyColors val="0"/>
        <c:ser>
          <c:idx val="1"/>
          <c:order val="0"/>
          <c:tx>
            <c:v>Flow rate</c:v>
          </c:tx>
          <c:marker>
            <c:symbol val="none"/>
          </c:marker>
          <c:cat>
            <c:numRef>
              <c:f>'Flow Bench Test'!$D$30:$L$30</c:f>
              <c:numCache>
                <c:formatCode>General</c:formatCode>
                <c:ptCount val="9"/>
                <c:pt idx="0">
                  <c:v>1.75</c:v>
                </c:pt>
                <c:pt idx="1">
                  <c:v>3.5</c:v>
                </c:pt>
                <c:pt idx="2">
                  <c:v>5.25</c:v>
                </c:pt>
                <c:pt idx="3">
                  <c:v>7</c:v>
                </c:pt>
                <c:pt idx="4">
                  <c:v>8.75</c:v>
                </c:pt>
                <c:pt idx="5">
                  <c:v>10.5</c:v>
                </c:pt>
                <c:pt idx="6">
                  <c:v>12.25</c:v>
                </c:pt>
                <c:pt idx="7">
                  <c:v>14</c:v>
                </c:pt>
                <c:pt idx="8">
                  <c:v>15.1</c:v>
                </c:pt>
              </c:numCache>
            </c:numRef>
          </c:cat>
          <c:val>
            <c:numRef>
              <c:f>'Flow Bench Test'!$D$36:$L$36</c:f>
              <c:numCache>
                <c:formatCode>General</c:formatCode>
                <c:ptCount val="9"/>
                <c:pt idx="0">
                  <c:v>28.884000000000004</c:v>
                </c:pt>
                <c:pt idx="1">
                  <c:v>51.578000000000003</c:v>
                </c:pt>
                <c:pt idx="2">
                  <c:v>71.86399999999999</c:v>
                </c:pt>
                <c:pt idx="3">
                  <c:v>88.447999999999993</c:v>
                </c:pt>
                <c:pt idx="4">
                  <c:v>99.503999999999991</c:v>
                </c:pt>
                <c:pt idx="5">
                  <c:v>106.41399999999999</c:v>
                </c:pt>
                <c:pt idx="6">
                  <c:v>111.25099999999999</c:v>
                </c:pt>
                <c:pt idx="7">
                  <c:v>116.08799999999998</c:v>
                </c:pt>
                <c:pt idx="8">
                  <c:v>118.85199999999999</c:v>
                </c:pt>
              </c:numCache>
            </c:numRef>
          </c:val>
          <c:smooth val="0"/>
          <c:extLst>
            <c:ext xmlns:c16="http://schemas.microsoft.com/office/drawing/2014/chart" uri="{C3380CC4-5D6E-409C-BE32-E72D297353CC}">
              <c16:uniqueId val="{00000003-0D13-49B8-9C7C-58F0DBBB3DFE}"/>
            </c:ext>
          </c:extLst>
        </c:ser>
        <c:ser>
          <c:idx val="0"/>
          <c:order val="1"/>
          <c:tx>
            <c:v>Flow rate</c:v>
          </c:tx>
          <c:spPr>
            <a:ln w="28575" cap="rnd">
              <a:solidFill>
                <a:schemeClr val="accent1"/>
              </a:solidFill>
              <a:round/>
            </a:ln>
            <a:effectLst/>
          </c:spPr>
          <c:marker>
            <c:symbol val="none"/>
          </c:marker>
          <c:cat>
            <c:numRef>
              <c:f>'Flow Bench Test'!$D$30:$L$30</c:f>
              <c:numCache>
                <c:formatCode>General</c:formatCode>
                <c:ptCount val="9"/>
                <c:pt idx="0">
                  <c:v>1.75</c:v>
                </c:pt>
                <c:pt idx="1">
                  <c:v>3.5</c:v>
                </c:pt>
                <c:pt idx="2">
                  <c:v>5.25</c:v>
                </c:pt>
                <c:pt idx="3">
                  <c:v>7</c:v>
                </c:pt>
                <c:pt idx="4">
                  <c:v>8.75</c:v>
                </c:pt>
                <c:pt idx="5">
                  <c:v>10.5</c:v>
                </c:pt>
                <c:pt idx="6">
                  <c:v>12.25</c:v>
                </c:pt>
                <c:pt idx="7">
                  <c:v>14</c:v>
                </c:pt>
                <c:pt idx="8">
                  <c:v>15.1</c:v>
                </c:pt>
              </c:numCache>
            </c:numRef>
          </c:cat>
          <c:val>
            <c:numRef>
              <c:f>'Flow Bench Test'!$D$36:$L$36</c:f>
              <c:numCache>
                <c:formatCode>General</c:formatCode>
                <c:ptCount val="9"/>
                <c:pt idx="0">
                  <c:v>28.884000000000004</c:v>
                </c:pt>
                <c:pt idx="1">
                  <c:v>51.578000000000003</c:v>
                </c:pt>
                <c:pt idx="2">
                  <c:v>71.86399999999999</c:v>
                </c:pt>
                <c:pt idx="3">
                  <c:v>88.447999999999993</c:v>
                </c:pt>
                <c:pt idx="4">
                  <c:v>99.503999999999991</c:v>
                </c:pt>
                <c:pt idx="5">
                  <c:v>106.41399999999999</c:v>
                </c:pt>
                <c:pt idx="6">
                  <c:v>111.25099999999999</c:v>
                </c:pt>
                <c:pt idx="7">
                  <c:v>116.08799999999998</c:v>
                </c:pt>
                <c:pt idx="8">
                  <c:v>118.85199999999999</c:v>
                </c:pt>
              </c:numCache>
            </c:numRef>
          </c:val>
          <c:smooth val="0"/>
          <c:extLst>
            <c:ext xmlns:c16="http://schemas.microsoft.com/office/drawing/2014/chart" uri="{C3380CC4-5D6E-409C-BE32-E72D297353CC}">
              <c16:uniqueId val="{00000002-0D13-49B8-9C7C-58F0DBBB3DFE}"/>
            </c:ext>
          </c:extLst>
        </c:ser>
        <c:dLbls>
          <c:showLegendKey val="0"/>
          <c:showVal val="0"/>
          <c:showCatName val="0"/>
          <c:showSerName val="0"/>
          <c:showPercent val="0"/>
          <c:showBubbleSize val="0"/>
        </c:dLbls>
        <c:smooth val="0"/>
        <c:axId val="1193295408"/>
        <c:axId val="1193301168"/>
      </c:lineChart>
      <c:catAx>
        <c:axId val="1193295408"/>
        <c:scaling>
          <c:orientation val="minMax"/>
        </c:scaling>
        <c:delete val="0"/>
        <c:axPos val="b"/>
        <c:title>
          <c:tx>
            <c:rich>
              <a:bodyPr/>
              <a:lstStyle/>
              <a:p>
                <a:pPr>
                  <a:defRPr/>
                </a:pPr>
                <a:r>
                  <a:rPr lang="en-GB" b="0"/>
                  <a:t>Valve</a:t>
                </a:r>
                <a:r>
                  <a:rPr lang="en-GB" b="0" baseline="0"/>
                  <a:t> Lift (mm)</a:t>
                </a:r>
                <a:endParaRPr lang="en-GB" b="0"/>
              </a:p>
            </c:rich>
          </c:tx>
          <c:overlay val="0"/>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301168"/>
        <c:crosses val="autoZero"/>
        <c:auto val="1"/>
        <c:lblAlgn val="ctr"/>
        <c:lblOffset val="100"/>
        <c:noMultiLvlLbl val="0"/>
      </c:catAx>
      <c:valAx>
        <c:axId val="1193301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a:lstStyle/>
              <a:p>
                <a:pPr>
                  <a:defRPr/>
                </a:pPr>
                <a:r>
                  <a:rPr lang="en-GB" b="0"/>
                  <a:t>Test</a:t>
                </a:r>
                <a:r>
                  <a:rPr lang="en-GB" b="0" baseline="0"/>
                  <a:t> flow (l/s)</a:t>
                </a:r>
                <a:endParaRPr lang="en-GB" b="0"/>
              </a:p>
            </c:rich>
          </c:tx>
          <c:overlay val="0"/>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295408"/>
        <c:crosses val="autoZero"/>
        <c:crossBetween val="between"/>
      </c:valAx>
    </c:plotArea>
    <c:plotVisOnly val="1"/>
    <c:dispBlanksAs val="gap"/>
    <c:showDLblsOverMax val="0"/>
    <c:extLst/>
  </c:chart>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Exhaust</a:t>
            </a:r>
            <a:r>
              <a:rPr lang="en-GB" baseline="0"/>
              <a:t> Test flow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numRef>
              <c:f>'Flow Bench Test'!$D$43:$L$43</c:f>
              <c:numCache>
                <c:formatCode>General</c:formatCode>
                <c:ptCount val="9"/>
                <c:pt idx="0">
                  <c:v>1.5</c:v>
                </c:pt>
                <c:pt idx="1">
                  <c:v>3</c:v>
                </c:pt>
                <c:pt idx="2">
                  <c:v>4.5</c:v>
                </c:pt>
                <c:pt idx="3">
                  <c:v>6</c:v>
                </c:pt>
                <c:pt idx="4">
                  <c:v>7.5</c:v>
                </c:pt>
                <c:pt idx="5">
                  <c:v>9</c:v>
                </c:pt>
                <c:pt idx="6">
                  <c:v>10.5</c:v>
                </c:pt>
                <c:pt idx="7">
                  <c:v>12</c:v>
                </c:pt>
                <c:pt idx="8">
                  <c:v>13.5</c:v>
                </c:pt>
              </c:numCache>
            </c:numRef>
          </c:cat>
          <c:val>
            <c:numRef>
              <c:f>'Flow Bench Test'!$D$49:$L$49</c:f>
              <c:numCache>
                <c:formatCode>General</c:formatCode>
                <c:ptCount val="9"/>
                <c:pt idx="0">
                  <c:v>18.920999999999999</c:v>
                </c:pt>
                <c:pt idx="1">
                  <c:v>40.125</c:v>
                </c:pt>
                <c:pt idx="2">
                  <c:v>55.5</c:v>
                </c:pt>
                <c:pt idx="3">
                  <c:v>66.75</c:v>
                </c:pt>
                <c:pt idx="4">
                  <c:v>68.25</c:v>
                </c:pt>
                <c:pt idx="5">
                  <c:v>72</c:v>
                </c:pt>
                <c:pt idx="6">
                  <c:v>72.75</c:v>
                </c:pt>
                <c:pt idx="7">
                  <c:v>73.5</c:v>
                </c:pt>
                <c:pt idx="8">
                  <c:v>74.625</c:v>
                </c:pt>
              </c:numCache>
            </c:numRef>
          </c:val>
          <c:smooth val="0"/>
          <c:extLst>
            <c:ext xmlns:c16="http://schemas.microsoft.com/office/drawing/2014/chart" uri="{C3380CC4-5D6E-409C-BE32-E72D297353CC}">
              <c16:uniqueId val="{00000000-D809-4740-B64A-C95A39803187}"/>
            </c:ext>
          </c:extLst>
        </c:ser>
        <c:dLbls>
          <c:showLegendKey val="0"/>
          <c:showVal val="0"/>
          <c:showCatName val="0"/>
          <c:showSerName val="0"/>
          <c:showPercent val="0"/>
          <c:showBubbleSize val="0"/>
        </c:dLbls>
        <c:smooth val="0"/>
        <c:axId val="1193295408"/>
        <c:axId val="1193301168"/>
      </c:lineChart>
      <c:catAx>
        <c:axId val="11932954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0">
                    <a:solidFill>
                      <a:schemeClr val="tx1"/>
                    </a:solidFill>
                  </a:rPr>
                  <a:t>Valve</a:t>
                </a:r>
                <a:r>
                  <a:rPr lang="en-GB" b="0" baseline="0">
                    <a:solidFill>
                      <a:schemeClr val="tx1"/>
                    </a:solidFill>
                  </a:rPr>
                  <a:t> lift (mm)</a:t>
                </a:r>
                <a:endParaRPr lang="en-GB" b="0">
                  <a:solidFill>
                    <a:schemeClr val="tx1"/>
                  </a:solidFill>
                </a:endParaRPr>
              </a:p>
            </c:rich>
          </c:tx>
          <c:layout>
            <c:manualLayout>
              <c:xMode val="edge"/>
              <c:yMode val="edge"/>
              <c:x val="0.46815745351957971"/>
              <c:y val="0.9028393174894424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301168"/>
        <c:crosses val="autoZero"/>
        <c:auto val="1"/>
        <c:lblAlgn val="ctr"/>
        <c:lblOffset val="100"/>
        <c:noMultiLvlLbl val="0"/>
      </c:catAx>
      <c:valAx>
        <c:axId val="1193301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0">
                    <a:solidFill>
                      <a:schemeClr val="tx1"/>
                    </a:solidFill>
                  </a:rPr>
                  <a:t>Test</a:t>
                </a:r>
                <a:r>
                  <a:rPr lang="en-GB" b="0" baseline="0">
                    <a:solidFill>
                      <a:schemeClr val="tx1"/>
                    </a:solidFill>
                  </a:rPr>
                  <a:t> Flow (l/s)</a:t>
                </a:r>
                <a:endParaRPr lang="en-GB" b="0">
                  <a:solidFill>
                    <a:schemeClr val="tx1"/>
                  </a:solidFill>
                </a:endParaRPr>
              </a:p>
            </c:rich>
          </c:tx>
          <c:layout>
            <c:manualLayout>
              <c:xMode val="edge"/>
              <c:yMode val="edge"/>
              <c:x val="2.5462962962962962E-2"/>
              <c:y val="0.3742375779509570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29540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 test flow vs Valve lift </a:t>
            </a:r>
            <a:r>
              <a:rPr lang="en-GB" baseline="0"/>
              <a:t>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numRef>
              <c:f>'Flow Bench Test'!$D$30:$L$30</c:f>
              <c:numCache>
                <c:formatCode>General</c:formatCode>
                <c:ptCount val="9"/>
                <c:pt idx="0">
                  <c:v>1.75</c:v>
                </c:pt>
                <c:pt idx="1">
                  <c:v>3.5</c:v>
                </c:pt>
                <c:pt idx="2">
                  <c:v>5.25</c:v>
                </c:pt>
                <c:pt idx="3">
                  <c:v>7</c:v>
                </c:pt>
                <c:pt idx="4">
                  <c:v>8.75</c:v>
                </c:pt>
                <c:pt idx="5">
                  <c:v>10.5</c:v>
                </c:pt>
                <c:pt idx="6">
                  <c:v>12.25</c:v>
                </c:pt>
                <c:pt idx="7">
                  <c:v>14</c:v>
                </c:pt>
                <c:pt idx="8">
                  <c:v>15.1</c:v>
                </c:pt>
              </c:numCache>
            </c:numRef>
          </c:cat>
          <c:val>
            <c:numRef>
              <c:f>'Flow Bench Test'!$D$37:$L$37</c:f>
              <c:numCache>
                <c:formatCode>General</c:formatCode>
                <c:ptCount val="9"/>
                <c:pt idx="0">
                  <c:v>1.5388385721896647</c:v>
                </c:pt>
                <c:pt idx="1">
                  <c:v>2.74789557805008</c:v>
                </c:pt>
                <c:pt idx="2">
                  <c:v>3.8286627597229619</c:v>
                </c:pt>
                <c:pt idx="3">
                  <c:v>4.7122003196590301</c:v>
                </c:pt>
                <c:pt idx="4">
                  <c:v>5.3012253596164092</c:v>
                </c:pt>
                <c:pt idx="5">
                  <c:v>5.66936600958977</c:v>
                </c:pt>
                <c:pt idx="6">
                  <c:v>5.9270644645711235</c:v>
                </c:pt>
                <c:pt idx="7">
                  <c:v>6.184762919552476</c:v>
                </c:pt>
                <c:pt idx="8">
                  <c:v>6.3320191795418213</c:v>
                </c:pt>
              </c:numCache>
            </c:numRef>
          </c:val>
          <c:smooth val="0"/>
          <c:extLst>
            <c:ext xmlns:c16="http://schemas.microsoft.com/office/drawing/2014/chart" uri="{C3380CC4-5D6E-409C-BE32-E72D297353CC}">
              <c16:uniqueId val="{00000000-4DFB-43C2-8BB0-DDD4FBFF532E}"/>
            </c:ext>
          </c:extLst>
        </c:ser>
        <c:dLbls>
          <c:showLegendKey val="0"/>
          <c:showVal val="0"/>
          <c:showCatName val="0"/>
          <c:showSerName val="0"/>
          <c:showPercent val="0"/>
          <c:showBubbleSize val="0"/>
        </c:dLbls>
        <c:smooth val="0"/>
        <c:axId val="1193295408"/>
        <c:axId val="1193301168"/>
      </c:lineChart>
      <c:catAx>
        <c:axId val="11932954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301168"/>
        <c:crosses val="autoZero"/>
        <c:auto val="1"/>
        <c:lblAlgn val="ctr"/>
        <c:lblOffset val="100"/>
        <c:noMultiLvlLbl val="0"/>
      </c:catAx>
      <c:valAx>
        <c:axId val="1193301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a:t>
                </a:r>
                <a:r>
                  <a:rPr lang="en-GB" baseline="0"/>
                  <a:t> flow (l/s/sq cm)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29540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Exhaust</a:t>
            </a:r>
            <a:r>
              <a:rPr lang="en-GB" baseline="0"/>
              <a:t> test flow vs Valve lift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spPr>
            <a:ln w="28575" cap="rnd">
              <a:solidFill>
                <a:schemeClr val="accent1"/>
              </a:solidFill>
              <a:round/>
            </a:ln>
            <a:effectLst/>
          </c:spPr>
          <c:marker>
            <c:symbol val="none"/>
          </c:marker>
          <c:cat>
            <c:numRef>
              <c:f>'Flow Bench Test'!$D$43:$L$43</c:f>
              <c:numCache>
                <c:formatCode>General</c:formatCode>
                <c:ptCount val="9"/>
                <c:pt idx="0">
                  <c:v>1.5</c:v>
                </c:pt>
                <c:pt idx="1">
                  <c:v>3</c:v>
                </c:pt>
                <c:pt idx="2">
                  <c:v>4.5</c:v>
                </c:pt>
                <c:pt idx="3">
                  <c:v>6</c:v>
                </c:pt>
                <c:pt idx="4">
                  <c:v>7.5</c:v>
                </c:pt>
                <c:pt idx="5">
                  <c:v>9</c:v>
                </c:pt>
                <c:pt idx="6">
                  <c:v>10.5</c:v>
                </c:pt>
                <c:pt idx="7">
                  <c:v>12</c:v>
                </c:pt>
                <c:pt idx="8">
                  <c:v>13.5</c:v>
                </c:pt>
              </c:numCache>
            </c:numRef>
          </c:cat>
          <c:val>
            <c:numRef>
              <c:f>'Flow Bench Test'!$D$50:$L$50</c:f>
              <c:numCache>
                <c:formatCode>General</c:formatCode>
                <c:ptCount val="9"/>
                <c:pt idx="0">
                  <c:v>1.385139092240117</c:v>
                </c:pt>
                <c:pt idx="1">
                  <c:v>2.9374084919472914</c:v>
                </c:pt>
                <c:pt idx="2">
                  <c:v>4.0629575402635432</c:v>
                </c:pt>
                <c:pt idx="3">
                  <c:v>4.8865300146412887</c:v>
                </c:pt>
                <c:pt idx="4">
                  <c:v>4.9963396778916547</c:v>
                </c:pt>
                <c:pt idx="5">
                  <c:v>5.2708638360175692</c:v>
                </c:pt>
                <c:pt idx="6">
                  <c:v>5.3257686676427527</c:v>
                </c:pt>
                <c:pt idx="7">
                  <c:v>5.3806734992679353</c:v>
                </c:pt>
                <c:pt idx="8">
                  <c:v>5.4630307467057104</c:v>
                </c:pt>
              </c:numCache>
            </c:numRef>
          </c:val>
          <c:smooth val="0"/>
          <c:extLst>
            <c:ext xmlns:c16="http://schemas.microsoft.com/office/drawing/2014/chart" uri="{C3380CC4-5D6E-409C-BE32-E72D297353CC}">
              <c16:uniqueId val="{00000000-0F50-44F5-8FA7-F4A18C105F04}"/>
            </c:ext>
          </c:extLst>
        </c:ser>
        <c:dLbls>
          <c:showLegendKey val="0"/>
          <c:showVal val="0"/>
          <c:showCatName val="0"/>
          <c:showSerName val="0"/>
          <c:showPercent val="0"/>
          <c:showBubbleSize val="0"/>
        </c:dLbls>
        <c:smooth val="0"/>
        <c:axId val="1193295408"/>
        <c:axId val="1193301168"/>
      </c:lineChart>
      <c:catAx>
        <c:axId val="11932954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301168"/>
        <c:crosses val="autoZero"/>
        <c:auto val="1"/>
        <c:lblAlgn val="ctr"/>
        <c:lblOffset val="100"/>
        <c:noMultiLvlLbl val="0"/>
      </c:catAx>
      <c:valAx>
        <c:axId val="1193301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a:t>
                </a:r>
                <a:r>
                  <a:rPr lang="en-GB" baseline="0"/>
                  <a:t> flow (l/s/sq cm)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9329540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Coefficient (Inlet)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Coefficient</c:v>
          </c:tx>
          <c:spPr>
            <a:ln w="28575" cap="rnd">
              <a:solidFill>
                <a:schemeClr val="accent1"/>
              </a:solidFill>
              <a:round/>
            </a:ln>
            <a:effectLst/>
          </c:spPr>
          <c:marker>
            <c:symbol val="none"/>
          </c:marker>
          <c:cat>
            <c:numRef>
              <c:f>'Flow Bench Test'!$D$30:$L$30</c:f>
              <c:numCache>
                <c:formatCode>General</c:formatCode>
                <c:ptCount val="9"/>
                <c:pt idx="0">
                  <c:v>1.75</c:v>
                </c:pt>
                <c:pt idx="1">
                  <c:v>3.5</c:v>
                </c:pt>
                <c:pt idx="2">
                  <c:v>5.25</c:v>
                </c:pt>
                <c:pt idx="3">
                  <c:v>7</c:v>
                </c:pt>
                <c:pt idx="4">
                  <c:v>8.75</c:v>
                </c:pt>
                <c:pt idx="5">
                  <c:v>10.5</c:v>
                </c:pt>
                <c:pt idx="6">
                  <c:v>12.25</c:v>
                </c:pt>
                <c:pt idx="7">
                  <c:v>14</c:v>
                </c:pt>
                <c:pt idx="8">
                  <c:v>15.1</c:v>
                </c:pt>
              </c:numCache>
            </c:numRef>
          </c:cat>
          <c:val>
            <c:numRef>
              <c:f>'Flow Bench Test'!$U$37:$AC$37</c:f>
              <c:numCache>
                <c:formatCode>General</c:formatCode>
                <c:ptCount val="9"/>
                <c:pt idx="0">
                  <c:v>0.15241910667432512</c:v>
                </c:pt>
                <c:pt idx="1">
                  <c:v>0.27217396081042583</c:v>
                </c:pt>
                <c:pt idx="2">
                  <c:v>0.37922194578464541</c:v>
                </c:pt>
                <c:pt idx="3">
                  <c:v>0.46673470250417898</c:v>
                </c:pt>
                <c:pt idx="4">
                  <c:v>0.52507654031720141</c:v>
                </c:pt>
                <c:pt idx="5">
                  <c:v>0.5615401889503403</c:v>
                </c:pt>
                <c:pt idx="6">
                  <c:v>0.58706474299353761</c:v>
                </c:pt>
                <c:pt idx="7">
                  <c:v>0.61258929703673481</c:v>
                </c:pt>
                <c:pt idx="8">
                  <c:v>0.62717475648999044</c:v>
                </c:pt>
              </c:numCache>
            </c:numRef>
          </c:val>
          <c:smooth val="0"/>
          <c:extLst>
            <c:ext xmlns:c16="http://schemas.microsoft.com/office/drawing/2014/chart" uri="{C3380CC4-5D6E-409C-BE32-E72D297353CC}">
              <c16:uniqueId val="{00000000-EF38-4216-B6A2-3AE945919B5A}"/>
            </c:ext>
          </c:extLst>
        </c:ser>
        <c:dLbls>
          <c:showLegendKey val="0"/>
          <c:showVal val="0"/>
          <c:showCatName val="0"/>
          <c:showSerName val="0"/>
          <c:showPercent val="0"/>
          <c:showBubbleSize val="0"/>
        </c:dLbls>
        <c:smooth val="0"/>
        <c:axId val="1769383295"/>
        <c:axId val="1769383775"/>
      </c:lineChart>
      <c:catAx>
        <c:axId val="176938329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9383775"/>
        <c:crosses val="autoZero"/>
        <c:auto val="1"/>
        <c:lblAlgn val="ctr"/>
        <c:lblOffset val="100"/>
        <c:noMultiLvlLbl val="0"/>
      </c:catAx>
      <c:valAx>
        <c:axId val="17693837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Coefficient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938329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Flow</a:t>
            </a:r>
            <a:r>
              <a:rPr lang="en-GB" baseline="0"/>
              <a:t> Coefficient (Exhaust)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881470026702104"/>
          <c:y val="0.14569203082901644"/>
          <c:w val="0.86062976087630716"/>
          <c:h val="0.69053001458129148"/>
        </c:manualLayout>
      </c:layout>
      <c:lineChart>
        <c:grouping val="standard"/>
        <c:varyColors val="0"/>
        <c:ser>
          <c:idx val="0"/>
          <c:order val="0"/>
          <c:spPr>
            <a:ln w="28575" cap="rnd">
              <a:solidFill>
                <a:schemeClr val="accent1"/>
              </a:solidFill>
              <a:round/>
            </a:ln>
            <a:effectLst/>
          </c:spPr>
          <c:marker>
            <c:symbol val="none"/>
          </c:marker>
          <c:cat>
            <c:numRef>
              <c:f>'Flow Bench Test'!$D$43:$L$43</c:f>
              <c:numCache>
                <c:formatCode>General</c:formatCode>
                <c:ptCount val="9"/>
                <c:pt idx="0">
                  <c:v>1.5</c:v>
                </c:pt>
                <c:pt idx="1">
                  <c:v>3</c:v>
                </c:pt>
                <c:pt idx="2">
                  <c:v>4.5</c:v>
                </c:pt>
                <c:pt idx="3">
                  <c:v>6</c:v>
                </c:pt>
                <c:pt idx="4">
                  <c:v>7.5</c:v>
                </c:pt>
                <c:pt idx="5">
                  <c:v>9</c:v>
                </c:pt>
                <c:pt idx="6">
                  <c:v>10.5</c:v>
                </c:pt>
                <c:pt idx="7">
                  <c:v>12</c:v>
                </c:pt>
                <c:pt idx="8">
                  <c:v>13.5</c:v>
                </c:pt>
              </c:numCache>
            </c:numRef>
          </c:cat>
          <c:val>
            <c:numRef>
              <c:f>'Flow Bench Test'!$U$36:$AC$36</c:f>
              <c:numCache>
                <c:formatCode>General</c:formatCode>
                <c:ptCount val="9"/>
                <c:pt idx="0">
                  <c:v>0.13719545823348595</c:v>
                </c:pt>
                <c:pt idx="1">
                  <c:v>0.29094486346486037</c:v>
                </c:pt>
                <c:pt idx="2">
                  <c:v>0.40242840927849849</c:v>
                </c:pt>
                <c:pt idx="3">
                  <c:v>0.48400173548359954</c:v>
                </c:pt>
                <c:pt idx="4">
                  <c:v>0.49487817897761305</c:v>
                </c:pt>
                <c:pt idx="5">
                  <c:v>0.52206928771264671</c:v>
                </c:pt>
                <c:pt idx="6">
                  <c:v>0.52750750945965341</c:v>
                </c:pt>
                <c:pt idx="7">
                  <c:v>0.53294573120666011</c:v>
                </c:pt>
                <c:pt idx="8">
                  <c:v>0.54110306382717033</c:v>
                </c:pt>
              </c:numCache>
            </c:numRef>
          </c:val>
          <c:smooth val="0"/>
          <c:extLst>
            <c:ext xmlns:c16="http://schemas.microsoft.com/office/drawing/2014/chart" uri="{C3380CC4-5D6E-409C-BE32-E72D297353CC}">
              <c16:uniqueId val="{00000000-62C0-44D4-BEFA-F07A12A9A837}"/>
            </c:ext>
          </c:extLst>
        </c:ser>
        <c:dLbls>
          <c:showLegendKey val="0"/>
          <c:showVal val="0"/>
          <c:showCatName val="0"/>
          <c:showSerName val="0"/>
          <c:showPercent val="0"/>
          <c:showBubbleSize val="0"/>
        </c:dLbls>
        <c:smooth val="0"/>
        <c:axId val="1769383295"/>
        <c:axId val="1769383775"/>
      </c:lineChart>
      <c:catAx>
        <c:axId val="176938329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9383775"/>
        <c:crosses val="autoZero"/>
        <c:auto val="1"/>
        <c:lblAlgn val="ctr"/>
        <c:lblOffset val="100"/>
        <c:noMultiLvlLbl val="0"/>
      </c:catAx>
      <c:valAx>
        <c:axId val="17693837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Coefficient</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938329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Coeficient of flow Against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Coeficient of flow</c:v>
          </c:tx>
          <c:spPr>
            <a:ln w="25400" cap="rnd">
              <a:noFill/>
              <a:round/>
            </a:ln>
            <a:effectLst/>
          </c:spPr>
          <c:marker>
            <c:symbol val="circle"/>
            <c:size val="5"/>
            <c:spPr>
              <a:solidFill>
                <a:schemeClr val="accent1"/>
              </a:solidFill>
              <a:ln w="9525">
                <a:solidFill>
                  <a:schemeClr val="accent1"/>
                </a:solidFill>
              </a:ln>
              <a:effectLst/>
            </c:spPr>
          </c:marker>
          <c:xVal>
            <c:numRef>
              <c:f>'Cylinder Head Measurements'!$V$7:$V$366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xVal>
          <c:yVal>
            <c:numRef>
              <c:f>'Flow Bench Test'!$AD$56:$AD$415</c:f>
              <c:numCache>
                <c:formatCode>General</c:formatCode>
                <c:ptCount val="360"/>
                <c:pt idx="141">
                  <c:v>0.15241919700000001</c:v>
                </c:pt>
                <c:pt idx="152">
                  <c:v>0.27217400000000003</c:v>
                </c:pt>
                <c:pt idx="160">
                  <c:v>0.37922220000000001</c:v>
                </c:pt>
                <c:pt idx="166">
                  <c:v>0.46673500000000001</c:v>
                </c:pt>
                <c:pt idx="173">
                  <c:v>0.52507700000000002</c:v>
                </c:pt>
                <c:pt idx="179">
                  <c:v>0.52507700000000002</c:v>
                </c:pt>
                <c:pt idx="186">
                  <c:v>0.46673500000000001</c:v>
                </c:pt>
                <c:pt idx="191">
                  <c:v>0.37922220000000001</c:v>
                </c:pt>
                <c:pt idx="198">
                  <c:v>0.27217400000000003</c:v>
                </c:pt>
                <c:pt idx="208">
                  <c:v>0.15241919700000001</c:v>
                </c:pt>
              </c:numCache>
            </c:numRef>
          </c:yVal>
          <c:smooth val="0"/>
          <c:extLst>
            <c:ext xmlns:c16="http://schemas.microsoft.com/office/drawing/2014/chart" uri="{C3380CC4-5D6E-409C-BE32-E72D297353CC}">
              <c16:uniqueId val="{00000000-7FE8-4FC0-931A-10F85AC254A4}"/>
            </c:ext>
          </c:extLst>
        </c:ser>
        <c:dLbls>
          <c:showLegendKey val="0"/>
          <c:showVal val="0"/>
          <c:showCatName val="0"/>
          <c:showSerName val="0"/>
          <c:showPercent val="0"/>
          <c:showBubbleSize val="0"/>
        </c:dLbls>
        <c:axId val="509535264"/>
        <c:axId val="509537184"/>
      </c:scatterChart>
      <c:valAx>
        <c:axId val="5095352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layout>
            <c:manualLayout>
              <c:xMode val="edge"/>
              <c:yMode val="edge"/>
              <c:x val="0.39740393074749375"/>
              <c:y val="0.9036289668257174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9537184"/>
        <c:crosses val="autoZero"/>
        <c:crossBetween val="midCat"/>
      </c:valAx>
      <c:valAx>
        <c:axId val="5095371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Coefficient</a:t>
                </a:r>
                <a:r>
                  <a:rPr lang="en-GB" baseline="0"/>
                  <a:t> of Flow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95352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a:t>
            </a:r>
            <a:r>
              <a:rPr lang="en-US" baseline="0"/>
              <a:t> lift vs Crank Angle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v>Inlet </c:v>
          </c:tx>
          <c:spPr>
            <a:ln w="28575" cap="rnd">
              <a:solidFill>
                <a:schemeClr val="accent1">
                  <a:tint val="77000"/>
                </a:schemeClr>
              </a:solidFill>
              <a:round/>
            </a:ln>
            <a:effectLst/>
          </c:spPr>
          <c:marker>
            <c:symbol val="none"/>
          </c:marker>
          <c:cat>
            <c:numRef>
              <c:f>'Cylinder Head Measurements'!$V$7:$V$366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'Cylinder Head Measurements'!$D$7:$D$366</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6C9B-4273-BC5E-3AF8CA7E1EFB}"/>
            </c:ext>
          </c:extLst>
        </c:ser>
        <c:ser>
          <c:idx val="0"/>
          <c:order val="1"/>
          <c:tx>
            <c:v>Exhaust</c:v>
          </c:tx>
          <c:spPr>
            <a:ln w="28575" cap="rnd">
              <a:solidFill>
                <a:schemeClr val="accent1">
                  <a:shade val="76000"/>
                </a:schemeClr>
              </a:solidFill>
              <a:round/>
            </a:ln>
            <a:effectLst/>
          </c:spPr>
          <c:marker>
            <c:symbol val="none"/>
          </c:marker>
          <c:cat>
            <c:numRef>
              <c:f>'Cylinder Head Measurements'!$V$7:$V$366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'Cylinder Head Measurements'!$B$7:$B$366</c:f>
              <c:numCache>
                <c:formatCode>General</c:formatCode>
                <c:ptCount val="360"/>
                <c:pt idx="0">
                  <c:v>0.11</c:v>
                </c:pt>
                <c:pt idx="1">
                  <c:v>0.11</c:v>
                </c:pt>
                <c:pt idx="2">
                  <c:v>0.11</c:v>
                </c:pt>
                <c:pt idx="3">
                  <c:v>0.11</c:v>
                </c:pt>
                <c:pt idx="4">
                  <c:v>0.11</c:v>
                </c:pt>
                <c:pt idx="5">
                  <c:v>0.11</c:v>
                </c:pt>
                <c:pt idx="6">
                  <c:v>0.11</c:v>
                </c:pt>
                <c:pt idx="7">
                  <c:v>0.11</c:v>
                </c:pt>
                <c:pt idx="8">
                  <c:v>0.11</c:v>
                </c:pt>
                <c:pt idx="9">
                  <c:v>0.11</c:v>
                </c:pt>
                <c:pt idx="10">
                  <c:v>0.11</c:v>
                </c:pt>
                <c:pt idx="11">
                  <c:v>0.11</c:v>
                </c:pt>
                <c:pt idx="12">
                  <c:v>0.11</c:v>
                </c:pt>
                <c:pt idx="13">
                  <c:v>0.11</c:v>
                </c:pt>
                <c:pt idx="14">
                  <c:v>0.11</c:v>
                </c:pt>
                <c:pt idx="15">
                  <c:v>0.12</c:v>
                </c:pt>
                <c:pt idx="16">
                  <c:v>0.13</c:v>
                </c:pt>
                <c:pt idx="17">
                  <c:v>0.14000000000000001</c:v>
                </c:pt>
                <c:pt idx="18">
                  <c:v>0.15</c:v>
                </c:pt>
                <c:pt idx="19">
                  <c:v>0.16</c:v>
                </c:pt>
                <c:pt idx="20">
                  <c:v>0.18</c:v>
                </c:pt>
                <c:pt idx="21">
                  <c:v>0.2</c:v>
                </c:pt>
                <c:pt idx="22">
                  <c:v>0.22</c:v>
                </c:pt>
                <c:pt idx="23">
                  <c:v>0.23</c:v>
                </c:pt>
                <c:pt idx="24">
                  <c:v>0.25</c:v>
                </c:pt>
                <c:pt idx="25">
                  <c:v>0.27</c:v>
                </c:pt>
                <c:pt idx="26">
                  <c:v>0.28999999999999998</c:v>
                </c:pt>
                <c:pt idx="27">
                  <c:v>0.3</c:v>
                </c:pt>
                <c:pt idx="28">
                  <c:v>0.32</c:v>
                </c:pt>
                <c:pt idx="29">
                  <c:v>0.34</c:v>
                </c:pt>
                <c:pt idx="30">
                  <c:v>0.36</c:v>
                </c:pt>
                <c:pt idx="31">
                  <c:v>0.38</c:v>
                </c:pt>
                <c:pt idx="32">
                  <c:v>0.4</c:v>
                </c:pt>
                <c:pt idx="33">
                  <c:v>0.41</c:v>
                </c:pt>
                <c:pt idx="34">
                  <c:v>0.43</c:v>
                </c:pt>
                <c:pt idx="35">
                  <c:v>0.45</c:v>
                </c:pt>
                <c:pt idx="36">
                  <c:v>0.47</c:v>
                </c:pt>
                <c:pt idx="37">
                  <c:v>0.49</c:v>
                </c:pt>
                <c:pt idx="38">
                  <c:v>0.51</c:v>
                </c:pt>
                <c:pt idx="39">
                  <c:v>0.53</c:v>
                </c:pt>
                <c:pt idx="40">
                  <c:v>0.56000000000000005</c:v>
                </c:pt>
                <c:pt idx="41">
                  <c:v>0.59</c:v>
                </c:pt>
                <c:pt idx="42">
                  <c:v>0.63</c:v>
                </c:pt>
                <c:pt idx="43">
                  <c:v>0.67</c:v>
                </c:pt>
                <c:pt idx="44">
                  <c:v>0.71</c:v>
                </c:pt>
                <c:pt idx="45">
                  <c:v>0.77</c:v>
                </c:pt>
                <c:pt idx="46">
                  <c:v>0.82</c:v>
                </c:pt>
                <c:pt idx="47">
                  <c:v>0.89</c:v>
                </c:pt>
                <c:pt idx="48">
                  <c:v>0.96</c:v>
                </c:pt>
                <c:pt idx="49">
                  <c:v>1.04</c:v>
                </c:pt>
                <c:pt idx="50">
                  <c:v>1.1100000000000001</c:v>
                </c:pt>
                <c:pt idx="51">
                  <c:v>1.2</c:v>
                </c:pt>
                <c:pt idx="52">
                  <c:v>1.29</c:v>
                </c:pt>
                <c:pt idx="53">
                  <c:v>1.38</c:v>
                </c:pt>
                <c:pt idx="54">
                  <c:v>1.48</c:v>
                </c:pt>
                <c:pt idx="55">
                  <c:v>1.56</c:v>
                </c:pt>
                <c:pt idx="56">
                  <c:v>1.69</c:v>
                </c:pt>
                <c:pt idx="57">
                  <c:v>1.81</c:v>
                </c:pt>
                <c:pt idx="58">
                  <c:v>1.93</c:v>
                </c:pt>
                <c:pt idx="59">
                  <c:v>2.06</c:v>
                </c:pt>
                <c:pt idx="60">
                  <c:v>2.2000000000000002</c:v>
                </c:pt>
                <c:pt idx="61">
                  <c:v>2.34</c:v>
                </c:pt>
                <c:pt idx="62">
                  <c:v>2.4900000000000002</c:v>
                </c:pt>
                <c:pt idx="63">
                  <c:v>2.63</c:v>
                </c:pt>
                <c:pt idx="64">
                  <c:v>2.7</c:v>
                </c:pt>
                <c:pt idx="65">
                  <c:v>2.94</c:v>
                </c:pt>
                <c:pt idx="66">
                  <c:v>3.15</c:v>
                </c:pt>
                <c:pt idx="67">
                  <c:v>3.3</c:v>
                </c:pt>
                <c:pt idx="68">
                  <c:v>3.51</c:v>
                </c:pt>
                <c:pt idx="69">
                  <c:v>3.69</c:v>
                </c:pt>
                <c:pt idx="70">
                  <c:v>3.89</c:v>
                </c:pt>
                <c:pt idx="71">
                  <c:v>4.12</c:v>
                </c:pt>
                <c:pt idx="72">
                  <c:v>4.32</c:v>
                </c:pt>
                <c:pt idx="73">
                  <c:v>4.5599999999999996</c:v>
                </c:pt>
                <c:pt idx="74">
                  <c:v>4.75</c:v>
                </c:pt>
                <c:pt idx="75">
                  <c:v>5.0599999999999996</c:v>
                </c:pt>
                <c:pt idx="76">
                  <c:v>5.27</c:v>
                </c:pt>
                <c:pt idx="77">
                  <c:v>5.53</c:v>
                </c:pt>
                <c:pt idx="78">
                  <c:v>5.79</c:v>
                </c:pt>
                <c:pt idx="79">
                  <c:v>6.12</c:v>
                </c:pt>
                <c:pt idx="80">
                  <c:v>6.38</c:v>
                </c:pt>
                <c:pt idx="81">
                  <c:v>6.59</c:v>
                </c:pt>
                <c:pt idx="82">
                  <c:v>6.89</c:v>
                </c:pt>
                <c:pt idx="83">
                  <c:v>7.16</c:v>
                </c:pt>
                <c:pt idx="84">
                  <c:v>7.41</c:v>
                </c:pt>
                <c:pt idx="85">
                  <c:v>7.63</c:v>
                </c:pt>
                <c:pt idx="86">
                  <c:v>7.84</c:v>
                </c:pt>
                <c:pt idx="87">
                  <c:v>8.02</c:v>
                </c:pt>
                <c:pt idx="88">
                  <c:v>8.11</c:v>
                </c:pt>
                <c:pt idx="89">
                  <c:v>8.17</c:v>
                </c:pt>
                <c:pt idx="90">
                  <c:v>8.19</c:v>
                </c:pt>
                <c:pt idx="91">
                  <c:v>8.16</c:v>
                </c:pt>
                <c:pt idx="92">
                  <c:v>8.09</c:v>
                </c:pt>
                <c:pt idx="93">
                  <c:v>7.94</c:v>
                </c:pt>
                <c:pt idx="94">
                  <c:v>7.58</c:v>
                </c:pt>
                <c:pt idx="95">
                  <c:v>7.37</c:v>
                </c:pt>
                <c:pt idx="96">
                  <c:v>7.08</c:v>
                </c:pt>
                <c:pt idx="97">
                  <c:v>6.76</c:v>
                </c:pt>
                <c:pt idx="98">
                  <c:v>6.54</c:v>
                </c:pt>
                <c:pt idx="99">
                  <c:v>6.24</c:v>
                </c:pt>
                <c:pt idx="100">
                  <c:v>5.98</c:v>
                </c:pt>
                <c:pt idx="101">
                  <c:v>5.7</c:v>
                </c:pt>
                <c:pt idx="102">
                  <c:v>5.42</c:v>
                </c:pt>
                <c:pt idx="103">
                  <c:v>5.14</c:v>
                </c:pt>
                <c:pt idx="104">
                  <c:v>4.84</c:v>
                </c:pt>
                <c:pt idx="105">
                  <c:v>4.62</c:v>
                </c:pt>
                <c:pt idx="106">
                  <c:v>4.3600000000000003</c:v>
                </c:pt>
                <c:pt idx="107">
                  <c:v>4.1100000000000003</c:v>
                </c:pt>
                <c:pt idx="108">
                  <c:v>3.92</c:v>
                </c:pt>
                <c:pt idx="109">
                  <c:v>3.69</c:v>
                </c:pt>
                <c:pt idx="110">
                  <c:v>3.48</c:v>
                </c:pt>
                <c:pt idx="111">
                  <c:v>3.32</c:v>
                </c:pt>
                <c:pt idx="112">
                  <c:v>3.11</c:v>
                </c:pt>
                <c:pt idx="113">
                  <c:v>2.93</c:v>
                </c:pt>
                <c:pt idx="114">
                  <c:v>2.77</c:v>
                </c:pt>
                <c:pt idx="115">
                  <c:v>2.61</c:v>
                </c:pt>
                <c:pt idx="116">
                  <c:v>2.44</c:v>
                </c:pt>
                <c:pt idx="117">
                  <c:v>2.2999999999999998</c:v>
                </c:pt>
                <c:pt idx="118">
                  <c:v>2.16</c:v>
                </c:pt>
                <c:pt idx="119">
                  <c:v>2.02</c:v>
                </c:pt>
                <c:pt idx="120">
                  <c:v>1.9</c:v>
                </c:pt>
                <c:pt idx="121">
                  <c:v>1.79</c:v>
                </c:pt>
                <c:pt idx="122">
                  <c:v>1.66</c:v>
                </c:pt>
                <c:pt idx="123">
                  <c:v>1.55</c:v>
                </c:pt>
                <c:pt idx="124">
                  <c:v>1.45</c:v>
                </c:pt>
                <c:pt idx="125">
                  <c:v>1.37</c:v>
                </c:pt>
                <c:pt idx="126">
                  <c:v>1.28</c:v>
                </c:pt>
                <c:pt idx="127">
                  <c:v>1.19</c:v>
                </c:pt>
                <c:pt idx="128">
                  <c:v>1.1000000000000001</c:v>
                </c:pt>
                <c:pt idx="129">
                  <c:v>1.02</c:v>
                </c:pt>
                <c:pt idx="130">
                  <c:v>0.97</c:v>
                </c:pt>
                <c:pt idx="131">
                  <c:v>0.9</c:v>
                </c:pt>
                <c:pt idx="132">
                  <c:v>0.84</c:v>
                </c:pt>
                <c:pt idx="133">
                  <c:v>0.8</c:v>
                </c:pt>
                <c:pt idx="134">
                  <c:v>0.75</c:v>
                </c:pt>
                <c:pt idx="135">
                  <c:v>0.7</c:v>
                </c:pt>
                <c:pt idx="136">
                  <c:v>0.68</c:v>
                </c:pt>
                <c:pt idx="137">
                  <c:v>0.65</c:v>
                </c:pt>
                <c:pt idx="138">
                  <c:v>0.62</c:v>
                </c:pt>
                <c:pt idx="139">
                  <c:v>0.59</c:v>
                </c:pt>
                <c:pt idx="140">
                  <c:v>0.57999999999999996</c:v>
                </c:pt>
                <c:pt idx="141">
                  <c:v>0.55000000000000004</c:v>
                </c:pt>
                <c:pt idx="142">
                  <c:v>0.53</c:v>
                </c:pt>
                <c:pt idx="143">
                  <c:v>0.51</c:v>
                </c:pt>
                <c:pt idx="144">
                  <c:v>0.5</c:v>
                </c:pt>
                <c:pt idx="145">
                  <c:v>0.48</c:v>
                </c:pt>
                <c:pt idx="146">
                  <c:v>0.46</c:v>
                </c:pt>
                <c:pt idx="147">
                  <c:v>0.44</c:v>
                </c:pt>
                <c:pt idx="148">
                  <c:v>0.42</c:v>
                </c:pt>
                <c:pt idx="149">
                  <c:v>0.4</c:v>
                </c:pt>
                <c:pt idx="150">
                  <c:v>0.38</c:v>
                </c:pt>
                <c:pt idx="151">
                  <c:v>0.36</c:v>
                </c:pt>
                <c:pt idx="152">
                  <c:v>0.34</c:v>
                </c:pt>
                <c:pt idx="153">
                  <c:v>0.32</c:v>
                </c:pt>
                <c:pt idx="154">
                  <c:v>0.3</c:v>
                </c:pt>
                <c:pt idx="155">
                  <c:v>0.28000000000000003</c:v>
                </c:pt>
                <c:pt idx="156">
                  <c:v>0.26</c:v>
                </c:pt>
                <c:pt idx="157">
                  <c:v>0.24</c:v>
                </c:pt>
                <c:pt idx="158">
                  <c:v>0.22</c:v>
                </c:pt>
                <c:pt idx="159">
                  <c:v>0.2</c:v>
                </c:pt>
                <c:pt idx="160">
                  <c:v>0.19</c:v>
                </c:pt>
                <c:pt idx="161">
                  <c:v>0.17</c:v>
                </c:pt>
                <c:pt idx="162">
                  <c:v>0.15</c:v>
                </c:pt>
                <c:pt idx="163">
                  <c:v>0.13</c:v>
                </c:pt>
                <c:pt idx="164">
                  <c:v>0.11</c:v>
                </c:pt>
                <c:pt idx="165">
                  <c:v>0.1</c:v>
                </c:pt>
                <c:pt idx="166">
                  <c:v>0.09</c:v>
                </c:pt>
                <c:pt idx="167">
                  <c:v>0.08</c:v>
                </c:pt>
                <c:pt idx="168">
                  <c:v>7.0000000000000007E-2</c:v>
                </c:pt>
                <c:pt idx="169">
                  <c:v>7.0000000000000007E-2</c:v>
                </c:pt>
                <c:pt idx="170">
                  <c:v>7.0000000000000007E-2</c:v>
                </c:pt>
                <c:pt idx="171">
                  <c:v>0.06</c:v>
                </c:pt>
                <c:pt idx="172">
                  <c:v>0.06</c:v>
                </c:pt>
                <c:pt idx="173">
                  <c:v>0.06</c:v>
                </c:pt>
                <c:pt idx="174">
                  <c:v>0.06</c:v>
                </c:pt>
                <c:pt idx="175">
                  <c:v>0.06</c:v>
                </c:pt>
                <c:pt idx="176">
                  <c:v>0.05</c:v>
                </c:pt>
                <c:pt idx="177">
                  <c:v>0.05</c:v>
                </c:pt>
                <c:pt idx="178">
                  <c:v>0.05</c:v>
                </c:pt>
                <c:pt idx="179">
                  <c:v>0.05</c:v>
                </c:pt>
                <c:pt idx="180">
                  <c:v>0.05</c:v>
                </c:pt>
                <c:pt idx="181">
                  <c:v>0.04</c:v>
                </c:pt>
                <c:pt idx="182">
                  <c:v>0.04</c:v>
                </c:pt>
                <c:pt idx="183">
                  <c:v>0.04</c:v>
                </c:pt>
                <c:pt idx="184">
                  <c:v>0.04</c:v>
                </c:pt>
                <c:pt idx="185">
                  <c:v>0.04</c:v>
                </c:pt>
                <c:pt idx="186">
                  <c:v>0.04</c:v>
                </c:pt>
                <c:pt idx="187">
                  <c:v>0.03</c:v>
                </c:pt>
                <c:pt idx="188">
                  <c:v>0.03</c:v>
                </c:pt>
                <c:pt idx="189">
                  <c:v>0.03</c:v>
                </c:pt>
                <c:pt idx="190">
                  <c:v>0.03</c:v>
                </c:pt>
                <c:pt idx="191">
                  <c:v>0.03</c:v>
                </c:pt>
                <c:pt idx="192">
                  <c:v>0.03</c:v>
                </c:pt>
                <c:pt idx="193">
                  <c:v>0.02</c:v>
                </c:pt>
                <c:pt idx="194">
                  <c:v>0.02</c:v>
                </c:pt>
                <c:pt idx="195">
                  <c:v>0.02</c:v>
                </c:pt>
                <c:pt idx="196">
                  <c:v>0.02</c:v>
                </c:pt>
                <c:pt idx="197">
                  <c:v>0.02</c:v>
                </c:pt>
                <c:pt idx="198">
                  <c:v>0.01</c:v>
                </c:pt>
                <c:pt idx="199">
                  <c:v>0.01</c:v>
                </c:pt>
                <c:pt idx="200">
                  <c:v>0.01</c:v>
                </c:pt>
                <c:pt idx="201">
                  <c:v>0.01</c:v>
                </c:pt>
                <c:pt idx="202">
                  <c:v>0.01</c:v>
                </c:pt>
                <c:pt idx="203">
                  <c:v>0.01</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0.01</c:v>
                </c:pt>
                <c:pt idx="270">
                  <c:v>0.01</c:v>
                </c:pt>
                <c:pt idx="271">
                  <c:v>0.01</c:v>
                </c:pt>
                <c:pt idx="272">
                  <c:v>0.01</c:v>
                </c:pt>
                <c:pt idx="273">
                  <c:v>0.01</c:v>
                </c:pt>
                <c:pt idx="274">
                  <c:v>0.01</c:v>
                </c:pt>
                <c:pt idx="275">
                  <c:v>0.02</c:v>
                </c:pt>
                <c:pt idx="276">
                  <c:v>0.02</c:v>
                </c:pt>
                <c:pt idx="277">
                  <c:v>0.02</c:v>
                </c:pt>
                <c:pt idx="278">
                  <c:v>0.02</c:v>
                </c:pt>
                <c:pt idx="279">
                  <c:v>0.02</c:v>
                </c:pt>
                <c:pt idx="280">
                  <c:v>0.02</c:v>
                </c:pt>
                <c:pt idx="281">
                  <c:v>0.03</c:v>
                </c:pt>
                <c:pt idx="282">
                  <c:v>0.03</c:v>
                </c:pt>
                <c:pt idx="283">
                  <c:v>0.03</c:v>
                </c:pt>
                <c:pt idx="284">
                  <c:v>0.03</c:v>
                </c:pt>
                <c:pt idx="285">
                  <c:v>0.03</c:v>
                </c:pt>
                <c:pt idx="286">
                  <c:v>0.03</c:v>
                </c:pt>
                <c:pt idx="287">
                  <c:v>0.04</c:v>
                </c:pt>
                <c:pt idx="288">
                  <c:v>0.04</c:v>
                </c:pt>
                <c:pt idx="289">
                  <c:v>0.04</c:v>
                </c:pt>
                <c:pt idx="290">
                  <c:v>0.04</c:v>
                </c:pt>
                <c:pt idx="291">
                  <c:v>0.04</c:v>
                </c:pt>
                <c:pt idx="292">
                  <c:v>0.04</c:v>
                </c:pt>
                <c:pt idx="293">
                  <c:v>0.05</c:v>
                </c:pt>
                <c:pt idx="294">
                  <c:v>0.05</c:v>
                </c:pt>
                <c:pt idx="295">
                  <c:v>0.05</c:v>
                </c:pt>
                <c:pt idx="296">
                  <c:v>0.05</c:v>
                </c:pt>
                <c:pt idx="297">
                  <c:v>0.05</c:v>
                </c:pt>
                <c:pt idx="298">
                  <c:v>0.05</c:v>
                </c:pt>
                <c:pt idx="299">
                  <c:v>0.06</c:v>
                </c:pt>
                <c:pt idx="300">
                  <c:v>0.06</c:v>
                </c:pt>
                <c:pt idx="301">
                  <c:v>0.06</c:v>
                </c:pt>
                <c:pt idx="302">
                  <c:v>0.06</c:v>
                </c:pt>
                <c:pt idx="303">
                  <c:v>0.06</c:v>
                </c:pt>
                <c:pt idx="304">
                  <c:v>0.06</c:v>
                </c:pt>
                <c:pt idx="305">
                  <c:v>7.0000000000000007E-2</c:v>
                </c:pt>
                <c:pt idx="306">
                  <c:v>7.0000000000000007E-2</c:v>
                </c:pt>
                <c:pt idx="307">
                  <c:v>7.0000000000000007E-2</c:v>
                </c:pt>
                <c:pt idx="308">
                  <c:v>7.0000000000000007E-2</c:v>
                </c:pt>
                <c:pt idx="309">
                  <c:v>7.0000000000000007E-2</c:v>
                </c:pt>
                <c:pt idx="310">
                  <c:v>7.0000000000000007E-2</c:v>
                </c:pt>
                <c:pt idx="311">
                  <c:v>0.08</c:v>
                </c:pt>
                <c:pt idx="312">
                  <c:v>0.08</c:v>
                </c:pt>
                <c:pt idx="313">
                  <c:v>0.08</c:v>
                </c:pt>
                <c:pt idx="314">
                  <c:v>0.08</c:v>
                </c:pt>
                <c:pt idx="315">
                  <c:v>0.08</c:v>
                </c:pt>
                <c:pt idx="316">
                  <c:v>0.08</c:v>
                </c:pt>
                <c:pt idx="317">
                  <c:v>0.08</c:v>
                </c:pt>
                <c:pt idx="318">
                  <c:v>0.08</c:v>
                </c:pt>
                <c:pt idx="319">
                  <c:v>0.08</c:v>
                </c:pt>
                <c:pt idx="320">
                  <c:v>0.09</c:v>
                </c:pt>
                <c:pt idx="321">
                  <c:v>0.09</c:v>
                </c:pt>
                <c:pt idx="322">
                  <c:v>0.09</c:v>
                </c:pt>
                <c:pt idx="323">
                  <c:v>0.09</c:v>
                </c:pt>
                <c:pt idx="324">
                  <c:v>0.09</c:v>
                </c:pt>
                <c:pt idx="325">
                  <c:v>0.09</c:v>
                </c:pt>
                <c:pt idx="326">
                  <c:v>0.1</c:v>
                </c:pt>
                <c:pt idx="327">
                  <c:v>0.1</c:v>
                </c:pt>
                <c:pt idx="328">
                  <c:v>0.1</c:v>
                </c:pt>
                <c:pt idx="329">
                  <c:v>0.1</c:v>
                </c:pt>
                <c:pt idx="330">
                  <c:v>0.1</c:v>
                </c:pt>
                <c:pt idx="331">
                  <c:v>0.1</c:v>
                </c:pt>
                <c:pt idx="332">
                  <c:v>0.1</c:v>
                </c:pt>
                <c:pt idx="333">
                  <c:v>0.1</c:v>
                </c:pt>
                <c:pt idx="334">
                  <c:v>0.1</c:v>
                </c:pt>
                <c:pt idx="335">
                  <c:v>0.1</c:v>
                </c:pt>
                <c:pt idx="336">
                  <c:v>0.1</c:v>
                </c:pt>
                <c:pt idx="337">
                  <c:v>0.1</c:v>
                </c:pt>
                <c:pt idx="338">
                  <c:v>0.1</c:v>
                </c:pt>
                <c:pt idx="339">
                  <c:v>0.1</c:v>
                </c:pt>
                <c:pt idx="340">
                  <c:v>0.1</c:v>
                </c:pt>
                <c:pt idx="341">
                  <c:v>0.1</c:v>
                </c:pt>
                <c:pt idx="342">
                  <c:v>0.1</c:v>
                </c:pt>
                <c:pt idx="343">
                  <c:v>0.11</c:v>
                </c:pt>
                <c:pt idx="344">
                  <c:v>0.11</c:v>
                </c:pt>
                <c:pt idx="345">
                  <c:v>0.11</c:v>
                </c:pt>
                <c:pt idx="346">
                  <c:v>0.11</c:v>
                </c:pt>
                <c:pt idx="347">
                  <c:v>0.11</c:v>
                </c:pt>
                <c:pt idx="348">
                  <c:v>0.11</c:v>
                </c:pt>
                <c:pt idx="349">
                  <c:v>0.11</c:v>
                </c:pt>
                <c:pt idx="350">
                  <c:v>0.11</c:v>
                </c:pt>
                <c:pt idx="351">
                  <c:v>0.11</c:v>
                </c:pt>
                <c:pt idx="352">
                  <c:v>0.11</c:v>
                </c:pt>
                <c:pt idx="353">
                  <c:v>0.11</c:v>
                </c:pt>
                <c:pt idx="354">
                  <c:v>0.11</c:v>
                </c:pt>
                <c:pt idx="355">
                  <c:v>0.11</c:v>
                </c:pt>
                <c:pt idx="356">
                  <c:v>0.11</c:v>
                </c:pt>
                <c:pt idx="357">
                  <c:v>0.11</c:v>
                </c:pt>
                <c:pt idx="358">
                  <c:v>0.11</c:v>
                </c:pt>
                <c:pt idx="359">
                  <c:v>0.11</c:v>
                </c:pt>
              </c:numCache>
            </c:numRef>
          </c:val>
          <c:smooth val="0"/>
          <c:extLst>
            <c:ext xmlns:c16="http://schemas.microsoft.com/office/drawing/2014/chart" uri="{C3380CC4-5D6E-409C-BE32-E72D297353CC}">
              <c16:uniqueId val="{00000001-6C9B-4273-BC5E-3AF8CA7E1EFB}"/>
            </c:ext>
          </c:extLst>
        </c:ser>
        <c:dLbls>
          <c:showLegendKey val="0"/>
          <c:showVal val="0"/>
          <c:showCatName val="0"/>
          <c:showSerName val="0"/>
          <c:showPercent val="0"/>
          <c:showBubbleSize val="0"/>
        </c:dLbls>
        <c:smooth val="0"/>
        <c:axId val="1882429632"/>
        <c:axId val="1882430112"/>
      </c:lineChart>
      <c:catAx>
        <c:axId val="188242963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82430112"/>
        <c:crosses val="autoZero"/>
        <c:auto val="1"/>
        <c:lblAlgn val="ctr"/>
        <c:lblOffset val="100"/>
        <c:noMultiLvlLbl val="0"/>
      </c:catAx>
      <c:valAx>
        <c:axId val="18824301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8242963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Piston Position</c:v>
          </c:tx>
          <c:spPr>
            <a:ln w="28575" cap="rnd">
              <a:solidFill>
                <a:schemeClr val="accent1"/>
              </a:solidFill>
              <a:round/>
            </a:ln>
            <a:effectLst/>
          </c:spPr>
          <c:marker>
            <c:symbol val="none"/>
          </c:marker>
          <c:cat>
            <c:numRef>
              <c:f>'Cylinder Head Measurements'!$V$7:$V$366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'Cylinder Head Measurements'!$U$7:$U$366</c:f>
              <c:numCache>
                <c:formatCode>General</c:formatCode>
                <c:ptCount val="360"/>
                <c:pt idx="0">
                  <c:v>5.4014243849485305E-2</c:v>
                </c:pt>
                <c:pt idx="1">
                  <c:v>0.21592016896909982</c:v>
                </c:pt>
                <c:pt idx="2">
                  <c:v>0.48530745037294087</c:v>
                </c:pt>
                <c:pt idx="3">
                  <c:v>0.86149253007372617</c:v>
                </c:pt>
                <c:pt idx="4">
                  <c:v>1.3435191018976105</c:v>
                </c:pt>
                <c:pt idx="5">
                  <c:v>1.9301588090541852</c:v>
                </c:pt>
                <c:pt idx="6">
                  <c:v>2.619912173672466</c:v>
                </c:pt>
                <c:pt idx="7">
                  <c:v>3.4110097835435971</c:v>
                </c:pt>
                <c:pt idx="8">
                  <c:v>4.3014137677269595</c:v>
                </c:pt>
                <c:pt idx="9">
                  <c:v>5.2888195995499334</c:v>
                </c:pt>
                <c:pt idx="10">
                  <c:v>6.3706582729144055</c:v>
                </c:pt>
                <c:pt idx="11">
                  <c:v>7.5440989057494861</c:v>
                </c:pt>
                <c:pt idx="12">
                  <c:v>8.806051832930164</c:v>
                </c:pt>
                <c:pt idx="13">
                  <c:v>10.153172259991063</c:v>
                </c:pt>
                <c:pt idx="14">
                  <c:v>11.581864558440923</c:v>
                </c:pt>
                <c:pt idx="15">
                  <c:v>13.088287293309417</c:v>
                </c:pt>
                <c:pt idx="16">
                  <c:v>14.668359083555142</c:v>
                </c:pt>
                <c:pt idx="17">
                  <c:v>16.317765405880436</c:v>
                </c:pt>
                <c:pt idx="18">
                  <c:v>18.031966461989953</c:v>
                </c:pt>
                <c:pt idx="19">
                  <c:v>19.806206237957042</c:v>
                </c:pt>
                <c:pt idx="20">
                  <c:v>21.635522891570016</c:v>
                </c:pt>
                <c:pt idx="21">
                  <c:v>23.514760608649361</c:v>
                </c:pt>
                <c:pt idx="22">
                  <c:v>25.438583071565311</c:v>
                </c:pt>
                <c:pt idx="23">
                  <c:v>27.401488681639997</c:v>
                </c:pt>
                <c:pt idx="24">
                  <c:v>29.397827670788942</c:v>
                </c:pt>
                <c:pt idx="25">
                  <c:v>31.421821225579126</c:v>
                </c:pt>
                <c:pt idx="26">
                  <c:v>33.46758272778078</c:v>
                </c:pt>
                <c:pt idx="27">
                  <c:v>35.529141188439404</c:v>
                </c:pt>
                <c:pt idx="28">
                  <c:v>37.600466916622025</c:v>
                </c:pt>
                <c:pt idx="29">
                  <c:v>39.675499418671606</c:v>
                </c:pt>
                <c:pt idx="30">
                  <c:v>41.748177468798644</c:v>
                </c:pt>
                <c:pt idx="31">
                  <c:v>43.812471227428354</c:v>
                </c:pt>
                <c:pt idx="32">
                  <c:v>45.862416210835221</c:v>
                </c:pt>
                <c:pt idx="33">
                  <c:v>47.892148835930868</c:v>
                </c:pt>
                <c:pt idx="34">
                  <c:v>49.89594318016168</c:v>
                </c:pt>
                <c:pt idx="35">
                  <c:v>51.868248511714867</c:v>
                </c:pt>
                <c:pt idx="36">
                  <c:v>53.803727063810889</c:v>
                </c:pt>
                <c:pt idx="37">
                  <c:v>55.697291453595696</c:v>
                </c:pt>
                <c:pt idx="38">
                  <c:v>57.544141086219426</c:v>
                </c:pt>
                <c:pt idx="39">
                  <c:v>59.339796843283978</c:v>
                </c:pt>
                <c:pt idx="40">
                  <c:v>61.080133336701188</c:v>
                </c:pt>
                <c:pt idx="41">
                  <c:v>62.761408017944369</c:v>
                </c:pt>
                <c:pt idx="42">
                  <c:v>64.380286471126055</c:v>
                </c:pt>
                <c:pt idx="43">
                  <c:v>65.933863286928386</c:v>
                </c:pt>
                <c:pt idx="44">
                  <c:v>67.419678011749298</c:v>
                </c:pt>
                <c:pt idx="45">
                  <c:v>68.835725788978237</c:v>
                </c:pt>
                <c:pt idx="46">
                  <c:v>70.180462451590842</c:v>
                </c:pt>
                <c:pt idx="47">
                  <c:v>71.452803980147635</c:v>
                </c:pt>
                <c:pt idx="48">
                  <c:v>72.652120399643096</c:v>
                </c:pt>
                <c:pt idx="49">
                  <c:v>73.778224343941261</c:v>
                </c:pt>
                <c:pt idx="50">
                  <c:v>74.831354659562166</c:v>
                </c:pt>
                <c:pt idx="51">
                  <c:v>75.812155544187988</c:v>
                </c:pt>
                <c:pt idx="52">
                  <c:v>76.721651813862252</c:v>
                </c:pt>
                <c:pt idx="53">
                  <c:v>77.561220962840281</c:v>
                </c:pt>
                <c:pt idx="54">
                  <c:v>78.332562719913639</c:v>
                </c:pt>
                <c:pt idx="55">
                  <c:v>79.037666815322055</c:v>
                </c:pt>
                <c:pt idx="56">
                  <c:v>79.678779655439115</c:v>
                </c:pt>
                <c:pt idx="57">
                  <c:v>80.258370562032368</c:v>
                </c:pt>
                <c:pt idx="58">
                  <c:v>80.779098173769285</c:v>
                </c:pt>
                <c:pt idx="59">
                  <c:v>81.243777534938033</c:v>
                </c:pt>
                <c:pt idx="60">
                  <c:v>81.655348315268697</c:v>
                </c:pt>
                <c:pt idx="61">
                  <c:v>82.016844520118724</c:v>
                </c:pt>
                <c:pt idx="62">
                  <c:v>82.331365966342645</c:v>
                </c:pt>
                <c:pt idx="63">
                  <c:v>82.602051719336146</c:v>
                </c:pt>
                <c:pt idx="64">
                  <c:v>82.832055613601668</c:v>
                </c:pt>
                <c:pt idx="65">
                  <c:v>83.024523914461128</c:v>
                </c:pt>
                <c:pt idx="66">
                  <c:v>83.182575123204202</c:v>
                </c:pt>
                <c:pt idx="67">
                  <c:v>83.309281882311595</c:v>
                </c:pt>
                <c:pt idx="68">
                  <c:v>83.407654901217001</c:v>
                </c:pt>
                <c:pt idx="69">
                  <c:v>83.480628795758875</c:v>
                </c:pt>
                <c:pt idx="70">
                  <c:v>83.531049715156385</c:v>
                </c:pt>
                <c:pt idx="71">
                  <c:v>83.561664618006134</c:v>
                </c:pt>
                <c:pt idx="72">
                  <c:v>83.575112052357923</c:v>
                </c:pt>
                <c:pt idx="73">
                  <c:v>83.573914293326666</c:v>
                </c:pt>
                <c:pt idx="74">
                  <c:v>83.560470693926533</c:v>
                </c:pt>
                <c:pt idx="75">
                  <c:v>83.537052109967547</c:v>
                </c:pt>
                <c:pt idx="76">
                  <c:v>83.505796267132951</c:v>
                </c:pt>
                <c:pt idx="77">
                  <c:v>83.46870394708597</c:v>
                </c:pt>
                <c:pt idx="78">
                  <c:v>83.427635879074955</c:v>
                </c:pt>
                <c:pt idx="79">
                  <c:v>83.384310233571711</c:v>
                </c:pt>
                <c:pt idx="80">
                  <c:v>83.340300624641372</c:v>
                </c:pt>
                <c:pt idx="81">
                  <c:v>83.297034537748075</c:v>
                </c:pt>
                <c:pt idx="82">
                  <c:v>83.25579210936273</c:v>
                </c:pt>
                <c:pt idx="83">
                  <c:v>83.217705193945491</c:v>
                </c:pt>
                <c:pt idx="84">
                  <c:v>83.183756662552156</c:v>
                </c:pt>
                <c:pt idx="85">
                  <c:v>83.154779885441755</c:v>
                </c:pt>
                <c:pt idx="86">
                  <c:v>83.131458358646043</c:v>
                </c:pt>
                <c:pt idx="87">
                  <c:v>83.114325441535556</c:v>
                </c:pt>
                <c:pt idx="88">
                  <c:v>83.103764179032709</c:v>
                </c:pt>
                <c:pt idx="89">
                  <c:v>83.100007188347462</c:v>
                </c:pt>
                <c:pt idx="90">
                  <c:v>83.103136596021685</c:v>
                </c:pt>
                <c:pt idx="91">
                  <c:v>83.113084016748203</c:v>
                </c:pt>
                <c:pt idx="92">
                  <c:v>83.129630570969866</c:v>
                </c:pt>
                <c:pt idx="93">
                  <c:v>83.152406943751529</c:v>
                </c:pt>
                <c:pt idx="94">
                  <c:v>83.180893492948826</c:v>
                </c:pt>
                <c:pt idx="95">
                  <c:v>83.214420420360511</c:v>
                </c:pt>
                <c:pt idx="96">
                  <c:v>83.252168025437967</c:v>
                </c:pt>
                <c:pt idx="97">
                  <c:v>83.293167067317114</c:v>
                </c:pt>
                <c:pt idx="98">
                  <c:v>83.336299267516964</c:v>
                </c:pt>
                <c:pt idx="99">
                  <c:v>83.380297992676788</c:v>
                </c:pt>
                <c:pt idx="100">
                  <c:v>83.423749164240732</c:v>
                </c:pt>
                <c:pt idx="101">
                  <c:v>83.465092450075502</c:v>
                </c:pt>
                <c:pt idx="102">
                  <c:v>83.50262280163362</c:v>
                </c:pt>
                <c:pt idx="103">
                  <c:v>83.534492409435401</c:v>
                </c:pt>
                <c:pt idx="104">
                  <c:v>83.558713159266475</c:v>
                </c:pt>
                <c:pt idx="105">
                  <c:v>83.573159681469662</c:v>
                </c:pt>
                <c:pt idx="106">
                  <c:v>83.575573095867512</c:v>
                </c:pt>
                <c:pt idx="107">
                  <c:v>83.563565564940376</c:v>
                </c:pt>
                <c:pt idx="108">
                  <c:v>83.534625777562695</c:v>
                </c:pt>
                <c:pt idx="109">
                  <c:v>83.486125494432343</c:v>
                </c:pt>
                <c:pt idx="110">
                  <c:v>83.41532729376641</c:v>
                </c:pt>
                <c:pt idx="111">
                  <c:v>83.319393661214036</c:v>
                </c:pt>
                <c:pt idx="112">
                  <c:v>83.195397570471471</c:v>
                </c:pt>
                <c:pt idx="113">
                  <c:v>83.040334699870812</c:v>
                </c:pt>
                <c:pt idx="114">
                  <c:v>82.851137424263172</c:v>
                </c:pt>
                <c:pt idx="115">
                  <c:v>82.624690709760998</c:v>
                </c:pt>
                <c:pt idx="116">
                  <c:v>82.357850020269382</c:v>
                </c:pt>
                <c:pt idx="117">
                  <c:v>82.047461318192816</c:v>
                </c:pt>
                <c:pt idx="118">
                  <c:v>81.690383206365567</c:v>
                </c:pt>
                <c:pt idx="119">
                  <c:v>81.283511213488794</c:v>
                </c:pt>
                <c:pt idx="120">
                  <c:v>80.823804170897574</c:v>
                </c:pt>
                <c:pt idx="121">
                  <c:v>80.308312564589599</c:v>
                </c:pt>
                <c:pt idx="122">
                  <c:v>79.734208674012805</c:v>
                </c:pt>
                <c:pt idx="123">
                  <c:v>79.098818229795626</c:v>
                </c:pt>
                <c:pt idx="124">
                  <c:v>78.399653238906225</c:v>
                </c:pt>
                <c:pt idx="125">
                  <c:v>77.634445541002805</c:v>
                </c:pt>
                <c:pt idx="126">
                  <c:v>76.801180578137888</c:v>
                </c:pt>
                <c:pt idx="127">
                  <c:v>75.898130786299049</c:v>
                </c:pt>
                <c:pt idx="128">
                  <c:v>74.923887956682449</c:v>
                </c:pt>
                <c:pt idx="129">
                  <c:v>73.877393872292942</c:v>
                </c:pt>
                <c:pt idx="130">
                  <c:v>72.75796850622109</c:v>
                </c:pt>
                <c:pt idx="131">
                  <c:v>71.565335075632476</c:v>
                </c:pt>
                <c:pt idx="132">
                  <c:v>70.299641282614971</c:v>
                </c:pt>
                <c:pt idx="133">
                  <c:v>68.961476140296753</c:v>
                </c:pt>
                <c:pt idx="134">
                  <c:v>67.55188187875703</c:v>
                </c:pt>
                <c:pt idx="135">
                  <c:v>66.072360546777205</c:v>
                </c:pt>
                <c:pt idx="136">
                  <c:v>64.52487506701209</c:v>
                </c:pt>
                <c:pt idx="137">
                  <c:v>62.911844656660726</c:v>
                </c:pt>
                <c:pt idx="138">
                  <c:v>61.236134685057927</c:v>
                </c:pt>
                <c:pt idx="139">
                  <c:v>59.501041195262452</c:v>
                </c:pt>
                <c:pt idx="140">
                  <c:v>57.710270460459625</c:v>
                </c:pt>
                <c:pt idx="141">
                  <c:v>55.867914070602801</c:v>
                </c:pt>
                <c:pt idx="142">
                  <c:v>53.978420144534262</c:v>
                </c:pt>
                <c:pt idx="143">
                  <c:v>52.046561334135987</c:v>
                </c:pt>
                <c:pt idx="144">
                  <c:v>50.07740032826333</c:v>
                </c:pt>
                <c:pt idx="145">
                  <c:v>48.076253575775489</c:v>
                </c:pt>
                <c:pt idx="146">
                  <c:v>46.048653931167792</c:v>
                </c:pt>
                <c:pt idx="147">
                  <c:v>44.0003128868427</c:v>
                </c:pt>
                <c:pt idx="148">
                  <c:v>41.937082997610872</c:v>
                </c:pt>
                <c:pt idx="149">
                  <c:v>39.864921030748334</c:v>
                </c:pt>
                <c:pt idx="150">
                  <c:v>37.789852294051073</c:v>
                </c:pt>
                <c:pt idx="151">
                  <c:v>35.717936509691825</c:v>
                </c:pt>
                <c:pt idx="152">
                  <c:v>33.6552355175439</c:v>
                </c:pt>
                <c:pt idx="153">
                  <c:v>31.607783011462978</c:v>
                </c:pt>
                <c:pt idx="154">
                  <c:v>29.581556438432081</c:v>
                </c:pt>
                <c:pt idx="155">
                  <c:v>27.582451125240144</c:v>
                </c:pt>
                <c:pt idx="156">
                  <c:v>25.616256641479886</c:v>
                </c:pt>
                <c:pt idx="157">
                  <c:v>23.688635361450295</c:v>
                </c:pt>
                <c:pt idx="158">
                  <c:v>21.805103150835045</c:v>
                </c:pt>
                <c:pt idx="159">
                  <c:v>19.971012076204634</c:v>
                </c:pt>
                <c:pt idx="160">
                  <c:v>18.191535015605318</c:v>
                </c:pt>
                <c:pt idx="161">
                  <c:v>16.471652035734071</c:v>
                </c:pt>
                <c:pt idx="162">
                  <c:v>14.816138394377752</c:v>
                </c:pt>
                <c:pt idx="163">
                  <c:v>13.229554024857293</c:v>
                </c:pt>
                <c:pt idx="164">
                  <c:v>11.71623436114951</c:v>
                </c:pt>
                <c:pt idx="165">
                  <c:v>10.280282367248663</c:v>
                </c:pt>
                <c:pt idx="166">
                  <c:v>8.925561641377902</c:v>
                </c:pt>
                <c:pt idx="167">
                  <c:v>7.6556904741825598</c:v>
                </c:pt>
                <c:pt idx="168">
                  <c:v>6.4740367494698656</c:v>
                </c:pt>
                <c:pt idx="169">
                  <c:v>5.3837135859521155</c:v>
                </c:pt>
                <c:pt idx="170">
                  <c:v>4.3875756284540586</c:v>
                </c:pt>
                <c:pt idx="171">
                  <c:v>3.4882159068931431</c:v>
                </c:pt>
                <c:pt idx="172">
                  <c:v>2.6879631908564869</c:v>
                </c:pt>
                <c:pt idx="173">
                  <c:v>1.9888797766540294</c:v>
                </c:pt>
                <c:pt idx="174">
                  <c:v>1.3927596522563999</c:v>
                </c:pt>
                <c:pt idx="175">
                  <c:v>0.9011269935042332</c:v>
                </c:pt>
                <c:pt idx="176">
                  <c:v>0.51523495240598738</c:v>
                </c:pt>
                <c:pt idx="177">
                  <c:v>0.23606470526019693</c:v>
                </c:pt>
                <c:pt idx="178">
                  <c:v>6.4324734792679472E-2</c:v>
                </c:pt>
                <c:pt idx="179">
                  <c:v>4.5032656158675575E-4</c:v>
                </c:pt>
                <c:pt idx="180">
                  <c:v>4.4603265623432302E-2</c:v>
                </c:pt>
                <c:pt idx="181">
                  <c:v>0.19667172496117027</c:v>
                </c:pt>
                <c:pt idx="182">
                  <c:v>0.45627034253592103</c:v>
                </c:pt>
                <c:pt idx="183">
                  <c:v>0.82274048913080278</c:v>
                </c:pt>
                <c:pt idx="184">
                  <c:v>1.2951507344980238</c:v>
                </c:pt>
                <c:pt idx="185">
                  <c:v>1.8722975247959235</c:v>
                </c:pt>
                <c:pt idx="186">
                  <c:v>2.5527060899934355</c:v>
                </c:pt>
                <c:pt idx="187">
                  <c:v>3.3346316059168561</c:v>
                </c:pt>
                <c:pt idx="188">
                  <c:v>4.2160606419920246</c:v>
                </c:pt>
                <c:pt idx="189">
                  <c:v>5.1947129325642685</c:v>
                </c:pt>
                <c:pt idx="190">
                  <c:v>6.2680435170128668</c:v>
                </c:pt>
                <c:pt idx="191">
                  <c:v>7.4332453017525006</c:v>
                </c:pt>
                <c:pt idx="192">
                  <c:v>8.6872521056451646</c:v>
                </c:pt>
                <c:pt idx="193">
                  <c:v>10.026742259308183</c:v>
                </c:pt>
                <c:pt idx="194">
                  <c:v>11.448142838241898</c:v>
                </c:pt>
                <c:pt idx="195">
                  <c:v>12.947634619501692</c:v>
                </c:pt>
                <c:pt idx="196">
                  <c:v>14.52115786162895</c:v>
                </c:pt>
                <c:pt idx="197">
                  <c:v>16.164419017493447</c:v>
                </c:pt>
                <c:pt idx="198">
                  <c:v>17.872898499245565</c:v>
                </c:pt>
                <c:pt idx="199">
                  <c:v>19.641859623304441</c:v>
                </c:pt>
                <c:pt idx="200">
                  <c:v>21.466358870672128</c:v>
                </c:pt>
                <c:pt idx="201">
                  <c:v>23.341257603204024</c:v>
                </c:pt>
                <c:pt idx="202">
                  <c:v>25.261235379002578</c:v>
                </c:pt>
                <c:pt idx="203">
                  <c:v>27.220805008943223</c:v>
                </c:pt>
                <c:pt idx="204">
                  <c:v>29.214329490491025</c:v>
                </c:pt>
                <c:pt idx="205">
                  <c:v>31.236040943368035</c:v>
                </c:pt>
                <c:pt idx="206">
                  <c:v>33.280061653207625</c:v>
                </c:pt>
                <c:pt idx="207">
                  <c:v>35.34042730304607</c:v>
                </c:pt>
                <c:pt idx="208">
                  <c:v>37.411112437465462</c:v>
                </c:pt>
                <c:pt idx="209">
                  <c:v>39.486058159760702</c:v>
                </c:pt>
                <c:pt idx="210">
                  <c:v>41.559202008380964</c:v>
                </c:pt>
                <c:pt idx="211">
                  <c:v>43.624509895314091</c:v>
                </c:pt>
                <c:pt idx="212">
                  <c:v>45.676009916914182</c:v>
                </c:pt>
                <c:pt idx="213">
                  <c:v>47.707827768531871</c:v>
                </c:pt>
                <c:pt idx="214">
                  <c:v>49.71422341065621</c:v>
                </c:pt>
                <c:pt idx="215">
                  <c:v>51.689628549436208</c:v>
                </c:pt>
                <c:pt idx="216">
                  <c:v>53.62868441253088</c:v>
                </c:pt>
                <c:pt idx="217">
                  <c:v>55.526279227016197</c:v>
                </c:pt>
                <c:pt idx="218">
                  <c:v>57.377584744715463</c:v>
                </c:pt>
                <c:pt idx="219">
                  <c:v>59.178091117016756</c:v>
                </c:pt>
                <c:pt idx="220">
                  <c:v>60.923639400800589</c:v>
                </c:pt>
                <c:pt idx="221">
                  <c:v>62.610450983445851</c:v>
                </c:pt>
                <c:pt idx="222">
                  <c:v>64.235153250580453</c:v>
                </c:pt>
                <c:pt idx="223">
                  <c:v>65.794800886112228</c:v>
                </c:pt>
                <c:pt idx="224">
                  <c:v>67.286892288902678</c:v>
                </c:pt>
                <c:pt idx="225">
                  <c:v>68.709380710894351</c:v>
                </c:pt>
                <c:pt idx="226">
                  <c:v>70.060679862251021</c:v>
                </c:pt>
                <c:pt idx="227">
                  <c:v>71.339663883141725</c:v>
                </c:pt>
                <c:pt idx="228">
                  <c:v>72.54566174110542</c:v>
                </c:pt>
                <c:pt idx="229">
                  <c:v>73.678446268944882</c:v>
                </c:pt>
                <c:pt idx="230">
                  <c:v>74.738218202564241</c:v>
                </c:pt>
                <c:pt idx="231">
                  <c:v>75.725585703799624</c:v>
                </c:pt>
                <c:pt idx="232">
                  <c:v>76.641539954361974</c:v>
                </c:pt>
                <c:pt idx="233">
                  <c:v>77.487427479702461</c:v>
                </c:pt>
                <c:pt idx="234">
                  <c:v>78.264919904232357</c:v>
                </c:pt>
                <c:pt idx="235">
                  <c:v>78.975981852248538</c:v>
                </c:pt>
                <c:pt idx="236">
                  <c:v>79.622837694332958</c:v>
                </c:pt>
                <c:pt idx="237">
                  <c:v>80.207937800568288</c:v>
                </c:pt>
                <c:pt idx="238">
                  <c:v>80.733924904281992</c:v>
                </c:pt>
                <c:pt idx="239">
                  <c:v>81.203601108349233</c:v>
                </c:pt>
                <c:pt idx="240">
                  <c:v>81.619895985559836</c:v>
                </c:pt>
                <c:pt idx="241">
                  <c:v>81.985836140068628</c:v>
                </c:pt>
                <c:pt idx="242">
                  <c:v>82.304516512788439</c:v>
                </c:pt>
                <c:pt idx="243">
                  <c:v>82.579073633259412</c:v>
                </c:pt>
                <c:pt idx="244">
                  <c:v>82.812660946690727</c:v>
                </c:pt>
                <c:pt idx="245">
                  <c:v>83.008426279329299</c:v>
                </c:pt>
                <c:pt idx="246">
                  <c:v>83.169491449094537</c:v>
                </c:pt>
                <c:pt idx="247">
                  <c:v>83.298933981887544</c:v>
                </c:pt>
                <c:pt idx="248">
                  <c:v>83.399770856961041</c:v>
                </c:pt>
                <c:pt idx="249">
                  <c:v>83.474944176649458</c:v>
                </c:pt>
                <c:pt idx="250">
                  <c:v>83.527308635751425</c:v>
                </c:pt>
                <c:pt idx="251">
                  <c:v>83.559620652926341</c:v>
                </c:pt>
                <c:pt idx="252">
                  <c:v>83.574529019535007</c:v>
                </c:pt>
                <c:pt idx="253">
                  <c:v>83.574566919353956</c:v>
                </c:pt>
                <c:pt idx="254">
                  <c:v>83.562145174511997</c:v>
                </c:pt>
                <c:pt idx="255">
                  <c:v>83.539546577919154</c:v>
                </c:pt>
                <c:pt idx="256">
                  <c:v>83.508921179572553</c:v>
                </c:pt>
                <c:pt idx="257">
                  <c:v>83.472282402745705</c:v>
                </c:pt>
                <c:pt idx="258">
                  <c:v>83.431503875628266</c:v>
                </c:pt>
                <c:pt idx="259">
                  <c:v>83.388316874022536</c:v>
                </c:pt>
                <c:pt idx="260">
                  <c:v>83.344308280871331</c:v>
                </c:pt>
                <c:pt idx="261">
                  <c:v>83.300918978418849</c:v>
                </c:pt>
                <c:pt idx="262">
                  <c:v>83.259442598507448</c:v>
                </c:pt>
                <c:pt idx="263">
                  <c:v>83.22102456576269</c:v>
                </c:pt>
                <c:pt idx="264">
                  <c:v>83.18666137714709</c:v>
                </c:pt>
                <c:pt idx="265">
                  <c:v>83.157200069539897</c:v>
                </c:pt>
                <c:pt idx="266">
                  <c:v>83.133337834634133</c:v>
                </c:pt>
                <c:pt idx="267">
                  <c:v>83.115621747558308</c:v>
                </c:pt>
                <c:pt idx="268">
                  <c:v>83.104448582287745</c:v>
                </c:pt>
                <c:pt idx="269">
                  <c:v>83.100064693166388</c:v>
                </c:pt>
                <c:pt idx="270">
                  <c:v>83.102565947796265</c:v>
                </c:pt>
                <c:pt idx="271">
                  <c:v>83.111897702249919</c:v>
                </c:pt>
                <c:pt idx="272">
                  <c:v>83.127854815108194</c:v>
                </c:pt>
                <c:pt idx="273">
                  <c:v>83.150081702315461</c:v>
                </c:pt>
                <c:pt idx="274">
                  <c:v>83.178072440366648</c:v>
                </c:pt>
                <c:pt idx="275">
                  <c:v>83.211170930988175</c:v>
                </c:pt>
                <c:pt idx="276">
                  <c:v>83.248571146337127</c:v>
                </c:pt>
                <c:pt idx="277">
                  <c:v>83.289317479904511</c:v>
                </c:pt>
                <c:pt idx="278">
                  <c:v>83.332305234846984</c:v>
                </c:pt>
                <c:pt idx="279">
                  <c:v>83.376281288458799</c:v>
                </c:pt>
                <c:pt idx="280">
                  <c:v>83.419844978981388</c:v>
                </c:pt>
                <c:pt idx="281">
                  <c:v>83.461449268975997</c:v>
                </c:pt>
                <c:pt idx="282">
                  <c:v>83.499402248062665</c:v>
                </c:pt>
                <c:pt idx="283">
                  <c:v>83.531869046940173</c:v>
                </c:pt>
                <c:pt idx="284">
                  <c:v>83.556874244189586</c:v>
                </c:pt>
                <c:pt idx="285">
                  <c:v>83.572304857317675</c:v>
                </c:pt>
                <c:pt idx="286">
                  <c:v>83.57591401964801</c:v>
                </c:pt>
                <c:pt idx="287">
                  <c:v>83.565325454774381</c:v>
                </c:pt>
                <c:pt idx="288">
                  <c:v>83.538038870023911</c:v>
                </c:pt>
                <c:pt idx="289">
                  <c:v>83.491436399306522</c:v>
                </c:pt>
                <c:pt idx="290">
                  <c:v>83.422790233320043</c:v>
                </c:pt>
                <c:pt idx="291">
                  <c:v>83.329271580675623</c:v>
                </c:pt>
                <c:pt idx="292">
                  <c:v>83.207961106338203</c:v>
                </c:pt>
                <c:pt idx="293">
                  <c:v>83.055860992945739</c:v>
                </c:pt>
                <c:pt idx="294">
                  <c:v>82.869908765094877</c:v>
                </c:pt>
                <c:pt idx="295">
                  <c:v>82.646993005501457</c:v>
                </c:pt>
                <c:pt idx="296">
                  <c:v>82.383971073979055</c:v>
                </c:pt>
                <c:pt idx="297">
                  <c:v>82.077688914398976</c:v>
                </c:pt>
                <c:pt idx="298">
                  <c:v>81.725003000290613</c:v>
                </c:pt>
                <c:pt idx="299">
                  <c:v>81.322804425851587</c:v>
                </c:pt>
                <c:pt idx="300">
                  <c:v>80.868045095565321</c:v>
                </c:pt>
                <c:pt idx="301">
                  <c:v>80.357765902561312</c:v>
                </c:pt>
                <c:pt idx="302">
                  <c:v>79.789126714146619</c:v>
                </c:pt>
                <c:pt idx="303">
                  <c:v>79.159437904158466</c:v>
                </c:pt>
                <c:pt idx="304">
                  <c:v>78.466193088364861</c:v>
                </c:pt>
                <c:pt idx="305">
                  <c:v>77.707102634349752</c:v>
                </c:pt>
                <c:pt idx="306">
                  <c:v>76.880127435241889</c:v>
                </c:pt>
                <c:pt idx="307">
                  <c:v>75.983512362033792</c:v>
                </c:pt>
                <c:pt idx="308">
                  <c:v>75.015818747236537</c:v>
                </c:pt>
                <c:pt idx="309">
                  <c:v>73.975955208437369</c:v>
                </c:pt>
                <c:pt idx="310">
                  <c:v>72.863206098799168</c:v>
                </c:pt>
                <c:pt idx="311">
                  <c:v>71.677256876641735</c:v>
                </c:pt>
                <c:pt idx="312">
                  <c:v>70.418215720608586</c:v>
                </c:pt>
                <c:pt idx="313">
                  <c:v>69.086630781457899</c:v>
                </c:pt>
                <c:pt idx="314">
                  <c:v>67.683502555105122</c:v>
                </c:pt>
                <c:pt idx="315">
                  <c:v>66.210290980945075</c:v>
                </c:pt>
                <c:pt idx="316">
                  <c:v>64.668917009456749</c:v>
                </c:pt>
                <c:pt idx="317">
                  <c:v>63.061758536736967</c:v>
                </c:pt>
                <c:pt idx="318">
                  <c:v>61.39164076286108</c:v>
                </c:pt>
                <c:pt idx="319">
                  <c:v>59.661821187309371</c:v>
                </c:pt>
                <c:pt idx="320">
                  <c:v>57.875969599849284</c:v>
                </c:pt>
                <c:pt idx="321">
                  <c:v>56.03814355187788</c:v>
                </c:pt>
                <c:pt idx="322">
                  <c:v>54.152759895492125</c:v>
                </c:pt>
                <c:pt idx="323">
                  <c:v>52.224563051568097</c:v>
                </c:pt>
                <c:pt idx="324">
                  <c:v>50.258590712091419</c:v>
                </c:pt>
                <c:pt idx="325">
                  <c:v>48.260137696176947</c:v>
                </c:pt>
                <c:pt idx="326">
                  <c:v>46.2347186657733</c:v>
                </c:pt>
                <c:pt idx="327">
                  <c:v>44.188030369555619</c:v>
                </c:pt>
                <c:pt idx="328">
                  <c:v>42.125914026584589</c:v>
                </c:pt>
                <c:pt idx="329">
                  <c:v>40.054318390091979</c:v>
                </c:pt>
                <c:pt idx="330">
                  <c:v>37.979263951443727</c:v>
                </c:pt>
                <c:pt idx="331">
                  <c:v>35.906808659849503</c:v>
                </c:pt>
                <c:pt idx="332">
                  <c:v>33.843015449048636</c:v>
                </c:pt>
                <c:pt idx="333">
                  <c:v>31.79392178154303</c:v>
                </c:pt>
                <c:pt idx="334">
                  <c:v>29.76551134667374</c:v>
                </c:pt>
                <c:pt idx="335">
                  <c:v>27.763687982790579</c:v>
                </c:pt>
                <c:pt idx="336">
                  <c:v>25.794251837002015</c:v>
                </c:pt>
                <c:pt idx="337">
                  <c:v>23.862877728907655</c:v>
                </c:pt>
                <c:pt idx="338">
                  <c:v>21.97509564715747</c:v>
                </c:pt>
                <c:pt idx="339">
                  <c:v>20.136273279078466</c:v>
                </c:pt>
                <c:pt idx="340">
                  <c:v>18.351600453129372</c:v>
                </c:pt>
                <c:pt idx="341">
                  <c:v>16.626075360586373</c:v>
                </c:pt>
                <c:pt idx="342">
                  <c:v>14.964492415542463</c:v>
                </c:pt>
                <c:pt idx="343">
                  <c:v>13.371431609961808</c:v>
                </c:pt>
                <c:pt idx="344">
                  <c:v>11.851249222150765</c:v>
                </c:pt>
                <c:pt idx="345">
                  <c:v>10.408069741660466</c:v>
                </c:pt>
                <c:pt idx="346">
                  <c:v>9.0457788805160995</c:v>
                </c:pt>
                <c:pt idx="347">
                  <c:v>7.7680175490824901</c:v>
                </c:pt>
                <c:pt idx="348">
                  <c:v>6.5781766842437115</c:v>
                </c:pt>
                <c:pt idx="349">
                  <c:v>5.4793928274412984</c:v>
                </c:pt>
                <c:pt idx="350">
                  <c:v>4.4745443601216364</c:v>
                </c:pt>
                <c:pt idx="351">
                  <c:v>3.5662483140142696</c:v>
                </c:pt>
                <c:pt idx="352">
                  <c:v>2.7568576832124867</c:v>
                </c:pt>
                <c:pt idx="353">
                  <c:v>2.0484591741314553</c:v>
                </c:pt>
                <c:pt idx="354">
                  <c:v>1.4428713379959217</c:v>
                </c:pt>
                <c:pt idx="355">
                  <c:v>0.9416430385381761</c:v>
                </c:pt>
                <c:pt idx="356">
                  <c:v>0.54605221506821855</c:v>
                </c:pt>
                <c:pt idx="357">
                  <c:v>0.25710490803905495</c:v>
                </c:pt>
                <c:pt idx="358">
                  <c:v>7.5534520727057575E-2</c:v>
                </c:pt>
                <c:pt idx="359">
                  <c:v>1.8012967400803492E-3</c:v>
                </c:pt>
              </c:numCache>
            </c:numRef>
          </c:val>
          <c:smooth val="0"/>
          <c:extLst>
            <c:ext xmlns:c16="http://schemas.microsoft.com/office/drawing/2014/chart" uri="{C3380CC4-5D6E-409C-BE32-E72D297353CC}">
              <c16:uniqueId val="{00000001-31F2-4FF4-95B6-14597ADDC345}"/>
            </c:ext>
          </c:extLst>
        </c:ser>
        <c:dLbls>
          <c:showLegendKey val="0"/>
          <c:showVal val="0"/>
          <c:showCatName val="0"/>
          <c:showSerName val="0"/>
          <c:showPercent val="0"/>
          <c:showBubbleSize val="0"/>
        </c:dLbls>
        <c:smooth val="0"/>
        <c:axId val="1501466864"/>
        <c:axId val="1501483664"/>
      </c:lineChart>
      <c:catAx>
        <c:axId val="15014668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1483664"/>
        <c:crosses val="autoZero"/>
        <c:auto val="1"/>
        <c:lblAlgn val="ctr"/>
        <c:lblOffset val="100"/>
        <c:noMultiLvlLbl val="0"/>
      </c:catAx>
      <c:valAx>
        <c:axId val="15014836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146686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Valve Velocity</c:v>
          </c:tx>
          <c:spPr>
            <a:ln w="28575" cap="rnd">
              <a:solidFill>
                <a:schemeClr val="accent1"/>
              </a:solidFill>
              <a:round/>
            </a:ln>
            <a:effectLst/>
          </c:spPr>
          <c:marker>
            <c:symbol val="none"/>
          </c:marker>
          <c:cat>
            <c:numRef>
              <c:f>'Cylinder Head Measurements'!$V$7:$V$366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'Cylinder Head Measurements'!$N$7:$N$366</c:f>
              <c:numCache>
                <c:formatCode>General</c:formatCode>
                <c:ptCount val="360"/>
                <c:pt idx="0">
                  <c:v>0</c:v>
                </c:pt>
                <c:pt idx="1">
                  <c:v>0</c:v>
                </c:pt>
                <c:pt idx="2">
                  <c:v>0</c:v>
                </c:pt>
                <c:pt idx="3">
                  <c:v>0</c:v>
                </c:pt>
                <c:pt idx="4">
                  <c:v>0</c:v>
                </c:pt>
                <c:pt idx="5">
                  <c:v>240</c:v>
                </c:pt>
                <c:pt idx="6">
                  <c:v>0</c:v>
                </c:pt>
                <c:pt idx="7">
                  <c:v>0</c:v>
                </c:pt>
                <c:pt idx="8">
                  <c:v>0</c:v>
                </c:pt>
                <c:pt idx="9">
                  <c:v>0</c:v>
                </c:pt>
                <c:pt idx="10">
                  <c:v>0</c:v>
                </c:pt>
                <c:pt idx="11">
                  <c:v>0</c:v>
                </c:pt>
                <c:pt idx="12">
                  <c:v>0</c:v>
                </c:pt>
                <c:pt idx="13">
                  <c:v>0</c:v>
                </c:pt>
                <c:pt idx="14">
                  <c:v>0</c:v>
                </c:pt>
                <c:pt idx="15">
                  <c:v>-240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240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240</c:v>
                </c:pt>
                <c:pt idx="99">
                  <c:v>239.99999999999997</c:v>
                </c:pt>
                <c:pt idx="100">
                  <c:v>240.00000000000006</c:v>
                </c:pt>
                <c:pt idx="101">
                  <c:v>240.00000000000006</c:v>
                </c:pt>
                <c:pt idx="102">
                  <c:v>480.00000000000011</c:v>
                </c:pt>
                <c:pt idx="103">
                  <c:v>479.99999999999977</c:v>
                </c:pt>
                <c:pt idx="104">
                  <c:v>240.00000000000023</c:v>
                </c:pt>
                <c:pt idx="105">
                  <c:v>479.99999999999977</c:v>
                </c:pt>
                <c:pt idx="106">
                  <c:v>480.00000000000045</c:v>
                </c:pt>
                <c:pt idx="107">
                  <c:v>239.99999999999955</c:v>
                </c:pt>
                <c:pt idx="108">
                  <c:v>480.00000000000045</c:v>
                </c:pt>
                <c:pt idx="109">
                  <c:v>479.99999999999977</c:v>
                </c:pt>
                <c:pt idx="110">
                  <c:v>240.00000000000023</c:v>
                </c:pt>
                <c:pt idx="111">
                  <c:v>479.99999999999977</c:v>
                </c:pt>
                <c:pt idx="112">
                  <c:v>479.99999999999977</c:v>
                </c:pt>
                <c:pt idx="113">
                  <c:v>480.00000000000045</c:v>
                </c:pt>
                <c:pt idx="114">
                  <c:v>240.00000000000023</c:v>
                </c:pt>
                <c:pt idx="115">
                  <c:v>479.99999999999909</c:v>
                </c:pt>
                <c:pt idx="116">
                  <c:v>240.00000000000023</c:v>
                </c:pt>
                <c:pt idx="117">
                  <c:v>480.00000000000045</c:v>
                </c:pt>
                <c:pt idx="118">
                  <c:v>480.00000000000045</c:v>
                </c:pt>
                <c:pt idx="119">
                  <c:v>479.99999999999909</c:v>
                </c:pt>
                <c:pt idx="120">
                  <c:v>480.00000000000045</c:v>
                </c:pt>
                <c:pt idx="121">
                  <c:v>480.00000000000045</c:v>
                </c:pt>
                <c:pt idx="122">
                  <c:v>719.99999999999932</c:v>
                </c:pt>
                <c:pt idx="123">
                  <c:v>959.99999999999955</c:v>
                </c:pt>
                <c:pt idx="124">
                  <c:v>720.00000000000068</c:v>
                </c:pt>
                <c:pt idx="125">
                  <c:v>1200.0000000000011</c:v>
                </c:pt>
                <c:pt idx="126">
                  <c:v>959.99999999999818</c:v>
                </c:pt>
                <c:pt idx="127">
                  <c:v>1440.0000000000014</c:v>
                </c:pt>
                <c:pt idx="128">
                  <c:v>1439.9999999999986</c:v>
                </c:pt>
                <c:pt idx="129">
                  <c:v>1200.0000000000011</c:v>
                </c:pt>
                <c:pt idx="130">
                  <c:v>1679.9999999999989</c:v>
                </c:pt>
                <c:pt idx="131">
                  <c:v>1920.0000000000018</c:v>
                </c:pt>
                <c:pt idx="132">
                  <c:v>1919.9999999999991</c:v>
                </c:pt>
                <c:pt idx="133">
                  <c:v>1680.0000000000016</c:v>
                </c:pt>
                <c:pt idx="134">
                  <c:v>2159.9999999999964</c:v>
                </c:pt>
                <c:pt idx="135">
                  <c:v>2160.0000000000018</c:v>
                </c:pt>
                <c:pt idx="136">
                  <c:v>2400.0000000000023</c:v>
                </c:pt>
                <c:pt idx="137">
                  <c:v>2639.9999999999968</c:v>
                </c:pt>
                <c:pt idx="138">
                  <c:v>2640.0000000000023</c:v>
                </c:pt>
                <c:pt idx="139">
                  <c:v>2639.9999999999968</c:v>
                </c:pt>
                <c:pt idx="140">
                  <c:v>3120.0000000000027</c:v>
                </c:pt>
                <c:pt idx="141">
                  <c:v>2639.9999999999968</c:v>
                </c:pt>
                <c:pt idx="142">
                  <c:v>3600.0000000000032</c:v>
                </c:pt>
                <c:pt idx="143">
                  <c:v>3360.0000000000032</c:v>
                </c:pt>
                <c:pt idx="144">
                  <c:v>2879.9999999999918</c:v>
                </c:pt>
                <c:pt idx="145">
                  <c:v>4320.0000000000036</c:v>
                </c:pt>
                <c:pt idx="146">
                  <c:v>4079.9999999999982</c:v>
                </c:pt>
                <c:pt idx="147">
                  <c:v>3360.0000000000032</c:v>
                </c:pt>
                <c:pt idx="148">
                  <c:v>4559.9999999999991</c:v>
                </c:pt>
                <c:pt idx="149">
                  <c:v>4559.9999999999991</c:v>
                </c:pt>
                <c:pt idx="150">
                  <c:v>4559.9999999999991</c:v>
                </c:pt>
                <c:pt idx="151">
                  <c:v>4320.0000000000036</c:v>
                </c:pt>
                <c:pt idx="152">
                  <c:v>5039.9999999999991</c:v>
                </c:pt>
                <c:pt idx="153">
                  <c:v>5999.9999999999891</c:v>
                </c:pt>
                <c:pt idx="154">
                  <c:v>4560.0000000000091</c:v>
                </c:pt>
                <c:pt idx="155">
                  <c:v>5039.9999999999991</c:v>
                </c:pt>
                <c:pt idx="156">
                  <c:v>6000</c:v>
                </c:pt>
                <c:pt idx="157">
                  <c:v>5760.0000000000055</c:v>
                </c:pt>
                <c:pt idx="158">
                  <c:v>6960.0000000000009</c:v>
                </c:pt>
                <c:pt idx="159">
                  <c:v>3359.9999999999923</c:v>
                </c:pt>
                <c:pt idx="160">
                  <c:v>9119.9999999999982</c:v>
                </c:pt>
                <c:pt idx="161">
                  <c:v>6720.0000000000064</c:v>
                </c:pt>
                <c:pt idx="162">
                  <c:v>6479.99999999999</c:v>
                </c:pt>
                <c:pt idx="163">
                  <c:v>7200.0000000000173</c:v>
                </c:pt>
                <c:pt idx="164">
                  <c:v>7679.9999999999854</c:v>
                </c:pt>
                <c:pt idx="165">
                  <c:v>6240.0000000000164</c:v>
                </c:pt>
                <c:pt idx="166">
                  <c:v>7199.9999999999955</c:v>
                </c:pt>
                <c:pt idx="167">
                  <c:v>7439.9999999999909</c:v>
                </c:pt>
                <c:pt idx="168">
                  <c:v>6000</c:v>
                </c:pt>
                <c:pt idx="169">
                  <c:v>6719.9999999999845</c:v>
                </c:pt>
                <c:pt idx="170">
                  <c:v>5760.0000000000055</c:v>
                </c:pt>
                <c:pt idx="171">
                  <c:v>4560.0000000000309</c:v>
                </c:pt>
                <c:pt idx="172">
                  <c:v>3599.9999999999659</c:v>
                </c:pt>
                <c:pt idx="173">
                  <c:v>1680.0000000000068</c:v>
                </c:pt>
                <c:pt idx="174">
                  <c:v>1200.0000000000171</c:v>
                </c:pt>
                <c:pt idx="175">
                  <c:v>239.99999999999488</c:v>
                </c:pt>
                <c:pt idx="176">
                  <c:v>-719.99999999998465</c:v>
                </c:pt>
                <c:pt idx="177">
                  <c:v>-2159.9999999999964</c:v>
                </c:pt>
                <c:pt idx="178">
                  <c:v>-3840.0000000000036</c:v>
                </c:pt>
                <c:pt idx="179">
                  <c:v>-5520.00000000001</c:v>
                </c:pt>
                <c:pt idx="180">
                  <c:v>-5520.00000000001</c:v>
                </c:pt>
                <c:pt idx="181">
                  <c:v>-6719.9999999999845</c:v>
                </c:pt>
                <c:pt idx="182">
                  <c:v>-6960.0000000000009</c:v>
                </c:pt>
                <c:pt idx="183">
                  <c:v>-7920.0000000000018</c:v>
                </c:pt>
                <c:pt idx="184">
                  <c:v>-7200.0000000000173</c:v>
                </c:pt>
                <c:pt idx="185">
                  <c:v>-7679.9999999999854</c:v>
                </c:pt>
                <c:pt idx="186">
                  <c:v>-6960.0000000000009</c:v>
                </c:pt>
                <c:pt idx="187">
                  <c:v>-8159.9999999999964</c:v>
                </c:pt>
                <c:pt idx="188">
                  <c:v>-6240.0000000000164</c:v>
                </c:pt>
                <c:pt idx="189">
                  <c:v>-8399.9999999999909</c:v>
                </c:pt>
                <c:pt idx="190">
                  <c:v>-7199.9999999999955</c:v>
                </c:pt>
                <c:pt idx="191">
                  <c:v>-6960.0000000000009</c:v>
                </c:pt>
                <c:pt idx="192">
                  <c:v>-6000</c:v>
                </c:pt>
                <c:pt idx="193">
                  <c:v>-6239.9999999999945</c:v>
                </c:pt>
                <c:pt idx="194">
                  <c:v>-6000</c:v>
                </c:pt>
                <c:pt idx="195">
                  <c:v>-5520.00000000001</c:v>
                </c:pt>
                <c:pt idx="196">
                  <c:v>-5759.9999999999945</c:v>
                </c:pt>
                <c:pt idx="197">
                  <c:v>-5760.0000000000055</c:v>
                </c:pt>
                <c:pt idx="198">
                  <c:v>-4559.9999999999991</c:v>
                </c:pt>
                <c:pt idx="199">
                  <c:v>-5520</c:v>
                </c:pt>
                <c:pt idx="200">
                  <c:v>-4079.9999999999982</c:v>
                </c:pt>
                <c:pt idx="201">
                  <c:v>-3599.9999999999977</c:v>
                </c:pt>
                <c:pt idx="202">
                  <c:v>-4320.0000000000036</c:v>
                </c:pt>
                <c:pt idx="203">
                  <c:v>-4800.0000000000045</c:v>
                </c:pt>
                <c:pt idx="204">
                  <c:v>-3359.9999999999923</c:v>
                </c:pt>
                <c:pt idx="205">
                  <c:v>-3120.0000000000082</c:v>
                </c:pt>
                <c:pt idx="206">
                  <c:v>-3839.9999999999982</c:v>
                </c:pt>
                <c:pt idx="207">
                  <c:v>-3359.9999999999977</c:v>
                </c:pt>
                <c:pt idx="208">
                  <c:v>-3119.9999999999973</c:v>
                </c:pt>
                <c:pt idx="209">
                  <c:v>-3120.0000000000027</c:v>
                </c:pt>
                <c:pt idx="210">
                  <c:v>-2640.0000000000023</c:v>
                </c:pt>
                <c:pt idx="211">
                  <c:v>-2879.9999999999973</c:v>
                </c:pt>
                <c:pt idx="212">
                  <c:v>-2400.0000000000023</c:v>
                </c:pt>
                <c:pt idx="213">
                  <c:v>-2399.9999999999968</c:v>
                </c:pt>
                <c:pt idx="214">
                  <c:v>-2160.0000000000018</c:v>
                </c:pt>
                <c:pt idx="215">
                  <c:v>-2159.9999999999991</c:v>
                </c:pt>
                <c:pt idx="216">
                  <c:v>-1919.9999999999991</c:v>
                </c:pt>
                <c:pt idx="217">
                  <c:v>-1440.0000000000014</c:v>
                </c:pt>
                <c:pt idx="218">
                  <c:v>-1679.9999999999989</c:v>
                </c:pt>
                <c:pt idx="219">
                  <c:v>-1680.0000000000016</c:v>
                </c:pt>
                <c:pt idx="220">
                  <c:v>-1439.9999999999986</c:v>
                </c:pt>
                <c:pt idx="221">
                  <c:v>-1440.0000000000014</c:v>
                </c:pt>
                <c:pt idx="222">
                  <c:v>-959.99999999999955</c:v>
                </c:pt>
                <c:pt idx="223">
                  <c:v>-1199.9999999999998</c:v>
                </c:pt>
                <c:pt idx="224">
                  <c:v>-960.00000000000091</c:v>
                </c:pt>
                <c:pt idx="225">
                  <c:v>-719.99999999999932</c:v>
                </c:pt>
                <c:pt idx="226">
                  <c:v>-720.00000000000068</c:v>
                </c:pt>
                <c:pt idx="227">
                  <c:v>-719.99999999999932</c:v>
                </c:pt>
                <c:pt idx="228">
                  <c:v>-480.00000000000045</c:v>
                </c:pt>
                <c:pt idx="229">
                  <c:v>-720</c:v>
                </c:pt>
                <c:pt idx="230">
                  <c:v>-239.99999999999955</c:v>
                </c:pt>
                <c:pt idx="231">
                  <c:v>-480.00000000000045</c:v>
                </c:pt>
                <c:pt idx="232">
                  <c:v>-479.99999999999977</c:v>
                </c:pt>
                <c:pt idx="233">
                  <c:v>-479.99999999999977</c:v>
                </c:pt>
                <c:pt idx="234">
                  <c:v>-480.00000000000045</c:v>
                </c:pt>
                <c:pt idx="235">
                  <c:v>-479.99999999999977</c:v>
                </c:pt>
                <c:pt idx="236">
                  <c:v>-240.00000000000023</c:v>
                </c:pt>
                <c:pt idx="237">
                  <c:v>-479.99999999999977</c:v>
                </c:pt>
                <c:pt idx="238">
                  <c:v>-480.00000000000011</c:v>
                </c:pt>
                <c:pt idx="239">
                  <c:v>-480.00000000000011</c:v>
                </c:pt>
                <c:pt idx="240">
                  <c:v>-239.99999999999997</c:v>
                </c:pt>
                <c:pt idx="241">
                  <c:v>-480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1720-44C2-AB8D-CA82B5C0A01B}"/>
            </c:ext>
          </c:extLst>
        </c:ser>
        <c:dLbls>
          <c:showLegendKey val="0"/>
          <c:showVal val="0"/>
          <c:showCatName val="0"/>
          <c:showSerName val="0"/>
          <c:showPercent val="0"/>
          <c:showBubbleSize val="0"/>
        </c:dLbls>
        <c:smooth val="0"/>
        <c:axId val="1762513520"/>
        <c:axId val="1762513040"/>
      </c:lineChart>
      <c:catAx>
        <c:axId val="17625135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2513040"/>
        <c:crosses val="autoZero"/>
        <c:auto val="1"/>
        <c:lblAlgn val="ctr"/>
        <c:lblOffset val="100"/>
        <c:noMultiLvlLbl val="0"/>
      </c:catAx>
      <c:valAx>
        <c:axId val="17625130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Velocity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6251352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Valve Acceleration</c:v>
          </c:tx>
          <c:spPr>
            <a:ln w="28575" cap="rnd">
              <a:solidFill>
                <a:schemeClr val="accent1"/>
              </a:solidFill>
              <a:round/>
            </a:ln>
            <a:effectLst/>
          </c:spPr>
          <c:marker>
            <c:symbol val="none"/>
          </c:marker>
          <c:cat>
            <c:numRef>
              <c:f>'Cylinder Head Measurements'!$V$7:$V$366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'Cylinder Head Measurements'!$P$7:$P$366</c:f>
              <c:numCache>
                <c:formatCode>General</c:formatCode>
                <c:ptCount val="360"/>
                <c:pt idx="0">
                  <c:v>0</c:v>
                </c:pt>
                <c:pt idx="1">
                  <c:v>0</c:v>
                </c:pt>
                <c:pt idx="2">
                  <c:v>0</c:v>
                </c:pt>
                <c:pt idx="3">
                  <c:v>0</c:v>
                </c:pt>
                <c:pt idx="4">
                  <c:v>0</c:v>
                </c:pt>
                <c:pt idx="5">
                  <c:v>0.01</c:v>
                </c:pt>
                <c:pt idx="6">
                  <c:v>-0.01</c:v>
                </c:pt>
                <c:pt idx="7">
                  <c:v>0</c:v>
                </c:pt>
                <c:pt idx="8">
                  <c:v>0</c:v>
                </c:pt>
                <c:pt idx="9">
                  <c:v>0</c:v>
                </c:pt>
                <c:pt idx="10">
                  <c:v>0</c:v>
                </c:pt>
                <c:pt idx="11">
                  <c:v>0</c:v>
                </c:pt>
                <c:pt idx="12">
                  <c:v>0</c:v>
                </c:pt>
                <c:pt idx="13">
                  <c:v>0</c:v>
                </c:pt>
                <c:pt idx="14">
                  <c:v>0</c:v>
                </c:pt>
                <c:pt idx="15">
                  <c:v>-0.01</c:v>
                </c:pt>
                <c:pt idx="16">
                  <c:v>0.01</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0.01</c:v>
                </c:pt>
                <c:pt idx="66">
                  <c:v>-0.01</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0.01</c:v>
                </c:pt>
                <c:pt idx="99">
                  <c:v>-1.1842378929335003E-18</c:v>
                </c:pt>
                <c:pt idx="100">
                  <c:v>3.552713678800501E-18</c:v>
                </c:pt>
                <c:pt idx="101">
                  <c:v>0</c:v>
                </c:pt>
                <c:pt idx="102">
                  <c:v>1.0000000000000002E-2</c:v>
                </c:pt>
                <c:pt idx="103">
                  <c:v>-1.4210854715202004E-17</c:v>
                </c:pt>
                <c:pt idx="104">
                  <c:v>-9.9999999999999811E-3</c:v>
                </c:pt>
                <c:pt idx="105">
                  <c:v>9.9999999999999811E-3</c:v>
                </c:pt>
                <c:pt idx="106">
                  <c:v>2.8421709430404008E-17</c:v>
                </c:pt>
                <c:pt idx="107">
                  <c:v>-1.0000000000000038E-2</c:v>
                </c:pt>
                <c:pt idx="108">
                  <c:v>1.0000000000000038E-2</c:v>
                </c:pt>
                <c:pt idx="109">
                  <c:v>-2.8421709430404008E-17</c:v>
                </c:pt>
                <c:pt idx="110">
                  <c:v>-9.9999999999999811E-3</c:v>
                </c:pt>
                <c:pt idx="111">
                  <c:v>9.9999999999999811E-3</c:v>
                </c:pt>
                <c:pt idx="112">
                  <c:v>0</c:v>
                </c:pt>
                <c:pt idx="113">
                  <c:v>2.8421709430404008E-17</c:v>
                </c:pt>
                <c:pt idx="114">
                  <c:v>-1.0000000000000009E-2</c:v>
                </c:pt>
                <c:pt idx="115">
                  <c:v>9.9999999999999534E-3</c:v>
                </c:pt>
                <c:pt idx="116">
                  <c:v>-9.9999999999999534E-3</c:v>
                </c:pt>
                <c:pt idx="117">
                  <c:v>1.0000000000000009E-2</c:v>
                </c:pt>
                <c:pt idx="118">
                  <c:v>0</c:v>
                </c:pt>
                <c:pt idx="119">
                  <c:v>-5.6843418860808016E-17</c:v>
                </c:pt>
                <c:pt idx="120">
                  <c:v>5.6843418860808016E-17</c:v>
                </c:pt>
                <c:pt idx="121">
                  <c:v>0</c:v>
                </c:pt>
                <c:pt idx="122">
                  <c:v>9.9999999999999534E-3</c:v>
                </c:pt>
                <c:pt idx="123">
                  <c:v>1.0000000000000009E-2</c:v>
                </c:pt>
                <c:pt idx="124">
                  <c:v>-9.9999999999999534E-3</c:v>
                </c:pt>
                <c:pt idx="125">
                  <c:v>2.0000000000000018E-2</c:v>
                </c:pt>
                <c:pt idx="126">
                  <c:v>-1.0000000000000123E-2</c:v>
                </c:pt>
                <c:pt idx="127">
                  <c:v>2.0000000000000132E-2</c:v>
                </c:pt>
                <c:pt idx="128">
                  <c:v>-1.1368683772161603E-16</c:v>
                </c:pt>
                <c:pt idx="129">
                  <c:v>-9.9999999999998961E-3</c:v>
                </c:pt>
                <c:pt idx="130">
                  <c:v>1.9999999999999907E-2</c:v>
                </c:pt>
                <c:pt idx="131">
                  <c:v>1.0000000000000123E-2</c:v>
                </c:pt>
                <c:pt idx="132">
                  <c:v>-1.1368683772161603E-16</c:v>
                </c:pt>
                <c:pt idx="133">
                  <c:v>-9.9999999999998961E-3</c:v>
                </c:pt>
                <c:pt idx="134">
                  <c:v>1.9999999999999782E-2</c:v>
                </c:pt>
                <c:pt idx="135">
                  <c:v>2.2737367544323206E-16</c:v>
                </c:pt>
                <c:pt idx="136">
                  <c:v>1.0000000000000019E-2</c:v>
                </c:pt>
                <c:pt idx="137">
                  <c:v>9.999999999999773E-3</c:v>
                </c:pt>
                <c:pt idx="138">
                  <c:v>2.2737367544323206E-16</c:v>
                </c:pt>
                <c:pt idx="139">
                  <c:v>-2.2737367544323206E-16</c:v>
                </c:pt>
                <c:pt idx="140">
                  <c:v>2.0000000000000247E-2</c:v>
                </c:pt>
                <c:pt idx="141">
                  <c:v>-2.0000000000000247E-2</c:v>
                </c:pt>
                <c:pt idx="142">
                  <c:v>4.0000000000000265E-2</c:v>
                </c:pt>
                <c:pt idx="143">
                  <c:v>-0.01</c:v>
                </c:pt>
                <c:pt idx="144">
                  <c:v>-2.0000000000000472E-2</c:v>
                </c:pt>
                <c:pt idx="145">
                  <c:v>6.000000000000049E-2</c:v>
                </c:pt>
                <c:pt idx="146">
                  <c:v>-1.0000000000000227E-2</c:v>
                </c:pt>
                <c:pt idx="147">
                  <c:v>-2.9999999999999791E-2</c:v>
                </c:pt>
                <c:pt idx="148">
                  <c:v>4.9999999999999829E-2</c:v>
                </c:pt>
                <c:pt idx="149">
                  <c:v>0</c:v>
                </c:pt>
                <c:pt idx="150">
                  <c:v>0</c:v>
                </c:pt>
                <c:pt idx="151">
                  <c:v>-9.9999999999998111E-3</c:v>
                </c:pt>
                <c:pt idx="152">
                  <c:v>2.9999999999999812E-2</c:v>
                </c:pt>
                <c:pt idx="153">
                  <c:v>3.9999999999999584E-2</c:v>
                </c:pt>
                <c:pt idx="154">
                  <c:v>-5.9999999999999165E-2</c:v>
                </c:pt>
                <c:pt idx="155">
                  <c:v>1.9999999999999584E-2</c:v>
                </c:pt>
                <c:pt idx="156">
                  <c:v>4.0000000000000036E-2</c:v>
                </c:pt>
                <c:pt idx="157">
                  <c:v>-9.999999999999773E-3</c:v>
                </c:pt>
                <c:pt idx="158">
                  <c:v>4.9999999999999808E-2</c:v>
                </c:pt>
                <c:pt idx="159">
                  <c:v>-0.15000000000000036</c:v>
                </c:pt>
                <c:pt idx="160">
                  <c:v>0.24000000000000024</c:v>
                </c:pt>
                <c:pt idx="161">
                  <c:v>-9.9999999999999659E-2</c:v>
                </c:pt>
                <c:pt idx="162">
                  <c:v>-1.0000000000000682E-2</c:v>
                </c:pt>
                <c:pt idx="163">
                  <c:v>3.0000000000001137E-2</c:v>
                </c:pt>
                <c:pt idx="164">
                  <c:v>1.9999999999998675E-2</c:v>
                </c:pt>
                <c:pt idx="165">
                  <c:v>-5.9999999999998714E-2</c:v>
                </c:pt>
                <c:pt idx="166">
                  <c:v>3.9999999999999127E-2</c:v>
                </c:pt>
                <c:pt idx="167">
                  <c:v>9.9999999999998111E-3</c:v>
                </c:pt>
                <c:pt idx="168">
                  <c:v>-5.9999999999999623E-2</c:v>
                </c:pt>
                <c:pt idx="169">
                  <c:v>2.9999999999999357E-2</c:v>
                </c:pt>
                <c:pt idx="170">
                  <c:v>-3.9999999999999127E-2</c:v>
                </c:pt>
                <c:pt idx="171">
                  <c:v>-4.9999999999998941E-2</c:v>
                </c:pt>
                <c:pt idx="172">
                  <c:v>-4.0000000000002707E-2</c:v>
                </c:pt>
                <c:pt idx="173">
                  <c:v>-7.9999999999998295E-2</c:v>
                </c:pt>
                <c:pt idx="174">
                  <c:v>-1.9999999999999574E-2</c:v>
                </c:pt>
                <c:pt idx="175">
                  <c:v>-4.0000000000000924E-2</c:v>
                </c:pt>
                <c:pt idx="176">
                  <c:v>-3.9999999999999147E-2</c:v>
                </c:pt>
                <c:pt idx="177">
                  <c:v>-6.000000000000049E-2</c:v>
                </c:pt>
                <c:pt idx="178">
                  <c:v>-7.0000000000000298E-2</c:v>
                </c:pt>
                <c:pt idx="179">
                  <c:v>-7.000000000000027E-2</c:v>
                </c:pt>
                <c:pt idx="180">
                  <c:v>0</c:v>
                </c:pt>
                <c:pt idx="181">
                  <c:v>-4.9999999999998941E-2</c:v>
                </c:pt>
                <c:pt idx="182">
                  <c:v>-1.0000000000000682E-2</c:v>
                </c:pt>
                <c:pt idx="183">
                  <c:v>-4.0000000000000036E-2</c:v>
                </c:pt>
                <c:pt idx="184">
                  <c:v>2.9999999999999357E-2</c:v>
                </c:pt>
                <c:pt idx="185">
                  <c:v>-1.9999999999998675E-2</c:v>
                </c:pt>
                <c:pt idx="186">
                  <c:v>2.9999999999999357E-2</c:v>
                </c:pt>
                <c:pt idx="187">
                  <c:v>-4.9999999999999808E-2</c:v>
                </c:pt>
                <c:pt idx="188">
                  <c:v>7.9999999999999169E-2</c:v>
                </c:pt>
                <c:pt idx="189">
                  <c:v>-8.9999999999998942E-2</c:v>
                </c:pt>
                <c:pt idx="190">
                  <c:v>4.9999999999999808E-2</c:v>
                </c:pt>
                <c:pt idx="191">
                  <c:v>9.999999999999773E-3</c:v>
                </c:pt>
                <c:pt idx="192">
                  <c:v>4.0000000000000036E-2</c:v>
                </c:pt>
                <c:pt idx="193">
                  <c:v>-9.999999999999773E-3</c:v>
                </c:pt>
                <c:pt idx="194">
                  <c:v>9.999999999999773E-3</c:v>
                </c:pt>
                <c:pt idx="195">
                  <c:v>1.9999999999999584E-2</c:v>
                </c:pt>
                <c:pt idx="196">
                  <c:v>-9.9999999999993566E-3</c:v>
                </c:pt>
                <c:pt idx="197">
                  <c:v>-4.5474735088646413E-16</c:v>
                </c:pt>
                <c:pt idx="198">
                  <c:v>5.0000000000000266E-2</c:v>
                </c:pt>
                <c:pt idx="199">
                  <c:v>-4.0000000000000036E-2</c:v>
                </c:pt>
                <c:pt idx="200">
                  <c:v>6.0000000000000074E-2</c:v>
                </c:pt>
                <c:pt idx="201">
                  <c:v>2.0000000000000018E-2</c:v>
                </c:pt>
                <c:pt idx="202">
                  <c:v>-3.0000000000000245E-2</c:v>
                </c:pt>
                <c:pt idx="203">
                  <c:v>-2.0000000000000039E-2</c:v>
                </c:pt>
                <c:pt idx="204">
                  <c:v>6.0000000000000511E-2</c:v>
                </c:pt>
                <c:pt idx="205">
                  <c:v>9.9999999999993375E-3</c:v>
                </c:pt>
                <c:pt idx="206">
                  <c:v>-2.9999999999999583E-2</c:v>
                </c:pt>
                <c:pt idx="207">
                  <c:v>2.0000000000000018E-2</c:v>
                </c:pt>
                <c:pt idx="208">
                  <c:v>1.0000000000000019E-2</c:v>
                </c:pt>
                <c:pt idx="209">
                  <c:v>-2.2737367544323206E-16</c:v>
                </c:pt>
                <c:pt idx="210">
                  <c:v>2.0000000000000018E-2</c:v>
                </c:pt>
                <c:pt idx="211">
                  <c:v>-9.999999999999792E-3</c:v>
                </c:pt>
                <c:pt idx="212">
                  <c:v>1.9999999999999792E-2</c:v>
                </c:pt>
                <c:pt idx="213">
                  <c:v>2.2737367544323206E-16</c:v>
                </c:pt>
                <c:pt idx="214">
                  <c:v>9.999999999999792E-3</c:v>
                </c:pt>
                <c:pt idx="215">
                  <c:v>1.1368683772161603E-16</c:v>
                </c:pt>
                <c:pt idx="216">
                  <c:v>0.01</c:v>
                </c:pt>
                <c:pt idx="217">
                  <c:v>1.9999999999999907E-2</c:v>
                </c:pt>
                <c:pt idx="218">
                  <c:v>-9.9999999999998961E-3</c:v>
                </c:pt>
                <c:pt idx="219">
                  <c:v>-1.1368683772161603E-16</c:v>
                </c:pt>
                <c:pt idx="220">
                  <c:v>1.0000000000000123E-2</c:v>
                </c:pt>
                <c:pt idx="221">
                  <c:v>-1.1368683772161603E-16</c:v>
                </c:pt>
                <c:pt idx="222">
                  <c:v>2.0000000000000077E-2</c:v>
                </c:pt>
                <c:pt idx="223">
                  <c:v>-1.0000000000000009E-2</c:v>
                </c:pt>
                <c:pt idx="224">
                  <c:v>9.9999999999999534E-3</c:v>
                </c:pt>
                <c:pt idx="225">
                  <c:v>1.0000000000000066E-2</c:v>
                </c:pt>
                <c:pt idx="226">
                  <c:v>-5.6843418860808016E-17</c:v>
                </c:pt>
                <c:pt idx="227">
                  <c:v>5.6843418860808016E-17</c:v>
                </c:pt>
                <c:pt idx="228">
                  <c:v>9.9999999999999534E-3</c:v>
                </c:pt>
                <c:pt idx="229">
                  <c:v>-9.9999999999999811E-3</c:v>
                </c:pt>
                <c:pt idx="230">
                  <c:v>2.0000000000000018E-2</c:v>
                </c:pt>
                <c:pt idx="231">
                  <c:v>-1.0000000000000038E-2</c:v>
                </c:pt>
                <c:pt idx="232">
                  <c:v>2.8421709430404008E-17</c:v>
                </c:pt>
                <c:pt idx="233">
                  <c:v>0</c:v>
                </c:pt>
                <c:pt idx="234">
                  <c:v>-2.8421709430404008E-17</c:v>
                </c:pt>
                <c:pt idx="235">
                  <c:v>2.8421709430404008E-17</c:v>
                </c:pt>
                <c:pt idx="236">
                  <c:v>9.9999999999999811E-3</c:v>
                </c:pt>
                <c:pt idx="237">
                  <c:v>-9.9999999999999811E-3</c:v>
                </c:pt>
                <c:pt idx="238">
                  <c:v>-1.4210854715202004E-17</c:v>
                </c:pt>
                <c:pt idx="239">
                  <c:v>0</c:v>
                </c:pt>
                <c:pt idx="240">
                  <c:v>1.0000000000000005E-2</c:v>
                </c:pt>
                <c:pt idx="241">
                  <c:v>-1.0000000000000002E-2</c:v>
                </c:pt>
                <c:pt idx="242">
                  <c:v>0.02</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A647-4BCD-80AB-D7569B7E98B1}"/>
            </c:ext>
          </c:extLst>
        </c:ser>
        <c:dLbls>
          <c:showLegendKey val="0"/>
          <c:showVal val="0"/>
          <c:showCatName val="0"/>
          <c:showSerName val="0"/>
          <c:showPercent val="0"/>
          <c:showBubbleSize val="0"/>
        </c:dLbls>
        <c:smooth val="0"/>
        <c:axId val="58866480"/>
        <c:axId val="1078989151"/>
      </c:lineChart>
      <c:catAx>
        <c:axId val="5886648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8989151"/>
        <c:crosses val="autoZero"/>
        <c:auto val="1"/>
        <c:lblAlgn val="ctr"/>
        <c:lblOffset val="100"/>
        <c:noMultiLvlLbl val="0"/>
      </c:catAx>
      <c:valAx>
        <c:axId val="10789891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Acceleration (m/s^2)</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886648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Valve Jerk</c:v>
          </c:tx>
          <c:spPr>
            <a:ln w="28575" cap="rnd">
              <a:solidFill>
                <a:schemeClr val="accent1"/>
              </a:solidFill>
              <a:round/>
            </a:ln>
            <a:effectLst/>
          </c:spPr>
          <c:marker>
            <c:symbol val="none"/>
          </c:marker>
          <c:cat>
            <c:numRef>
              <c:f>'Cylinder Head Measurements'!$V$7:$V$366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'Cylinder Head Measurements'!$R$7:$R$366</c:f>
              <c:numCache>
                <c:formatCode>General</c:formatCode>
                <c:ptCount val="360"/>
                <c:pt idx="0">
                  <c:v>0</c:v>
                </c:pt>
                <c:pt idx="1">
                  <c:v>0</c:v>
                </c:pt>
                <c:pt idx="2">
                  <c:v>0</c:v>
                </c:pt>
                <c:pt idx="3">
                  <c:v>0</c:v>
                </c:pt>
                <c:pt idx="4">
                  <c:v>0</c:v>
                </c:pt>
                <c:pt idx="5">
                  <c:v>0.01</c:v>
                </c:pt>
                <c:pt idx="6">
                  <c:v>-0.02</c:v>
                </c:pt>
                <c:pt idx="7">
                  <c:v>0.01</c:v>
                </c:pt>
                <c:pt idx="8">
                  <c:v>0</c:v>
                </c:pt>
                <c:pt idx="9">
                  <c:v>0</c:v>
                </c:pt>
                <c:pt idx="10">
                  <c:v>0</c:v>
                </c:pt>
                <c:pt idx="11">
                  <c:v>0</c:v>
                </c:pt>
                <c:pt idx="12">
                  <c:v>0</c:v>
                </c:pt>
                <c:pt idx="13">
                  <c:v>0</c:v>
                </c:pt>
                <c:pt idx="14">
                  <c:v>0</c:v>
                </c:pt>
                <c:pt idx="15">
                  <c:v>-0.01</c:v>
                </c:pt>
                <c:pt idx="16">
                  <c:v>0.02</c:v>
                </c:pt>
                <c:pt idx="17">
                  <c:v>-0.01</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0.01</c:v>
                </c:pt>
                <c:pt idx="66">
                  <c:v>-0.02</c:v>
                </c:pt>
                <c:pt idx="67">
                  <c:v>0.01</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0.01</c:v>
                </c:pt>
                <c:pt idx="99">
                  <c:v>-1.0000000000000002E-2</c:v>
                </c:pt>
                <c:pt idx="100">
                  <c:v>4.7369515717340011E-18</c:v>
                </c:pt>
                <c:pt idx="101">
                  <c:v>-3.552713678800501E-18</c:v>
                </c:pt>
                <c:pt idx="102">
                  <c:v>1.0000000000000002E-2</c:v>
                </c:pt>
                <c:pt idx="103">
                  <c:v>-1.0000000000000016E-2</c:v>
                </c:pt>
                <c:pt idx="104">
                  <c:v>-9.9999999999999672E-3</c:v>
                </c:pt>
                <c:pt idx="105">
                  <c:v>1.9999999999999962E-2</c:v>
                </c:pt>
                <c:pt idx="106">
                  <c:v>-9.9999999999999534E-3</c:v>
                </c:pt>
                <c:pt idx="107">
                  <c:v>-1.0000000000000066E-2</c:v>
                </c:pt>
                <c:pt idx="108">
                  <c:v>2.0000000000000077E-2</c:v>
                </c:pt>
                <c:pt idx="109">
                  <c:v>-1.0000000000000066E-2</c:v>
                </c:pt>
                <c:pt idx="110">
                  <c:v>-9.9999999999999534E-3</c:v>
                </c:pt>
                <c:pt idx="111">
                  <c:v>1.9999999999999962E-2</c:v>
                </c:pt>
                <c:pt idx="112">
                  <c:v>-9.9999999999999811E-3</c:v>
                </c:pt>
                <c:pt idx="113">
                  <c:v>2.8421709430404008E-17</c:v>
                </c:pt>
                <c:pt idx="114">
                  <c:v>-1.0000000000000037E-2</c:v>
                </c:pt>
                <c:pt idx="115">
                  <c:v>1.9999999999999962E-2</c:v>
                </c:pt>
                <c:pt idx="116">
                  <c:v>-1.9999999999999907E-2</c:v>
                </c:pt>
                <c:pt idx="117">
                  <c:v>1.9999999999999962E-2</c:v>
                </c:pt>
                <c:pt idx="118">
                  <c:v>-1.0000000000000009E-2</c:v>
                </c:pt>
                <c:pt idx="119">
                  <c:v>-5.6843418860808016E-17</c:v>
                </c:pt>
                <c:pt idx="120">
                  <c:v>1.1368683772161603E-16</c:v>
                </c:pt>
                <c:pt idx="121">
                  <c:v>-5.6843418860808016E-17</c:v>
                </c:pt>
                <c:pt idx="122">
                  <c:v>9.9999999999999534E-3</c:v>
                </c:pt>
                <c:pt idx="123">
                  <c:v>5.5511151231257827E-17</c:v>
                </c:pt>
                <c:pt idx="124">
                  <c:v>-1.9999999999999962E-2</c:v>
                </c:pt>
                <c:pt idx="125">
                  <c:v>2.9999999999999971E-2</c:v>
                </c:pt>
                <c:pt idx="126">
                  <c:v>-3.0000000000000141E-2</c:v>
                </c:pt>
                <c:pt idx="127">
                  <c:v>3.0000000000000256E-2</c:v>
                </c:pt>
                <c:pt idx="128">
                  <c:v>-2.0000000000000247E-2</c:v>
                </c:pt>
                <c:pt idx="129">
                  <c:v>-9.9999999999997816E-3</c:v>
                </c:pt>
                <c:pt idx="130">
                  <c:v>2.9999999999999805E-2</c:v>
                </c:pt>
                <c:pt idx="131">
                  <c:v>-9.9999999999997834E-3</c:v>
                </c:pt>
                <c:pt idx="132">
                  <c:v>-1.0000000000000238E-2</c:v>
                </c:pt>
                <c:pt idx="133">
                  <c:v>-9.9999999999997816E-3</c:v>
                </c:pt>
                <c:pt idx="134">
                  <c:v>2.999999999999968E-2</c:v>
                </c:pt>
                <c:pt idx="135">
                  <c:v>-1.9999999999999553E-2</c:v>
                </c:pt>
                <c:pt idx="136">
                  <c:v>9.999999999999792E-3</c:v>
                </c:pt>
                <c:pt idx="137">
                  <c:v>-2.4633073358870661E-16</c:v>
                </c:pt>
                <c:pt idx="138">
                  <c:v>-9.9999999999995457E-3</c:v>
                </c:pt>
                <c:pt idx="139">
                  <c:v>-4.5474735088646413E-16</c:v>
                </c:pt>
                <c:pt idx="140">
                  <c:v>2.0000000000000476E-2</c:v>
                </c:pt>
                <c:pt idx="141">
                  <c:v>-4.0000000000000493E-2</c:v>
                </c:pt>
                <c:pt idx="142">
                  <c:v>6.0000000000000511E-2</c:v>
                </c:pt>
                <c:pt idx="143">
                  <c:v>-5.0000000000000266E-2</c:v>
                </c:pt>
                <c:pt idx="144">
                  <c:v>-1.0000000000000472E-2</c:v>
                </c:pt>
                <c:pt idx="145">
                  <c:v>8.0000000000000959E-2</c:v>
                </c:pt>
                <c:pt idx="146">
                  <c:v>-7.0000000000000714E-2</c:v>
                </c:pt>
                <c:pt idx="147">
                  <c:v>-1.9999999999999563E-2</c:v>
                </c:pt>
                <c:pt idx="148">
                  <c:v>7.9999999999999627E-2</c:v>
                </c:pt>
                <c:pt idx="149">
                  <c:v>-4.9999999999999829E-2</c:v>
                </c:pt>
                <c:pt idx="150">
                  <c:v>0</c:v>
                </c:pt>
                <c:pt idx="151">
                  <c:v>-9.9999999999998111E-3</c:v>
                </c:pt>
                <c:pt idx="152">
                  <c:v>3.9999999999999619E-2</c:v>
                </c:pt>
                <c:pt idx="153">
                  <c:v>9.999999999999773E-3</c:v>
                </c:pt>
                <c:pt idx="154">
                  <c:v>-9.9999999999998757E-2</c:v>
                </c:pt>
                <c:pt idx="155">
                  <c:v>7.9999999999998753E-2</c:v>
                </c:pt>
                <c:pt idx="156">
                  <c:v>2.0000000000000451E-2</c:v>
                </c:pt>
                <c:pt idx="157">
                  <c:v>-4.9999999999999808E-2</c:v>
                </c:pt>
                <c:pt idx="158">
                  <c:v>5.9999999999999581E-2</c:v>
                </c:pt>
                <c:pt idx="159">
                  <c:v>-0.20000000000000018</c:v>
                </c:pt>
                <c:pt idx="160">
                  <c:v>0.39000000000000057</c:v>
                </c:pt>
                <c:pt idx="161">
                  <c:v>-0.33999999999999991</c:v>
                </c:pt>
                <c:pt idx="162">
                  <c:v>8.999999999999897E-2</c:v>
                </c:pt>
                <c:pt idx="163">
                  <c:v>4.0000000000001819E-2</c:v>
                </c:pt>
                <c:pt idx="164">
                  <c:v>-1.0000000000002462E-2</c:v>
                </c:pt>
                <c:pt idx="165">
                  <c:v>-7.9999999999997393E-2</c:v>
                </c:pt>
                <c:pt idx="166">
                  <c:v>9.9999999999997841E-2</c:v>
                </c:pt>
                <c:pt idx="167">
                  <c:v>-2.9999999999999315E-2</c:v>
                </c:pt>
                <c:pt idx="168">
                  <c:v>-6.9999999999999438E-2</c:v>
                </c:pt>
                <c:pt idx="169">
                  <c:v>8.9999999999998984E-2</c:v>
                </c:pt>
                <c:pt idx="170">
                  <c:v>-6.999999999999848E-2</c:v>
                </c:pt>
                <c:pt idx="171">
                  <c:v>-9.9999999999998146E-3</c:v>
                </c:pt>
                <c:pt idx="172">
                  <c:v>9.9999999999962341E-3</c:v>
                </c:pt>
                <c:pt idx="173">
                  <c:v>-3.9999999999995588E-2</c:v>
                </c:pt>
                <c:pt idx="174">
                  <c:v>5.9999999999998721E-2</c:v>
                </c:pt>
                <c:pt idx="175">
                  <c:v>-2.000000000000135E-2</c:v>
                </c:pt>
                <c:pt idx="176">
                  <c:v>1.7763568394002505E-15</c:v>
                </c:pt>
                <c:pt idx="177">
                  <c:v>-2.0000000000001343E-2</c:v>
                </c:pt>
                <c:pt idx="178">
                  <c:v>-9.9999999999998077E-3</c:v>
                </c:pt>
                <c:pt idx="179">
                  <c:v>2.7755575615628914E-17</c:v>
                </c:pt>
                <c:pt idx="180">
                  <c:v>7.000000000000027E-2</c:v>
                </c:pt>
                <c:pt idx="181">
                  <c:v>-4.9999999999998941E-2</c:v>
                </c:pt>
                <c:pt idx="182">
                  <c:v>3.9999999999998259E-2</c:v>
                </c:pt>
                <c:pt idx="183">
                  <c:v>-2.9999999999999354E-2</c:v>
                </c:pt>
                <c:pt idx="184">
                  <c:v>6.9999999999999396E-2</c:v>
                </c:pt>
                <c:pt idx="185">
                  <c:v>-4.9999999999998032E-2</c:v>
                </c:pt>
                <c:pt idx="186">
                  <c:v>4.9999999999998032E-2</c:v>
                </c:pt>
                <c:pt idx="187">
                  <c:v>-7.9999999999999169E-2</c:v>
                </c:pt>
                <c:pt idx="188">
                  <c:v>0.12999999999999898</c:v>
                </c:pt>
                <c:pt idx="189">
                  <c:v>-0.1699999999999981</c:v>
                </c:pt>
                <c:pt idx="190">
                  <c:v>0.13999999999999874</c:v>
                </c:pt>
                <c:pt idx="191">
                  <c:v>-4.0000000000000036E-2</c:v>
                </c:pt>
                <c:pt idx="192">
                  <c:v>3.0000000000000263E-2</c:v>
                </c:pt>
                <c:pt idx="193">
                  <c:v>-4.9999999999999808E-2</c:v>
                </c:pt>
                <c:pt idx="194">
                  <c:v>1.9999999999999546E-2</c:v>
                </c:pt>
                <c:pt idx="195">
                  <c:v>9.9999999999998111E-3</c:v>
                </c:pt>
                <c:pt idx="196">
                  <c:v>-2.9999999999998941E-2</c:v>
                </c:pt>
                <c:pt idx="197">
                  <c:v>9.9999999999989021E-3</c:v>
                </c:pt>
                <c:pt idx="198">
                  <c:v>5.0000000000000724E-2</c:v>
                </c:pt>
                <c:pt idx="199">
                  <c:v>-9.0000000000000302E-2</c:v>
                </c:pt>
                <c:pt idx="200">
                  <c:v>0.10000000000000012</c:v>
                </c:pt>
                <c:pt idx="201">
                  <c:v>-4.0000000000000056E-2</c:v>
                </c:pt>
                <c:pt idx="202">
                  <c:v>-5.0000000000000266E-2</c:v>
                </c:pt>
                <c:pt idx="203">
                  <c:v>1.0000000000000207E-2</c:v>
                </c:pt>
                <c:pt idx="204">
                  <c:v>8.0000000000000543E-2</c:v>
                </c:pt>
                <c:pt idx="205">
                  <c:v>-5.0000000000001175E-2</c:v>
                </c:pt>
                <c:pt idx="206">
                  <c:v>-3.9999999999998918E-2</c:v>
                </c:pt>
                <c:pt idx="207">
                  <c:v>4.99999999999996E-2</c:v>
                </c:pt>
                <c:pt idx="208">
                  <c:v>-9.9999999999999985E-3</c:v>
                </c:pt>
                <c:pt idx="209">
                  <c:v>-1.0000000000000247E-2</c:v>
                </c:pt>
                <c:pt idx="210">
                  <c:v>2.0000000000000247E-2</c:v>
                </c:pt>
                <c:pt idx="211">
                  <c:v>-2.9999999999999812E-2</c:v>
                </c:pt>
                <c:pt idx="212">
                  <c:v>2.9999999999999583E-2</c:v>
                </c:pt>
                <c:pt idx="213">
                  <c:v>-1.9999999999999563E-2</c:v>
                </c:pt>
                <c:pt idx="214">
                  <c:v>9.9999999999995648E-3</c:v>
                </c:pt>
                <c:pt idx="215">
                  <c:v>-9.9999999999996775E-3</c:v>
                </c:pt>
                <c:pt idx="216">
                  <c:v>9.9999999999998857E-3</c:v>
                </c:pt>
                <c:pt idx="217">
                  <c:v>9.9999999999999065E-3</c:v>
                </c:pt>
                <c:pt idx="218">
                  <c:v>-2.9999999999999805E-2</c:v>
                </c:pt>
                <c:pt idx="219">
                  <c:v>9.9999999999997816E-3</c:v>
                </c:pt>
                <c:pt idx="220">
                  <c:v>1.0000000000000238E-2</c:v>
                </c:pt>
                <c:pt idx="221">
                  <c:v>-1.0000000000000238E-2</c:v>
                </c:pt>
                <c:pt idx="222">
                  <c:v>2.0000000000000191E-2</c:v>
                </c:pt>
                <c:pt idx="223">
                  <c:v>-3.0000000000000086E-2</c:v>
                </c:pt>
                <c:pt idx="224">
                  <c:v>1.9999999999999962E-2</c:v>
                </c:pt>
                <c:pt idx="225">
                  <c:v>1.1275702593849246E-16</c:v>
                </c:pt>
                <c:pt idx="226">
                  <c:v>-1.0000000000000123E-2</c:v>
                </c:pt>
                <c:pt idx="227">
                  <c:v>1.1368683772161603E-16</c:v>
                </c:pt>
                <c:pt idx="228">
                  <c:v>9.9999999999998961E-3</c:v>
                </c:pt>
                <c:pt idx="229">
                  <c:v>-1.9999999999999934E-2</c:v>
                </c:pt>
                <c:pt idx="230">
                  <c:v>0.03</c:v>
                </c:pt>
                <c:pt idx="231">
                  <c:v>-3.0000000000000054E-2</c:v>
                </c:pt>
                <c:pt idx="232">
                  <c:v>1.0000000000000066E-2</c:v>
                </c:pt>
                <c:pt idx="233">
                  <c:v>-2.8421709430404008E-17</c:v>
                </c:pt>
                <c:pt idx="234">
                  <c:v>-2.8421709430404008E-17</c:v>
                </c:pt>
                <c:pt idx="235">
                  <c:v>5.6843418860808016E-17</c:v>
                </c:pt>
                <c:pt idx="236">
                  <c:v>9.9999999999999534E-3</c:v>
                </c:pt>
                <c:pt idx="237">
                  <c:v>-1.9999999999999962E-2</c:v>
                </c:pt>
                <c:pt idx="238">
                  <c:v>9.9999999999999672E-3</c:v>
                </c:pt>
                <c:pt idx="239">
                  <c:v>1.4210854715202004E-17</c:v>
                </c:pt>
                <c:pt idx="240">
                  <c:v>1.0000000000000005E-2</c:v>
                </c:pt>
                <c:pt idx="241">
                  <c:v>-2.0000000000000007E-2</c:v>
                </c:pt>
                <c:pt idx="242">
                  <c:v>3.0000000000000002E-2</c:v>
                </c:pt>
                <c:pt idx="243">
                  <c:v>-0.02</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AE2F-4AD6-A526-59E0ABDBF2FF}"/>
            </c:ext>
          </c:extLst>
        </c:ser>
        <c:dLbls>
          <c:showLegendKey val="0"/>
          <c:showVal val="0"/>
          <c:showCatName val="0"/>
          <c:showSerName val="0"/>
          <c:showPercent val="0"/>
          <c:showBubbleSize val="0"/>
        </c:dLbls>
        <c:smooth val="0"/>
        <c:axId val="397315776"/>
        <c:axId val="397314336"/>
      </c:lineChart>
      <c:catAx>
        <c:axId val="39731577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7314336"/>
        <c:crosses val="autoZero"/>
        <c:auto val="1"/>
        <c:lblAlgn val="ctr"/>
        <c:lblOffset val="100"/>
        <c:noMultiLvlLbl val="0"/>
      </c:catAx>
      <c:valAx>
        <c:axId val="3973143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Jerk</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731577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against Piston Position</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Valve lift</c:v>
          </c:tx>
          <c:spPr>
            <a:ln w="28575" cap="rnd">
              <a:solidFill>
                <a:schemeClr val="accent1">
                  <a:shade val="76000"/>
                </a:schemeClr>
              </a:solidFill>
              <a:round/>
            </a:ln>
            <a:effectLst/>
          </c:spPr>
          <c:marker>
            <c:symbol val="none"/>
          </c:marker>
          <c:cat>
            <c:numRef>
              <c:f>'Cylinder Head Measurements'!$V$7:$V$366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'Cylinder Head Measurements'!$D$7:$D$366</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92AD-47A2-9F05-6138A898EC49}"/>
            </c:ext>
          </c:extLst>
        </c:ser>
        <c:dLbls>
          <c:showLegendKey val="0"/>
          <c:showVal val="0"/>
          <c:showCatName val="0"/>
          <c:showSerName val="0"/>
          <c:showPercent val="0"/>
          <c:showBubbleSize val="0"/>
        </c:dLbls>
        <c:marker val="1"/>
        <c:smooth val="0"/>
        <c:axId val="186212607"/>
        <c:axId val="186223647"/>
      </c:lineChart>
      <c:lineChart>
        <c:grouping val="standard"/>
        <c:varyColors val="0"/>
        <c:ser>
          <c:idx val="1"/>
          <c:order val="1"/>
          <c:tx>
            <c:v>Piston Position</c:v>
          </c:tx>
          <c:spPr>
            <a:ln w="28575" cap="rnd">
              <a:solidFill>
                <a:schemeClr val="accent1">
                  <a:tint val="77000"/>
                </a:schemeClr>
              </a:solidFill>
              <a:round/>
            </a:ln>
            <a:effectLst/>
          </c:spPr>
          <c:marker>
            <c:symbol val="none"/>
          </c:marker>
          <c:cat>
            <c:numRef>
              <c:f>'Cylinder Head Measurements'!$V$7:$V$366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'Cylinder Head Measurements'!$U$7:$U$366</c:f>
              <c:numCache>
                <c:formatCode>General</c:formatCode>
                <c:ptCount val="360"/>
                <c:pt idx="0">
                  <c:v>5.4014243849485305E-2</c:v>
                </c:pt>
                <c:pt idx="1">
                  <c:v>0.21592016896909982</c:v>
                </c:pt>
                <c:pt idx="2">
                  <c:v>0.48530745037294087</c:v>
                </c:pt>
                <c:pt idx="3">
                  <c:v>0.86149253007372617</c:v>
                </c:pt>
                <c:pt idx="4">
                  <c:v>1.3435191018976105</c:v>
                </c:pt>
                <c:pt idx="5">
                  <c:v>1.9301588090541852</c:v>
                </c:pt>
                <c:pt idx="6">
                  <c:v>2.619912173672466</c:v>
                </c:pt>
                <c:pt idx="7">
                  <c:v>3.4110097835435971</c:v>
                </c:pt>
                <c:pt idx="8">
                  <c:v>4.3014137677269595</c:v>
                </c:pt>
                <c:pt idx="9">
                  <c:v>5.2888195995499334</c:v>
                </c:pt>
                <c:pt idx="10">
                  <c:v>6.3706582729144055</c:v>
                </c:pt>
                <c:pt idx="11">
                  <c:v>7.5440989057494861</c:v>
                </c:pt>
                <c:pt idx="12">
                  <c:v>8.806051832930164</c:v>
                </c:pt>
                <c:pt idx="13">
                  <c:v>10.153172259991063</c:v>
                </c:pt>
                <c:pt idx="14">
                  <c:v>11.581864558440923</c:v>
                </c:pt>
                <c:pt idx="15">
                  <c:v>13.088287293309417</c:v>
                </c:pt>
                <c:pt idx="16">
                  <c:v>14.668359083555142</c:v>
                </c:pt>
                <c:pt idx="17">
                  <c:v>16.317765405880436</c:v>
                </c:pt>
                <c:pt idx="18">
                  <c:v>18.031966461989953</c:v>
                </c:pt>
                <c:pt idx="19">
                  <c:v>19.806206237957042</c:v>
                </c:pt>
                <c:pt idx="20">
                  <c:v>21.635522891570016</c:v>
                </c:pt>
                <c:pt idx="21">
                  <c:v>23.514760608649361</c:v>
                </c:pt>
                <c:pt idx="22">
                  <c:v>25.438583071565311</c:v>
                </c:pt>
                <c:pt idx="23">
                  <c:v>27.401488681639997</c:v>
                </c:pt>
                <c:pt idx="24">
                  <c:v>29.397827670788942</c:v>
                </c:pt>
                <c:pt idx="25">
                  <c:v>31.421821225579126</c:v>
                </c:pt>
                <c:pt idx="26">
                  <c:v>33.46758272778078</c:v>
                </c:pt>
                <c:pt idx="27">
                  <c:v>35.529141188439404</c:v>
                </c:pt>
                <c:pt idx="28">
                  <c:v>37.600466916622025</c:v>
                </c:pt>
                <c:pt idx="29">
                  <c:v>39.675499418671606</c:v>
                </c:pt>
                <c:pt idx="30">
                  <c:v>41.748177468798644</c:v>
                </c:pt>
                <c:pt idx="31">
                  <c:v>43.812471227428354</c:v>
                </c:pt>
                <c:pt idx="32">
                  <c:v>45.862416210835221</c:v>
                </c:pt>
                <c:pt idx="33">
                  <c:v>47.892148835930868</c:v>
                </c:pt>
                <c:pt idx="34">
                  <c:v>49.89594318016168</c:v>
                </c:pt>
                <c:pt idx="35">
                  <c:v>51.868248511714867</c:v>
                </c:pt>
                <c:pt idx="36">
                  <c:v>53.803727063810889</c:v>
                </c:pt>
                <c:pt idx="37">
                  <c:v>55.697291453595696</c:v>
                </c:pt>
                <c:pt idx="38">
                  <c:v>57.544141086219426</c:v>
                </c:pt>
                <c:pt idx="39">
                  <c:v>59.339796843283978</c:v>
                </c:pt>
                <c:pt idx="40">
                  <c:v>61.080133336701188</c:v>
                </c:pt>
                <c:pt idx="41">
                  <c:v>62.761408017944369</c:v>
                </c:pt>
                <c:pt idx="42">
                  <c:v>64.380286471126055</c:v>
                </c:pt>
                <c:pt idx="43">
                  <c:v>65.933863286928386</c:v>
                </c:pt>
                <c:pt idx="44">
                  <c:v>67.419678011749298</c:v>
                </c:pt>
                <c:pt idx="45">
                  <c:v>68.835725788978237</c:v>
                </c:pt>
                <c:pt idx="46">
                  <c:v>70.180462451590842</c:v>
                </c:pt>
                <c:pt idx="47">
                  <c:v>71.452803980147635</c:v>
                </c:pt>
                <c:pt idx="48">
                  <c:v>72.652120399643096</c:v>
                </c:pt>
                <c:pt idx="49">
                  <c:v>73.778224343941261</c:v>
                </c:pt>
                <c:pt idx="50">
                  <c:v>74.831354659562166</c:v>
                </c:pt>
                <c:pt idx="51">
                  <c:v>75.812155544187988</c:v>
                </c:pt>
                <c:pt idx="52">
                  <c:v>76.721651813862252</c:v>
                </c:pt>
                <c:pt idx="53">
                  <c:v>77.561220962840281</c:v>
                </c:pt>
                <c:pt idx="54">
                  <c:v>78.332562719913639</c:v>
                </c:pt>
                <c:pt idx="55">
                  <c:v>79.037666815322055</c:v>
                </c:pt>
                <c:pt idx="56">
                  <c:v>79.678779655439115</c:v>
                </c:pt>
                <c:pt idx="57">
                  <c:v>80.258370562032368</c:v>
                </c:pt>
                <c:pt idx="58">
                  <c:v>80.779098173769285</c:v>
                </c:pt>
                <c:pt idx="59">
                  <c:v>81.243777534938033</c:v>
                </c:pt>
                <c:pt idx="60">
                  <c:v>81.655348315268697</c:v>
                </c:pt>
                <c:pt idx="61">
                  <c:v>82.016844520118724</c:v>
                </c:pt>
                <c:pt idx="62">
                  <c:v>82.331365966342645</c:v>
                </c:pt>
                <c:pt idx="63">
                  <c:v>82.602051719336146</c:v>
                </c:pt>
                <c:pt idx="64">
                  <c:v>82.832055613601668</c:v>
                </c:pt>
                <c:pt idx="65">
                  <c:v>83.024523914461128</c:v>
                </c:pt>
                <c:pt idx="66">
                  <c:v>83.182575123204202</c:v>
                </c:pt>
                <c:pt idx="67">
                  <c:v>83.309281882311595</c:v>
                </c:pt>
                <c:pt idx="68">
                  <c:v>83.407654901217001</c:v>
                </c:pt>
                <c:pt idx="69">
                  <c:v>83.480628795758875</c:v>
                </c:pt>
                <c:pt idx="70">
                  <c:v>83.531049715156385</c:v>
                </c:pt>
                <c:pt idx="71">
                  <c:v>83.561664618006134</c:v>
                </c:pt>
                <c:pt idx="72">
                  <c:v>83.575112052357923</c:v>
                </c:pt>
                <c:pt idx="73">
                  <c:v>83.573914293326666</c:v>
                </c:pt>
                <c:pt idx="74">
                  <c:v>83.560470693926533</c:v>
                </c:pt>
                <c:pt idx="75">
                  <c:v>83.537052109967547</c:v>
                </c:pt>
                <c:pt idx="76">
                  <c:v>83.505796267132951</c:v>
                </c:pt>
                <c:pt idx="77">
                  <c:v>83.46870394708597</c:v>
                </c:pt>
                <c:pt idx="78">
                  <c:v>83.427635879074955</c:v>
                </c:pt>
                <c:pt idx="79">
                  <c:v>83.384310233571711</c:v>
                </c:pt>
                <c:pt idx="80">
                  <c:v>83.340300624641372</c:v>
                </c:pt>
                <c:pt idx="81">
                  <c:v>83.297034537748075</c:v>
                </c:pt>
                <c:pt idx="82">
                  <c:v>83.25579210936273</c:v>
                </c:pt>
                <c:pt idx="83">
                  <c:v>83.217705193945491</c:v>
                </c:pt>
                <c:pt idx="84">
                  <c:v>83.183756662552156</c:v>
                </c:pt>
                <c:pt idx="85">
                  <c:v>83.154779885441755</c:v>
                </c:pt>
                <c:pt idx="86">
                  <c:v>83.131458358646043</c:v>
                </c:pt>
                <c:pt idx="87">
                  <c:v>83.114325441535556</c:v>
                </c:pt>
                <c:pt idx="88">
                  <c:v>83.103764179032709</c:v>
                </c:pt>
                <c:pt idx="89">
                  <c:v>83.100007188347462</c:v>
                </c:pt>
                <c:pt idx="90">
                  <c:v>83.103136596021685</c:v>
                </c:pt>
                <c:pt idx="91">
                  <c:v>83.113084016748203</c:v>
                </c:pt>
                <c:pt idx="92">
                  <c:v>83.129630570969866</c:v>
                </c:pt>
                <c:pt idx="93">
                  <c:v>83.152406943751529</c:v>
                </c:pt>
                <c:pt idx="94">
                  <c:v>83.180893492948826</c:v>
                </c:pt>
                <c:pt idx="95">
                  <c:v>83.214420420360511</c:v>
                </c:pt>
                <c:pt idx="96">
                  <c:v>83.252168025437967</c:v>
                </c:pt>
                <c:pt idx="97">
                  <c:v>83.293167067317114</c:v>
                </c:pt>
                <c:pt idx="98">
                  <c:v>83.336299267516964</c:v>
                </c:pt>
                <c:pt idx="99">
                  <c:v>83.380297992676788</c:v>
                </c:pt>
                <c:pt idx="100">
                  <c:v>83.423749164240732</c:v>
                </c:pt>
                <c:pt idx="101">
                  <c:v>83.465092450075502</c:v>
                </c:pt>
                <c:pt idx="102">
                  <c:v>83.50262280163362</c:v>
                </c:pt>
                <c:pt idx="103">
                  <c:v>83.534492409435401</c:v>
                </c:pt>
                <c:pt idx="104">
                  <c:v>83.558713159266475</c:v>
                </c:pt>
                <c:pt idx="105">
                  <c:v>83.573159681469662</c:v>
                </c:pt>
                <c:pt idx="106">
                  <c:v>83.575573095867512</c:v>
                </c:pt>
                <c:pt idx="107">
                  <c:v>83.563565564940376</c:v>
                </c:pt>
                <c:pt idx="108">
                  <c:v>83.534625777562695</c:v>
                </c:pt>
                <c:pt idx="109">
                  <c:v>83.486125494432343</c:v>
                </c:pt>
                <c:pt idx="110">
                  <c:v>83.41532729376641</c:v>
                </c:pt>
                <c:pt idx="111">
                  <c:v>83.319393661214036</c:v>
                </c:pt>
                <c:pt idx="112">
                  <c:v>83.195397570471471</c:v>
                </c:pt>
                <c:pt idx="113">
                  <c:v>83.040334699870812</c:v>
                </c:pt>
                <c:pt idx="114">
                  <c:v>82.851137424263172</c:v>
                </c:pt>
                <c:pt idx="115">
                  <c:v>82.624690709760998</c:v>
                </c:pt>
                <c:pt idx="116">
                  <c:v>82.357850020269382</c:v>
                </c:pt>
                <c:pt idx="117">
                  <c:v>82.047461318192816</c:v>
                </c:pt>
                <c:pt idx="118">
                  <c:v>81.690383206365567</c:v>
                </c:pt>
                <c:pt idx="119">
                  <c:v>81.283511213488794</c:v>
                </c:pt>
                <c:pt idx="120">
                  <c:v>80.823804170897574</c:v>
                </c:pt>
                <c:pt idx="121">
                  <c:v>80.308312564589599</c:v>
                </c:pt>
                <c:pt idx="122">
                  <c:v>79.734208674012805</c:v>
                </c:pt>
                <c:pt idx="123">
                  <c:v>79.098818229795626</c:v>
                </c:pt>
                <c:pt idx="124">
                  <c:v>78.399653238906225</c:v>
                </c:pt>
                <c:pt idx="125">
                  <c:v>77.634445541002805</c:v>
                </c:pt>
                <c:pt idx="126">
                  <c:v>76.801180578137888</c:v>
                </c:pt>
                <c:pt idx="127">
                  <c:v>75.898130786299049</c:v>
                </c:pt>
                <c:pt idx="128">
                  <c:v>74.923887956682449</c:v>
                </c:pt>
                <c:pt idx="129">
                  <c:v>73.877393872292942</c:v>
                </c:pt>
                <c:pt idx="130">
                  <c:v>72.75796850622109</c:v>
                </c:pt>
                <c:pt idx="131">
                  <c:v>71.565335075632476</c:v>
                </c:pt>
                <c:pt idx="132">
                  <c:v>70.299641282614971</c:v>
                </c:pt>
                <c:pt idx="133">
                  <c:v>68.961476140296753</c:v>
                </c:pt>
                <c:pt idx="134">
                  <c:v>67.55188187875703</c:v>
                </c:pt>
                <c:pt idx="135">
                  <c:v>66.072360546777205</c:v>
                </c:pt>
                <c:pt idx="136">
                  <c:v>64.52487506701209</c:v>
                </c:pt>
                <c:pt idx="137">
                  <c:v>62.911844656660726</c:v>
                </c:pt>
                <c:pt idx="138">
                  <c:v>61.236134685057927</c:v>
                </c:pt>
                <c:pt idx="139">
                  <c:v>59.501041195262452</c:v>
                </c:pt>
                <c:pt idx="140">
                  <c:v>57.710270460459625</c:v>
                </c:pt>
                <c:pt idx="141">
                  <c:v>55.867914070602801</c:v>
                </c:pt>
                <c:pt idx="142">
                  <c:v>53.978420144534262</c:v>
                </c:pt>
                <c:pt idx="143">
                  <c:v>52.046561334135987</c:v>
                </c:pt>
                <c:pt idx="144">
                  <c:v>50.07740032826333</c:v>
                </c:pt>
                <c:pt idx="145">
                  <c:v>48.076253575775489</c:v>
                </c:pt>
                <c:pt idx="146">
                  <c:v>46.048653931167792</c:v>
                </c:pt>
                <c:pt idx="147">
                  <c:v>44.0003128868427</c:v>
                </c:pt>
                <c:pt idx="148">
                  <c:v>41.937082997610872</c:v>
                </c:pt>
                <c:pt idx="149">
                  <c:v>39.864921030748334</c:v>
                </c:pt>
                <c:pt idx="150">
                  <c:v>37.789852294051073</c:v>
                </c:pt>
                <c:pt idx="151">
                  <c:v>35.717936509691825</c:v>
                </c:pt>
                <c:pt idx="152">
                  <c:v>33.6552355175439</c:v>
                </c:pt>
                <c:pt idx="153">
                  <c:v>31.607783011462978</c:v>
                </c:pt>
                <c:pt idx="154">
                  <c:v>29.581556438432081</c:v>
                </c:pt>
                <c:pt idx="155">
                  <c:v>27.582451125240144</c:v>
                </c:pt>
                <c:pt idx="156">
                  <c:v>25.616256641479886</c:v>
                </c:pt>
                <c:pt idx="157">
                  <c:v>23.688635361450295</c:v>
                </c:pt>
                <c:pt idx="158">
                  <c:v>21.805103150835045</c:v>
                </c:pt>
                <c:pt idx="159">
                  <c:v>19.971012076204634</c:v>
                </c:pt>
                <c:pt idx="160">
                  <c:v>18.191535015605318</c:v>
                </c:pt>
                <c:pt idx="161">
                  <c:v>16.471652035734071</c:v>
                </c:pt>
                <c:pt idx="162">
                  <c:v>14.816138394377752</c:v>
                </c:pt>
                <c:pt idx="163">
                  <c:v>13.229554024857293</c:v>
                </c:pt>
                <c:pt idx="164">
                  <c:v>11.71623436114951</c:v>
                </c:pt>
                <c:pt idx="165">
                  <c:v>10.280282367248663</c:v>
                </c:pt>
                <c:pt idx="166">
                  <c:v>8.925561641377902</c:v>
                </c:pt>
                <c:pt idx="167">
                  <c:v>7.6556904741825598</c:v>
                </c:pt>
                <c:pt idx="168">
                  <c:v>6.4740367494698656</c:v>
                </c:pt>
                <c:pt idx="169">
                  <c:v>5.3837135859521155</c:v>
                </c:pt>
                <c:pt idx="170">
                  <c:v>4.3875756284540586</c:v>
                </c:pt>
                <c:pt idx="171">
                  <c:v>3.4882159068931431</c:v>
                </c:pt>
                <c:pt idx="172">
                  <c:v>2.6879631908564869</c:v>
                </c:pt>
                <c:pt idx="173">
                  <c:v>1.9888797766540294</c:v>
                </c:pt>
                <c:pt idx="174">
                  <c:v>1.3927596522563999</c:v>
                </c:pt>
                <c:pt idx="175">
                  <c:v>0.9011269935042332</c:v>
                </c:pt>
                <c:pt idx="176">
                  <c:v>0.51523495240598738</c:v>
                </c:pt>
                <c:pt idx="177">
                  <c:v>0.23606470526019693</c:v>
                </c:pt>
                <c:pt idx="178">
                  <c:v>6.4324734792679472E-2</c:v>
                </c:pt>
                <c:pt idx="179">
                  <c:v>4.5032656158675575E-4</c:v>
                </c:pt>
                <c:pt idx="180">
                  <c:v>4.4603265623432302E-2</c:v>
                </c:pt>
                <c:pt idx="181">
                  <c:v>0.19667172496117027</c:v>
                </c:pt>
                <c:pt idx="182">
                  <c:v>0.45627034253592103</c:v>
                </c:pt>
                <c:pt idx="183">
                  <c:v>0.82274048913080278</c:v>
                </c:pt>
                <c:pt idx="184">
                  <c:v>1.2951507344980238</c:v>
                </c:pt>
                <c:pt idx="185">
                  <c:v>1.8722975247959235</c:v>
                </c:pt>
                <c:pt idx="186">
                  <c:v>2.5527060899934355</c:v>
                </c:pt>
                <c:pt idx="187">
                  <c:v>3.3346316059168561</c:v>
                </c:pt>
                <c:pt idx="188">
                  <c:v>4.2160606419920246</c:v>
                </c:pt>
                <c:pt idx="189">
                  <c:v>5.1947129325642685</c:v>
                </c:pt>
                <c:pt idx="190">
                  <c:v>6.2680435170128668</c:v>
                </c:pt>
                <c:pt idx="191">
                  <c:v>7.4332453017525006</c:v>
                </c:pt>
                <c:pt idx="192">
                  <c:v>8.6872521056451646</c:v>
                </c:pt>
                <c:pt idx="193">
                  <c:v>10.026742259308183</c:v>
                </c:pt>
                <c:pt idx="194">
                  <c:v>11.448142838241898</c:v>
                </c:pt>
                <c:pt idx="195">
                  <c:v>12.947634619501692</c:v>
                </c:pt>
                <c:pt idx="196">
                  <c:v>14.52115786162895</c:v>
                </c:pt>
                <c:pt idx="197">
                  <c:v>16.164419017493447</c:v>
                </c:pt>
                <c:pt idx="198">
                  <c:v>17.872898499245565</c:v>
                </c:pt>
                <c:pt idx="199">
                  <c:v>19.641859623304441</c:v>
                </c:pt>
                <c:pt idx="200">
                  <c:v>21.466358870672128</c:v>
                </c:pt>
                <c:pt idx="201">
                  <c:v>23.341257603204024</c:v>
                </c:pt>
                <c:pt idx="202">
                  <c:v>25.261235379002578</c:v>
                </c:pt>
                <c:pt idx="203">
                  <c:v>27.220805008943223</c:v>
                </c:pt>
                <c:pt idx="204">
                  <c:v>29.214329490491025</c:v>
                </c:pt>
                <c:pt idx="205">
                  <c:v>31.236040943368035</c:v>
                </c:pt>
                <c:pt idx="206">
                  <c:v>33.280061653207625</c:v>
                </c:pt>
                <c:pt idx="207">
                  <c:v>35.34042730304607</c:v>
                </c:pt>
                <c:pt idx="208">
                  <c:v>37.411112437465462</c:v>
                </c:pt>
                <c:pt idx="209">
                  <c:v>39.486058159760702</c:v>
                </c:pt>
                <c:pt idx="210">
                  <c:v>41.559202008380964</c:v>
                </c:pt>
                <c:pt idx="211">
                  <c:v>43.624509895314091</c:v>
                </c:pt>
                <c:pt idx="212">
                  <c:v>45.676009916914182</c:v>
                </c:pt>
                <c:pt idx="213">
                  <c:v>47.707827768531871</c:v>
                </c:pt>
                <c:pt idx="214">
                  <c:v>49.71422341065621</c:v>
                </c:pt>
                <c:pt idx="215">
                  <c:v>51.689628549436208</c:v>
                </c:pt>
                <c:pt idx="216">
                  <c:v>53.62868441253088</c:v>
                </c:pt>
                <c:pt idx="217">
                  <c:v>55.526279227016197</c:v>
                </c:pt>
                <c:pt idx="218">
                  <c:v>57.377584744715463</c:v>
                </c:pt>
                <c:pt idx="219">
                  <c:v>59.178091117016756</c:v>
                </c:pt>
                <c:pt idx="220">
                  <c:v>60.923639400800589</c:v>
                </c:pt>
                <c:pt idx="221">
                  <c:v>62.610450983445851</c:v>
                </c:pt>
                <c:pt idx="222">
                  <c:v>64.235153250580453</c:v>
                </c:pt>
                <c:pt idx="223">
                  <c:v>65.794800886112228</c:v>
                </c:pt>
                <c:pt idx="224">
                  <c:v>67.286892288902678</c:v>
                </c:pt>
                <c:pt idx="225">
                  <c:v>68.709380710894351</c:v>
                </c:pt>
                <c:pt idx="226">
                  <c:v>70.060679862251021</c:v>
                </c:pt>
                <c:pt idx="227">
                  <c:v>71.339663883141725</c:v>
                </c:pt>
                <c:pt idx="228">
                  <c:v>72.54566174110542</c:v>
                </c:pt>
                <c:pt idx="229">
                  <c:v>73.678446268944882</c:v>
                </c:pt>
                <c:pt idx="230">
                  <c:v>74.738218202564241</c:v>
                </c:pt>
                <c:pt idx="231">
                  <c:v>75.725585703799624</c:v>
                </c:pt>
                <c:pt idx="232">
                  <c:v>76.641539954361974</c:v>
                </c:pt>
                <c:pt idx="233">
                  <c:v>77.487427479702461</c:v>
                </c:pt>
                <c:pt idx="234">
                  <c:v>78.264919904232357</c:v>
                </c:pt>
                <c:pt idx="235">
                  <c:v>78.975981852248538</c:v>
                </c:pt>
                <c:pt idx="236">
                  <c:v>79.622837694332958</c:v>
                </c:pt>
                <c:pt idx="237">
                  <c:v>80.207937800568288</c:v>
                </c:pt>
                <c:pt idx="238">
                  <c:v>80.733924904281992</c:v>
                </c:pt>
                <c:pt idx="239">
                  <c:v>81.203601108349233</c:v>
                </c:pt>
                <c:pt idx="240">
                  <c:v>81.619895985559836</c:v>
                </c:pt>
                <c:pt idx="241">
                  <c:v>81.985836140068628</c:v>
                </c:pt>
                <c:pt idx="242">
                  <c:v>82.304516512788439</c:v>
                </c:pt>
                <c:pt idx="243">
                  <c:v>82.579073633259412</c:v>
                </c:pt>
                <c:pt idx="244">
                  <c:v>82.812660946690727</c:v>
                </c:pt>
                <c:pt idx="245">
                  <c:v>83.008426279329299</c:v>
                </c:pt>
                <c:pt idx="246">
                  <c:v>83.169491449094537</c:v>
                </c:pt>
                <c:pt idx="247">
                  <c:v>83.298933981887544</c:v>
                </c:pt>
                <c:pt idx="248">
                  <c:v>83.399770856961041</c:v>
                </c:pt>
                <c:pt idx="249">
                  <c:v>83.474944176649458</c:v>
                </c:pt>
                <c:pt idx="250">
                  <c:v>83.527308635751425</c:v>
                </c:pt>
                <c:pt idx="251">
                  <c:v>83.559620652926341</c:v>
                </c:pt>
                <c:pt idx="252">
                  <c:v>83.574529019535007</c:v>
                </c:pt>
                <c:pt idx="253">
                  <c:v>83.574566919353956</c:v>
                </c:pt>
                <c:pt idx="254">
                  <c:v>83.562145174511997</c:v>
                </c:pt>
                <c:pt idx="255">
                  <c:v>83.539546577919154</c:v>
                </c:pt>
                <c:pt idx="256">
                  <c:v>83.508921179572553</c:v>
                </c:pt>
                <c:pt idx="257">
                  <c:v>83.472282402745705</c:v>
                </c:pt>
                <c:pt idx="258">
                  <c:v>83.431503875628266</c:v>
                </c:pt>
                <c:pt idx="259">
                  <c:v>83.388316874022536</c:v>
                </c:pt>
                <c:pt idx="260">
                  <c:v>83.344308280871331</c:v>
                </c:pt>
                <c:pt idx="261">
                  <c:v>83.300918978418849</c:v>
                </c:pt>
                <c:pt idx="262">
                  <c:v>83.259442598507448</c:v>
                </c:pt>
                <c:pt idx="263">
                  <c:v>83.22102456576269</c:v>
                </c:pt>
                <c:pt idx="264">
                  <c:v>83.18666137714709</c:v>
                </c:pt>
                <c:pt idx="265">
                  <c:v>83.157200069539897</c:v>
                </c:pt>
                <c:pt idx="266">
                  <c:v>83.133337834634133</c:v>
                </c:pt>
                <c:pt idx="267">
                  <c:v>83.115621747558308</c:v>
                </c:pt>
                <c:pt idx="268">
                  <c:v>83.104448582287745</c:v>
                </c:pt>
                <c:pt idx="269">
                  <c:v>83.100064693166388</c:v>
                </c:pt>
                <c:pt idx="270">
                  <c:v>83.102565947796265</c:v>
                </c:pt>
                <c:pt idx="271">
                  <c:v>83.111897702249919</c:v>
                </c:pt>
                <c:pt idx="272">
                  <c:v>83.127854815108194</c:v>
                </c:pt>
                <c:pt idx="273">
                  <c:v>83.150081702315461</c:v>
                </c:pt>
                <c:pt idx="274">
                  <c:v>83.178072440366648</c:v>
                </c:pt>
                <c:pt idx="275">
                  <c:v>83.211170930988175</c:v>
                </c:pt>
                <c:pt idx="276">
                  <c:v>83.248571146337127</c:v>
                </c:pt>
                <c:pt idx="277">
                  <c:v>83.289317479904511</c:v>
                </c:pt>
                <c:pt idx="278">
                  <c:v>83.332305234846984</c:v>
                </c:pt>
                <c:pt idx="279">
                  <c:v>83.376281288458799</c:v>
                </c:pt>
                <c:pt idx="280">
                  <c:v>83.419844978981388</c:v>
                </c:pt>
                <c:pt idx="281">
                  <c:v>83.461449268975997</c:v>
                </c:pt>
                <c:pt idx="282">
                  <c:v>83.499402248062665</c:v>
                </c:pt>
                <c:pt idx="283">
                  <c:v>83.531869046940173</c:v>
                </c:pt>
                <c:pt idx="284">
                  <c:v>83.556874244189586</c:v>
                </c:pt>
                <c:pt idx="285">
                  <c:v>83.572304857317675</c:v>
                </c:pt>
                <c:pt idx="286">
                  <c:v>83.57591401964801</c:v>
                </c:pt>
                <c:pt idx="287">
                  <c:v>83.565325454774381</c:v>
                </c:pt>
                <c:pt idx="288">
                  <c:v>83.538038870023911</c:v>
                </c:pt>
                <c:pt idx="289">
                  <c:v>83.491436399306522</c:v>
                </c:pt>
                <c:pt idx="290">
                  <c:v>83.422790233320043</c:v>
                </c:pt>
                <c:pt idx="291">
                  <c:v>83.329271580675623</c:v>
                </c:pt>
                <c:pt idx="292">
                  <c:v>83.207961106338203</c:v>
                </c:pt>
                <c:pt idx="293">
                  <c:v>83.055860992945739</c:v>
                </c:pt>
                <c:pt idx="294">
                  <c:v>82.869908765094877</c:v>
                </c:pt>
                <c:pt idx="295">
                  <c:v>82.646993005501457</c:v>
                </c:pt>
                <c:pt idx="296">
                  <c:v>82.383971073979055</c:v>
                </c:pt>
                <c:pt idx="297">
                  <c:v>82.077688914398976</c:v>
                </c:pt>
                <c:pt idx="298">
                  <c:v>81.725003000290613</c:v>
                </c:pt>
                <c:pt idx="299">
                  <c:v>81.322804425851587</c:v>
                </c:pt>
                <c:pt idx="300">
                  <c:v>80.868045095565321</c:v>
                </c:pt>
                <c:pt idx="301">
                  <c:v>80.357765902561312</c:v>
                </c:pt>
                <c:pt idx="302">
                  <c:v>79.789126714146619</c:v>
                </c:pt>
                <c:pt idx="303">
                  <c:v>79.159437904158466</c:v>
                </c:pt>
                <c:pt idx="304">
                  <c:v>78.466193088364861</c:v>
                </c:pt>
                <c:pt idx="305">
                  <c:v>77.707102634349752</c:v>
                </c:pt>
                <c:pt idx="306">
                  <c:v>76.880127435241889</c:v>
                </c:pt>
                <c:pt idx="307">
                  <c:v>75.983512362033792</c:v>
                </c:pt>
                <c:pt idx="308">
                  <c:v>75.015818747236537</c:v>
                </c:pt>
                <c:pt idx="309">
                  <c:v>73.975955208437369</c:v>
                </c:pt>
                <c:pt idx="310">
                  <c:v>72.863206098799168</c:v>
                </c:pt>
                <c:pt idx="311">
                  <c:v>71.677256876641735</c:v>
                </c:pt>
                <c:pt idx="312">
                  <c:v>70.418215720608586</c:v>
                </c:pt>
                <c:pt idx="313">
                  <c:v>69.086630781457899</c:v>
                </c:pt>
                <c:pt idx="314">
                  <c:v>67.683502555105122</c:v>
                </c:pt>
                <c:pt idx="315">
                  <c:v>66.210290980945075</c:v>
                </c:pt>
                <c:pt idx="316">
                  <c:v>64.668917009456749</c:v>
                </c:pt>
                <c:pt idx="317">
                  <c:v>63.061758536736967</c:v>
                </c:pt>
                <c:pt idx="318">
                  <c:v>61.39164076286108</c:v>
                </c:pt>
                <c:pt idx="319">
                  <c:v>59.661821187309371</c:v>
                </c:pt>
                <c:pt idx="320">
                  <c:v>57.875969599849284</c:v>
                </c:pt>
                <c:pt idx="321">
                  <c:v>56.03814355187788</c:v>
                </c:pt>
                <c:pt idx="322">
                  <c:v>54.152759895492125</c:v>
                </c:pt>
                <c:pt idx="323">
                  <c:v>52.224563051568097</c:v>
                </c:pt>
                <c:pt idx="324">
                  <c:v>50.258590712091419</c:v>
                </c:pt>
                <c:pt idx="325">
                  <c:v>48.260137696176947</c:v>
                </c:pt>
                <c:pt idx="326">
                  <c:v>46.2347186657733</c:v>
                </c:pt>
                <c:pt idx="327">
                  <c:v>44.188030369555619</c:v>
                </c:pt>
                <c:pt idx="328">
                  <c:v>42.125914026584589</c:v>
                </c:pt>
                <c:pt idx="329">
                  <c:v>40.054318390091979</c:v>
                </c:pt>
                <c:pt idx="330">
                  <c:v>37.979263951443727</c:v>
                </c:pt>
                <c:pt idx="331">
                  <c:v>35.906808659849503</c:v>
                </c:pt>
                <c:pt idx="332">
                  <c:v>33.843015449048636</c:v>
                </c:pt>
                <c:pt idx="333">
                  <c:v>31.79392178154303</c:v>
                </c:pt>
                <c:pt idx="334">
                  <c:v>29.76551134667374</c:v>
                </c:pt>
                <c:pt idx="335">
                  <c:v>27.763687982790579</c:v>
                </c:pt>
                <c:pt idx="336">
                  <c:v>25.794251837002015</c:v>
                </c:pt>
                <c:pt idx="337">
                  <c:v>23.862877728907655</c:v>
                </c:pt>
                <c:pt idx="338">
                  <c:v>21.97509564715747</c:v>
                </c:pt>
                <c:pt idx="339">
                  <c:v>20.136273279078466</c:v>
                </c:pt>
                <c:pt idx="340">
                  <c:v>18.351600453129372</c:v>
                </c:pt>
                <c:pt idx="341">
                  <c:v>16.626075360586373</c:v>
                </c:pt>
                <c:pt idx="342">
                  <c:v>14.964492415542463</c:v>
                </c:pt>
                <c:pt idx="343">
                  <c:v>13.371431609961808</c:v>
                </c:pt>
                <c:pt idx="344">
                  <c:v>11.851249222150765</c:v>
                </c:pt>
                <c:pt idx="345">
                  <c:v>10.408069741660466</c:v>
                </c:pt>
                <c:pt idx="346">
                  <c:v>9.0457788805160995</c:v>
                </c:pt>
                <c:pt idx="347">
                  <c:v>7.7680175490824901</c:v>
                </c:pt>
                <c:pt idx="348">
                  <c:v>6.5781766842437115</c:v>
                </c:pt>
                <c:pt idx="349">
                  <c:v>5.4793928274412984</c:v>
                </c:pt>
                <c:pt idx="350">
                  <c:v>4.4745443601216364</c:v>
                </c:pt>
                <c:pt idx="351">
                  <c:v>3.5662483140142696</c:v>
                </c:pt>
                <c:pt idx="352">
                  <c:v>2.7568576832124867</c:v>
                </c:pt>
                <c:pt idx="353">
                  <c:v>2.0484591741314553</c:v>
                </c:pt>
                <c:pt idx="354">
                  <c:v>1.4428713379959217</c:v>
                </c:pt>
                <c:pt idx="355">
                  <c:v>0.9416430385381761</c:v>
                </c:pt>
                <c:pt idx="356">
                  <c:v>0.54605221506821855</c:v>
                </c:pt>
                <c:pt idx="357">
                  <c:v>0.25710490803905495</c:v>
                </c:pt>
                <c:pt idx="358">
                  <c:v>7.5534520727057575E-2</c:v>
                </c:pt>
                <c:pt idx="359">
                  <c:v>1.8012967400803492E-3</c:v>
                </c:pt>
              </c:numCache>
            </c:numRef>
          </c:val>
          <c:smooth val="0"/>
          <c:extLst>
            <c:ext xmlns:c16="http://schemas.microsoft.com/office/drawing/2014/chart" uri="{C3380CC4-5D6E-409C-BE32-E72D297353CC}">
              <c16:uniqueId val="{00000001-92AD-47A2-9F05-6138A898EC49}"/>
            </c:ext>
          </c:extLst>
        </c:ser>
        <c:dLbls>
          <c:showLegendKey val="0"/>
          <c:showVal val="0"/>
          <c:showCatName val="0"/>
          <c:showSerName val="0"/>
          <c:showPercent val="0"/>
          <c:showBubbleSize val="0"/>
        </c:dLbls>
        <c:marker val="1"/>
        <c:smooth val="0"/>
        <c:axId val="186263007"/>
        <c:axId val="186261087"/>
      </c:lineChart>
      <c:catAx>
        <c:axId val="18621260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223647"/>
        <c:crosses val="autoZero"/>
        <c:auto val="1"/>
        <c:lblAlgn val="ctr"/>
        <c:lblOffset val="100"/>
        <c:noMultiLvlLbl val="0"/>
      </c:catAx>
      <c:valAx>
        <c:axId val="1862236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212607"/>
        <c:crosses val="autoZero"/>
        <c:crossBetween val="between"/>
      </c:valAx>
      <c:valAx>
        <c:axId val="186261087"/>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 (mm)</a:t>
                </a:r>
                <a:endParaRPr lang="en-GB"/>
              </a:p>
            </c:rich>
          </c:tx>
          <c:layout>
            <c:manualLayout>
              <c:xMode val="edge"/>
              <c:yMode val="edge"/>
              <c:x val="0.95389127005676011"/>
              <c:y val="0.3186614173228346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263007"/>
        <c:crosses val="max"/>
        <c:crossBetween val="between"/>
      </c:valAx>
      <c:catAx>
        <c:axId val="186263007"/>
        <c:scaling>
          <c:orientation val="minMax"/>
        </c:scaling>
        <c:delete val="1"/>
        <c:axPos val="b"/>
        <c:numFmt formatCode="General" sourceLinked="1"/>
        <c:majorTickMark val="out"/>
        <c:minorTickMark val="none"/>
        <c:tickLblPos val="nextTo"/>
        <c:crossAx val="186261087"/>
        <c:auto val="1"/>
        <c:lblAlgn val="ctr"/>
        <c:lblOffset val="100"/>
        <c:noMultiLvlLbl val="0"/>
      </c:cat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withinLinear" id="14">
  <a:schemeClr val="accent1"/>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3.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6" Type="http://schemas.openxmlformats.org/officeDocument/2006/relationships/chart" Target="../charts/chart13.xml"/><Relationship Id="rId5" Type="http://schemas.openxmlformats.org/officeDocument/2006/relationships/chart" Target="../charts/chart12.xml"/><Relationship Id="rId4"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editAs="oneCell">
    <xdr:from>
      <xdr:col>5</xdr:col>
      <xdr:colOff>465992</xdr:colOff>
      <xdr:row>1</xdr:row>
      <xdr:rowOff>56728</xdr:rowOff>
    </xdr:from>
    <xdr:to>
      <xdr:col>8</xdr:col>
      <xdr:colOff>523152</xdr:colOff>
      <xdr:row>2</xdr:row>
      <xdr:rowOff>190499</xdr:rowOff>
    </xdr:to>
    <xdr:pic>
      <xdr:nvPicPr>
        <xdr:cNvPr id="2" name="Picture 1" descr="See the source image">
          <a:extLst>
            <a:ext uri="{FF2B5EF4-FFF2-40B4-BE49-F238E27FC236}">
              <a16:creationId xmlns:a16="http://schemas.microsoft.com/office/drawing/2014/main" id="{7A4D1E9F-EDCB-4B92-9968-A304883F99F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485417" y="304378"/>
          <a:ext cx="1800235" cy="381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50</xdr:row>
      <xdr:rowOff>0</xdr:rowOff>
    </xdr:from>
    <xdr:to>
      <xdr:col>9</xdr:col>
      <xdr:colOff>19429</xdr:colOff>
      <xdr:row>51</xdr:row>
      <xdr:rowOff>103933</xdr:rowOff>
    </xdr:to>
    <xdr:pic>
      <xdr:nvPicPr>
        <xdr:cNvPr id="3" name="Picture 2" descr="See the source image">
          <a:extLst>
            <a:ext uri="{FF2B5EF4-FFF2-40B4-BE49-F238E27FC236}">
              <a16:creationId xmlns:a16="http://schemas.microsoft.com/office/drawing/2014/main" id="{CEE03AD4-21A9-4395-A39B-C233C8319AA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23568" y="12505904"/>
          <a:ext cx="1434624" cy="303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17</xdr:col>
      <xdr:colOff>0</xdr:colOff>
      <xdr:row>2</xdr:row>
      <xdr:rowOff>242888</xdr:rowOff>
    </xdr:from>
    <xdr:to>
      <xdr:col>25</xdr:col>
      <xdr:colOff>38100</xdr:colOff>
      <xdr:row>16</xdr:row>
      <xdr:rowOff>228600</xdr:rowOff>
    </xdr:to>
    <xdr:graphicFrame macro="">
      <xdr:nvGraphicFramePr>
        <xdr:cNvPr id="4" name="Chart 3">
          <a:extLst>
            <a:ext uri="{FF2B5EF4-FFF2-40B4-BE49-F238E27FC236}">
              <a16:creationId xmlns:a16="http://schemas.microsoft.com/office/drawing/2014/main" id="{6D9431BE-F693-D0E9-0FC1-E1D92091AA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28575</xdr:colOff>
      <xdr:row>18</xdr:row>
      <xdr:rowOff>9525</xdr:rowOff>
    </xdr:from>
    <xdr:to>
      <xdr:col>25</xdr:col>
      <xdr:colOff>38100</xdr:colOff>
      <xdr:row>31</xdr:row>
      <xdr:rowOff>242887</xdr:rowOff>
    </xdr:to>
    <xdr:graphicFrame macro="">
      <xdr:nvGraphicFramePr>
        <xdr:cNvPr id="5" name="Chart 4">
          <a:extLst>
            <a:ext uri="{FF2B5EF4-FFF2-40B4-BE49-F238E27FC236}">
              <a16:creationId xmlns:a16="http://schemas.microsoft.com/office/drawing/2014/main" id="{3E49D82F-4EF9-482C-A86D-2306DE90173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26</xdr:col>
      <xdr:colOff>38100</xdr:colOff>
      <xdr:row>3</xdr:row>
      <xdr:rowOff>0</xdr:rowOff>
    </xdr:from>
    <xdr:to>
      <xdr:col>36</xdr:col>
      <xdr:colOff>0</xdr:colOff>
      <xdr:row>16</xdr:row>
      <xdr:rowOff>233362</xdr:rowOff>
    </xdr:to>
    <xdr:graphicFrame macro="">
      <xdr:nvGraphicFramePr>
        <xdr:cNvPr id="6" name="Chart 5">
          <a:extLst>
            <a:ext uri="{FF2B5EF4-FFF2-40B4-BE49-F238E27FC236}">
              <a16:creationId xmlns:a16="http://schemas.microsoft.com/office/drawing/2014/main" id="{25C4CD63-D4F0-4943-AA22-AF3DA90606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26</xdr:col>
      <xdr:colOff>76200</xdr:colOff>
      <xdr:row>18</xdr:row>
      <xdr:rowOff>0</xdr:rowOff>
    </xdr:from>
    <xdr:to>
      <xdr:col>36</xdr:col>
      <xdr:colOff>0</xdr:colOff>
      <xdr:row>31</xdr:row>
      <xdr:rowOff>233362</xdr:rowOff>
    </xdr:to>
    <xdr:graphicFrame macro="">
      <xdr:nvGraphicFramePr>
        <xdr:cNvPr id="7" name="Chart 6">
          <a:extLst>
            <a:ext uri="{FF2B5EF4-FFF2-40B4-BE49-F238E27FC236}">
              <a16:creationId xmlns:a16="http://schemas.microsoft.com/office/drawing/2014/main" id="{6DFB765A-F687-4009-9C7E-E59BBD87CB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17</xdr:col>
      <xdr:colOff>0</xdr:colOff>
      <xdr:row>38</xdr:row>
      <xdr:rowOff>0</xdr:rowOff>
    </xdr:from>
    <xdr:to>
      <xdr:col>25</xdr:col>
      <xdr:colOff>28576</xdr:colOff>
      <xdr:row>50</xdr:row>
      <xdr:rowOff>0</xdr:rowOff>
    </xdr:to>
    <xdr:graphicFrame macro="">
      <xdr:nvGraphicFramePr>
        <xdr:cNvPr id="8" name="Chart 7">
          <a:extLst>
            <a:ext uri="{FF2B5EF4-FFF2-40B4-BE49-F238E27FC236}">
              <a16:creationId xmlns:a16="http://schemas.microsoft.com/office/drawing/2014/main" id="{617C5F00-47C5-49DA-8789-7CDC09B9575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26</xdr:col>
      <xdr:colOff>28576</xdr:colOff>
      <xdr:row>37</xdr:row>
      <xdr:rowOff>238124</xdr:rowOff>
    </xdr:from>
    <xdr:to>
      <xdr:col>34</xdr:col>
      <xdr:colOff>600076</xdr:colOff>
      <xdr:row>49</xdr:row>
      <xdr:rowOff>220134</xdr:rowOff>
    </xdr:to>
    <xdr:graphicFrame macro="">
      <xdr:nvGraphicFramePr>
        <xdr:cNvPr id="9" name="Chart 8">
          <a:extLst>
            <a:ext uri="{FF2B5EF4-FFF2-40B4-BE49-F238E27FC236}">
              <a16:creationId xmlns:a16="http://schemas.microsoft.com/office/drawing/2014/main" id="{D14393E1-C9A8-4F03-ABA8-23D41AA3C34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17</xdr:col>
      <xdr:colOff>0</xdr:colOff>
      <xdr:row>51</xdr:row>
      <xdr:rowOff>166688</xdr:rowOff>
    </xdr:from>
    <xdr:to>
      <xdr:col>26</xdr:col>
      <xdr:colOff>16934</xdr:colOff>
      <xdr:row>69</xdr:row>
      <xdr:rowOff>135467</xdr:rowOff>
    </xdr:to>
    <xdr:graphicFrame macro="">
      <xdr:nvGraphicFramePr>
        <xdr:cNvPr id="11" name="Chart 10">
          <a:extLst>
            <a:ext uri="{FF2B5EF4-FFF2-40B4-BE49-F238E27FC236}">
              <a16:creationId xmlns:a16="http://schemas.microsoft.com/office/drawing/2014/main" id="{577FC671-521A-F8AC-4F28-8EB1DB46B26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xdr:col>
      <xdr:colOff>0</xdr:colOff>
      <xdr:row>52</xdr:row>
      <xdr:rowOff>123825</xdr:rowOff>
    </xdr:from>
    <xdr:to>
      <xdr:col>14</xdr:col>
      <xdr:colOff>175260</xdr:colOff>
      <xdr:row>64</xdr:row>
      <xdr:rowOff>83820</xdr:rowOff>
    </xdr:to>
    <xdr:sp macro="" textlink="">
      <xdr:nvSpPr>
        <xdr:cNvPr id="12" name="TextBox 11">
          <a:extLst>
            <a:ext uri="{FF2B5EF4-FFF2-40B4-BE49-F238E27FC236}">
              <a16:creationId xmlns:a16="http://schemas.microsoft.com/office/drawing/2014/main" id="{C98061C2-6F12-D14F-C5C0-D333743DDF03}"/>
            </a:ext>
          </a:extLst>
        </xdr:cNvPr>
        <xdr:cNvSpPr txBox="1"/>
      </xdr:nvSpPr>
      <xdr:spPr>
        <a:xfrm>
          <a:off x="617220" y="12681585"/>
          <a:ext cx="8229600" cy="21545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2.5 Flow Potential and Tuning Insight </a:t>
          </a:r>
        </a:p>
        <a:p>
          <a:r>
            <a:rPr lang="en-GB">
              <a:latin typeface="Arial" panose="020B0604020202020204" pitchFamily="34" charset="0"/>
              <a:cs typeface="Arial" panose="020B0604020202020204" pitchFamily="34" charset="0"/>
            </a:rPr>
            <a:t>The flow profile indicates whether an engine is optimized for high or low RPM performance. If the flow rate is strongest at higher valve lifts or higher engine speeds, the engine is better suited for high RPM performance, meaning it will make more power at the top of the rev range. Conversely, if the flow is strong at low valve lifts and lower speeds, the engine favors low RPM performance, giving better torque and responsiveness at everyday driving speeds.</a:t>
          </a:r>
          <a:r>
            <a:rPr lang="en-GB" baseline="0">
              <a:latin typeface="Arial" panose="020B0604020202020204" pitchFamily="34" charset="0"/>
              <a:cs typeface="Arial" panose="020B0604020202020204" pitchFamily="34" charset="0"/>
            </a:rPr>
            <a:t> </a:t>
          </a:r>
          <a:r>
            <a:rPr lang="en-GB">
              <a:latin typeface="Arial" panose="020B0604020202020204" pitchFamily="34" charset="0"/>
              <a:cs typeface="Arial" panose="020B0604020202020204" pitchFamily="34" charset="0"/>
            </a:rPr>
            <a:t>Adding trumpets or optimized intake manifolds generally improves airflow, especially at higher RPMs, by smoothing and accelerating the air entering the engine. Properly sized and shaped manifolds can increase volumetric efficiency, allowing the engine to breathe better at high speeds. However, poorly matched or excessively long/short manifolds can create turbulence or flow restrictions, particularly at lower RPMs, which may reduce overall performance.</a:t>
          </a:r>
          <a:r>
            <a:rPr lang="en-GB" baseline="0">
              <a:latin typeface="Arial" panose="020B0604020202020204" pitchFamily="34" charset="0"/>
              <a:cs typeface="Arial" panose="020B0604020202020204" pitchFamily="34" charset="0"/>
            </a:rPr>
            <a:t> </a:t>
          </a:r>
          <a:r>
            <a:rPr lang="en-GB">
              <a:latin typeface="Arial" panose="020B0604020202020204" pitchFamily="34" charset="0"/>
              <a:cs typeface="Arial" panose="020B0604020202020204" pitchFamily="34" charset="0"/>
            </a:rPr>
            <a:t>The data also suggests the real-world performance limits of the engine. If the flow only peaks at high lifts, the engine may struggle at low RPM, leading to reduced torque or drivability issues. If flow starts dropping off at high lifts, it indicates a ceiling for upper RPM power. Overall, the flow data helps identify the engine’s optimal power band and where modifications, like intake changes, will have the most effect.</a:t>
          </a:r>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0</xdr:colOff>
      <xdr:row>19</xdr:row>
      <xdr:rowOff>29883</xdr:rowOff>
    </xdr:from>
    <xdr:to>
      <xdr:col>30</xdr:col>
      <xdr:colOff>14941</xdr:colOff>
      <xdr:row>34</xdr:row>
      <xdr:rowOff>127000</xdr:rowOff>
    </xdr:to>
    <xdr:sp macro="" textlink="">
      <xdr:nvSpPr>
        <xdr:cNvPr id="2" name="TextBox 1">
          <a:extLst>
            <a:ext uri="{FF2B5EF4-FFF2-40B4-BE49-F238E27FC236}">
              <a16:creationId xmlns:a16="http://schemas.microsoft.com/office/drawing/2014/main" id="{9DC5FE22-DEC0-64ED-3A5A-079811C11B50}"/>
            </a:ext>
          </a:extLst>
        </xdr:cNvPr>
        <xdr:cNvSpPr txBox="1"/>
      </xdr:nvSpPr>
      <xdr:spPr>
        <a:xfrm>
          <a:off x="18123647" y="3436471"/>
          <a:ext cx="4676588" cy="27865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1.1 Component Characterisation</a:t>
          </a:r>
        </a:p>
        <a:p>
          <a:pPr algn="l"/>
          <a:r>
            <a:rPr lang="en-GB">
              <a:latin typeface="Arial" panose="020B0604020202020204" pitchFamily="34" charset="0"/>
              <a:cs typeface="Arial" panose="020B0604020202020204" pitchFamily="34" charset="0"/>
            </a:rPr>
            <a:t>The accuracy of the measurements taken during the practical data collection process depends largely on the quality of the measurement tools used and the consistency of the measuring procedure. The tools used included digital weighing scales, vernier calipers, and a dial gauge. The digital weighing scales were used to measure the mass of the components once the cylinder head was disassembled and were highly accurate when correctly zeroed before use.</a:t>
          </a:r>
          <a:r>
            <a:rPr lang="en-GB" baseline="0">
              <a:latin typeface="Arial" panose="020B0604020202020204" pitchFamily="34" charset="0"/>
              <a:cs typeface="Arial" panose="020B0604020202020204" pitchFamily="34" charset="0"/>
            </a:rPr>
            <a:t> </a:t>
          </a:r>
          <a:r>
            <a:rPr lang="en-GB">
              <a:latin typeface="Arial" panose="020B0604020202020204" pitchFamily="34" charset="0"/>
              <a:cs typeface="Arial" panose="020B0604020202020204" pitchFamily="34" charset="0"/>
            </a:rPr>
            <a:t>The vernier calipers were used to measure the bore, stroke, and connecting rod length. These measurements were reasonably accurate; however, results can vary depending on the operator’s experience and whether the same person performs all measurements consistently.</a:t>
          </a:r>
          <a:r>
            <a:rPr lang="en-GB" baseline="0">
              <a:latin typeface="Arial" panose="020B0604020202020204" pitchFamily="34" charset="0"/>
              <a:cs typeface="Arial" panose="020B0604020202020204" pitchFamily="34" charset="0"/>
            </a:rPr>
            <a:t> </a:t>
          </a:r>
          <a:r>
            <a:rPr lang="en-GB">
              <a:latin typeface="Arial" panose="020B0604020202020204" pitchFamily="34" charset="0"/>
              <a:cs typeface="Arial" panose="020B0604020202020204" pitchFamily="34" charset="0"/>
            </a:rPr>
            <a:t>The final piece of equipment used was the dial gauge. While this tool allows accurate measurement of cam lift with respect to crankshaft rotation, errors can occur if the gauge is not correctly zeroed or if it is not securely positioned, which may cause slight movement during measurement.</a:t>
          </a: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22860</xdr:rowOff>
    </xdr:from>
    <xdr:to>
      <xdr:col>12</xdr:col>
      <xdr:colOff>7620</xdr:colOff>
      <xdr:row>22</xdr:row>
      <xdr:rowOff>8741</xdr:rowOff>
    </xdr:to>
    <xdr:graphicFrame macro="">
      <xdr:nvGraphicFramePr>
        <xdr:cNvPr id="2" name="Chart 1">
          <a:extLst>
            <a:ext uri="{FF2B5EF4-FFF2-40B4-BE49-F238E27FC236}">
              <a16:creationId xmlns:a16="http://schemas.microsoft.com/office/drawing/2014/main" id="{B6654CEC-425A-41CB-B1D5-9857BCC981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594360</xdr:colOff>
      <xdr:row>22</xdr:row>
      <xdr:rowOff>163830</xdr:rowOff>
    </xdr:from>
    <xdr:to>
      <xdr:col>11</xdr:col>
      <xdr:colOff>7620</xdr:colOff>
      <xdr:row>39</xdr:row>
      <xdr:rowOff>99060</xdr:rowOff>
    </xdr:to>
    <xdr:graphicFrame macro="">
      <xdr:nvGraphicFramePr>
        <xdr:cNvPr id="3" name="Chart 2">
          <a:extLst>
            <a:ext uri="{FF2B5EF4-FFF2-40B4-BE49-F238E27FC236}">
              <a16:creationId xmlns:a16="http://schemas.microsoft.com/office/drawing/2014/main" id="{41F28B91-2ECC-D36F-8B28-C847EC6AE0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0</xdr:row>
      <xdr:rowOff>140970</xdr:rowOff>
    </xdr:from>
    <xdr:to>
      <xdr:col>22</xdr:col>
      <xdr:colOff>198120</xdr:colOff>
      <xdr:row>20</xdr:row>
      <xdr:rowOff>45720</xdr:rowOff>
    </xdr:to>
    <xdr:graphicFrame macro="">
      <xdr:nvGraphicFramePr>
        <xdr:cNvPr id="4" name="Chart 3">
          <a:extLst>
            <a:ext uri="{FF2B5EF4-FFF2-40B4-BE49-F238E27FC236}">
              <a16:creationId xmlns:a16="http://schemas.microsoft.com/office/drawing/2014/main" id="{4B7F71E3-C27E-4B4C-1D1A-EF9DC705E8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7620</xdr:colOff>
      <xdr:row>20</xdr:row>
      <xdr:rowOff>171450</xdr:rowOff>
    </xdr:from>
    <xdr:to>
      <xdr:col>22</xdr:col>
      <xdr:colOff>236220</xdr:colOff>
      <xdr:row>38</xdr:row>
      <xdr:rowOff>175260</xdr:rowOff>
    </xdr:to>
    <xdr:graphicFrame macro="">
      <xdr:nvGraphicFramePr>
        <xdr:cNvPr id="5" name="Chart 4">
          <a:extLst>
            <a:ext uri="{FF2B5EF4-FFF2-40B4-BE49-F238E27FC236}">
              <a16:creationId xmlns:a16="http://schemas.microsoft.com/office/drawing/2014/main" id="{513C562B-045C-D1E8-F214-0FDCF99AA7A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13</xdr:col>
      <xdr:colOff>0</xdr:colOff>
      <xdr:row>39</xdr:row>
      <xdr:rowOff>179070</xdr:rowOff>
    </xdr:from>
    <xdr:to>
      <xdr:col>22</xdr:col>
      <xdr:colOff>266700</xdr:colOff>
      <xdr:row>58</xdr:row>
      <xdr:rowOff>22860</xdr:rowOff>
    </xdr:to>
    <xdr:graphicFrame macro="">
      <xdr:nvGraphicFramePr>
        <xdr:cNvPr id="6" name="Chart 5">
          <a:extLst>
            <a:ext uri="{FF2B5EF4-FFF2-40B4-BE49-F238E27FC236}">
              <a16:creationId xmlns:a16="http://schemas.microsoft.com/office/drawing/2014/main" id="{4AA698DA-9E95-6C6E-0A87-33BC5E2C60D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22860</xdr:colOff>
      <xdr:row>40</xdr:row>
      <xdr:rowOff>53340</xdr:rowOff>
    </xdr:from>
    <xdr:to>
      <xdr:col>11</xdr:col>
      <xdr:colOff>114300</xdr:colOff>
      <xdr:row>58</xdr:row>
      <xdr:rowOff>15240</xdr:rowOff>
    </xdr:to>
    <xdr:graphicFrame macro="">
      <xdr:nvGraphicFramePr>
        <xdr:cNvPr id="9" name="Chart 8">
          <a:extLst>
            <a:ext uri="{FF2B5EF4-FFF2-40B4-BE49-F238E27FC236}">
              <a16:creationId xmlns:a16="http://schemas.microsoft.com/office/drawing/2014/main" id="{8913001F-06DF-DC14-DA35-5370259599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601980</xdr:colOff>
      <xdr:row>59</xdr:row>
      <xdr:rowOff>45720</xdr:rowOff>
    </xdr:from>
    <xdr:to>
      <xdr:col>9</xdr:col>
      <xdr:colOff>281940</xdr:colOff>
      <xdr:row>71</xdr:row>
      <xdr:rowOff>114300</xdr:rowOff>
    </xdr:to>
    <xdr:sp macro="" textlink="">
      <xdr:nvSpPr>
        <xdr:cNvPr id="10" name="TextBox 9">
          <a:extLst>
            <a:ext uri="{FF2B5EF4-FFF2-40B4-BE49-F238E27FC236}">
              <a16:creationId xmlns:a16="http://schemas.microsoft.com/office/drawing/2014/main" id="{EE72F46E-E420-DA9E-E11F-FF2169195668}"/>
            </a:ext>
          </a:extLst>
        </xdr:cNvPr>
        <xdr:cNvSpPr txBox="1"/>
      </xdr:nvSpPr>
      <xdr:spPr>
        <a:xfrm>
          <a:off x="601980" y="10835640"/>
          <a:ext cx="5166360" cy="22631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1.4 Dynamic system Assessment </a:t>
          </a:r>
        </a:p>
        <a:p>
          <a:pPr marL="0" marR="0" lvl="0" indent="0" defTabSz="914400" eaLnBrk="1" fontAlgn="auto" latinLnBrk="0" hangingPunct="1">
            <a:lnSpc>
              <a:spcPct val="100000"/>
            </a:lnSpc>
            <a:spcBef>
              <a:spcPts val="0"/>
            </a:spcBef>
            <a:spcAft>
              <a:spcPts val="0"/>
            </a:spcAft>
            <a:buClrTx/>
            <a:buSzTx/>
            <a:buFontTx/>
            <a:buNone/>
            <a:tabLst/>
            <a:defRPr/>
          </a:pPr>
          <a:r>
            <a:rPr lang="en-GB" sz="1100"/>
            <a:t>The</a:t>
          </a:r>
          <a:r>
            <a:rPr lang="en-GB" sz="1100" baseline="0"/>
            <a:t> valve float RPM could not be done due to information that wasnt known and lack of knowledge of calculations to find the valve float RPM. The valve lift and piston position were plotted together in the graph above and what the graph shows is that the timing of the camshaft is relative to the timing of the piston position and when the piston is at Top Dead Center (TDC) the valve is shut and when the piston is at Bottom Dead Center (BDC) the valve is open. </a:t>
          </a:r>
          <a:r>
            <a:rPr lang="en-GB"/>
            <a:t>The impact of using lightweight valvetrain components was considered qualitatively. Reducing component mass would decrease inertial forces, allowing the engine to operate at higher speeds before valve float occurs. A reduction of approximately 25% in valvetrain mass could be achieved through the use of titanium valves or hollow valve stems, based on common motorsport practice.</a:t>
          </a:r>
        </a:p>
        <a:p>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person displayName="Abigail Summerfield" id="{04C70943-2DBF-4F41-8263-FEC7C4BBE7A1}" userId="S::abi.summerfield@uwtsd.ac.uk::ca5258b9-f1a4-4ad2-af5d-1c126a171107"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15" dT="2022-09-07T12:36:03.67" personId="{04C70943-2DBF-4F41-8263-FEC7C4BBE7A1}" id="{DF690008-EC8F-4E83-B7BE-4AF0A897D415}">
    <text>0.785(DH2 –DS2)</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7A0F4-DF3A-4417-B791-10B82B62C0EF}">
  <sheetPr>
    <pageSetUpPr fitToPage="1"/>
  </sheetPr>
  <dimension ref="A1:AD415"/>
  <sheetViews>
    <sheetView tabSelected="1" topLeftCell="A49" zoomScaleNormal="100" workbookViewId="0">
      <selection activeCell="H68" sqref="H68"/>
    </sheetView>
  </sheetViews>
  <sheetFormatPr defaultRowHeight="14.4" x14ac:dyDescent="0.3"/>
  <cols>
    <col min="1" max="1" width="5.33203125" customWidth="1"/>
    <col min="2" max="2" width="3.6640625" customWidth="1"/>
    <col min="3" max="3" width="22.109375" customWidth="1"/>
    <col min="4" max="14" width="8.6640625" customWidth="1"/>
    <col min="15" max="15" width="4.88671875" customWidth="1"/>
    <col min="16" max="16" width="6.88671875" customWidth="1"/>
    <col min="18" max="18" width="17.77734375" bestFit="1" customWidth="1"/>
    <col min="21" max="21" width="17.21875" bestFit="1" customWidth="1"/>
    <col min="28" max="28" width="12" bestFit="1" customWidth="1"/>
    <col min="30" max="30" width="15.21875" bestFit="1" customWidth="1"/>
  </cols>
  <sheetData>
    <row r="1" spans="1:16" ht="19.5" customHeight="1" thickBot="1" x14ac:dyDescent="0.35">
      <c r="A1" s="12"/>
      <c r="B1" s="39"/>
      <c r="C1" s="40"/>
      <c r="D1" s="41"/>
      <c r="E1" s="42"/>
      <c r="F1" s="42"/>
      <c r="G1" s="43"/>
      <c r="H1" s="43" t="s">
        <v>0</v>
      </c>
      <c r="I1" s="42"/>
      <c r="J1" s="42"/>
      <c r="K1" s="42"/>
      <c r="L1" s="42"/>
      <c r="M1" s="42"/>
      <c r="N1" s="42"/>
      <c r="O1" s="44"/>
      <c r="P1" s="12"/>
    </row>
    <row r="2" spans="1:16" ht="19.5" customHeight="1" x14ac:dyDescent="0.3">
      <c r="A2" s="12"/>
      <c r="B2" s="12"/>
      <c r="D2" s="12"/>
      <c r="E2" s="12"/>
      <c r="F2" s="12"/>
      <c r="G2" s="12"/>
      <c r="H2" s="12"/>
      <c r="I2" s="12"/>
      <c r="J2" s="12"/>
      <c r="K2" s="12"/>
      <c r="L2" s="12"/>
      <c r="M2" s="38"/>
      <c r="N2" s="50"/>
      <c r="P2" s="12"/>
    </row>
    <row r="3" spans="1:16" ht="19.5" customHeight="1" thickBot="1" x14ac:dyDescent="0.35">
      <c r="A3" s="12"/>
      <c r="B3" s="12"/>
      <c r="C3" s="12"/>
      <c r="D3" s="12"/>
      <c r="E3" s="12"/>
      <c r="F3" s="12"/>
      <c r="G3" s="12"/>
      <c r="H3" s="12"/>
      <c r="I3" s="12"/>
      <c r="J3" s="12"/>
      <c r="K3" s="12"/>
      <c r="L3" s="12"/>
      <c r="M3" s="12"/>
      <c r="N3" s="12"/>
      <c r="O3" s="12"/>
      <c r="P3" s="12"/>
    </row>
    <row r="4" spans="1:16" ht="19.5" customHeight="1" x14ac:dyDescent="0.3">
      <c r="A4" s="12"/>
      <c r="B4" s="23"/>
      <c r="C4" s="24" t="s">
        <v>1</v>
      </c>
      <c r="D4" s="99"/>
      <c r="E4" s="100"/>
      <c r="F4" s="100"/>
      <c r="G4" s="100"/>
      <c r="H4" s="100"/>
      <c r="I4" s="100"/>
      <c r="J4" s="101"/>
      <c r="K4" s="106" t="s">
        <v>2</v>
      </c>
      <c r="L4" s="107"/>
      <c r="M4" s="2"/>
      <c r="N4" s="3"/>
      <c r="O4" s="4"/>
      <c r="P4" s="12"/>
    </row>
    <row r="5" spans="1:16" ht="19.5" customHeight="1" x14ac:dyDescent="0.3">
      <c r="A5" s="12"/>
      <c r="B5" s="25"/>
      <c r="C5" s="26" t="s">
        <v>3</v>
      </c>
      <c r="D5" s="93" t="s">
        <v>4</v>
      </c>
      <c r="E5" s="94"/>
      <c r="F5" s="94"/>
      <c r="G5" s="94"/>
      <c r="H5" s="94"/>
      <c r="I5" s="94"/>
      <c r="J5" s="95"/>
      <c r="K5" s="102" t="s">
        <v>5</v>
      </c>
      <c r="L5" s="103"/>
      <c r="M5" s="5"/>
      <c r="N5" s="6"/>
      <c r="O5" s="7"/>
      <c r="P5" s="12"/>
    </row>
    <row r="6" spans="1:16" ht="19.5" customHeight="1" x14ac:dyDescent="0.3">
      <c r="A6" s="12"/>
      <c r="B6" s="25"/>
      <c r="C6" s="26" t="s">
        <v>6</v>
      </c>
      <c r="D6" s="93"/>
      <c r="E6" s="94"/>
      <c r="F6" s="94"/>
      <c r="G6" s="94"/>
      <c r="H6" s="94"/>
      <c r="I6" s="94"/>
      <c r="J6" s="95"/>
      <c r="K6" s="102" t="s">
        <v>7</v>
      </c>
      <c r="L6" s="103"/>
      <c r="M6" s="14"/>
      <c r="N6" s="18" t="s">
        <v>8</v>
      </c>
      <c r="O6" s="16"/>
      <c r="P6" s="12"/>
    </row>
    <row r="7" spans="1:16" ht="19.5" customHeight="1" x14ac:dyDescent="0.3">
      <c r="A7" s="12"/>
      <c r="B7" s="25"/>
      <c r="C7" s="26" t="s">
        <v>9</v>
      </c>
      <c r="D7" s="93"/>
      <c r="E7" s="94"/>
      <c r="F7" s="94"/>
      <c r="G7" s="94"/>
      <c r="H7" s="94"/>
      <c r="I7" s="94"/>
      <c r="J7" s="95"/>
      <c r="K7" s="102" t="s">
        <v>10</v>
      </c>
      <c r="L7" s="103"/>
      <c r="M7" s="5"/>
      <c r="N7" s="19" t="s">
        <v>11</v>
      </c>
      <c r="O7" s="13"/>
      <c r="P7" s="12"/>
    </row>
    <row r="8" spans="1:16" ht="19.5" customHeight="1" x14ac:dyDescent="0.3">
      <c r="A8" s="12"/>
      <c r="B8" s="25"/>
      <c r="C8" s="26" t="s">
        <v>12</v>
      </c>
      <c r="D8" s="93"/>
      <c r="E8" s="94"/>
      <c r="F8" s="94"/>
      <c r="G8" s="94"/>
      <c r="H8" s="94"/>
      <c r="I8" s="94"/>
      <c r="J8" s="95"/>
      <c r="K8" s="102" t="s">
        <v>13</v>
      </c>
      <c r="L8" s="103"/>
      <c r="M8" s="5"/>
      <c r="N8" s="19" t="s">
        <v>14</v>
      </c>
      <c r="O8" s="13"/>
      <c r="P8" s="12"/>
    </row>
    <row r="9" spans="1:16" ht="19.5" customHeight="1" x14ac:dyDescent="0.3">
      <c r="A9" s="12"/>
      <c r="B9" s="25"/>
      <c r="C9" s="26" t="s">
        <v>15</v>
      </c>
      <c r="D9" s="93"/>
      <c r="E9" s="94"/>
      <c r="F9" s="94"/>
      <c r="G9" s="94"/>
      <c r="H9" s="94"/>
      <c r="I9" s="94"/>
      <c r="J9" s="95"/>
      <c r="K9" s="102" t="s">
        <v>16</v>
      </c>
      <c r="L9" s="103"/>
      <c r="M9" s="5"/>
      <c r="N9" s="19" t="s">
        <v>8</v>
      </c>
      <c r="O9" s="13"/>
      <c r="P9" s="12"/>
    </row>
    <row r="10" spans="1:16" ht="19.5" customHeight="1" x14ac:dyDescent="0.3">
      <c r="A10" s="12"/>
      <c r="B10" s="25"/>
      <c r="C10" s="26" t="s">
        <v>17</v>
      </c>
      <c r="D10" s="93"/>
      <c r="E10" s="94"/>
      <c r="F10" s="94"/>
      <c r="G10" s="94"/>
      <c r="H10" s="94"/>
      <c r="I10" s="94"/>
      <c r="J10" s="95"/>
      <c r="K10" s="102" t="s">
        <v>18</v>
      </c>
      <c r="L10" s="103"/>
      <c r="M10" s="5"/>
      <c r="N10" s="19" t="s">
        <v>14</v>
      </c>
      <c r="O10" s="13"/>
      <c r="P10" s="12"/>
    </row>
    <row r="11" spans="1:16" ht="19.5" customHeight="1" x14ac:dyDescent="0.3">
      <c r="A11" s="12"/>
      <c r="B11" s="25"/>
      <c r="C11" s="26" t="s">
        <v>19</v>
      </c>
      <c r="D11" s="93"/>
      <c r="E11" s="94"/>
      <c r="F11" s="94"/>
      <c r="G11" s="94"/>
      <c r="H11" s="94"/>
      <c r="I11" s="94"/>
      <c r="J11" s="95"/>
      <c r="K11" s="102" t="s">
        <v>20</v>
      </c>
      <c r="L11" s="103"/>
      <c r="M11" s="15"/>
      <c r="N11" s="20" t="s">
        <v>21</v>
      </c>
      <c r="O11" s="17"/>
      <c r="P11" s="12"/>
    </row>
    <row r="12" spans="1:16" ht="19.5" customHeight="1" thickBot="1" x14ac:dyDescent="0.35">
      <c r="A12" s="12"/>
      <c r="B12" s="27"/>
      <c r="C12" s="28" t="s">
        <v>22</v>
      </c>
      <c r="D12" s="96"/>
      <c r="E12" s="97"/>
      <c r="F12" s="97"/>
      <c r="G12" s="97"/>
      <c r="H12" s="97"/>
      <c r="I12" s="97"/>
      <c r="J12" s="98"/>
      <c r="K12" s="104" t="s">
        <v>23</v>
      </c>
      <c r="L12" s="105"/>
      <c r="M12" s="8"/>
      <c r="N12" s="9"/>
      <c r="O12" s="10"/>
      <c r="P12" s="12"/>
    </row>
    <row r="13" spans="1:16" ht="19.5" customHeight="1" thickBot="1" x14ac:dyDescent="0.35">
      <c r="A13" s="12"/>
      <c r="B13" s="12"/>
      <c r="C13" s="12"/>
      <c r="D13" s="12"/>
      <c r="E13" s="12"/>
      <c r="F13" s="12"/>
      <c r="G13" s="12"/>
      <c r="H13" s="12"/>
      <c r="I13" s="12"/>
      <c r="J13" s="12"/>
      <c r="K13" s="12"/>
      <c r="L13" s="12"/>
      <c r="M13" s="12"/>
      <c r="N13" s="12"/>
      <c r="O13" s="12"/>
      <c r="P13" s="12"/>
    </row>
    <row r="14" spans="1:16" ht="19.5" customHeight="1" x14ac:dyDescent="0.3">
      <c r="A14" s="12"/>
      <c r="B14" s="30"/>
      <c r="C14" s="31"/>
      <c r="D14" s="34"/>
      <c r="E14" s="31"/>
      <c r="F14" s="31"/>
      <c r="G14" s="31"/>
      <c r="H14" s="32" t="s">
        <v>24</v>
      </c>
      <c r="I14" s="31"/>
      <c r="J14" s="31"/>
      <c r="K14" s="31"/>
      <c r="L14" s="31"/>
      <c r="M14" s="31"/>
      <c r="N14" s="31"/>
      <c r="O14" s="33"/>
      <c r="P14" s="12"/>
    </row>
    <row r="15" spans="1:16" ht="19.5" customHeight="1" x14ac:dyDescent="0.3">
      <c r="A15" s="12"/>
      <c r="B15" s="1"/>
      <c r="C15" s="12"/>
      <c r="D15" s="11" t="s">
        <v>25</v>
      </c>
      <c r="E15" s="12"/>
      <c r="F15" s="11" t="s">
        <v>26</v>
      </c>
      <c r="G15" s="12"/>
      <c r="H15" s="11" t="s">
        <v>27</v>
      </c>
      <c r="I15" s="12"/>
      <c r="J15" s="11" t="s">
        <v>28</v>
      </c>
      <c r="K15" s="12"/>
      <c r="L15" s="11" t="s">
        <v>29</v>
      </c>
      <c r="M15" s="12"/>
      <c r="N15" s="11" t="s">
        <v>30</v>
      </c>
      <c r="O15" s="13"/>
      <c r="P15" s="12"/>
    </row>
    <row r="16" spans="1:16" ht="19.5" customHeight="1" x14ac:dyDescent="0.3">
      <c r="A16" s="12"/>
      <c r="B16" s="25"/>
      <c r="C16" s="26" t="s">
        <v>31</v>
      </c>
      <c r="D16" s="29">
        <v>35</v>
      </c>
      <c r="E16" s="21" t="s">
        <v>21</v>
      </c>
      <c r="F16" s="29">
        <v>5.5</v>
      </c>
      <c r="G16" s="21" t="s">
        <v>21</v>
      </c>
      <c r="H16" s="29">
        <v>1.75</v>
      </c>
      <c r="I16" s="21" t="s">
        <v>21</v>
      </c>
      <c r="J16" s="29">
        <v>18.77</v>
      </c>
      <c r="K16" s="21" t="s">
        <v>32</v>
      </c>
      <c r="L16" s="29">
        <v>0</v>
      </c>
      <c r="M16" s="21" t="s">
        <v>33</v>
      </c>
      <c r="N16" s="29"/>
      <c r="O16" s="35" t="s">
        <v>21</v>
      </c>
      <c r="P16" s="12"/>
    </row>
    <row r="17" spans="1:16" ht="19.5" customHeight="1" thickBot="1" x14ac:dyDescent="0.35">
      <c r="A17" s="12"/>
      <c r="B17" s="27"/>
      <c r="C17" s="28" t="s">
        <v>34</v>
      </c>
      <c r="D17" s="36">
        <v>30</v>
      </c>
      <c r="E17" s="22" t="s">
        <v>21</v>
      </c>
      <c r="F17" s="36">
        <v>5.5</v>
      </c>
      <c r="G17" s="22" t="s">
        <v>21</v>
      </c>
      <c r="H17" s="36">
        <v>1.5</v>
      </c>
      <c r="I17" s="22" t="s">
        <v>21</v>
      </c>
      <c r="J17" s="36">
        <v>13.66</v>
      </c>
      <c r="K17" s="22" t="s">
        <v>32</v>
      </c>
      <c r="L17" s="36">
        <v>0</v>
      </c>
      <c r="M17" s="22" t="s">
        <v>33</v>
      </c>
      <c r="N17" s="36"/>
      <c r="O17" s="37" t="s">
        <v>21</v>
      </c>
      <c r="P17" s="12"/>
    </row>
    <row r="18" spans="1:16" ht="19.5" customHeight="1" thickBot="1" x14ac:dyDescent="0.35">
      <c r="A18" s="12"/>
      <c r="B18" s="12"/>
      <c r="C18" s="48"/>
      <c r="D18" s="12"/>
      <c r="E18" s="11"/>
      <c r="F18" s="12"/>
      <c r="G18" s="11"/>
      <c r="H18" s="12"/>
      <c r="I18" s="11"/>
      <c r="J18" s="12"/>
      <c r="K18" s="11"/>
      <c r="L18" s="12"/>
      <c r="M18" s="11"/>
      <c r="N18" s="12"/>
      <c r="O18" s="11"/>
      <c r="P18" s="12"/>
    </row>
    <row r="19" spans="1:16" ht="19.5" customHeight="1" x14ac:dyDescent="0.3">
      <c r="A19" s="12"/>
      <c r="B19" s="23"/>
      <c r="C19" s="51" t="s">
        <v>35</v>
      </c>
      <c r="D19" s="76">
        <v>0.05</v>
      </c>
      <c r="E19" s="77">
        <v>0.1</v>
      </c>
      <c r="F19" s="77">
        <v>0.15</v>
      </c>
      <c r="G19" s="77">
        <v>0.2</v>
      </c>
      <c r="H19" s="77">
        <v>0.25</v>
      </c>
      <c r="I19" s="77">
        <v>0.3</v>
      </c>
      <c r="J19" s="77">
        <v>0.35</v>
      </c>
      <c r="K19" s="77">
        <v>0.4</v>
      </c>
      <c r="L19" s="77">
        <v>0.45</v>
      </c>
      <c r="M19" s="77">
        <v>0.5</v>
      </c>
      <c r="N19" s="59"/>
      <c r="O19" s="60"/>
      <c r="P19" s="12"/>
    </row>
    <row r="20" spans="1:16" ht="19.5" customHeight="1" x14ac:dyDescent="0.3">
      <c r="A20" s="12"/>
      <c r="B20" s="25"/>
      <c r="C20" s="26" t="s">
        <v>36</v>
      </c>
      <c r="D20" s="78">
        <v>1.75</v>
      </c>
      <c r="E20" s="29">
        <f>D20+1.75</f>
        <v>3.5</v>
      </c>
      <c r="F20" s="29">
        <f t="shared" ref="F20:M20" si="0">E20+1.75</f>
        <v>5.25</v>
      </c>
      <c r="G20" s="29">
        <f t="shared" si="0"/>
        <v>7</v>
      </c>
      <c r="H20" s="29">
        <f t="shared" si="0"/>
        <v>8.75</v>
      </c>
      <c r="I20" s="29">
        <f t="shared" si="0"/>
        <v>10.5</v>
      </c>
      <c r="J20" s="29">
        <f t="shared" si="0"/>
        <v>12.25</v>
      </c>
      <c r="K20" s="29">
        <f t="shared" si="0"/>
        <v>14</v>
      </c>
      <c r="L20" s="29">
        <f t="shared" si="0"/>
        <v>15.75</v>
      </c>
      <c r="M20" s="29">
        <f t="shared" si="0"/>
        <v>17.5</v>
      </c>
      <c r="N20" s="65"/>
      <c r="O20" s="66"/>
      <c r="P20" s="12"/>
    </row>
    <row r="21" spans="1:16" ht="19.5" customHeight="1" thickBot="1" x14ac:dyDescent="0.35">
      <c r="A21" s="12"/>
      <c r="B21" s="27"/>
      <c r="C21" s="28" t="s">
        <v>37</v>
      </c>
      <c r="D21" s="79">
        <v>1.5</v>
      </c>
      <c r="E21" s="36">
        <f>D21+1.5</f>
        <v>3</v>
      </c>
      <c r="F21" s="36">
        <f t="shared" ref="F21:M21" si="1">E21+1.5</f>
        <v>4.5</v>
      </c>
      <c r="G21" s="36">
        <f t="shared" si="1"/>
        <v>6</v>
      </c>
      <c r="H21" s="36">
        <f t="shared" si="1"/>
        <v>7.5</v>
      </c>
      <c r="I21" s="36">
        <f t="shared" si="1"/>
        <v>9</v>
      </c>
      <c r="J21" s="36">
        <f t="shared" si="1"/>
        <v>10.5</v>
      </c>
      <c r="K21" s="36">
        <f t="shared" si="1"/>
        <v>12</v>
      </c>
      <c r="L21" s="36">
        <f t="shared" si="1"/>
        <v>13.5</v>
      </c>
      <c r="M21" s="36">
        <f t="shared" si="1"/>
        <v>15</v>
      </c>
      <c r="N21" s="36"/>
      <c r="O21" s="64"/>
      <c r="P21" s="12"/>
    </row>
    <row r="22" spans="1:16" ht="19.5" customHeight="1" thickBot="1" x14ac:dyDescent="0.35">
      <c r="A22" s="12"/>
      <c r="C22" s="12"/>
      <c r="D22" s="12"/>
      <c r="E22" s="12"/>
      <c r="F22" s="12"/>
      <c r="G22" s="12"/>
      <c r="H22" s="12"/>
      <c r="I22" s="12"/>
      <c r="J22" s="12"/>
      <c r="K22" s="12"/>
      <c r="L22" s="12"/>
      <c r="M22" s="12"/>
      <c r="N22" s="12"/>
      <c r="O22" s="12"/>
      <c r="P22" s="12"/>
    </row>
    <row r="23" spans="1:16" ht="19.5" customHeight="1" x14ac:dyDescent="0.3">
      <c r="A23" s="12"/>
      <c r="B23" s="23"/>
      <c r="C23" s="69" t="s">
        <v>38</v>
      </c>
      <c r="D23" s="70">
        <v>1</v>
      </c>
      <c r="E23" s="71">
        <v>2</v>
      </c>
      <c r="F23" s="71">
        <v>3</v>
      </c>
      <c r="G23" s="71">
        <v>4</v>
      </c>
      <c r="H23" s="71">
        <v>5</v>
      </c>
      <c r="I23" s="72">
        <v>6</v>
      </c>
      <c r="J23" s="1"/>
      <c r="K23" s="12"/>
      <c r="L23" s="12"/>
      <c r="M23" s="12"/>
      <c r="N23" s="12"/>
      <c r="O23" s="12"/>
      <c r="P23" s="12"/>
    </row>
    <row r="24" spans="1:16" ht="19.5" customHeight="1" x14ac:dyDescent="0.3">
      <c r="A24" s="12"/>
      <c r="B24" s="25"/>
      <c r="C24" s="67" t="s">
        <v>39</v>
      </c>
      <c r="D24" s="61">
        <v>16.5</v>
      </c>
      <c r="E24" s="58">
        <v>33.200000000000003</v>
      </c>
      <c r="F24" s="58">
        <v>69.7</v>
      </c>
      <c r="G24" s="58">
        <v>138.19999999999999</v>
      </c>
      <c r="H24" s="58">
        <v>207.8</v>
      </c>
      <c r="I24" s="73">
        <v>279.5</v>
      </c>
      <c r="J24" s="1"/>
      <c r="K24" s="12"/>
      <c r="L24" s="12"/>
      <c r="M24" s="12"/>
      <c r="N24" s="12"/>
      <c r="O24" s="12"/>
      <c r="P24" s="12"/>
    </row>
    <row r="25" spans="1:16" ht="19.5" customHeight="1" thickBot="1" x14ac:dyDescent="0.35">
      <c r="A25" s="12"/>
      <c r="B25" s="27"/>
      <c r="C25" s="68" t="s">
        <v>40</v>
      </c>
      <c r="D25" s="62">
        <v>19.5</v>
      </c>
      <c r="E25" s="63">
        <v>37.1</v>
      </c>
      <c r="F25" s="63">
        <v>75</v>
      </c>
      <c r="G25" s="63">
        <v>148.5</v>
      </c>
      <c r="H25" s="63">
        <v>219.6</v>
      </c>
      <c r="I25" s="74">
        <v>284.60000000000002</v>
      </c>
      <c r="J25" s="1"/>
      <c r="K25" s="12"/>
      <c r="L25" s="12"/>
      <c r="M25" s="12"/>
      <c r="N25" s="12"/>
      <c r="O25" s="12"/>
      <c r="P25" s="12"/>
    </row>
    <row r="26" spans="1:16" ht="19.5" customHeight="1" thickBot="1" x14ac:dyDescent="0.35">
      <c r="A26" s="12"/>
      <c r="C26" s="12"/>
      <c r="D26" s="12"/>
      <c r="E26" s="12"/>
      <c r="F26" s="12"/>
      <c r="G26" s="12"/>
      <c r="H26" s="12"/>
      <c r="I26" s="12"/>
      <c r="J26" s="12"/>
      <c r="K26" s="12"/>
      <c r="L26" s="12"/>
      <c r="M26" s="12"/>
      <c r="N26" s="12"/>
      <c r="O26" s="12"/>
      <c r="P26" s="12"/>
    </row>
    <row r="27" spans="1:16" ht="19.5" customHeight="1" x14ac:dyDescent="0.3">
      <c r="A27" s="12"/>
      <c r="B27" s="30"/>
      <c r="C27" s="31"/>
      <c r="D27" s="31"/>
      <c r="E27" s="31"/>
      <c r="F27" s="31"/>
      <c r="G27" s="31"/>
      <c r="H27" s="32" t="s">
        <v>41</v>
      </c>
      <c r="I27" s="31"/>
      <c r="J27" s="31"/>
      <c r="K27" s="31"/>
      <c r="L27" s="31"/>
      <c r="M27" s="31"/>
      <c r="N27" s="31"/>
      <c r="O27" s="33"/>
      <c r="P27" s="12"/>
    </row>
    <row r="28" spans="1:16" ht="19.5" customHeight="1" x14ac:dyDescent="0.3">
      <c r="A28" s="12"/>
      <c r="B28" s="52">
        <v>1</v>
      </c>
      <c r="C28" s="53" t="s">
        <v>2</v>
      </c>
      <c r="D28" s="53">
        <v>1</v>
      </c>
      <c r="E28" s="53">
        <v>2</v>
      </c>
      <c r="F28" s="53">
        <v>3</v>
      </c>
      <c r="G28" s="53">
        <v>4</v>
      </c>
      <c r="H28" s="53">
        <v>5</v>
      </c>
      <c r="I28" s="53">
        <v>6</v>
      </c>
      <c r="J28" s="53">
        <v>7</v>
      </c>
      <c r="K28" s="53">
        <v>8</v>
      </c>
      <c r="L28" s="53">
        <v>9</v>
      </c>
      <c r="M28" s="53">
        <v>10</v>
      </c>
      <c r="N28" s="53">
        <v>11</v>
      </c>
      <c r="O28" s="57"/>
      <c r="P28" s="12"/>
    </row>
    <row r="29" spans="1:16" ht="19.5" customHeight="1" x14ac:dyDescent="0.3">
      <c r="A29" s="12"/>
      <c r="B29" s="54">
        <v>2</v>
      </c>
      <c r="C29" s="55" t="s">
        <v>42</v>
      </c>
      <c r="D29" s="29">
        <v>25</v>
      </c>
      <c r="E29" s="29">
        <v>25</v>
      </c>
      <c r="F29" s="29">
        <v>25</v>
      </c>
      <c r="G29" s="29">
        <v>25</v>
      </c>
      <c r="H29" s="29">
        <v>25</v>
      </c>
      <c r="I29" s="29">
        <v>25</v>
      </c>
      <c r="J29" s="29">
        <v>25</v>
      </c>
      <c r="K29" s="29">
        <v>25</v>
      </c>
      <c r="L29" s="29">
        <v>25</v>
      </c>
      <c r="M29" s="29"/>
      <c r="N29" s="29"/>
      <c r="O29" s="45"/>
      <c r="P29" s="12"/>
    </row>
    <row r="30" spans="1:16" ht="19.5" customHeight="1" x14ac:dyDescent="0.3">
      <c r="A30" s="12"/>
      <c r="B30" s="54">
        <v>3</v>
      </c>
      <c r="C30" s="55" t="s">
        <v>43</v>
      </c>
      <c r="D30" s="29">
        <v>1.75</v>
      </c>
      <c r="E30" s="29">
        <f>D30+1.75</f>
        <v>3.5</v>
      </c>
      <c r="F30" s="29">
        <f t="shared" ref="F30:K30" si="2">E30+1.75</f>
        <v>5.25</v>
      </c>
      <c r="G30" s="29">
        <f t="shared" si="2"/>
        <v>7</v>
      </c>
      <c r="H30" s="29">
        <f t="shared" si="2"/>
        <v>8.75</v>
      </c>
      <c r="I30" s="29">
        <f t="shared" si="2"/>
        <v>10.5</v>
      </c>
      <c r="J30" s="29">
        <f t="shared" si="2"/>
        <v>12.25</v>
      </c>
      <c r="K30" s="29">
        <f t="shared" si="2"/>
        <v>14</v>
      </c>
      <c r="L30" s="29">
        <v>15.1</v>
      </c>
      <c r="M30" s="29"/>
      <c r="N30" s="29"/>
      <c r="O30" s="45"/>
      <c r="P30" s="12"/>
    </row>
    <row r="31" spans="1:16" ht="19.5" customHeight="1" x14ac:dyDescent="0.3">
      <c r="A31" s="12"/>
      <c r="B31" s="54">
        <v>4</v>
      </c>
      <c r="C31" s="55" t="s">
        <v>44</v>
      </c>
      <c r="D31" s="29">
        <v>2</v>
      </c>
      <c r="E31" s="29">
        <v>3</v>
      </c>
      <c r="F31" s="29">
        <v>4</v>
      </c>
      <c r="G31" s="29">
        <v>4</v>
      </c>
      <c r="H31" s="29">
        <v>4</v>
      </c>
      <c r="I31" s="29">
        <v>4</v>
      </c>
      <c r="J31" s="29">
        <v>4</v>
      </c>
      <c r="K31" s="29">
        <v>4</v>
      </c>
      <c r="L31" s="29">
        <v>4</v>
      </c>
      <c r="M31" s="29"/>
      <c r="N31" s="29"/>
      <c r="O31" s="45"/>
      <c r="P31" s="12"/>
    </row>
    <row r="32" spans="1:16" ht="19.5" customHeight="1" x14ac:dyDescent="0.3">
      <c r="A32" s="12"/>
      <c r="B32" s="54">
        <v>5</v>
      </c>
      <c r="C32" s="55" t="s">
        <v>45</v>
      </c>
      <c r="D32" s="29">
        <v>87</v>
      </c>
      <c r="E32" s="29">
        <v>74</v>
      </c>
      <c r="F32" s="29">
        <v>52</v>
      </c>
      <c r="G32" s="29">
        <v>64</v>
      </c>
      <c r="H32" s="29">
        <v>72</v>
      </c>
      <c r="I32" s="29">
        <v>77</v>
      </c>
      <c r="J32" s="29">
        <v>80.5</v>
      </c>
      <c r="K32" s="29">
        <v>84</v>
      </c>
      <c r="L32" s="29">
        <v>86</v>
      </c>
      <c r="M32" s="29"/>
      <c r="N32" s="29"/>
      <c r="O32" s="45"/>
      <c r="P32" s="12"/>
    </row>
    <row r="33" spans="1:29" ht="19.5" customHeight="1" x14ac:dyDescent="0.3">
      <c r="A33" s="12"/>
      <c r="B33" s="54">
        <v>6</v>
      </c>
      <c r="C33" s="55" t="s">
        <v>46</v>
      </c>
      <c r="D33" s="29">
        <f>D32/100</f>
        <v>0.87</v>
      </c>
      <c r="E33" s="29">
        <f t="shared" ref="E33:L33" si="3">E32/100</f>
        <v>0.74</v>
      </c>
      <c r="F33" s="29">
        <f t="shared" si="3"/>
        <v>0.52</v>
      </c>
      <c r="G33" s="29">
        <f t="shared" si="3"/>
        <v>0.64</v>
      </c>
      <c r="H33" s="29">
        <f t="shared" si="3"/>
        <v>0.72</v>
      </c>
      <c r="I33" s="29">
        <f t="shared" si="3"/>
        <v>0.77</v>
      </c>
      <c r="J33" s="29">
        <f t="shared" si="3"/>
        <v>0.80500000000000005</v>
      </c>
      <c r="K33" s="29">
        <f t="shared" si="3"/>
        <v>0.84</v>
      </c>
      <c r="L33" s="29">
        <f t="shared" si="3"/>
        <v>0.86</v>
      </c>
      <c r="M33" s="29"/>
      <c r="N33" s="29"/>
      <c r="O33" s="45"/>
      <c r="P33" s="12"/>
    </row>
    <row r="34" spans="1:29" ht="19.5" customHeight="1" x14ac:dyDescent="0.3">
      <c r="A34" s="12"/>
      <c r="B34" s="54">
        <v>7</v>
      </c>
      <c r="C34" s="75" t="s">
        <v>47</v>
      </c>
      <c r="D34" s="29">
        <f>D33*E24</f>
        <v>28.884000000000004</v>
      </c>
      <c r="E34" s="29">
        <f>E33*F24</f>
        <v>51.578000000000003</v>
      </c>
      <c r="F34" s="29">
        <f>F33*G24</f>
        <v>71.86399999999999</v>
      </c>
      <c r="G34" s="29">
        <f>G33*G24</f>
        <v>88.447999999999993</v>
      </c>
      <c r="H34" s="29">
        <f>H33*G24</f>
        <v>99.503999999999991</v>
      </c>
      <c r="I34" s="29">
        <f>I33*G24</f>
        <v>106.41399999999999</v>
      </c>
      <c r="J34" s="29">
        <f>J33*G24</f>
        <v>111.25099999999999</v>
      </c>
      <c r="K34" s="29">
        <f>K33*G24</f>
        <v>116.08799999999998</v>
      </c>
      <c r="L34" s="29">
        <f>L33*G24</f>
        <v>118.85199999999999</v>
      </c>
      <c r="M34" s="29"/>
      <c r="N34" s="29"/>
      <c r="O34" s="45"/>
      <c r="P34" s="12"/>
    </row>
    <row r="35" spans="1:29" ht="19.5" customHeight="1" x14ac:dyDescent="0.3">
      <c r="A35" s="12"/>
      <c r="B35" s="54">
        <v>8</v>
      </c>
      <c r="C35" s="55" t="s">
        <v>48</v>
      </c>
      <c r="D35" s="29">
        <v>0</v>
      </c>
      <c r="E35" s="29">
        <v>0</v>
      </c>
      <c r="F35" s="29">
        <v>0</v>
      </c>
      <c r="G35" s="29">
        <v>0</v>
      </c>
      <c r="H35" s="29">
        <v>0</v>
      </c>
      <c r="I35" s="29">
        <v>0</v>
      </c>
      <c r="J35" s="29">
        <v>0</v>
      </c>
      <c r="K35" s="29">
        <v>0</v>
      </c>
      <c r="L35" s="29">
        <v>0</v>
      </c>
      <c r="M35" s="29"/>
      <c r="N35" s="29"/>
      <c r="O35" s="45"/>
      <c r="P35" s="12"/>
      <c r="T35" s="89"/>
      <c r="U35" s="109" t="s">
        <v>86</v>
      </c>
      <c r="V35" s="118"/>
      <c r="W35" s="118"/>
      <c r="X35" s="118"/>
      <c r="Y35" s="118"/>
      <c r="Z35" s="118"/>
      <c r="AA35" s="118"/>
      <c r="AB35" s="118"/>
      <c r="AC35" s="110"/>
    </row>
    <row r="36" spans="1:29" ht="19.5" customHeight="1" x14ac:dyDescent="0.3">
      <c r="A36" s="12"/>
      <c r="B36" s="54">
        <v>9</v>
      </c>
      <c r="C36" s="55" t="s">
        <v>49</v>
      </c>
      <c r="D36" s="29">
        <f>D34-D35</f>
        <v>28.884000000000004</v>
      </c>
      <c r="E36" s="29">
        <f t="shared" ref="E36:L36" si="4">E34-E35</f>
        <v>51.578000000000003</v>
      </c>
      <c r="F36" s="29">
        <f t="shared" si="4"/>
        <v>71.86399999999999</v>
      </c>
      <c r="G36" s="29">
        <f t="shared" si="4"/>
        <v>88.447999999999993</v>
      </c>
      <c r="H36" s="29">
        <f t="shared" si="4"/>
        <v>99.503999999999991</v>
      </c>
      <c r="I36" s="29">
        <f t="shared" si="4"/>
        <v>106.41399999999999</v>
      </c>
      <c r="J36" s="29">
        <f t="shared" si="4"/>
        <v>111.25099999999999</v>
      </c>
      <c r="K36" s="29">
        <f t="shared" si="4"/>
        <v>116.08799999999998</v>
      </c>
      <c r="L36" s="29">
        <f t="shared" si="4"/>
        <v>118.85199999999999</v>
      </c>
      <c r="M36" s="29"/>
      <c r="N36" s="29"/>
      <c r="O36" s="45"/>
      <c r="P36" s="12"/>
      <c r="T36" s="89" t="s">
        <v>78</v>
      </c>
      <c r="U36" s="29">
        <f>D50/(138*(0.472/6.4516))</f>
        <v>0.13719545823348595</v>
      </c>
      <c r="V36" s="29">
        <f>E50/(138*(0.472/6.4516))</f>
        <v>0.29094486346486037</v>
      </c>
      <c r="W36" s="29">
        <f>F50/(138*(0.472/6.4516))</f>
        <v>0.40242840927849849</v>
      </c>
      <c r="X36" s="29">
        <f>G50/(138*(0.472/6.4516))</f>
        <v>0.48400173548359954</v>
      </c>
      <c r="Y36" s="29">
        <f>H50/(138*(0.472/6.4516))</f>
        <v>0.49487817897761305</v>
      </c>
      <c r="Z36" s="29">
        <f>I50/(138*(0.472/6.4516))</f>
        <v>0.52206928771264671</v>
      </c>
      <c r="AA36" s="29">
        <f>J50/(138*(0.472/6.4516))</f>
        <v>0.52750750945965341</v>
      </c>
      <c r="AB36" s="29">
        <f>K50/(138*(0.472/6.4516))</f>
        <v>0.53294573120666011</v>
      </c>
      <c r="AC36" s="29">
        <f>L50/(138*(0.472/6.4516))</f>
        <v>0.54110306382717033</v>
      </c>
    </row>
    <row r="37" spans="1:29" ht="19.5" customHeight="1" thickBot="1" x14ac:dyDescent="0.35">
      <c r="A37" s="12"/>
      <c r="B37" s="80">
        <v>10</v>
      </c>
      <c r="C37" s="56" t="s">
        <v>50</v>
      </c>
      <c r="D37" s="36">
        <f>D36/$J$16</f>
        <v>1.5388385721896647</v>
      </c>
      <c r="E37" s="36">
        <f t="shared" ref="E37:L37" si="5">E36/$J$16</f>
        <v>2.74789557805008</v>
      </c>
      <c r="F37" s="36">
        <f t="shared" si="5"/>
        <v>3.8286627597229619</v>
      </c>
      <c r="G37" s="36">
        <f t="shared" si="5"/>
        <v>4.7122003196590301</v>
      </c>
      <c r="H37" s="36">
        <f t="shared" si="5"/>
        <v>5.3012253596164092</v>
      </c>
      <c r="I37" s="36">
        <f t="shared" si="5"/>
        <v>5.66936600958977</v>
      </c>
      <c r="J37" s="36">
        <f t="shared" si="5"/>
        <v>5.9270644645711235</v>
      </c>
      <c r="K37" s="36">
        <f t="shared" si="5"/>
        <v>6.184762919552476</v>
      </c>
      <c r="L37" s="36">
        <f t="shared" si="5"/>
        <v>6.3320191795418213</v>
      </c>
      <c r="M37" s="36"/>
      <c r="N37" s="36"/>
      <c r="O37" s="46"/>
      <c r="P37" s="12"/>
      <c r="T37" s="89" t="s">
        <v>57</v>
      </c>
      <c r="U37" s="29">
        <f>D37/(138*(0.472/6.4516))</f>
        <v>0.15241910667432512</v>
      </c>
      <c r="V37" s="29">
        <f>E37/(138*(0.472/6.4516))</f>
        <v>0.27217396081042583</v>
      </c>
      <c r="W37" s="29">
        <f>F37/(138*(0.472/6.4516))</f>
        <v>0.37922194578464541</v>
      </c>
      <c r="X37" s="29">
        <f>G37/(138*(0.472/6.4516))</f>
        <v>0.46673470250417898</v>
      </c>
      <c r="Y37" s="29">
        <f>H37/(138*(0.472/6.4516))</f>
        <v>0.52507654031720141</v>
      </c>
      <c r="Z37" s="29">
        <f>I37/(138*(0.472/6.4516))</f>
        <v>0.5615401889503403</v>
      </c>
      <c r="AA37" s="29">
        <f>J37/(138*(0.472/6.4516))</f>
        <v>0.58706474299353761</v>
      </c>
      <c r="AB37" s="29">
        <f>K37/(138*(0.472/6.4516))</f>
        <v>0.61258929703673481</v>
      </c>
      <c r="AC37" s="29">
        <f>L37/(138*(0.472/6.4516))</f>
        <v>0.62717475648999044</v>
      </c>
    </row>
    <row r="38" spans="1:29" ht="19.5" customHeight="1" x14ac:dyDescent="0.3">
      <c r="A38" s="12"/>
      <c r="B38" s="12"/>
      <c r="C38" s="12"/>
      <c r="D38" s="12"/>
      <c r="E38" s="47" t="s">
        <v>51</v>
      </c>
      <c r="F38" s="49">
        <f>AVERAGE(D36:L36)</f>
        <v>88.098111111111109</v>
      </c>
      <c r="G38" s="11" t="s">
        <v>52</v>
      </c>
      <c r="H38" s="12"/>
      <c r="I38" s="12"/>
      <c r="J38" s="12"/>
      <c r="K38" s="47" t="s">
        <v>53</v>
      </c>
      <c r="L38" s="49">
        <f>MAX(D36:L36)</f>
        <v>118.85199999999999</v>
      </c>
      <c r="M38" s="11" t="s">
        <v>52</v>
      </c>
      <c r="N38" s="12"/>
      <c r="O38" s="12"/>
      <c r="P38" s="12"/>
    </row>
    <row r="39" spans="1:29" ht="19.5" customHeight="1" thickBot="1" x14ac:dyDescent="0.35">
      <c r="A39" s="12"/>
      <c r="B39" s="12"/>
      <c r="C39" s="12"/>
      <c r="D39" s="12"/>
      <c r="E39" s="12"/>
      <c r="F39" s="12"/>
      <c r="G39" s="12"/>
      <c r="H39" s="12"/>
      <c r="I39" s="12"/>
      <c r="J39" s="12"/>
      <c r="K39" s="12"/>
      <c r="L39" s="12"/>
      <c r="M39" s="12"/>
      <c r="N39" s="12"/>
      <c r="O39" s="12"/>
      <c r="P39" s="12"/>
    </row>
    <row r="40" spans="1:29" ht="19.5" customHeight="1" x14ac:dyDescent="0.3">
      <c r="A40" s="12"/>
      <c r="B40" s="30"/>
      <c r="C40" s="31"/>
      <c r="D40" s="31"/>
      <c r="E40" s="31"/>
      <c r="F40" s="31"/>
      <c r="G40" s="31"/>
      <c r="H40" s="32" t="s">
        <v>54</v>
      </c>
      <c r="I40" s="31"/>
      <c r="J40" s="31"/>
      <c r="K40" s="31"/>
      <c r="L40" s="31"/>
      <c r="M40" s="31"/>
      <c r="N40" s="31"/>
      <c r="O40" s="33"/>
      <c r="P40" s="12"/>
    </row>
    <row r="41" spans="1:29" ht="19.5" customHeight="1" x14ac:dyDescent="0.3">
      <c r="A41" s="12"/>
      <c r="B41" s="52">
        <v>1</v>
      </c>
      <c r="C41" s="53" t="s">
        <v>2</v>
      </c>
      <c r="D41" s="53">
        <v>1</v>
      </c>
      <c r="E41" s="53">
        <v>2</v>
      </c>
      <c r="F41" s="53">
        <v>3</v>
      </c>
      <c r="G41" s="53">
        <v>4</v>
      </c>
      <c r="H41" s="53">
        <v>5</v>
      </c>
      <c r="I41" s="53">
        <v>6</v>
      </c>
      <c r="J41" s="53">
        <v>7</v>
      </c>
      <c r="K41" s="53">
        <v>8</v>
      </c>
      <c r="L41" s="53">
        <v>9</v>
      </c>
      <c r="M41" s="53">
        <v>10</v>
      </c>
      <c r="N41" s="53">
        <v>11</v>
      </c>
      <c r="O41" s="57"/>
      <c r="P41" s="12"/>
    </row>
    <row r="42" spans="1:29" ht="19.5" customHeight="1" x14ac:dyDescent="0.3">
      <c r="A42" s="12"/>
      <c r="B42" s="54">
        <v>2</v>
      </c>
      <c r="C42" s="55" t="s">
        <v>42</v>
      </c>
      <c r="D42" s="29">
        <v>25</v>
      </c>
      <c r="E42" s="29">
        <v>25</v>
      </c>
      <c r="F42" s="29">
        <v>25</v>
      </c>
      <c r="G42" s="29">
        <v>25</v>
      </c>
      <c r="H42" s="29">
        <v>25</v>
      </c>
      <c r="I42" s="29">
        <v>25</v>
      </c>
      <c r="J42" s="29">
        <v>25</v>
      </c>
      <c r="K42" s="29">
        <v>25</v>
      </c>
      <c r="L42" s="29">
        <v>25</v>
      </c>
      <c r="M42" s="29">
        <v>25</v>
      </c>
      <c r="N42" s="29">
        <v>25</v>
      </c>
      <c r="O42" s="45"/>
      <c r="P42" s="12"/>
    </row>
    <row r="43" spans="1:29" ht="19.5" customHeight="1" x14ac:dyDescent="0.3">
      <c r="A43" s="12"/>
      <c r="B43" s="54">
        <v>3</v>
      </c>
      <c r="C43" s="81" t="s">
        <v>43</v>
      </c>
      <c r="D43" s="29">
        <v>1.5</v>
      </c>
      <c r="E43" s="29">
        <f>D43+1.5</f>
        <v>3</v>
      </c>
      <c r="F43" s="29">
        <f t="shared" ref="F43:M43" si="6">E43+1.5</f>
        <v>4.5</v>
      </c>
      <c r="G43" s="29">
        <f t="shared" si="6"/>
        <v>6</v>
      </c>
      <c r="H43" s="29">
        <f t="shared" si="6"/>
        <v>7.5</v>
      </c>
      <c r="I43" s="29">
        <f t="shared" si="6"/>
        <v>9</v>
      </c>
      <c r="J43" s="29">
        <f t="shared" si="6"/>
        <v>10.5</v>
      </c>
      <c r="K43" s="29">
        <f t="shared" si="6"/>
        <v>12</v>
      </c>
      <c r="L43" s="29">
        <f t="shared" si="6"/>
        <v>13.5</v>
      </c>
      <c r="M43" s="29">
        <f t="shared" si="6"/>
        <v>15</v>
      </c>
      <c r="N43" s="29"/>
      <c r="O43" s="45"/>
      <c r="P43" s="12"/>
    </row>
    <row r="44" spans="1:29" ht="19.5" customHeight="1" x14ac:dyDescent="0.3">
      <c r="A44" s="12"/>
      <c r="B44" s="54">
        <v>4</v>
      </c>
      <c r="C44" s="55" t="s">
        <v>44</v>
      </c>
      <c r="D44" s="82">
        <v>2</v>
      </c>
      <c r="E44" s="82">
        <v>3</v>
      </c>
      <c r="F44" s="82">
        <v>3</v>
      </c>
      <c r="G44" s="82">
        <v>3</v>
      </c>
      <c r="H44" s="82">
        <v>3</v>
      </c>
      <c r="I44" s="82">
        <v>3</v>
      </c>
      <c r="J44" s="82">
        <v>3</v>
      </c>
      <c r="K44" s="82">
        <v>3</v>
      </c>
      <c r="L44" s="82">
        <v>3</v>
      </c>
      <c r="M44" s="82"/>
      <c r="N44" s="29"/>
      <c r="O44" s="45"/>
      <c r="P44" s="12"/>
    </row>
    <row r="45" spans="1:29" ht="19.5" customHeight="1" x14ac:dyDescent="0.3">
      <c r="A45" s="12"/>
      <c r="B45" s="54">
        <v>5</v>
      </c>
      <c r="C45" s="55" t="s">
        <v>45</v>
      </c>
      <c r="D45" s="29">
        <v>51</v>
      </c>
      <c r="E45" s="29">
        <v>53.5</v>
      </c>
      <c r="F45" s="29">
        <v>74</v>
      </c>
      <c r="G45" s="29">
        <v>89</v>
      </c>
      <c r="H45" s="29">
        <v>91</v>
      </c>
      <c r="I45" s="29">
        <v>96</v>
      </c>
      <c r="J45" s="29">
        <v>97</v>
      </c>
      <c r="K45" s="29">
        <v>98</v>
      </c>
      <c r="L45" s="29">
        <v>99.5</v>
      </c>
      <c r="M45" s="29"/>
      <c r="N45" s="29"/>
      <c r="O45" s="45"/>
      <c r="P45" s="12"/>
    </row>
    <row r="46" spans="1:29" ht="19.5" customHeight="1" x14ac:dyDescent="0.3">
      <c r="A46" s="12"/>
      <c r="B46" s="54">
        <v>6</v>
      </c>
      <c r="C46" s="55" t="s">
        <v>46</v>
      </c>
      <c r="D46" s="29">
        <f>D45/100</f>
        <v>0.51</v>
      </c>
      <c r="E46" s="29">
        <f t="shared" ref="E46:L46" si="7">E45/100</f>
        <v>0.53500000000000003</v>
      </c>
      <c r="F46" s="29">
        <f t="shared" si="7"/>
        <v>0.74</v>
      </c>
      <c r="G46" s="29">
        <f t="shared" si="7"/>
        <v>0.89</v>
      </c>
      <c r="H46" s="29">
        <f t="shared" si="7"/>
        <v>0.91</v>
      </c>
      <c r="I46" s="29">
        <f t="shared" si="7"/>
        <v>0.96</v>
      </c>
      <c r="J46" s="29">
        <f t="shared" si="7"/>
        <v>0.97</v>
      </c>
      <c r="K46" s="29">
        <f t="shared" si="7"/>
        <v>0.98</v>
      </c>
      <c r="L46" s="29">
        <f t="shared" si="7"/>
        <v>0.995</v>
      </c>
      <c r="M46" s="29"/>
      <c r="N46" s="29"/>
      <c r="O46" s="45"/>
      <c r="P46" s="12"/>
    </row>
    <row r="47" spans="1:29" ht="19.5" customHeight="1" x14ac:dyDescent="0.3">
      <c r="A47" s="12"/>
      <c r="B47" s="54">
        <v>7</v>
      </c>
      <c r="C47" s="75" t="s">
        <v>55</v>
      </c>
      <c r="D47" s="29">
        <f>D46*E25</f>
        <v>18.920999999999999</v>
      </c>
      <c r="E47" s="29">
        <f>E46*75</f>
        <v>40.125</v>
      </c>
      <c r="F47" s="29">
        <f t="shared" ref="F47:L47" si="8">F46*75</f>
        <v>55.5</v>
      </c>
      <c r="G47" s="29">
        <f t="shared" si="8"/>
        <v>66.75</v>
      </c>
      <c r="H47" s="29">
        <f t="shared" si="8"/>
        <v>68.25</v>
      </c>
      <c r="I47" s="29">
        <f t="shared" si="8"/>
        <v>72</v>
      </c>
      <c r="J47" s="29">
        <f t="shared" si="8"/>
        <v>72.75</v>
      </c>
      <c r="K47" s="29">
        <f t="shared" si="8"/>
        <v>73.5</v>
      </c>
      <c r="L47" s="29">
        <f t="shared" si="8"/>
        <v>74.625</v>
      </c>
      <c r="M47" s="29"/>
      <c r="N47" s="29"/>
      <c r="O47" s="45"/>
      <c r="P47" s="12"/>
    </row>
    <row r="48" spans="1:29" ht="19.5" customHeight="1" x14ac:dyDescent="0.3">
      <c r="A48" s="12"/>
      <c r="B48" s="54">
        <v>8</v>
      </c>
      <c r="C48" s="55" t="s">
        <v>48</v>
      </c>
      <c r="D48" s="29">
        <v>0</v>
      </c>
      <c r="E48" s="29">
        <v>0</v>
      </c>
      <c r="F48" s="29">
        <v>0</v>
      </c>
      <c r="G48" s="29">
        <v>0</v>
      </c>
      <c r="H48" s="29">
        <v>0</v>
      </c>
      <c r="I48" s="29">
        <v>0</v>
      </c>
      <c r="J48" s="29">
        <v>0</v>
      </c>
      <c r="K48" s="29">
        <v>0</v>
      </c>
      <c r="L48" s="29">
        <v>0</v>
      </c>
      <c r="M48" s="29"/>
      <c r="N48" s="29"/>
      <c r="O48" s="45"/>
      <c r="P48" s="12"/>
    </row>
    <row r="49" spans="1:30" ht="19.5" customHeight="1" x14ac:dyDescent="0.3">
      <c r="A49" s="12"/>
      <c r="B49" s="54">
        <v>9</v>
      </c>
      <c r="C49" s="55" t="s">
        <v>49</v>
      </c>
      <c r="D49" s="29">
        <f>D47-D48</f>
        <v>18.920999999999999</v>
      </c>
      <c r="E49" s="29">
        <f t="shared" ref="E49:L49" si="9">E47-E48</f>
        <v>40.125</v>
      </c>
      <c r="F49" s="29">
        <f t="shared" si="9"/>
        <v>55.5</v>
      </c>
      <c r="G49" s="29">
        <f t="shared" si="9"/>
        <v>66.75</v>
      </c>
      <c r="H49" s="29">
        <f t="shared" si="9"/>
        <v>68.25</v>
      </c>
      <c r="I49" s="29">
        <f t="shared" si="9"/>
        <v>72</v>
      </c>
      <c r="J49" s="29">
        <f t="shared" si="9"/>
        <v>72.75</v>
      </c>
      <c r="K49" s="29">
        <f t="shared" si="9"/>
        <v>73.5</v>
      </c>
      <c r="L49" s="29">
        <f t="shared" si="9"/>
        <v>74.625</v>
      </c>
      <c r="M49" s="29"/>
      <c r="N49" s="29"/>
      <c r="O49" s="45"/>
      <c r="P49" s="12"/>
    </row>
    <row r="50" spans="1:30" ht="19.5" customHeight="1" thickBot="1" x14ac:dyDescent="0.35">
      <c r="A50" s="12"/>
      <c r="B50" s="80">
        <v>10</v>
      </c>
      <c r="C50" s="56" t="s">
        <v>50</v>
      </c>
      <c r="D50" s="36">
        <f>D49/$J$17</f>
        <v>1.385139092240117</v>
      </c>
      <c r="E50" s="36">
        <f t="shared" ref="E50:L50" si="10">E49/$J$17</f>
        <v>2.9374084919472914</v>
      </c>
      <c r="F50" s="36">
        <f t="shared" si="10"/>
        <v>4.0629575402635432</v>
      </c>
      <c r="G50" s="36">
        <f t="shared" si="10"/>
        <v>4.8865300146412887</v>
      </c>
      <c r="H50" s="36">
        <f t="shared" si="10"/>
        <v>4.9963396778916547</v>
      </c>
      <c r="I50" s="36">
        <f t="shared" si="10"/>
        <v>5.2708638360175692</v>
      </c>
      <c r="J50" s="36">
        <f t="shared" si="10"/>
        <v>5.3257686676427527</v>
      </c>
      <c r="K50" s="36">
        <f t="shared" si="10"/>
        <v>5.3806734992679353</v>
      </c>
      <c r="L50" s="36">
        <f t="shared" si="10"/>
        <v>5.4630307467057104</v>
      </c>
      <c r="M50" s="36"/>
      <c r="N50" s="36"/>
      <c r="O50" s="46"/>
      <c r="P50" s="12"/>
    </row>
    <row r="53" spans="1:30" x14ac:dyDescent="0.3">
      <c r="AB53" s="111" t="s">
        <v>57</v>
      </c>
      <c r="AC53" s="111"/>
      <c r="AD53" s="111"/>
    </row>
    <row r="54" spans="1:30" x14ac:dyDescent="0.3">
      <c r="AB54" s="89" t="s">
        <v>90</v>
      </c>
      <c r="AC54" s="89" t="s">
        <v>92</v>
      </c>
      <c r="AD54" s="89"/>
    </row>
    <row r="55" spans="1:30" x14ac:dyDescent="0.3">
      <c r="AB55" s="89" t="s">
        <v>91</v>
      </c>
      <c r="AC55" s="89" t="s">
        <v>21</v>
      </c>
      <c r="AD55" s="89" t="s">
        <v>93</v>
      </c>
    </row>
    <row r="56" spans="1:30" x14ac:dyDescent="0.3">
      <c r="AB56" s="29">
        <v>1</v>
      </c>
      <c r="AC56" s="29">
        <v>0</v>
      </c>
      <c r="AD56" s="29"/>
    </row>
    <row r="57" spans="1:30" x14ac:dyDescent="0.3">
      <c r="AB57" s="29">
        <v>2</v>
      </c>
      <c r="AC57" s="29">
        <v>0</v>
      </c>
      <c r="AD57" s="29"/>
    </row>
    <row r="58" spans="1:30" x14ac:dyDescent="0.3">
      <c r="AB58" s="29">
        <v>3</v>
      </c>
      <c r="AC58" s="29">
        <v>0</v>
      </c>
      <c r="AD58" s="29"/>
    </row>
    <row r="59" spans="1:30" x14ac:dyDescent="0.3">
      <c r="AB59" s="29">
        <v>4</v>
      </c>
      <c r="AC59" s="29">
        <v>0</v>
      </c>
      <c r="AD59" s="29"/>
    </row>
    <row r="60" spans="1:30" x14ac:dyDescent="0.3">
      <c r="AB60" s="29">
        <v>5</v>
      </c>
      <c r="AC60" s="29">
        <v>0</v>
      </c>
      <c r="AD60" s="29"/>
    </row>
    <row r="61" spans="1:30" x14ac:dyDescent="0.3">
      <c r="AB61" s="29">
        <v>6</v>
      </c>
      <c r="AC61" s="29">
        <v>0</v>
      </c>
      <c r="AD61" s="29"/>
    </row>
    <row r="62" spans="1:30" x14ac:dyDescent="0.3">
      <c r="AB62" s="29">
        <v>7</v>
      </c>
      <c r="AC62" s="29">
        <v>0.01</v>
      </c>
      <c r="AD62" s="29"/>
    </row>
    <row r="63" spans="1:30" x14ac:dyDescent="0.3">
      <c r="AB63" s="29">
        <v>8</v>
      </c>
      <c r="AC63" s="29">
        <v>0.01</v>
      </c>
      <c r="AD63" s="29"/>
    </row>
    <row r="64" spans="1:30" x14ac:dyDescent="0.3">
      <c r="AB64" s="29">
        <v>9</v>
      </c>
      <c r="AC64" s="29">
        <v>0.01</v>
      </c>
      <c r="AD64" s="29"/>
    </row>
    <row r="65" spans="28:30" x14ac:dyDescent="0.3">
      <c r="AB65" s="29">
        <v>10</v>
      </c>
      <c r="AC65" s="29">
        <v>0.01</v>
      </c>
      <c r="AD65" s="29"/>
    </row>
    <row r="66" spans="28:30" x14ac:dyDescent="0.3">
      <c r="AB66" s="29">
        <v>11</v>
      </c>
      <c r="AC66" s="29">
        <v>0.01</v>
      </c>
      <c r="AD66" s="29"/>
    </row>
    <row r="67" spans="28:30" x14ac:dyDescent="0.3">
      <c r="AB67" s="29">
        <v>12</v>
      </c>
      <c r="AC67" s="29">
        <v>0.01</v>
      </c>
      <c r="AD67" s="29"/>
    </row>
    <row r="68" spans="28:30" x14ac:dyDescent="0.3">
      <c r="AB68" s="29">
        <v>13</v>
      </c>
      <c r="AC68" s="29">
        <v>0.01</v>
      </c>
      <c r="AD68" s="29"/>
    </row>
    <row r="69" spans="28:30" x14ac:dyDescent="0.3">
      <c r="AB69" s="29">
        <v>14</v>
      </c>
      <c r="AC69" s="29">
        <v>0.01</v>
      </c>
      <c r="AD69" s="29"/>
    </row>
    <row r="70" spans="28:30" x14ac:dyDescent="0.3">
      <c r="AB70" s="29">
        <v>15</v>
      </c>
      <c r="AC70" s="29">
        <v>0.01</v>
      </c>
      <c r="AD70" s="29"/>
    </row>
    <row r="71" spans="28:30" x14ac:dyDescent="0.3">
      <c r="AB71" s="29">
        <v>16</v>
      </c>
      <c r="AC71" s="29">
        <v>0.01</v>
      </c>
      <c r="AD71" s="29"/>
    </row>
    <row r="72" spans="28:30" x14ac:dyDescent="0.3">
      <c r="AB72" s="29">
        <v>17</v>
      </c>
      <c r="AC72" s="29">
        <v>0</v>
      </c>
      <c r="AD72" s="29"/>
    </row>
    <row r="73" spans="28:30" x14ac:dyDescent="0.3">
      <c r="AB73" s="29">
        <v>18</v>
      </c>
      <c r="AC73" s="29">
        <v>0</v>
      </c>
      <c r="AD73" s="29"/>
    </row>
    <row r="74" spans="28:30" x14ac:dyDescent="0.3">
      <c r="AB74" s="29">
        <v>19</v>
      </c>
      <c r="AC74" s="29">
        <v>0</v>
      </c>
      <c r="AD74" s="29"/>
    </row>
    <row r="75" spans="28:30" x14ac:dyDescent="0.3">
      <c r="AB75" s="29">
        <v>20</v>
      </c>
      <c r="AC75" s="29">
        <v>0</v>
      </c>
      <c r="AD75" s="29"/>
    </row>
    <row r="76" spans="28:30" x14ac:dyDescent="0.3">
      <c r="AB76" s="29">
        <v>21</v>
      </c>
      <c r="AC76" s="29">
        <v>0</v>
      </c>
      <c r="AD76" s="29"/>
    </row>
    <row r="77" spans="28:30" x14ac:dyDescent="0.3">
      <c r="AB77" s="29">
        <v>22</v>
      </c>
      <c r="AC77" s="29">
        <v>0</v>
      </c>
      <c r="AD77" s="29"/>
    </row>
    <row r="78" spans="28:30" x14ac:dyDescent="0.3">
      <c r="AB78" s="29">
        <v>23</v>
      </c>
      <c r="AC78" s="29">
        <v>0</v>
      </c>
      <c r="AD78" s="29"/>
    </row>
    <row r="79" spans="28:30" x14ac:dyDescent="0.3">
      <c r="AB79" s="29">
        <v>24</v>
      </c>
      <c r="AC79" s="29">
        <v>0</v>
      </c>
      <c r="AD79" s="29"/>
    </row>
    <row r="80" spans="28:30" x14ac:dyDescent="0.3">
      <c r="AB80" s="29">
        <v>25</v>
      </c>
      <c r="AC80" s="29">
        <v>0</v>
      </c>
      <c r="AD80" s="29"/>
    </row>
    <row r="81" spans="28:30" x14ac:dyDescent="0.3">
      <c r="AB81" s="29">
        <v>26</v>
      </c>
      <c r="AC81" s="29">
        <v>0</v>
      </c>
      <c r="AD81" s="29"/>
    </row>
    <row r="82" spans="28:30" x14ac:dyDescent="0.3">
      <c r="AB82" s="29">
        <v>27</v>
      </c>
      <c r="AC82" s="29">
        <v>0</v>
      </c>
      <c r="AD82" s="29"/>
    </row>
    <row r="83" spans="28:30" x14ac:dyDescent="0.3">
      <c r="AB83" s="29">
        <v>28</v>
      </c>
      <c r="AC83" s="29">
        <v>0</v>
      </c>
      <c r="AD83" s="29"/>
    </row>
    <row r="84" spans="28:30" x14ac:dyDescent="0.3">
      <c r="AB84" s="29">
        <v>29</v>
      </c>
      <c r="AC84" s="29">
        <v>0</v>
      </c>
      <c r="AD84" s="29"/>
    </row>
    <row r="85" spans="28:30" x14ac:dyDescent="0.3">
      <c r="AB85" s="29">
        <v>30</v>
      </c>
      <c r="AC85" s="29">
        <v>0</v>
      </c>
      <c r="AD85" s="29"/>
    </row>
    <row r="86" spans="28:30" x14ac:dyDescent="0.3">
      <c r="AB86" s="29">
        <v>31</v>
      </c>
      <c r="AC86" s="29">
        <v>0</v>
      </c>
      <c r="AD86" s="29"/>
    </row>
    <row r="87" spans="28:30" x14ac:dyDescent="0.3">
      <c r="AB87" s="29">
        <v>32</v>
      </c>
      <c r="AC87" s="29">
        <v>0</v>
      </c>
      <c r="AD87" s="29"/>
    </row>
    <row r="88" spans="28:30" x14ac:dyDescent="0.3">
      <c r="AB88" s="29">
        <v>33</v>
      </c>
      <c r="AC88" s="29">
        <v>0</v>
      </c>
      <c r="AD88" s="29"/>
    </row>
    <row r="89" spans="28:30" x14ac:dyDescent="0.3">
      <c r="AB89" s="29">
        <v>34</v>
      </c>
      <c r="AC89" s="29">
        <v>0</v>
      </c>
      <c r="AD89" s="29"/>
    </row>
    <row r="90" spans="28:30" x14ac:dyDescent="0.3">
      <c r="AB90" s="29">
        <v>35</v>
      </c>
      <c r="AC90" s="29">
        <v>0</v>
      </c>
      <c r="AD90" s="29"/>
    </row>
    <row r="91" spans="28:30" x14ac:dyDescent="0.3">
      <c r="AB91" s="29">
        <v>36</v>
      </c>
      <c r="AC91" s="29">
        <v>0</v>
      </c>
      <c r="AD91" s="29"/>
    </row>
    <row r="92" spans="28:30" x14ac:dyDescent="0.3">
      <c r="AB92" s="29">
        <v>37</v>
      </c>
      <c r="AC92" s="29">
        <v>0</v>
      </c>
      <c r="AD92" s="29"/>
    </row>
    <row r="93" spans="28:30" x14ac:dyDescent="0.3">
      <c r="AB93" s="29">
        <v>38</v>
      </c>
      <c r="AC93" s="29">
        <v>0</v>
      </c>
      <c r="AD93" s="29"/>
    </row>
    <row r="94" spans="28:30" x14ac:dyDescent="0.3">
      <c r="AB94" s="29">
        <v>39</v>
      </c>
      <c r="AC94" s="29">
        <v>0</v>
      </c>
      <c r="AD94" s="29"/>
    </row>
    <row r="95" spans="28:30" x14ac:dyDescent="0.3">
      <c r="AB95" s="29">
        <v>40</v>
      </c>
      <c r="AC95" s="29">
        <v>0</v>
      </c>
      <c r="AD95" s="29"/>
    </row>
    <row r="96" spans="28:30" x14ac:dyDescent="0.3">
      <c r="AB96" s="29">
        <v>41</v>
      </c>
      <c r="AC96" s="29">
        <v>0</v>
      </c>
      <c r="AD96" s="29"/>
    </row>
    <row r="97" spans="28:30" x14ac:dyDescent="0.3">
      <c r="AB97" s="29">
        <v>42</v>
      </c>
      <c r="AC97" s="29">
        <v>0</v>
      </c>
      <c r="AD97" s="29"/>
    </row>
    <row r="98" spans="28:30" x14ac:dyDescent="0.3">
      <c r="AB98" s="29">
        <v>43</v>
      </c>
      <c r="AC98" s="29">
        <v>0</v>
      </c>
      <c r="AD98" s="29"/>
    </row>
    <row r="99" spans="28:30" x14ac:dyDescent="0.3">
      <c r="AB99" s="29">
        <v>44</v>
      </c>
      <c r="AC99" s="29">
        <v>0</v>
      </c>
      <c r="AD99" s="29"/>
    </row>
    <row r="100" spans="28:30" x14ac:dyDescent="0.3">
      <c r="AB100" s="29">
        <v>45</v>
      </c>
      <c r="AC100" s="29">
        <v>0</v>
      </c>
      <c r="AD100" s="29"/>
    </row>
    <row r="101" spans="28:30" x14ac:dyDescent="0.3">
      <c r="AB101" s="29">
        <v>46</v>
      </c>
      <c r="AC101" s="29">
        <v>0</v>
      </c>
      <c r="AD101" s="29"/>
    </row>
    <row r="102" spans="28:30" x14ac:dyDescent="0.3">
      <c r="AB102" s="29">
        <v>47</v>
      </c>
      <c r="AC102" s="29">
        <v>0</v>
      </c>
      <c r="AD102" s="29"/>
    </row>
    <row r="103" spans="28:30" x14ac:dyDescent="0.3">
      <c r="AB103" s="29">
        <v>48</v>
      </c>
      <c r="AC103" s="29">
        <v>0</v>
      </c>
      <c r="AD103" s="29"/>
    </row>
    <row r="104" spans="28:30" x14ac:dyDescent="0.3">
      <c r="AB104" s="29">
        <v>49</v>
      </c>
      <c r="AC104" s="29">
        <v>0</v>
      </c>
      <c r="AD104" s="29"/>
    </row>
    <row r="105" spans="28:30" x14ac:dyDescent="0.3">
      <c r="AB105" s="29">
        <v>50</v>
      </c>
      <c r="AC105" s="29">
        <v>0</v>
      </c>
      <c r="AD105" s="29"/>
    </row>
    <row r="106" spans="28:30" x14ac:dyDescent="0.3">
      <c r="AB106" s="29">
        <v>51</v>
      </c>
      <c r="AC106" s="29">
        <v>0</v>
      </c>
      <c r="AD106" s="29"/>
    </row>
    <row r="107" spans="28:30" x14ac:dyDescent="0.3">
      <c r="AB107" s="29">
        <v>52</v>
      </c>
      <c r="AC107" s="29">
        <v>0</v>
      </c>
      <c r="AD107" s="29"/>
    </row>
    <row r="108" spans="28:30" x14ac:dyDescent="0.3">
      <c r="AB108" s="29">
        <v>53</v>
      </c>
      <c r="AC108" s="29">
        <v>0</v>
      </c>
      <c r="AD108" s="29"/>
    </row>
    <row r="109" spans="28:30" x14ac:dyDescent="0.3">
      <c r="AB109" s="29">
        <v>54</v>
      </c>
      <c r="AC109" s="29">
        <v>0</v>
      </c>
      <c r="AD109" s="29"/>
    </row>
    <row r="110" spans="28:30" x14ac:dyDescent="0.3">
      <c r="AB110" s="29">
        <v>55</v>
      </c>
      <c r="AC110" s="29">
        <v>0</v>
      </c>
      <c r="AD110" s="29"/>
    </row>
    <row r="111" spans="28:30" x14ac:dyDescent="0.3">
      <c r="AB111" s="29">
        <v>56</v>
      </c>
      <c r="AC111" s="29">
        <v>0</v>
      </c>
      <c r="AD111" s="29"/>
    </row>
    <row r="112" spans="28:30" x14ac:dyDescent="0.3">
      <c r="AB112" s="29">
        <v>57</v>
      </c>
      <c r="AC112" s="29">
        <v>0</v>
      </c>
      <c r="AD112" s="29"/>
    </row>
    <row r="113" spans="28:30" x14ac:dyDescent="0.3">
      <c r="AB113" s="29">
        <v>58</v>
      </c>
      <c r="AC113" s="29">
        <v>0</v>
      </c>
      <c r="AD113" s="29"/>
    </row>
    <row r="114" spans="28:30" x14ac:dyDescent="0.3">
      <c r="AB114" s="29">
        <v>59</v>
      </c>
      <c r="AC114" s="29">
        <v>0</v>
      </c>
      <c r="AD114" s="29"/>
    </row>
    <row r="115" spans="28:30" x14ac:dyDescent="0.3">
      <c r="AB115" s="29">
        <v>60</v>
      </c>
      <c r="AC115" s="29">
        <v>0</v>
      </c>
      <c r="AD115" s="29"/>
    </row>
    <row r="116" spans="28:30" x14ac:dyDescent="0.3">
      <c r="AB116" s="29">
        <v>61</v>
      </c>
      <c r="AC116" s="29">
        <v>0</v>
      </c>
      <c r="AD116" s="29"/>
    </row>
    <row r="117" spans="28:30" x14ac:dyDescent="0.3">
      <c r="AB117" s="29">
        <v>62</v>
      </c>
      <c r="AC117" s="29">
        <v>0</v>
      </c>
      <c r="AD117" s="29"/>
    </row>
    <row r="118" spans="28:30" x14ac:dyDescent="0.3">
      <c r="AB118" s="29">
        <v>63</v>
      </c>
      <c r="AC118" s="29">
        <v>0</v>
      </c>
      <c r="AD118" s="29"/>
    </row>
    <row r="119" spans="28:30" x14ac:dyDescent="0.3">
      <c r="AB119" s="29">
        <v>64</v>
      </c>
      <c r="AC119" s="29">
        <v>0</v>
      </c>
      <c r="AD119" s="29"/>
    </row>
    <row r="120" spans="28:30" x14ac:dyDescent="0.3">
      <c r="AB120" s="29">
        <v>65</v>
      </c>
      <c r="AC120" s="29">
        <v>0</v>
      </c>
      <c r="AD120" s="29"/>
    </row>
    <row r="121" spans="28:30" x14ac:dyDescent="0.3">
      <c r="AB121" s="29">
        <v>66</v>
      </c>
      <c r="AC121" s="29">
        <v>0</v>
      </c>
      <c r="AD121" s="29"/>
    </row>
    <row r="122" spans="28:30" x14ac:dyDescent="0.3">
      <c r="AB122" s="29">
        <v>67</v>
      </c>
      <c r="AC122" s="29">
        <v>0.01</v>
      </c>
      <c r="AD122" s="29"/>
    </row>
    <row r="123" spans="28:30" x14ac:dyDescent="0.3">
      <c r="AB123" s="29">
        <v>68</v>
      </c>
      <c r="AC123" s="29">
        <v>0.01</v>
      </c>
      <c r="AD123" s="29"/>
    </row>
    <row r="124" spans="28:30" x14ac:dyDescent="0.3">
      <c r="AB124" s="29">
        <v>69</v>
      </c>
      <c r="AC124" s="29">
        <v>0.01</v>
      </c>
      <c r="AD124" s="29"/>
    </row>
    <row r="125" spans="28:30" x14ac:dyDescent="0.3">
      <c r="AB125" s="29">
        <v>70</v>
      </c>
      <c r="AC125" s="29">
        <v>0.01</v>
      </c>
      <c r="AD125" s="29"/>
    </row>
    <row r="126" spans="28:30" x14ac:dyDescent="0.3">
      <c r="AB126" s="29">
        <v>71</v>
      </c>
      <c r="AC126" s="29">
        <v>0.01</v>
      </c>
      <c r="AD126" s="29"/>
    </row>
    <row r="127" spans="28:30" x14ac:dyDescent="0.3">
      <c r="AB127" s="29">
        <v>72</v>
      </c>
      <c r="AC127" s="29">
        <v>0.01</v>
      </c>
      <c r="AD127" s="29"/>
    </row>
    <row r="128" spans="28:30" x14ac:dyDescent="0.3">
      <c r="AB128" s="29">
        <v>73</v>
      </c>
      <c r="AC128" s="29">
        <v>0.01</v>
      </c>
      <c r="AD128" s="29"/>
    </row>
    <row r="129" spans="28:30" x14ac:dyDescent="0.3">
      <c r="AB129" s="29">
        <v>74</v>
      </c>
      <c r="AC129" s="29">
        <v>0.01</v>
      </c>
      <c r="AD129" s="29"/>
    </row>
    <row r="130" spans="28:30" x14ac:dyDescent="0.3">
      <c r="AB130" s="29">
        <v>75</v>
      </c>
      <c r="AC130" s="29">
        <v>0.01</v>
      </c>
      <c r="AD130" s="29"/>
    </row>
    <row r="131" spans="28:30" x14ac:dyDescent="0.3">
      <c r="AB131" s="29">
        <v>76</v>
      </c>
      <c r="AC131" s="29">
        <v>0.01</v>
      </c>
      <c r="AD131" s="29"/>
    </row>
    <row r="132" spans="28:30" x14ac:dyDescent="0.3">
      <c r="AB132" s="29">
        <v>77</v>
      </c>
      <c r="AC132" s="29">
        <v>0.01</v>
      </c>
      <c r="AD132" s="29"/>
    </row>
    <row r="133" spans="28:30" x14ac:dyDescent="0.3">
      <c r="AB133" s="29">
        <v>78</v>
      </c>
      <c r="AC133" s="29">
        <v>0.01</v>
      </c>
      <c r="AD133" s="29"/>
    </row>
    <row r="134" spans="28:30" x14ac:dyDescent="0.3">
      <c r="AB134" s="29">
        <v>79</v>
      </c>
      <c r="AC134" s="29">
        <v>0.01</v>
      </c>
      <c r="AD134" s="29"/>
    </row>
    <row r="135" spans="28:30" x14ac:dyDescent="0.3">
      <c r="AB135" s="29">
        <v>80</v>
      </c>
      <c r="AC135" s="29">
        <v>0.01</v>
      </c>
      <c r="AD135" s="29"/>
    </row>
    <row r="136" spans="28:30" x14ac:dyDescent="0.3">
      <c r="AB136" s="29">
        <v>81</v>
      </c>
      <c r="AC136" s="29">
        <v>0.01</v>
      </c>
      <c r="AD136" s="29"/>
    </row>
    <row r="137" spans="28:30" x14ac:dyDescent="0.3">
      <c r="AB137" s="29">
        <v>82</v>
      </c>
      <c r="AC137" s="29">
        <v>0.01</v>
      </c>
      <c r="AD137" s="29"/>
    </row>
    <row r="138" spans="28:30" x14ac:dyDescent="0.3">
      <c r="AB138" s="29">
        <v>83</v>
      </c>
      <c r="AC138" s="29">
        <v>0.01</v>
      </c>
      <c r="AD138" s="29"/>
    </row>
    <row r="139" spans="28:30" x14ac:dyDescent="0.3">
      <c r="AB139" s="29">
        <v>84</v>
      </c>
      <c r="AC139" s="29">
        <v>0.01</v>
      </c>
      <c r="AD139" s="29"/>
    </row>
    <row r="140" spans="28:30" x14ac:dyDescent="0.3">
      <c r="AB140" s="29">
        <v>85</v>
      </c>
      <c r="AC140" s="29">
        <v>0.01</v>
      </c>
      <c r="AD140" s="29"/>
    </row>
    <row r="141" spans="28:30" x14ac:dyDescent="0.3">
      <c r="AB141" s="29">
        <v>86</v>
      </c>
      <c r="AC141" s="29">
        <v>0.01</v>
      </c>
      <c r="AD141" s="29"/>
    </row>
    <row r="142" spans="28:30" x14ac:dyDescent="0.3">
      <c r="AB142" s="29">
        <v>87</v>
      </c>
      <c r="AC142" s="29">
        <v>0.01</v>
      </c>
      <c r="AD142" s="29"/>
    </row>
    <row r="143" spans="28:30" x14ac:dyDescent="0.3">
      <c r="AB143" s="29">
        <v>88</v>
      </c>
      <c r="AC143" s="29">
        <v>0.01</v>
      </c>
      <c r="AD143" s="29"/>
    </row>
    <row r="144" spans="28:30" x14ac:dyDescent="0.3">
      <c r="AB144" s="29">
        <v>89</v>
      </c>
      <c r="AC144" s="29">
        <v>0.01</v>
      </c>
      <c r="AD144" s="29"/>
    </row>
    <row r="145" spans="28:30" x14ac:dyDescent="0.3">
      <c r="AB145" s="29">
        <v>90</v>
      </c>
      <c r="AC145" s="29">
        <v>0.01</v>
      </c>
      <c r="AD145" s="29"/>
    </row>
    <row r="146" spans="28:30" x14ac:dyDescent="0.3">
      <c r="AB146" s="29">
        <v>91</v>
      </c>
      <c r="AC146" s="29">
        <v>0.01</v>
      </c>
      <c r="AD146" s="29"/>
    </row>
    <row r="147" spans="28:30" x14ac:dyDescent="0.3">
      <c r="AB147" s="29">
        <v>92</v>
      </c>
      <c r="AC147" s="29">
        <v>0.01</v>
      </c>
      <c r="AD147" s="29"/>
    </row>
    <row r="148" spans="28:30" x14ac:dyDescent="0.3">
      <c r="AB148" s="29">
        <v>93</v>
      </c>
      <c r="AC148" s="29">
        <v>0.01</v>
      </c>
      <c r="AD148" s="29"/>
    </row>
    <row r="149" spans="28:30" x14ac:dyDescent="0.3">
      <c r="AB149" s="29">
        <v>94</v>
      </c>
      <c r="AC149" s="29">
        <v>0.01</v>
      </c>
      <c r="AD149" s="29"/>
    </row>
    <row r="150" spans="28:30" x14ac:dyDescent="0.3">
      <c r="AB150" s="29">
        <v>95</v>
      </c>
      <c r="AC150" s="29">
        <v>0.01</v>
      </c>
      <c r="AD150" s="29"/>
    </row>
    <row r="151" spans="28:30" x14ac:dyDescent="0.3">
      <c r="AB151" s="29">
        <v>96</v>
      </c>
      <c r="AC151" s="29">
        <v>0.01</v>
      </c>
      <c r="AD151" s="29"/>
    </row>
    <row r="152" spans="28:30" x14ac:dyDescent="0.3">
      <c r="AB152" s="29">
        <v>97</v>
      </c>
      <c r="AC152" s="29">
        <v>0.01</v>
      </c>
      <c r="AD152" s="29"/>
    </row>
    <row r="153" spans="28:30" x14ac:dyDescent="0.3">
      <c r="AB153" s="29">
        <v>98</v>
      </c>
      <c r="AC153" s="29">
        <v>0.01</v>
      </c>
      <c r="AD153" s="29"/>
    </row>
    <row r="154" spans="28:30" x14ac:dyDescent="0.3">
      <c r="AB154" s="29">
        <v>99</v>
      </c>
      <c r="AC154" s="29">
        <v>0.01</v>
      </c>
      <c r="AD154" s="29"/>
    </row>
    <row r="155" spans="28:30" x14ac:dyDescent="0.3">
      <c r="AB155" s="29">
        <v>100</v>
      </c>
      <c r="AC155" s="29">
        <v>0.02</v>
      </c>
      <c r="AD155" s="29"/>
    </row>
    <row r="156" spans="28:30" x14ac:dyDescent="0.3">
      <c r="AB156" s="29">
        <v>101</v>
      </c>
      <c r="AC156" s="29">
        <v>0.03</v>
      </c>
      <c r="AD156" s="29"/>
    </row>
    <row r="157" spans="28:30" x14ac:dyDescent="0.3">
      <c r="AB157" s="29">
        <v>102</v>
      </c>
      <c r="AC157" s="29">
        <v>0.04</v>
      </c>
      <c r="AD157" s="29"/>
    </row>
    <row r="158" spans="28:30" x14ac:dyDescent="0.3">
      <c r="AB158" s="29">
        <v>103</v>
      </c>
      <c r="AC158" s="29">
        <v>0.05</v>
      </c>
      <c r="AD158" s="29"/>
    </row>
    <row r="159" spans="28:30" x14ac:dyDescent="0.3">
      <c r="AB159" s="29">
        <v>104</v>
      </c>
      <c r="AC159" s="29">
        <v>7.0000000000000007E-2</v>
      </c>
      <c r="AD159" s="29"/>
    </row>
    <row r="160" spans="28:30" x14ac:dyDescent="0.3">
      <c r="AB160" s="29">
        <v>105</v>
      </c>
      <c r="AC160" s="29">
        <v>0.09</v>
      </c>
      <c r="AD160" s="29"/>
    </row>
    <row r="161" spans="28:30" x14ac:dyDescent="0.3">
      <c r="AB161" s="29">
        <v>106</v>
      </c>
      <c r="AC161" s="29">
        <v>0.1</v>
      </c>
      <c r="AD161" s="29"/>
    </row>
    <row r="162" spans="28:30" x14ac:dyDescent="0.3">
      <c r="AB162" s="29">
        <v>107</v>
      </c>
      <c r="AC162" s="29">
        <v>0.12</v>
      </c>
      <c r="AD162" s="29"/>
    </row>
    <row r="163" spans="28:30" x14ac:dyDescent="0.3">
      <c r="AB163" s="29">
        <v>108</v>
      </c>
      <c r="AC163" s="29">
        <v>0.14000000000000001</v>
      </c>
      <c r="AD163" s="29"/>
    </row>
    <row r="164" spans="28:30" x14ac:dyDescent="0.3">
      <c r="AB164" s="29">
        <v>109</v>
      </c>
      <c r="AC164" s="29">
        <v>0.15</v>
      </c>
      <c r="AD164" s="29"/>
    </row>
    <row r="165" spans="28:30" x14ac:dyDescent="0.3">
      <c r="AB165" s="29">
        <v>110</v>
      </c>
      <c r="AC165" s="29">
        <v>0.17</v>
      </c>
      <c r="AD165" s="29"/>
    </row>
    <row r="166" spans="28:30" x14ac:dyDescent="0.3">
      <c r="AB166" s="29">
        <v>111</v>
      </c>
      <c r="AC166" s="29">
        <v>0.19</v>
      </c>
      <c r="AD166" s="29"/>
    </row>
    <row r="167" spans="28:30" x14ac:dyDescent="0.3">
      <c r="AB167" s="29">
        <v>112</v>
      </c>
      <c r="AC167" s="29">
        <v>0.2</v>
      </c>
      <c r="AD167" s="29"/>
    </row>
    <row r="168" spans="28:30" x14ac:dyDescent="0.3">
      <c r="AB168" s="29">
        <v>113</v>
      </c>
      <c r="AC168" s="29">
        <v>0.22</v>
      </c>
      <c r="AD168" s="29"/>
    </row>
    <row r="169" spans="28:30" x14ac:dyDescent="0.3">
      <c r="AB169" s="29">
        <v>114</v>
      </c>
      <c r="AC169" s="29">
        <v>0.24</v>
      </c>
      <c r="AD169" s="29"/>
    </row>
    <row r="170" spans="28:30" x14ac:dyDescent="0.3">
      <c r="AB170" s="29">
        <v>115</v>
      </c>
      <c r="AC170" s="29">
        <v>0.26</v>
      </c>
      <c r="AD170" s="29"/>
    </row>
    <row r="171" spans="28:30" x14ac:dyDescent="0.3">
      <c r="AB171" s="29">
        <v>116</v>
      </c>
      <c r="AC171" s="29">
        <v>0.27</v>
      </c>
      <c r="AD171" s="29"/>
    </row>
    <row r="172" spans="28:30" x14ac:dyDescent="0.3">
      <c r="AB172" s="29">
        <v>117</v>
      </c>
      <c r="AC172" s="29">
        <v>0.28999999999999998</v>
      </c>
      <c r="AD172" s="29"/>
    </row>
    <row r="173" spans="28:30" x14ac:dyDescent="0.3">
      <c r="AB173" s="29">
        <v>118</v>
      </c>
      <c r="AC173" s="29">
        <v>0.3</v>
      </c>
      <c r="AD173" s="29"/>
    </row>
    <row r="174" spans="28:30" x14ac:dyDescent="0.3">
      <c r="AB174" s="29">
        <v>119</v>
      </c>
      <c r="AC174" s="29">
        <v>0.32</v>
      </c>
      <c r="AD174" s="29"/>
    </row>
    <row r="175" spans="28:30" x14ac:dyDescent="0.3">
      <c r="AB175" s="29">
        <v>120</v>
      </c>
      <c r="AC175" s="29">
        <v>0.34</v>
      </c>
      <c r="AD175" s="29"/>
    </row>
    <row r="176" spans="28:30" x14ac:dyDescent="0.3">
      <c r="AB176" s="29">
        <v>121</v>
      </c>
      <c r="AC176" s="29">
        <v>0.36</v>
      </c>
      <c r="AD176" s="29"/>
    </row>
    <row r="177" spans="28:30" x14ac:dyDescent="0.3">
      <c r="AB177" s="29">
        <v>122</v>
      </c>
      <c r="AC177" s="29">
        <v>0.38</v>
      </c>
      <c r="AD177" s="29"/>
    </row>
    <row r="178" spans="28:30" x14ac:dyDescent="0.3">
      <c r="AB178" s="29">
        <v>123</v>
      </c>
      <c r="AC178" s="29">
        <v>0.4</v>
      </c>
      <c r="AD178" s="29"/>
    </row>
    <row r="179" spans="28:30" x14ac:dyDescent="0.3">
      <c r="AB179" s="29">
        <v>124</v>
      </c>
      <c r="AC179" s="29">
        <v>0.43</v>
      </c>
      <c r="AD179" s="29"/>
    </row>
    <row r="180" spans="28:30" x14ac:dyDescent="0.3">
      <c r="AB180" s="29">
        <v>125</v>
      </c>
      <c r="AC180" s="29">
        <v>0.47</v>
      </c>
      <c r="AD180" s="29"/>
    </row>
    <row r="181" spans="28:30" x14ac:dyDescent="0.3">
      <c r="AB181" s="29">
        <v>126</v>
      </c>
      <c r="AC181" s="29">
        <v>0.5</v>
      </c>
      <c r="AD181" s="29"/>
    </row>
    <row r="182" spans="28:30" x14ac:dyDescent="0.3">
      <c r="AB182" s="29">
        <v>127</v>
      </c>
      <c r="AC182" s="29">
        <v>0.55000000000000004</v>
      </c>
      <c r="AD182" s="29"/>
    </row>
    <row r="183" spans="28:30" x14ac:dyDescent="0.3">
      <c r="AB183" s="29">
        <v>128</v>
      </c>
      <c r="AC183" s="29">
        <v>0.59</v>
      </c>
      <c r="AD183" s="29"/>
    </row>
    <row r="184" spans="28:30" x14ac:dyDescent="0.3">
      <c r="AB184" s="29">
        <v>129</v>
      </c>
      <c r="AC184" s="29">
        <v>0.65</v>
      </c>
      <c r="AD184" s="29"/>
    </row>
    <row r="185" spans="28:30" x14ac:dyDescent="0.3">
      <c r="AB185" s="29">
        <v>130</v>
      </c>
      <c r="AC185" s="29">
        <v>0.71</v>
      </c>
      <c r="AD185" s="29"/>
    </row>
    <row r="186" spans="28:30" x14ac:dyDescent="0.3">
      <c r="AB186" s="29">
        <v>131</v>
      </c>
      <c r="AC186" s="29">
        <v>0.76</v>
      </c>
      <c r="AD186" s="29"/>
    </row>
    <row r="187" spans="28:30" x14ac:dyDescent="0.3">
      <c r="AB187" s="29">
        <v>132</v>
      </c>
      <c r="AC187" s="29">
        <v>0.83</v>
      </c>
      <c r="AD187" s="29"/>
    </row>
    <row r="188" spans="28:30" x14ac:dyDescent="0.3">
      <c r="AB188" s="29">
        <v>133</v>
      </c>
      <c r="AC188" s="29">
        <v>0.91</v>
      </c>
      <c r="AD188" s="29"/>
    </row>
    <row r="189" spans="28:30" x14ac:dyDescent="0.3">
      <c r="AB189" s="29">
        <v>134</v>
      </c>
      <c r="AC189" s="29">
        <v>0.99</v>
      </c>
      <c r="AD189" s="29"/>
    </row>
    <row r="190" spans="28:30" x14ac:dyDescent="0.3">
      <c r="AB190" s="29">
        <v>135</v>
      </c>
      <c r="AC190" s="29">
        <v>1.06</v>
      </c>
      <c r="AD190" s="29"/>
    </row>
    <row r="191" spans="28:30" x14ac:dyDescent="0.3">
      <c r="AB191" s="29">
        <v>136</v>
      </c>
      <c r="AC191" s="29">
        <v>1.1499999999999999</v>
      </c>
      <c r="AD191" s="29"/>
    </row>
    <row r="192" spans="28:30" x14ac:dyDescent="0.3">
      <c r="AB192" s="29">
        <v>137</v>
      </c>
      <c r="AC192" s="29">
        <v>1.24</v>
      </c>
      <c r="AD192" s="29"/>
    </row>
    <row r="193" spans="28:30" x14ac:dyDescent="0.3">
      <c r="AB193" s="29">
        <v>138</v>
      </c>
      <c r="AC193" s="29">
        <v>1.34</v>
      </c>
      <c r="AD193" s="29"/>
    </row>
    <row r="194" spans="28:30" x14ac:dyDescent="0.3">
      <c r="AB194" s="29">
        <v>139</v>
      </c>
      <c r="AC194" s="29">
        <v>1.45</v>
      </c>
      <c r="AD194" s="29"/>
    </row>
    <row r="195" spans="28:30" x14ac:dyDescent="0.3">
      <c r="AB195" s="29">
        <v>140</v>
      </c>
      <c r="AC195" s="29">
        <v>1.56</v>
      </c>
      <c r="AD195" s="29"/>
    </row>
    <row r="196" spans="28:30" x14ac:dyDescent="0.3">
      <c r="AB196" s="29">
        <v>141</v>
      </c>
      <c r="AC196" s="29">
        <v>1.67</v>
      </c>
      <c r="AD196" s="29"/>
    </row>
    <row r="197" spans="28:30" x14ac:dyDescent="0.3">
      <c r="AB197" s="29">
        <v>142</v>
      </c>
      <c r="AC197" s="29">
        <v>1.8</v>
      </c>
      <c r="AD197" s="29">
        <v>0.15241919700000001</v>
      </c>
    </row>
    <row r="198" spans="28:30" x14ac:dyDescent="0.3">
      <c r="AB198" s="29">
        <v>143</v>
      </c>
      <c r="AC198" s="29">
        <v>1.91</v>
      </c>
      <c r="AD198" s="29"/>
    </row>
    <row r="199" spans="28:30" x14ac:dyDescent="0.3">
      <c r="AB199" s="29">
        <v>144</v>
      </c>
      <c r="AC199" s="29">
        <v>2.06</v>
      </c>
      <c r="AD199" s="29"/>
    </row>
    <row r="200" spans="28:30" x14ac:dyDescent="0.3">
      <c r="AB200" s="29">
        <v>145</v>
      </c>
      <c r="AC200" s="29">
        <v>2.2000000000000002</v>
      </c>
      <c r="AD200" s="29"/>
    </row>
    <row r="201" spans="28:30" x14ac:dyDescent="0.3">
      <c r="AB201" s="29">
        <v>146</v>
      </c>
      <c r="AC201" s="29">
        <v>2.3199999999999998</v>
      </c>
      <c r="AD201" s="29"/>
    </row>
    <row r="202" spans="28:30" x14ac:dyDescent="0.3">
      <c r="AB202" s="29">
        <v>147</v>
      </c>
      <c r="AC202" s="29">
        <v>2.5</v>
      </c>
      <c r="AD202" s="29"/>
    </row>
    <row r="203" spans="28:30" x14ac:dyDescent="0.3">
      <c r="AB203" s="29">
        <v>148</v>
      </c>
      <c r="AC203" s="29">
        <v>2.67</v>
      </c>
      <c r="AD203" s="29"/>
    </row>
    <row r="204" spans="28:30" x14ac:dyDescent="0.3">
      <c r="AB204" s="29">
        <v>149</v>
      </c>
      <c r="AC204" s="29">
        <v>2.81</v>
      </c>
      <c r="AD204" s="29"/>
    </row>
    <row r="205" spans="28:30" x14ac:dyDescent="0.3">
      <c r="AB205" s="29">
        <v>150</v>
      </c>
      <c r="AC205" s="29">
        <v>3</v>
      </c>
      <c r="AD205" s="29"/>
    </row>
    <row r="206" spans="28:30" x14ac:dyDescent="0.3">
      <c r="AB206" s="29">
        <v>151</v>
      </c>
      <c r="AC206" s="29">
        <v>3.19</v>
      </c>
      <c r="AD206" s="29"/>
    </row>
    <row r="207" spans="28:30" x14ac:dyDescent="0.3">
      <c r="AB207" s="29">
        <v>152</v>
      </c>
      <c r="AC207" s="29">
        <v>3.38</v>
      </c>
      <c r="AD207" s="29"/>
    </row>
    <row r="208" spans="28:30" x14ac:dyDescent="0.3">
      <c r="AB208" s="29">
        <v>153</v>
      </c>
      <c r="AC208" s="29">
        <v>3.56</v>
      </c>
      <c r="AD208" s="29">
        <v>0.27217400000000003</v>
      </c>
    </row>
    <row r="209" spans="28:30" x14ac:dyDescent="0.3">
      <c r="AB209" s="29">
        <v>154</v>
      </c>
      <c r="AC209" s="29">
        <v>3.77</v>
      </c>
      <c r="AD209" s="29"/>
    </row>
    <row r="210" spans="28:30" x14ac:dyDescent="0.3">
      <c r="AB210" s="29">
        <v>155</v>
      </c>
      <c r="AC210" s="29">
        <v>4.0199999999999996</v>
      </c>
      <c r="AD210" s="29"/>
    </row>
    <row r="211" spans="28:30" x14ac:dyDescent="0.3">
      <c r="AB211" s="29">
        <v>156</v>
      </c>
      <c r="AC211" s="29">
        <v>4.21</v>
      </c>
      <c r="AD211" s="29"/>
    </row>
    <row r="212" spans="28:30" x14ac:dyDescent="0.3">
      <c r="AB212" s="29">
        <v>157</v>
      </c>
      <c r="AC212" s="29">
        <v>4.42</v>
      </c>
      <c r="AD212" s="29"/>
    </row>
    <row r="213" spans="28:30" x14ac:dyDescent="0.3">
      <c r="AB213" s="29">
        <v>158</v>
      </c>
      <c r="AC213" s="29">
        <v>4.67</v>
      </c>
      <c r="AD213" s="29"/>
    </row>
    <row r="214" spans="28:30" x14ac:dyDescent="0.3">
      <c r="AB214" s="29">
        <v>159</v>
      </c>
      <c r="AC214" s="29">
        <v>4.91</v>
      </c>
      <c r="AD214" s="29"/>
    </row>
    <row r="215" spans="28:30" x14ac:dyDescent="0.3">
      <c r="AB215" s="29">
        <v>160</v>
      </c>
      <c r="AC215" s="29">
        <v>5.2</v>
      </c>
      <c r="AD215" s="29"/>
    </row>
    <row r="216" spans="28:30" x14ac:dyDescent="0.3">
      <c r="AB216" s="29">
        <v>161</v>
      </c>
      <c r="AC216" s="29">
        <v>5.34</v>
      </c>
      <c r="AD216" s="29">
        <v>0.37922220000000001</v>
      </c>
    </row>
    <row r="217" spans="28:30" x14ac:dyDescent="0.3">
      <c r="AB217" s="29">
        <v>162</v>
      </c>
      <c r="AC217" s="29">
        <v>5.72</v>
      </c>
      <c r="AD217" s="29"/>
    </row>
    <row r="218" spans="28:30" x14ac:dyDescent="0.3">
      <c r="AB218" s="29">
        <v>163</v>
      </c>
      <c r="AC218" s="29">
        <v>6</v>
      </c>
      <c r="AD218" s="29"/>
    </row>
    <row r="219" spans="28:30" x14ac:dyDescent="0.3">
      <c r="AB219" s="29">
        <v>164</v>
      </c>
      <c r="AC219" s="29">
        <v>6.27</v>
      </c>
      <c r="AD219" s="29"/>
    </row>
    <row r="220" spans="28:30" x14ac:dyDescent="0.3">
      <c r="AB220" s="29">
        <v>165</v>
      </c>
      <c r="AC220" s="29">
        <v>6.57</v>
      </c>
      <c r="AD220" s="29"/>
    </row>
    <row r="221" spans="28:30" x14ac:dyDescent="0.3">
      <c r="AB221" s="29">
        <v>166</v>
      </c>
      <c r="AC221" s="29">
        <v>6.89</v>
      </c>
      <c r="AD221" s="29"/>
    </row>
    <row r="222" spans="28:30" x14ac:dyDescent="0.3">
      <c r="AB222" s="29">
        <v>167</v>
      </c>
      <c r="AC222" s="29">
        <v>7.15</v>
      </c>
      <c r="AD222" s="29">
        <v>0.46673500000000001</v>
      </c>
    </row>
    <row r="223" spans="28:30" x14ac:dyDescent="0.3">
      <c r="AB223" s="29">
        <v>168</v>
      </c>
      <c r="AC223" s="29">
        <v>7.45</v>
      </c>
      <c r="AD223" s="29"/>
    </row>
    <row r="224" spans="28:30" x14ac:dyDescent="0.3">
      <c r="AB224" s="29">
        <v>169</v>
      </c>
      <c r="AC224" s="29">
        <v>7.76</v>
      </c>
      <c r="AD224" s="29"/>
    </row>
    <row r="225" spans="28:30" x14ac:dyDescent="0.3">
      <c r="AB225" s="29">
        <v>170</v>
      </c>
      <c r="AC225" s="29">
        <v>8.01</v>
      </c>
      <c r="AD225" s="29"/>
    </row>
    <row r="226" spans="28:30" x14ac:dyDescent="0.3">
      <c r="AB226" s="29">
        <v>171</v>
      </c>
      <c r="AC226" s="29">
        <v>8.2899999999999991</v>
      </c>
      <c r="AD226" s="29"/>
    </row>
    <row r="227" spans="28:30" x14ac:dyDescent="0.3">
      <c r="AB227" s="29">
        <v>172</v>
      </c>
      <c r="AC227" s="29">
        <v>8.5299999999999994</v>
      </c>
      <c r="AD227" s="29"/>
    </row>
    <row r="228" spans="28:30" x14ac:dyDescent="0.3">
      <c r="AB228" s="29">
        <v>173</v>
      </c>
      <c r="AC228" s="29">
        <v>8.7200000000000006</v>
      </c>
      <c r="AD228" s="29"/>
    </row>
    <row r="229" spans="28:30" x14ac:dyDescent="0.3">
      <c r="AB229" s="29">
        <v>174</v>
      </c>
      <c r="AC229" s="29">
        <v>8.8699999999999992</v>
      </c>
      <c r="AD229" s="29">
        <v>0.52507700000000002</v>
      </c>
    </row>
    <row r="230" spans="28:30" x14ac:dyDescent="0.3">
      <c r="AB230" s="29">
        <v>175</v>
      </c>
      <c r="AC230" s="29">
        <v>8.94</v>
      </c>
      <c r="AD230" s="29"/>
    </row>
    <row r="231" spans="28:30" x14ac:dyDescent="0.3">
      <c r="AB231" s="29">
        <v>176</v>
      </c>
      <c r="AC231" s="29">
        <v>8.99</v>
      </c>
      <c r="AD231" s="29"/>
    </row>
    <row r="232" spans="28:30" x14ac:dyDescent="0.3">
      <c r="AB232" s="29">
        <v>177</v>
      </c>
      <c r="AC232" s="87">
        <v>9</v>
      </c>
      <c r="AD232" s="29"/>
    </row>
    <row r="233" spans="28:30" x14ac:dyDescent="0.3">
      <c r="AB233" s="29">
        <v>178</v>
      </c>
      <c r="AC233" s="29">
        <v>8.9700000000000006</v>
      </c>
      <c r="AD233" s="29"/>
    </row>
    <row r="234" spans="28:30" x14ac:dyDescent="0.3">
      <c r="AB234" s="29">
        <v>179</v>
      </c>
      <c r="AC234" s="29">
        <v>8.8800000000000008</v>
      </c>
      <c r="AD234" s="29"/>
    </row>
    <row r="235" spans="28:30" x14ac:dyDescent="0.3">
      <c r="AB235" s="29">
        <v>180</v>
      </c>
      <c r="AC235" s="29">
        <v>8.7200000000000006</v>
      </c>
      <c r="AD235" s="29">
        <v>0.52507700000000002</v>
      </c>
    </row>
    <row r="236" spans="28:30" x14ac:dyDescent="0.3">
      <c r="AB236" s="29">
        <v>181</v>
      </c>
      <c r="AC236" s="29">
        <v>8.49</v>
      </c>
      <c r="AD236" s="29"/>
    </row>
    <row r="237" spans="28:30" x14ac:dyDescent="0.3">
      <c r="AB237" s="29">
        <v>182</v>
      </c>
      <c r="AC237" s="29">
        <v>8.26</v>
      </c>
      <c r="AD237" s="29"/>
    </row>
    <row r="238" spans="28:30" x14ac:dyDescent="0.3">
      <c r="AB238" s="29">
        <v>183</v>
      </c>
      <c r="AC238" s="29">
        <v>7.98</v>
      </c>
      <c r="AD238" s="29"/>
    </row>
    <row r="239" spans="28:30" x14ac:dyDescent="0.3">
      <c r="AB239" s="29">
        <v>184</v>
      </c>
      <c r="AC239" s="29">
        <v>7.69</v>
      </c>
      <c r="AD239" s="29"/>
    </row>
    <row r="240" spans="28:30" x14ac:dyDescent="0.3">
      <c r="AB240" s="29">
        <v>185</v>
      </c>
      <c r="AC240" s="29">
        <v>7.36</v>
      </c>
      <c r="AD240" s="29"/>
    </row>
    <row r="241" spans="28:30" x14ac:dyDescent="0.3">
      <c r="AB241" s="29">
        <v>186</v>
      </c>
      <c r="AC241" s="29">
        <v>7.06</v>
      </c>
      <c r="AD241" s="29"/>
    </row>
    <row r="242" spans="28:30" x14ac:dyDescent="0.3">
      <c r="AB242" s="29">
        <v>187</v>
      </c>
      <c r="AC242" s="29">
        <v>6.74</v>
      </c>
      <c r="AD242" s="29">
        <v>0.46673500000000001</v>
      </c>
    </row>
    <row r="243" spans="28:30" x14ac:dyDescent="0.3">
      <c r="AB243" s="29">
        <v>188</v>
      </c>
      <c r="AC243" s="29">
        <v>6.45</v>
      </c>
      <c r="AD243" s="29"/>
    </row>
    <row r="244" spans="28:30" x14ac:dyDescent="0.3">
      <c r="AB244" s="29">
        <v>189</v>
      </c>
      <c r="AC244" s="29">
        <v>6.11</v>
      </c>
      <c r="AD244" s="29"/>
    </row>
    <row r="245" spans="28:30" x14ac:dyDescent="0.3">
      <c r="AB245" s="29">
        <v>190</v>
      </c>
      <c r="AC245" s="29">
        <v>5.85</v>
      </c>
      <c r="AD245" s="29"/>
    </row>
    <row r="246" spans="28:30" x14ac:dyDescent="0.3">
      <c r="AB246" s="29">
        <v>191</v>
      </c>
      <c r="AC246" s="29">
        <v>5.5</v>
      </c>
      <c r="AD246" s="29"/>
    </row>
    <row r="247" spans="28:30" x14ac:dyDescent="0.3">
      <c r="AB247" s="29">
        <v>192</v>
      </c>
      <c r="AC247" s="29">
        <v>5.2</v>
      </c>
      <c r="AD247" s="29">
        <v>0.37922220000000001</v>
      </c>
    </row>
    <row r="248" spans="28:30" x14ac:dyDescent="0.3">
      <c r="AB248" s="29">
        <v>193</v>
      </c>
      <c r="AC248" s="29">
        <v>4.91</v>
      </c>
      <c r="AD248" s="29"/>
    </row>
    <row r="249" spans="28:30" x14ac:dyDescent="0.3">
      <c r="AB249" s="29">
        <v>194</v>
      </c>
      <c r="AC249" s="29">
        <v>4.66</v>
      </c>
      <c r="AD249" s="29"/>
    </row>
    <row r="250" spans="28:30" x14ac:dyDescent="0.3">
      <c r="AB250" s="29">
        <v>195</v>
      </c>
      <c r="AC250" s="29">
        <v>4.4000000000000004</v>
      </c>
      <c r="AD250" s="29"/>
    </row>
    <row r="251" spans="28:30" x14ac:dyDescent="0.3">
      <c r="AB251" s="29">
        <v>196</v>
      </c>
      <c r="AC251" s="29">
        <v>4.1500000000000004</v>
      </c>
      <c r="AD251" s="29"/>
    </row>
    <row r="252" spans="28:30" x14ac:dyDescent="0.3">
      <c r="AB252" s="29">
        <v>197</v>
      </c>
      <c r="AC252" s="29">
        <v>3.92</v>
      </c>
      <c r="AD252" s="29"/>
    </row>
    <row r="253" spans="28:30" x14ac:dyDescent="0.3">
      <c r="AB253" s="29">
        <v>198</v>
      </c>
      <c r="AC253" s="29">
        <v>3.68</v>
      </c>
      <c r="AD253" s="29"/>
    </row>
    <row r="254" spans="28:30" x14ac:dyDescent="0.3">
      <c r="AB254" s="29">
        <v>199</v>
      </c>
      <c r="AC254" s="29">
        <v>3.44</v>
      </c>
      <c r="AD254" s="29">
        <v>0.27217400000000003</v>
      </c>
    </row>
    <row r="255" spans="28:30" x14ac:dyDescent="0.3">
      <c r="AB255" s="29">
        <v>200</v>
      </c>
      <c r="AC255" s="29">
        <v>3.25</v>
      </c>
      <c r="AD255" s="29"/>
    </row>
    <row r="256" spans="28:30" x14ac:dyDescent="0.3">
      <c r="AB256" s="29">
        <v>201</v>
      </c>
      <c r="AC256" s="29">
        <v>3.02</v>
      </c>
      <c r="AD256" s="29"/>
    </row>
    <row r="257" spans="28:30" x14ac:dyDescent="0.3">
      <c r="AB257" s="29">
        <v>202</v>
      </c>
      <c r="AC257" s="29">
        <v>2.85</v>
      </c>
      <c r="AD257" s="29"/>
    </row>
    <row r="258" spans="28:30" x14ac:dyDescent="0.3">
      <c r="AB258" s="29">
        <v>203</v>
      </c>
      <c r="AC258" s="29">
        <v>2.7</v>
      </c>
      <c r="AD258" s="29"/>
    </row>
    <row r="259" spans="28:30" x14ac:dyDescent="0.3">
      <c r="AB259" s="29">
        <v>204</v>
      </c>
      <c r="AC259" s="29">
        <v>2.52</v>
      </c>
      <c r="AD259" s="29"/>
    </row>
    <row r="260" spans="28:30" x14ac:dyDescent="0.3">
      <c r="AB260" s="29">
        <v>205</v>
      </c>
      <c r="AC260" s="29">
        <v>2.3199999999999998</v>
      </c>
      <c r="AD260" s="29"/>
    </row>
    <row r="261" spans="28:30" x14ac:dyDescent="0.3">
      <c r="AB261" s="29">
        <v>206</v>
      </c>
      <c r="AC261" s="29">
        <v>2.1800000000000002</v>
      </c>
      <c r="AD261" s="29"/>
    </row>
    <row r="262" spans="28:30" x14ac:dyDescent="0.3">
      <c r="AB262" s="29">
        <v>207</v>
      </c>
      <c r="AC262" s="29">
        <v>2.0499999999999998</v>
      </c>
      <c r="AD262" s="29"/>
    </row>
    <row r="263" spans="28:30" x14ac:dyDescent="0.3">
      <c r="AB263" s="29">
        <v>208</v>
      </c>
      <c r="AC263" s="29">
        <v>1.89</v>
      </c>
      <c r="AD263" s="29"/>
    </row>
    <row r="264" spans="28:30" x14ac:dyDescent="0.3">
      <c r="AB264" s="29">
        <v>209</v>
      </c>
      <c r="AC264" s="29">
        <v>1.75</v>
      </c>
      <c r="AD264" s="29">
        <v>0.15241919700000001</v>
      </c>
    </row>
    <row r="265" spans="28:30" x14ac:dyDescent="0.3">
      <c r="AB265" s="29">
        <v>210</v>
      </c>
      <c r="AC265" s="29">
        <v>1.62</v>
      </c>
      <c r="AD265" s="29"/>
    </row>
    <row r="266" spans="28:30" x14ac:dyDescent="0.3">
      <c r="AB266" s="29">
        <v>211</v>
      </c>
      <c r="AC266" s="29">
        <v>1.49</v>
      </c>
      <c r="AD266" s="29"/>
    </row>
    <row r="267" spans="28:30" x14ac:dyDescent="0.3">
      <c r="AB267" s="29">
        <v>212</v>
      </c>
      <c r="AC267" s="29">
        <v>1.38</v>
      </c>
      <c r="AD267" s="29"/>
    </row>
    <row r="268" spans="28:30" x14ac:dyDescent="0.3">
      <c r="AB268" s="29">
        <v>213</v>
      </c>
      <c r="AC268" s="29">
        <v>1.26</v>
      </c>
      <c r="AD268" s="29"/>
    </row>
    <row r="269" spans="28:30" x14ac:dyDescent="0.3">
      <c r="AB269" s="29">
        <v>214</v>
      </c>
      <c r="AC269" s="29">
        <v>1.1599999999999999</v>
      </c>
      <c r="AD269" s="29"/>
    </row>
    <row r="270" spans="28:30" x14ac:dyDescent="0.3">
      <c r="AB270" s="29">
        <v>215</v>
      </c>
      <c r="AC270" s="29">
        <v>1.06</v>
      </c>
      <c r="AD270" s="29"/>
    </row>
    <row r="271" spans="28:30" x14ac:dyDescent="0.3">
      <c r="AB271" s="29">
        <v>216</v>
      </c>
      <c r="AC271" s="29">
        <v>0.97</v>
      </c>
      <c r="AD271" s="29"/>
    </row>
    <row r="272" spans="28:30" x14ac:dyDescent="0.3">
      <c r="AB272" s="29">
        <v>217</v>
      </c>
      <c r="AC272" s="29">
        <v>0.88</v>
      </c>
      <c r="AD272" s="29"/>
    </row>
    <row r="273" spans="28:30" x14ac:dyDescent="0.3">
      <c r="AB273" s="29">
        <v>218</v>
      </c>
      <c r="AC273" s="29">
        <v>0.8</v>
      </c>
      <c r="AD273" s="29"/>
    </row>
    <row r="274" spans="28:30" x14ac:dyDescent="0.3">
      <c r="AB274" s="29">
        <v>219</v>
      </c>
      <c r="AC274" s="29">
        <v>0.74</v>
      </c>
      <c r="AD274" s="29"/>
    </row>
    <row r="275" spans="28:30" x14ac:dyDescent="0.3">
      <c r="AB275" s="29">
        <v>220</v>
      </c>
      <c r="AC275" s="29">
        <v>0.67</v>
      </c>
      <c r="AD275" s="29"/>
    </row>
    <row r="276" spans="28:30" x14ac:dyDescent="0.3">
      <c r="AB276" s="29">
        <v>221</v>
      </c>
      <c r="AC276" s="29">
        <v>0.6</v>
      </c>
      <c r="AD276" s="29"/>
    </row>
    <row r="277" spans="28:30" x14ac:dyDescent="0.3">
      <c r="AB277" s="29">
        <v>222</v>
      </c>
      <c r="AC277" s="29">
        <v>0.54</v>
      </c>
      <c r="AD277" s="29"/>
    </row>
    <row r="278" spans="28:30" x14ac:dyDescent="0.3">
      <c r="AB278" s="29">
        <v>223</v>
      </c>
      <c r="AC278" s="29">
        <v>0.48</v>
      </c>
      <c r="AD278" s="29"/>
    </row>
    <row r="279" spans="28:30" x14ac:dyDescent="0.3">
      <c r="AB279" s="29">
        <v>224</v>
      </c>
      <c r="AC279" s="29">
        <v>0.44</v>
      </c>
      <c r="AD279" s="29"/>
    </row>
    <row r="280" spans="28:30" x14ac:dyDescent="0.3">
      <c r="AB280" s="29">
        <v>225</v>
      </c>
      <c r="AC280" s="29">
        <v>0.39</v>
      </c>
      <c r="AD280" s="29"/>
    </row>
    <row r="281" spans="28:30" x14ac:dyDescent="0.3">
      <c r="AB281" s="29">
        <v>226</v>
      </c>
      <c r="AC281" s="29">
        <v>0.35</v>
      </c>
      <c r="AD281" s="29"/>
    </row>
    <row r="282" spans="28:30" x14ac:dyDescent="0.3">
      <c r="AB282" s="29">
        <v>227</v>
      </c>
      <c r="AC282" s="29">
        <v>0.32</v>
      </c>
      <c r="AD282" s="29"/>
    </row>
    <row r="283" spans="28:30" x14ac:dyDescent="0.3">
      <c r="AB283" s="29">
        <v>228</v>
      </c>
      <c r="AC283" s="29">
        <v>0.28999999999999998</v>
      </c>
      <c r="AD283" s="29"/>
    </row>
    <row r="284" spans="28:30" x14ac:dyDescent="0.3">
      <c r="AB284" s="29">
        <v>229</v>
      </c>
      <c r="AC284" s="29">
        <v>0.26</v>
      </c>
      <c r="AD284" s="29"/>
    </row>
    <row r="285" spans="28:30" x14ac:dyDescent="0.3">
      <c r="AB285" s="29">
        <v>230</v>
      </c>
      <c r="AC285" s="29">
        <v>0.24</v>
      </c>
      <c r="AD285" s="29"/>
    </row>
    <row r="286" spans="28:30" x14ac:dyDescent="0.3">
      <c r="AB286" s="29">
        <v>231</v>
      </c>
      <c r="AC286" s="29">
        <v>0.21</v>
      </c>
      <c r="AD286" s="29"/>
    </row>
    <row r="287" spans="28:30" x14ac:dyDescent="0.3">
      <c r="AB287" s="29">
        <v>232</v>
      </c>
      <c r="AC287" s="29">
        <v>0.2</v>
      </c>
      <c r="AD287" s="29"/>
    </row>
    <row r="288" spans="28:30" x14ac:dyDescent="0.3">
      <c r="AB288" s="29">
        <v>233</v>
      </c>
      <c r="AC288" s="29">
        <v>0.18</v>
      </c>
      <c r="AD288" s="29"/>
    </row>
    <row r="289" spans="28:30" x14ac:dyDescent="0.3">
      <c r="AB289" s="29">
        <v>234</v>
      </c>
      <c r="AC289" s="29">
        <v>0.16</v>
      </c>
      <c r="AD289" s="29"/>
    </row>
    <row r="290" spans="28:30" x14ac:dyDescent="0.3">
      <c r="AB290" s="29">
        <v>235</v>
      </c>
      <c r="AC290" s="29">
        <v>0.14000000000000001</v>
      </c>
      <c r="AD290" s="29"/>
    </row>
    <row r="291" spans="28:30" x14ac:dyDescent="0.3">
      <c r="AB291" s="29">
        <v>236</v>
      </c>
      <c r="AC291" s="29">
        <v>0.12</v>
      </c>
      <c r="AD291" s="29"/>
    </row>
    <row r="292" spans="28:30" x14ac:dyDescent="0.3">
      <c r="AB292" s="29">
        <v>237</v>
      </c>
      <c r="AC292" s="29">
        <v>0.1</v>
      </c>
      <c r="AD292" s="29"/>
    </row>
    <row r="293" spans="28:30" x14ac:dyDescent="0.3">
      <c r="AB293" s="29">
        <v>238</v>
      </c>
      <c r="AC293" s="29">
        <v>0.09</v>
      </c>
      <c r="AD293" s="29"/>
    </row>
    <row r="294" spans="28:30" x14ac:dyDescent="0.3">
      <c r="AB294" s="29">
        <v>239</v>
      </c>
      <c r="AC294" s="29">
        <v>7.0000000000000007E-2</v>
      </c>
      <c r="AD294" s="29"/>
    </row>
    <row r="295" spans="28:30" x14ac:dyDescent="0.3">
      <c r="AB295" s="29">
        <v>240</v>
      </c>
      <c r="AC295" s="29">
        <v>0.05</v>
      </c>
      <c r="AD295" s="29"/>
    </row>
    <row r="296" spans="28:30" x14ac:dyDescent="0.3">
      <c r="AB296" s="29">
        <v>241</v>
      </c>
      <c r="AC296" s="29">
        <v>0.03</v>
      </c>
      <c r="AD296" s="29"/>
    </row>
    <row r="297" spans="28:30" x14ac:dyDescent="0.3">
      <c r="AB297" s="29">
        <v>242</v>
      </c>
      <c r="AC297" s="29">
        <v>0.02</v>
      </c>
      <c r="AD297" s="29"/>
    </row>
    <row r="298" spans="28:30" x14ac:dyDescent="0.3">
      <c r="AB298" s="29">
        <v>243</v>
      </c>
      <c r="AC298" s="29">
        <v>0</v>
      </c>
      <c r="AD298" s="29"/>
    </row>
    <row r="299" spans="28:30" x14ac:dyDescent="0.3">
      <c r="AB299" s="29">
        <v>244</v>
      </c>
      <c r="AC299" s="29">
        <v>0</v>
      </c>
      <c r="AD299" s="29"/>
    </row>
    <row r="300" spans="28:30" x14ac:dyDescent="0.3">
      <c r="AB300" s="29">
        <v>245</v>
      </c>
      <c r="AC300" s="29">
        <v>0</v>
      </c>
      <c r="AD300" s="29"/>
    </row>
    <row r="301" spans="28:30" x14ac:dyDescent="0.3">
      <c r="AB301" s="29">
        <v>246</v>
      </c>
      <c r="AC301" s="29">
        <v>0</v>
      </c>
      <c r="AD301" s="29"/>
    </row>
    <row r="302" spans="28:30" x14ac:dyDescent="0.3">
      <c r="AB302" s="29">
        <v>247</v>
      </c>
      <c r="AC302" s="29">
        <v>0</v>
      </c>
      <c r="AD302" s="29"/>
    </row>
    <row r="303" spans="28:30" x14ac:dyDescent="0.3">
      <c r="AB303" s="29">
        <v>248</v>
      </c>
      <c r="AC303" s="29">
        <v>0</v>
      </c>
      <c r="AD303" s="29"/>
    </row>
    <row r="304" spans="28:30" x14ac:dyDescent="0.3">
      <c r="AB304" s="29">
        <v>249</v>
      </c>
      <c r="AC304" s="29">
        <v>0</v>
      </c>
      <c r="AD304" s="29"/>
    </row>
    <row r="305" spans="28:30" x14ac:dyDescent="0.3">
      <c r="AB305" s="29">
        <v>250</v>
      </c>
      <c r="AC305" s="29">
        <v>0</v>
      </c>
      <c r="AD305" s="29"/>
    </row>
    <row r="306" spans="28:30" x14ac:dyDescent="0.3">
      <c r="AB306" s="29">
        <v>251</v>
      </c>
      <c r="AC306" s="29">
        <v>0</v>
      </c>
      <c r="AD306" s="29"/>
    </row>
    <row r="307" spans="28:30" x14ac:dyDescent="0.3">
      <c r="AB307" s="29">
        <v>252</v>
      </c>
      <c r="AC307" s="29">
        <v>0</v>
      </c>
      <c r="AD307" s="29"/>
    </row>
    <row r="308" spans="28:30" x14ac:dyDescent="0.3">
      <c r="AB308" s="29">
        <v>253</v>
      </c>
      <c r="AC308" s="29">
        <v>0</v>
      </c>
      <c r="AD308" s="29"/>
    </row>
    <row r="309" spans="28:30" x14ac:dyDescent="0.3">
      <c r="AB309" s="29">
        <v>254</v>
      </c>
      <c r="AC309" s="29">
        <v>0</v>
      </c>
      <c r="AD309" s="29"/>
    </row>
    <row r="310" spans="28:30" x14ac:dyDescent="0.3">
      <c r="AB310" s="29">
        <v>255</v>
      </c>
      <c r="AC310" s="29">
        <v>0</v>
      </c>
      <c r="AD310" s="29"/>
    </row>
    <row r="311" spans="28:30" x14ac:dyDescent="0.3">
      <c r="AB311" s="29">
        <v>256</v>
      </c>
      <c r="AC311" s="29">
        <v>0</v>
      </c>
      <c r="AD311" s="29"/>
    </row>
    <row r="312" spans="28:30" x14ac:dyDescent="0.3">
      <c r="AB312" s="29">
        <v>257</v>
      </c>
      <c r="AC312" s="29">
        <v>0</v>
      </c>
      <c r="AD312" s="29"/>
    </row>
    <row r="313" spans="28:30" x14ac:dyDescent="0.3">
      <c r="AB313" s="29">
        <v>258</v>
      </c>
      <c r="AC313" s="29">
        <v>0</v>
      </c>
      <c r="AD313" s="29"/>
    </row>
    <row r="314" spans="28:30" x14ac:dyDescent="0.3">
      <c r="AB314" s="29">
        <v>259</v>
      </c>
      <c r="AC314" s="29">
        <v>0</v>
      </c>
      <c r="AD314" s="29"/>
    </row>
    <row r="315" spans="28:30" x14ac:dyDescent="0.3">
      <c r="AB315" s="29">
        <v>260</v>
      </c>
      <c r="AC315" s="29">
        <v>0</v>
      </c>
      <c r="AD315" s="29"/>
    </row>
    <row r="316" spans="28:30" x14ac:dyDescent="0.3">
      <c r="AB316" s="29">
        <v>261</v>
      </c>
      <c r="AC316" s="29">
        <v>0</v>
      </c>
      <c r="AD316" s="29"/>
    </row>
    <row r="317" spans="28:30" x14ac:dyDescent="0.3">
      <c r="AB317" s="29">
        <v>262</v>
      </c>
      <c r="AC317" s="29">
        <v>0</v>
      </c>
      <c r="AD317" s="29"/>
    </row>
    <row r="318" spans="28:30" x14ac:dyDescent="0.3">
      <c r="AB318" s="29">
        <v>263</v>
      </c>
      <c r="AC318" s="29">
        <v>0</v>
      </c>
      <c r="AD318" s="29"/>
    </row>
    <row r="319" spans="28:30" x14ac:dyDescent="0.3">
      <c r="AB319" s="29">
        <v>264</v>
      </c>
      <c r="AC319" s="29">
        <v>0</v>
      </c>
      <c r="AD319" s="29"/>
    </row>
    <row r="320" spans="28:30" x14ac:dyDescent="0.3">
      <c r="AB320" s="29">
        <v>265</v>
      </c>
      <c r="AC320" s="29">
        <v>0</v>
      </c>
      <c r="AD320" s="29"/>
    </row>
    <row r="321" spans="28:30" x14ac:dyDescent="0.3">
      <c r="AB321" s="29">
        <v>266</v>
      </c>
      <c r="AC321" s="29">
        <v>0</v>
      </c>
      <c r="AD321" s="29"/>
    </row>
    <row r="322" spans="28:30" x14ac:dyDescent="0.3">
      <c r="AB322" s="29">
        <v>267</v>
      </c>
      <c r="AC322" s="29">
        <v>0</v>
      </c>
      <c r="AD322" s="29"/>
    </row>
    <row r="323" spans="28:30" x14ac:dyDescent="0.3">
      <c r="AB323" s="29">
        <v>268</v>
      </c>
      <c r="AC323" s="29">
        <v>0</v>
      </c>
      <c r="AD323" s="29"/>
    </row>
    <row r="324" spans="28:30" x14ac:dyDescent="0.3">
      <c r="AB324" s="29">
        <v>269</v>
      </c>
      <c r="AC324" s="29">
        <v>0</v>
      </c>
      <c r="AD324" s="29"/>
    </row>
    <row r="325" spans="28:30" x14ac:dyDescent="0.3">
      <c r="AB325" s="29">
        <v>270</v>
      </c>
      <c r="AC325" s="29">
        <v>0</v>
      </c>
      <c r="AD325" s="29"/>
    </row>
    <row r="326" spans="28:30" x14ac:dyDescent="0.3">
      <c r="AB326" s="29">
        <v>271</v>
      </c>
      <c r="AC326" s="29">
        <v>0</v>
      </c>
      <c r="AD326" s="29"/>
    </row>
    <row r="327" spans="28:30" x14ac:dyDescent="0.3">
      <c r="AB327" s="29">
        <v>272</v>
      </c>
      <c r="AC327" s="29">
        <v>0</v>
      </c>
      <c r="AD327" s="29"/>
    </row>
    <row r="328" spans="28:30" x14ac:dyDescent="0.3">
      <c r="AB328" s="29">
        <v>273</v>
      </c>
      <c r="AC328" s="29">
        <v>0</v>
      </c>
      <c r="AD328" s="29"/>
    </row>
    <row r="329" spans="28:30" x14ac:dyDescent="0.3">
      <c r="AB329" s="29">
        <v>274</v>
      </c>
      <c r="AC329" s="29">
        <v>0</v>
      </c>
      <c r="AD329" s="29"/>
    </row>
    <row r="330" spans="28:30" x14ac:dyDescent="0.3">
      <c r="AB330" s="29">
        <v>275</v>
      </c>
      <c r="AC330" s="29">
        <v>0</v>
      </c>
      <c r="AD330" s="29"/>
    </row>
    <row r="331" spans="28:30" x14ac:dyDescent="0.3">
      <c r="AB331" s="29">
        <v>276</v>
      </c>
      <c r="AC331" s="29">
        <v>0</v>
      </c>
      <c r="AD331" s="29"/>
    </row>
    <row r="332" spans="28:30" x14ac:dyDescent="0.3">
      <c r="AB332" s="29">
        <v>277</v>
      </c>
      <c r="AC332" s="29">
        <v>0</v>
      </c>
      <c r="AD332" s="29"/>
    </row>
    <row r="333" spans="28:30" x14ac:dyDescent="0.3">
      <c r="AB333" s="29">
        <v>278</v>
      </c>
      <c r="AC333" s="29">
        <v>0</v>
      </c>
      <c r="AD333" s="29"/>
    </row>
    <row r="334" spans="28:30" x14ac:dyDescent="0.3">
      <c r="AB334" s="29">
        <v>279</v>
      </c>
      <c r="AC334" s="29">
        <v>0</v>
      </c>
      <c r="AD334" s="29"/>
    </row>
    <row r="335" spans="28:30" x14ac:dyDescent="0.3">
      <c r="AB335" s="29">
        <v>280</v>
      </c>
      <c r="AC335" s="29">
        <v>0</v>
      </c>
      <c r="AD335" s="29"/>
    </row>
    <row r="336" spans="28:30" x14ac:dyDescent="0.3">
      <c r="AB336" s="29">
        <v>281</v>
      </c>
      <c r="AC336" s="29">
        <v>0</v>
      </c>
      <c r="AD336" s="29"/>
    </row>
    <row r="337" spans="28:30" x14ac:dyDescent="0.3">
      <c r="AB337" s="29">
        <v>282</v>
      </c>
      <c r="AC337" s="29">
        <v>0</v>
      </c>
      <c r="AD337" s="29"/>
    </row>
    <row r="338" spans="28:30" x14ac:dyDescent="0.3">
      <c r="AB338" s="29">
        <v>283</v>
      </c>
      <c r="AC338" s="29">
        <v>0</v>
      </c>
      <c r="AD338" s="29"/>
    </row>
    <row r="339" spans="28:30" x14ac:dyDescent="0.3">
      <c r="AB339" s="29">
        <v>284</v>
      </c>
      <c r="AC339" s="29">
        <v>0</v>
      </c>
      <c r="AD339" s="29"/>
    </row>
    <row r="340" spans="28:30" x14ac:dyDescent="0.3">
      <c r="AB340" s="29">
        <v>285</v>
      </c>
      <c r="AC340" s="29">
        <v>0</v>
      </c>
      <c r="AD340" s="29"/>
    </row>
    <row r="341" spans="28:30" x14ac:dyDescent="0.3">
      <c r="AB341" s="29">
        <v>286</v>
      </c>
      <c r="AC341" s="29">
        <v>0</v>
      </c>
      <c r="AD341" s="29"/>
    </row>
    <row r="342" spans="28:30" x14ac:dyDescent="0.3">
      <c r="AB342" s="29">
        <v>287</v>
      </c>
      <c r="AC342" s="29">
        <v>0</v>
      </c>
      <c r="AD342" s="29"/>
    </row>
    <row r="343" spans="28:30" x14ac:dyDescent="0.3">
      <c r="AB343" s="29">
        <v>288</v>
      </c>
      <c r="AC343" s="29">
        <v>0</v>
      </c>
      <c r="AD343" s="29"/>
    </row>
    <row r="344" spans="28:30" x14ac:dyDescent="0.3">
      <c r="AB344" s="29">
        <v>289</v>
      </c>
      <c r="AC344" s="29">
        <v>0</v>
      </c>
      <c r="AD344" s="29"/>
    </row>
    <row r="345" spans="28:30" x14ac:dyDescent="0.3">
      <c r="AB345" s="29">
        <v>290</v>
      </c>
      <c r="AC345" s="29">
        <v>0</v>
      </c>
      <c r="AD345" s="29"/>
    </row>
    <row r="346" spans="28:30" x14ac:dyDescent="0.3">
      <c r="AB346" s="29">
        <v>291</v>
      </c>
      <c r="AC346" s="29">
        <v>0</v>
      </c>
      <c r="AD346" s="29"/>
    </row>
    <row r="347" spans="28:30" x14ac:dyDescent="0.3">
      <c r="AB347" s="29">
        <v>292</v>
      </c>
      <c r="AC347" s="29">
        <v>0</v>
      </c>
      <c r="AD347" s="29"/>
    </row>
    <row r="348" spans="28:30" x14ac:dyDescent="0.3">
      <c r="AB348" s="29">
        <v>293</v>
      </c>
      <c r="AC348" s="29">
        <v>0</v>
      </c>
      <c r="AD348" s="29"/>
    </row>
    <row r="349" spans="28:30" x14ac:dyDescent="0.3">
      <c r="AB349" s="29">
        <v>294</v>
      </c>
      <c r="AC349" s="29">
        <v>0</v>
      </c>
      <c r="AD349" s="29"/>
    </row>
    <row r="350" spans="28:30" x14ac:dyDescent="0.3">
      <c r="AB350" s="29">
        <v>295</v>
      </c>
      <c r="AC350" s="29">
        <v>0</v>
      </c>
      <c r="AD350" s="29"/>
    </row>
    <row r="351" spans="28:30" x14ac:dyDescent="0.3">
      <c r="AB351" s="29">
        <v>296</v>
      </c>
      <c r="AC351" s="29">
        <v>0</v>
      </c>
      <c r="AD351" s="29"/>
    </row>
    <row r="352" spans="28:30" x14ac:dyDescent="0.3">
      <c r="AB352" s="29">
        <v>297</v>
      </c>
      <c r="AC352" s="29">
        <v>0</v>
      </c>
      <c r="AD352" s="29"/>
    </row>
    <row r="353" spans="28:30" x14ac:dyDescent="0.3">
      <c r="AB353" s="29">
        <v>298</v>
      </c>
      <c r="AC353" s="29">
        <v>0</v>
      </c>
      <c r="AD353" s="29"/>
    </row>
    <row r="354" spans="28:30" x14ac:dyDescent="0.3">
      <c r="AB354" s="29">
        <v>299</v>
      </c>
      <c r="AC354" s="29">
        <v>0</v>
      </c>
      <c r="AD354" s="29"/>
    </row>
    <row r="355" spans="28:30" x14ac:dyDescent="0.3">
      <c r="AB355" s="29">
        <v>300</v>
      </c>
      <c r="AC355" s="29">
        <v>0</v>
      </c>
      <c r="AD355" s="29"/>
    </row>
    <row r="356" spans="28:30" x14ac:dyDescent="0.3">
      <c r="AB356" s="29">
        <v>301</v>
      </c>
      <c r="AC356" s="29">
        <v>0</v>
      </c>
      <c r="AD356" s="29"/>
    </row>
    <row r="357" spans="28:30" x14ac:dyDescent="0.3">
      <c r="AB357" s="29">
        <v>302</v>
      </c>
      <c r="AC357" s="29">
        <v>0</v>
      </c>
      <c r="AD357" s="29"/>
    </row>
    <row r="358" spans="28:30" x14ac:dyDescent="0.3">
      <c r="AB358" s="29">
        <v>303</v>
      </c>
      <c r="AC358" s="29">
        <v>0</v>
      </c>
      <c r="AD358" s="29"/>
    </row>
    <row r="359" spans="28:30" x14ac:dyDescent="0.3">
      <c r="AB359" s="29">
        <v>304</v>
      </c>
      <c r="AC359" s="29">
        <v>0</v>
      </c>
      <c r="AD359" s="29"/>
    </row>
    <row r="360" spans="28:30" x14ac:dyDescent="0.3">
      <c r="AB360" s="29">
        <v>305</v>
      </c>
      <c r="AC360" s="29">
        <v>0</v>
      </c>
      <c r="AD360" s="29"/>
    </row>
    <row r="361" spans="28:30" x14ac:dyDescent="0.3">
      <c r="AB361" s="29">
        <v>306</v>
      </c>
      <c r="AC361" s="29">
        <v>0</v>
      </c>
      <c r="AD361" s="29"/>
    </row>
    <row r="362" spans="28:30" x14ac:dyDescent="0.3">
      <c r="AB362" s="29">
        <v>307</v>
      </c>
      <c r="AC362" s="29">
        <v>0</v>
      </c>
      <c r="AD362" s="29"/>
    </row>
    <row r="363" spans="28:30" x14ac:dyDescent="0.3">
      <c r="AB363" s="29">
        <v>308</v>
      </c>
      <c r="AC363" s="29">
        <v>0</v>
      </c>
      <c r="AD363" s="29"/>
    </row>
    <row r="364" spans="28:30" x14ac:dyDescent="0.3">
      <c r="AB364" s="29">
        <v>309</v>
      </c>
      <c r="AC364" s="29">
        <v>0</v>
      </c>
      <c r="AD364" s="29"/>
    </row>
    <row r="365" spans="28:30" x14ac:dyDescent="0.3">
      <c r="AB365" s="29">
        <v>310</v>
      </c>
      <c r="AC365" s="29">
        <v>0</v>
      </c>
      <c r="AD365" s="29"/>
    </row>
    <row r="366" spans="28:30" x14ac:dyDescent="0.3">
      <c r="AB366" s="29">
        <v>311</v>
      </c>
      <c r="AC366" s="29">
        <v>0</v>
      </c>
      <c r="AD366" s="29"/>
    </row>
    <row r="367" spans="28:30" x14ac:dyDescent="0.3">
      <c r="AB367" s="29">
        <v>312</v>
      </c>
      <c r="AC367" s="29">
        <v>0</v>
      </c>
      <c r="AD367" s="29"/>
    </row>
    <row r="368" spans="28:30" x14ac:dyDescent="0.3">
      <c r="AB368" s="29">
        <v>313</v>
      </c>
      <c r="AC368" s="29">
        <v>0</v>
      </c>
      <c r="AD368" s="29"/>
    </row>
    <row r="369" spans="28:30" x14ac:dyDescent="0.3">
      <c r="AB369" s="29">
        <v>314</v>
      </c>
      <c r="AC369" s="29">
        <v>0</v>
      </c>
      <c r="AD369" s="29"/>
    </row>
    <row r="370" spans="28:30" x14ac:dyDescent="0.3">
      <c r="AB370" s="29">
        <v>315</v>
      </c>
      <c r="AC370" s="29">
        <v>0</v>
      </c>
      <c r="AD370" s="29"/>
    </row>
    <row r="371" spans="28:30" x14ac:dyDescent="0.3">
      <c r="AB371" s="29">
        <v>316</v>
      </c>
      <c r="AC371" s="29">
        <v>0</v>
      </c>
      <c r="AD371" s="29"/>
    </row>
    <row r="372" spans="28:30" x14ac:dyDescent="0.3">
      <c r="AB372" s="29">
        <v>317</v>
      </c>
      <c r="AC372" s="29">
        <v>0</v>
      </c>
      <c r="AD372" s="29"/>
    </row>
    <row r="373" spans="28:30" x14ac:dyDescent="0.3">
      <c r="AB373" s="29">
        <v>318</v>
      </c>
      <c r="AC373" s="29">
        <v>0</v>
      </c>
      <c r="AD373" s="29"/>
    </row>
    <row r="374" spans="28:30" x14ac:dyDescent="0.3">
      <c r="AB374" s="29">
        <v>319</v>
      </c>
      <c r="AC374" s="29">
        <v>0</v>
      </c>
      <c r="AD374" s="29"/>
    </row>
    <row r="375" spans="28:30" x14ac:dyDescent="0.3">
      <c r="AB375" s="29">
        <v>320</v>
      </c>
      <c r="AC375" s="29">
        <v>0</v>
      </c>
      <c r="AD375" s="29"/>
    </row>
    <row r="376" spans="28:30" x14ac:dyDescent="0.3">
      <c r="AB376" s="29">
        <v>321</v>
      </c>
      <c r="AC376" s="29">
        <v>0</v>
      </c>
      <c r="AD376" s="29"/>
    </row>
    <row r="377" spans="28:30" x14ac:dyDescent="0.3">
      <c r="AB377" s="29">
        <v>322</v>
      </c>
      <c r="AC377" s="29">
        <v>0</v>
      </c>
      <c r="AD377" s="29"/>
    </row>
    <row r="378" spans="28:30" x14ac:dyDescent="0.3">
      <c r="AB378" s="29">
        <v>323</v>
      </c>
      <c r="AC378" s="29">
        <v>0</v>
      </c>
      <c r="AD378" s="29"/>
    </row>
    <row r="379" spans="28:30" x14ac:dyDescent="0.3">
      <c r="AB379" s="29">
        <v>324</v>
      </c>
      <c r="AC379" s="29">
        <v>0</v>
      </c>
      <c r="AD379" s="29"/>
    </row>
    <row r="380" spans="28:30" x14ac:dyDescent="0.3">
      <c r="AB380" s="29">
        <v>325</v>
      </c>
      <c r="AC380" s="29">
        <v>0</v>
      </c>
      <c r="AD380" s="29"/>
    </row>
    <row r="381" spans="28:30" x14ac:dyDescent="0.3">
      <c r="AB381" s="29">
        <v>326</v>
      </c>
      <c r="AC381" s="29">
        <v>0</v>
      </c>
      <c r="AD381" s="29"/>
    </row>
    <row r="382" spans="28:30" x14ac:dyDescent="0.3">
      <c r="AB382" s="29">
        <v>327</v>
      </c>
      <c r="AC382" s="29">
        <v>0</v>
      </c>
      <c r="AD382" s="29"/>
    </row>
    <row r="383" spans="28:30" x14ac:dyDescent="0.3">
      <c r="AB383" s="29">
        <v>328</v>
      </c>
      <c r="AC383" s="29">
        <v>0</v>
      </c>
      <c r="AD383" s="29"/>
    </row>
    <row r="384" spans="28:30" x14ac:dyDescent="0.3">
      <c r="AB384" s="29">
        <v>329</v>
      </c>
      <c r="AC384" s="29">
        <v>0</v>
      </c>
      <c r="AD384" s="29"/>
    </row>
    <row r="385" spans="28:30" x14ac:dyDescent="0.3">
      <c r="AB385" s="29">
        <v>330</v>
      </c>
      <c r="AC385" s="29">
        <v>0</v>
      </c>
      <c r="AD385" s="29"/>
    </row>
    <row r="386" spans="28:30" x14ac:dyDescent="0.3">
      <c r="AB386" s="29">
        <v>331</v>
      </c>
      <c r="AC386" s="29">
        <v>0</v>
      </c>
      <c r="AD386" s="29"/>
    </row>
    <row r="387" spans="28:30" x14ac:dyDescent="0.3">
      <c r="AB387" s="29">
        <v>332</v>
      </c>
      <c r="AC387" s="29">
        <v>0</v>
      </c>
      <c r="AD387" s="29"/>
    </row>
    <row r="388" spans="28:30" x14ac:dyDescent="0.3">
      <c r="AB388" s="29">
        <v>333</v>
      </c>
      <c r="AC388" s="29">
        <v>0</v>
      </c>
      <c r="AD388" s="29"/>
    </row>
    <row r="389" spans="28:30" x14ac:dyDescent="0.3">
      <c r="AB389" s="29">
        <v>334</v>
      </c>
      <c r="AC389" s="29">
        <v>0</v>
      </c>
      <c r="AD389" s="29"/>
    </row>
    <row r="390" spans="28:30" x14ac:dyDescent="0.3">
      <c r="AB390" s="29">
        <v>335</v>
      </c>
      <c r="AC390" s="29">
        <v>0</v>
      </c>
      <c r="AD390" s="29"/>
    </row>
    <row r="391" spans="28:30" x14ac:dyDescent="0.3">
      <c r="AB391" s="29">
        <v>336</v>
      </c>
      <c r="AC391" s="29">
        <v>0</v>
      </c>
      <c r="AD391" s="29"/>
    </row>
    <row r="392" spans="28:30" x14ac:dyDescent="0.3">
      <c r="AB392" s="29">
        <v>337</v>
      </c>
      <c r="AC392" s="29">
        <v>0</v>
      </c>
      <c r="AD392" s="29"/>
    </row>
    <row r="393" spans="28:30" x14ac:dyDescent="0.3">
      <c r="AB393" s="29">
        <v>338</v>
      </c>
      <c r="AC393" s="29">
        <v>0</v>
      </c>
      <c r="AD393" s="29"/>
    </row>
    <row r="394" spans="28:30" x14ac:dyDescent="0.3">
      <c r="AB394" s="29">
        <v>339</v>
      </c>
      <c r="AC394" s="29">
        <v>0</v>
      </c>
      <c r="AD394" s="29"/>
    </row>
    <row r="395" spans="28:30" x14ac:dyDescent="0.3">
      <c r="AB395" s="29">
        <v>340</v>
      </c>
      <c r="AC395" s="29">
        <v>0</v>
      </c>
      <c r="AD395" s="29"/>
    </row>
    <row r="396" spans="28:30" x14ac:dyDescent="0.3">
      <c r="AB396" s="29">
        <v>341</v>
      </c>
      <c r="AC396" s="29">
        <v>0</v>
      </c>
      <c r="AD396" s="29"/>
    </row>
    <row r="397" spans="28:30" x14ac:dyDescent="0.3">
      <c r="AB397" s="29">
        <v>342</v>
      </c>
      <c r="AC397" s="29">
        <v>0</v>
      </c>
      <c r="AD397" s="29"/>
    </row>
    <row r="398" spans="28:30" x14ac:dyDescent="0.3">
      <c r="AB398" s="29">
        <v>343</v>
      </c>
      <c r="AC398" s="29">
        <v>0</v>
      </c>
      <c r="AD398" s="29"/>
    </row>
    <row r="399" spans="28:30" x14ac:dyDescent="0.3">
      <c r="AB399" s="29">
        <v>344</v>
      </c>
      <c r="AC399" s="29">
        <v>0</v>
      </c>
      <c r="AD399" s="29"/>
    </row>
    <row r="400" spans="28:30" x14ac:dyDescent="0.3">
      <c r="AB400" s="29">
        <v>345</v>
      </c>
      <c r="AC400" s="29">
        <v>0</v>
      </c>
      <c r="AD400" s="29"/>
    </row>
    <row r="401" spans="28:30" x14ac:dyDescent="0.3">
      <c r="AB401" s="29">
        <v>346</v>
      </c>
      <c r="AC401" s="29">
        <v>0</v>
      </c>
      <c r="AD401" s="29"/>
    </row>
    <row r="402" spans="28:30" x14ac:dyDescent="0.3">
      <c r="AB402" s="29">
        <v>347</v>
      </c>
      <c r="AC402" s="29">
        <v>0</v>
      </c>
      <c r="AD402" s="29"/>
    </row>
    <row r="403" spans="28:30" x14ac:dyDescent="0.3">
      <c r="AB403" s="29">
        <v>348</v>
      </c>
      <c r="AC403" s="29">
        <v>0</v>
      </c>
      <c r="AD403" s="29"/>
    </row>
    <row r="404" spans="28:30" x14ac:dyDescent="0.3">
      <c r="AB404" s="29">
        <v>349</v>
      </c>
      <c r="AC404" s="29">
        <v>0</v>
      </c>
      <c r="AD404" s="29"/>
    </row>
    <row r="405" spans="28:30" x14ac:dyDescent="0.3">
      <c r="AB405" s="29">
        <v>350</v>
      </c>
      <c r="AC405" s="29">
        <v>0</v>
      </c>
      <c r="AD405" s="29"/>
    </row>
    <row r="406" spans="28:30" x14ac:dyDescent="0.3">
      <c r="AB406" s="29">
        <v>351</v>
      </c>
      <c r="AC406" s="29">
        <v>0</v>
      </c>
      <c r="AD406" s="29"/>
    </row>
    <row r="407" spans="28:30" x14ac:dyDescent="0.3">
      <c r="AB407" s="29">
        <v>352</v>
      </c>
      <c r="AC407" s="29">
        <v>0</v>
      </c>
      <c r="AD407" s="29"/>
    </row>
    <row r="408" spans="28:30" x14ac:dyDescent="0.3">
      <c r="AB408" s="29">
        <v>353</v>
      </c>
      <c r="AC408" s="29">
        <v>0</v>
      </c>
      <c r="AD408" s="29"/>
    </row>
    <row r="409" spans="28:30" x14ac:dyDescent="0.3">
      <c r="AB409" s="29">
        <v>354</v>
      </c>
      <c r="AC409" s="29">
        <v>0</v>
      </c>
      <c r="AD409" s="29"/>
    </row>
    <row r="410" spans="28:30" x14ac:dyDescent="0.3">
      <c r="AB410" s="29">
        <v>355</v>
      </c>
      <c r="AC410" s="29">
        <v>0</v>
      </c>
      <c r="AD410" s="29"/>
    </row>
    <row r="411" spans="28:30" x14ac:dyDescent="0.3">
      <c r="AB411" s="29">
        <v>356</v>
      </c>
      <c r="AC411" s="29">
        <v>0</v>
      </c>
      <c r="AD411" s="29"/>
    </row>
    <row r="412" spans="28:30" x14ac:dyDescent="0.3">
      <c r="AB412" s="29">
        <v>357</v>
      </c>
      <c r="AC412" s="29">
        <v>0</v>
      </c>
      <c r="AD412" s="29"/>
    </row>
    <row r="413" spans="28:30" x14ac:dyDescent="0.3">
      <c r="AB413" s="29">
        <v>358</v>
      </c>
      <c r="AC413" s="29">
        <v>0</v>
      </c>
      <c r="AD413" s="29"/>
    </row>
    <row r="414" spans="28:30" x14ac:dyDescent="0.3">
      <c r="AB414" s="29">
        <v>359</v>
      </c>
      <c r="AC414" s="29">
        <v>0</v>
      </c>
      <c r="AD414" s="29"/>
    </row>
    <row r="415" spans="28:30" x14ac:dyDescent="0.3">
      <c r="AB415" s="29">
        <v>360</v>
      </c>
      <c r="AC415" s="29">
        <v>0</v>
      </c>
      <c r="AD415" s="29"/>
    </row>
  </sheetData>
  <mergeCells count="20">
    <mergeCell ref="U35:AC35"/>
    <mergeCell ref="AB53:AD53"/>
    <mergeCell ref="K10:L10"/>
    <mergeCell ref="K11:L11"/>
    <mergeCell ref="K12:L12"/>
    <mergeCell ref="K4:L4"/>
    <mergeCell ref="K5:L5"/>
    <mergeCell ref="K6:L6"/>
    <mergeCell ref="K7:L7"/>
    <mergeCell ref="K8:L8"/>
    <mergeCell ref="K9:L9"/>
    <mergeCell ref="D9:J9"/>
    <mergeCell ref="D10:J10"/>
    <mergeCell ref="D11:J11"/>
    <mergeCell ref="D12:J12"/>
    <mergeCell ref="D4:J4"/>
    <mergeCell ref="D5:J5"/>
    <mergeCell ref="D6:J6"/>
    <mergeCell ref="D7:J7"/>
    <mergeCell ref="D8:J8"/>
  </mergeCells>
  <pageMargins left="0.7" right="0.7" top="0.75" bottom="0.75" header="0.3" footer="0.3"/>
  <pageSetup scale="54"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344F3-E4AF-4E53-8145-601B405DA0F9}">
  <dimension ref="A2:AF726"/>
  <sheetViews>
    <sheetView topLeftCell="A11" zoomScale="102" workbookViewId="0">
      <selection activeCell="AF23" sqref="AF23"/>
    </sheetView>
  </sheetViews>
  <sheetFormatPr defaultRowHeight="14.4" x14ac:dyDescent="0.3"/>
  <cols>
    <col min="1" max="1" width="9.44140625" customWidth="1"/>
    <col min="2" max="2" width="13.44140625" customWidth="1"/>
    <col min="3" max="3" width="14.44140625" customWidth="1"/>
    <col min="4" max="4" width="8.33203125" customWidth="1"/>
    <col min="7" max="7" width="12.109375" customWidth="1"/>
    <col min="8" max="8" width="13" bestFit="1" customWidth="1"/>
    <col min="9" max="9" width="12.109375" customWidth="1"/>
    <col min="10" max="10" width="13.33203125" bestFit="1" customWidth="1"/>
    <col min="11" max="11" width="8.109375" style="86" bestFit="1" customWidth="1"/>
    <col min="12" max="12" width="5.6640625" bestFit="1" customWidth="1"/>
    <col min="13" max="13" width="11" bestFit="1" customWidth="1"/>
    <col min="21" max="21" width="14.5546875" customWidth="1"/>
    <col min="22" max="22" width="19.77734375" bestFit="1" customWidth="1"/>
    <col min="23" max="23" width="19.5546875" bestFit="1" customWidth="1"/>
    <col min="28" max="28" width="13.5546875" customWidth="1"/>
    <col min="30" max="30" width="18.77734375" bestFit="1" customWidth="1"/>
    <col min="33" max="33" width="16" customWidth="1"/>
  </cols>
  <sheetData>
    <row r="2" spans="1:32" x14ac:dyDescent="0.3">
      <c r="E2" s="90"/>
      <c r="N2" s="108"/>
      <c r="O2" s="108"/>
      <c r="P2" s="108"/>
      <c r="Q2" s="108"/>
      <c r="R2" s="108"/>
      <c r="S2" s="108"/>
    </row>
    <row r="3" spans="1:32" x14ac:dyDescent="0.3">
      <c r="A3" s="111" t="s">
        <v>56</v>
      </c>
      <c r="B3" s="111"/>
      <c r="C3" s="109" t="s">
        <v>57</v>
      </c>
      <c r="D3" s="110"/>
      <c r="E3" s="90"/>
    </row>
    <row r="4" spans="1:32" x14ac:dyDescent="0.3">
      <c r="A4" s="109" t="s">
        <v>62</v>
      </c>
      <c r="B4" s="110"/>
      <c r="C4" s="109" t="s">
        <v>62</v>
      </c>
      <c r="D4" s="110"/>
      <c r="E4" s="90"/>
      <c r="K4"/>
      <c r="Y4" s="112" t="s">
        <v>61</v>
      </c>
      <c r="Z4" s="113"/>
      <c r="AA4" s="111" t="s">
        <v>56</v>
      </c>
      <c r="AB4" s="111"/>
      <c r="AC4" s="109" t="s">
        <v>57</v>
      </c>
      <c r="AD4" s="110"/>
    </row>
    <row r="5" spans="1:32" x14ac:dyDescent="0.3">
      <c r="A5" s="84" t="s">
        <v>65</v>
      </c>
      <c r="B5" s="84" t="s">
        <v>66</v>
      </c>
      <c r="C5" s="84" t="s">
        <v>65</v>
      </c>
      <c r="D5" s="84" t="s">
        <v>66</v>
      </c>
      <c r="E5" s="90"/>
      <c r="G5" s="84" t="s">
        <v>58</v>
      </c>
      <c r="H5" s="84" t="s">
        <v>81</v>
      </c>
      <c r="I5" s="84" t="s">
        <v>82</v>
      </c>
      <c r="J5" s="92" t="s">
        <v>59</v>
      </c>
      <c r="K5"/>
      <c r="M5" s="89" t="s">
        <v>87</v>
      </c>
      <c r="N5" s="111" t="s">
        <v>76</v>
      </c>
      <c r="O5" s="111"/>
      <c r="P5" s="111" t="s">
        <v>79</v>
      </c>
      <c r="Q5" s="111"/>
      <c r="R5" s="111" t="s">
        <v>80</v>
      </c>
      <c r="S5" s="111"/>
      <c r="U5" s="84" t="s">
        <v>60</v>
      </c>
      <c r="V5" s="84" t="s">
        <v>88</v>
      </c>
      <c r="W5" s="84" t="s">
        <v>88</v>
      </c>
      <c r="Y5" s="114"/>
      <c r="Z5" s="115"/>
      <c r="AA5" s="109" t="s">
        <v>64</v>
      </c>
      <c r="AB5" s="110"/>
      <c r="AC5" s="109" t="s">
        <v>64</v>
      </c>
      <c r="AD5" s="110"/>
    </row>
    <row r="6" spans="1:32" x14ac:dyDescent="0.3">
      <c r="A6" s="84"/>
      <c r="B6" s="84" t="s">
        <v>68</v>
      </c>
      <c r="C6" s="84"/>
      <c r="D6" s="84" t="s">
        <v>68</v>
      </c>
      <c r="E6" s="90"/>
      <c r="G6" s="84"/>
      <c r="H6" s="84" t="s">
        <v>83</v>
      </c>
      <c r="I6" s="84" t="s">
        <v>83</v>
      </c>
      <c r="J6" s="92" t="s">
        <v>63</v>
      </c>
      <c r="K6"/>
      <c r="M6" s="84" t="s">
        <v>8</v>
      </c>
      <c r="N6" s="84" t="s">
        <v>77</v>
      </c>
      <c r="O6" s="84"/>
      <c r="P6" s="84" t="s">
        <v>77</v>
      </c>
      <c r="Q6" s="84"/>
      <c r="R6" s="84" t="s">
        <v>77</v>
      </c>
      <c r="S6" s="89"/>
      <c r="U6" s="84" t="s">
        <v>21</v>
      </c>
      <c r="V6" s="84" t="s">
        <v>8</v>
      </c>
      <c r="W6" s="84" t="s">
        <v>89</v>
      </c>
      <c r="Y6" s="116"/>
      <c r="Z6" s="117"/>
      <c r="AA6" s="109" t="s">
        <v>67</v>
      </c>
      <c r="AB6" s="110"/>
      <c r="AC6" s="109" t="s">
        <v>67</v>
      </c>
      <c r="AD6" s="110"/>
    </row>
    <row r="7" spans="1:32" x14ac:dyDescent="0.3">
      <c r="A7" s="29">
        <v>90</v>
      </c>
      <c r="B7" s="29">
        <v>0.11</v>
      </c>
      <c r="C7" s="29">
        <v>1</v>
      </c>
      <c r="D7" s="29">
        <v>0</v>
      </c>
      <c r="G7" s="83">
        <v>0</v>
      </c>
      <c r="H7" s="83">
        <f>(2*3.14*(G7))/60</f>
        <v>0</v>
      </c>
      <c r="I7" s="83">
        <f>H7/2</f>
        <v>0</v>
      </c>
      <c r="J7" s="85">
        <f>2*$AA$16*(G7/60)</f>
        <v>0</v>
      </c>
      <c r="K7"/>
      <c r="M7" s="83">
        <v>1</v>
      </c>
      <c r="N7" s="83">
        <f>(D8-D7)*24000</f>
        <v>0</v>
      </c>
      <c r="O7" s="83"/>
      <c r="P7" s="83">
        <v>0</v>
      </c>
      <c r="Q7" s="83"/>
      <c r="R7" s="83">
        <v>0</v>
      </c>
      <c r="S7" s="29"/>
      <c r="U7" s="29">
        <f>($AA$16/2)*(1-COS(W7))+($AA$18-SQRT($AA$18^2-$AA$16^2*SIN(W7)^2))</f>
        <v>5.4014243849485305E-2</v>
      </c>
      <c r="V7" s="83">
        <f>C7*2</f>
        <v>2</v>
      </c>
      <c r="W7" s="83">
        <f>V7*(3.14/180)</f>
        <v>3.4888888888888893E-2</v>
      </c>
      <c r="Y7" s="109" t="s">
        <v>69</v>
      </c>
      <c r="Z7" s="110"/>
      <c r="AA7" s="127">
        <v>2098</v>
      </c>
      <c r="AB7" s="128"/>
      <c r="AC7" s="127">
        <v>2128</v>
      </c>
      <c r="AD7" s="128"/>
    </row>
    <row r="8" spans="1:32" x14ac:dyDescent="0.3">
      <c r="A8" s="29">
        <v>91</v>
      </c>
      <c r="B8" s="29">
        <v>0.11</v>
      </c>
      <c r="C8" s="29">
        <v>2</v>
      </c>
      <c r="D8" s="29">
        <v>0</v>
      </c>
      <c r="G8" s="83">
        <f>G7+250</f>
        <v>250</v>
      </c>
      <c r="H8" s="83">
        <f t="shared" ref="H8:H47" si="0">(2*3.14*(G8))/60</f>
        <v>26.166666666666668</v>
      </c>
      <c r="I8" s="83">
        <f t="shared" ref="I8:I47" si="1">H8/2</f>
        <v>13.083333333333334</v>
      </c>
      <c r="J8" s="85">
        <f>2*0.0831*(G8/60)</f>
        <v>0.6925</v>
      </c>
      <c r="K8"/>
      <c r="M8" s="83">
        <f>M7+1</f>
        <v>2</v>
      </c>
      <c r="N8" s="83">
        <f t="shared" ref="N8:N71" si="2">(D9-D8)*24000</f>
        <v>0</v>
      </c>
      <c r="O8" s="83"/>
      <c r="P8" s="83">
        <f>(N8-N7)/24000</f>
        <v>0</v>
      </c>
      <c r="Q8" s="83"/>
      <c r="R8" s="83">
        <f>(P8-P7)/(M8-M7)</f>
        <v>0</v>
      </c>
      <c r="S8" s="29"/>
      <c r="U8" s="29">
        <f>($AA$16/2)*(1-COS(W8))+($AA$18-SQRT($AA$18^2-$AA$16^2*SIN(W8)^2))</f>
        <v>0.21592016896909982</v>
      </c>
      <c r="V8" s="83">
        <f>C8*2</f>
        <v>4</v>
      </c>
      <c r="W8" s="83">
        <f t="shared" ref="W8:W71" si="3">V8*(3.14/180)</f>
        <v>6.9777777777777786E-2</v>
      </c>
      <c r="Y8" s="109" t="s">
        <v>70</v>
      </c>
      <c r="Z8" s="110"/>
      <c r="AA8" s="127">
        <v>32</v>
      </c>
      <c r="AB8" s="128"/>
      <c r="AC8" s="127">
        <v>31</v>
      </c>
      <c r="AD8" s="128"/>
    </row>
    <row r="9" spans="1:32" x14ac:dyDescent="0.3">
      <c r="A9" s="29">
        <v>92</v>
      </c>
      <c r="B9" s="29">
        <v>0.11</v>
      </c>
      <c r="C9" s="29">
        <v>3</v>
      </c>
      <c r="D9" s="29">
        <v>0</v>
      </c>
      <c r="G9" s="83">
        <f t="shared" ref="G9:G46" si="4">G8+250</f>
        <v>500</v>
      </c>
      <c r="H9" s="83">
        <f t="shared" si="0"/>
        <v>52.333333333333336</v>
      </c>
      <c r="I9" s="83">
        <f t="shared" si="1"/>
        <v>26.166666666666668</v>
      </c>
      <c r="J9" s="85">
        <f t="shared" ref="J9:J47" si="5">2*0.0831*(G9/60)</f>
        <v>1.385</v>
      </c>
      <c r="K9"/>
      <c r="M9" s="83">
        <f t="shared" ref="M9:M72" si="6">M8+1</f>
        <v>3</v>
      </c>
      <c r="N9" s="83">
        <f t="shared" si="2"/>
        <v>0</v>
      </c>
      <c r="O9" s="83"/>
      <c r="P9" s="83">
        <f t="shared" ref="P9:P72" si="7">(N9-N8)/24000</f>
        <v>0</v>
      </c>
      <c r="Q9" s="83"/>
      <c r="R9" s="83">
        <f t="shared" ref="R9:R72" si="8">(P9-P8)/(M9-M8)</f>
        <v>0</v>
      </c>
      <c r="S9" s="29"/>
      <c r="U9" s="29">
        <f>($AA$16/2)*(1-COS(W9))+($AA$18-SQRT($AA$18^2-$AA$16^2*SIN(W9)^2))</f>
        <v>0.48530745037294087</v>
      </c>
      <c r="V9" s="83">
        <f>C9*2</f>
        <v>6</v>
      </c>
      <c r="W9" s="83">
        <f t="shared" si="3"/>
        <v>0.10466666666666669</v>
      </c>
      <c r="Y9" s="109" t="s">
        <v>71</v>
      </c>
      <c r="Z9" s="110"/>
      <c r="AA9" s="127">
        <v>35</v>
      </c>
      <c r="AB9" s="128"/>
      <c r="AC9" s="127">
        <v>37</v>
      </c>
      <c r="AD9" s="128"/>
    </row>
    <row r="10" spans="1:32" x14ac:dyDescent="0.3">
      <c r="A10" s="29">
        <v>93</v>
      </c>
      <c r="B10" s="29">
        <v>0.11</v>
      </c>
      <c r="C10" s="29">
        <v>4</v>
      </c>
      <c r="D10" s="29">
        <v>0</v>
      </c>
      <c r="G10" s="83">
        <f t="shared" si="4"/>
        <v>750</v>
      </c>
      <c r="H10" s="83">
        <f t="shared" si="0"/>
        <v>78.5</v>
      </c>
      <c r="I10" s="83">
        <f t="shared" si="1"/>
        <v>39.25</v>
      </c>
      <c r="J10" s="85">
        <f t="shared" si="5"/>
        <v>2.0774999999999997</v>
      </c>
      <c r="K10"/>
      <c r="M10" s="83">
        <f t="shared" si="6"/>
        <v>4</v>
      </c>
      <c r="N10" s="83">
        <f t="shared" si="2"/>
        <v>0</v>
      </c>
      <c r="O10" s="83"/>
      <c r="P10" s="83">
        <f t="shared" si="7"/>
        <v>0</v>
      </c>
      <c r="Q10" s="83"/>
      <c r="R10" s="83">
        <f t="shared" si="8"/>
        <v>0</v>
      </c>
      <c r="S10" s="29"/>
      <c r="U10" s="29">
        <f>($AA$16/2)*(1-COS(W10))+($AA$18-SQRT($AA$18^2-$AA$16^2*SIN(W10)^2))</f>
        <v>0.86149253007372617</v>
      </c>
      <c r="V10" s="83">
        <f>C10*2</f>
        <v>8</v>
      </c>
      <c r="W10" s="83">
        <f t="shared" si="3"/>
        <v>0.13955555555555557</v>
      </c>
      <c r="Y10" s="109" t="s">
        <v>72</v>
      </c>
      <c r="Z10" s="110"/>
      <c r="AA10" s="127">
        <v>12</v>
      </c>
      <c r="AB10" s="128"/>
      <c r="AC10" s="127">
        <v>12</v>
      </c>
      <c r="AD10" s="128"/>
    </row>
    <row r="11" spans="1:32" x14ac:dyDescent="0.3">
      <c r="A11" s="29">
        <v>94</v>
      </c>
      <c r="B11" s="29">
        <v>0.11</v>
      </c>
      <c r="C11" s="29">
        <v>5</v>
      </c>
      <c r="D11" s="29">
        <v>0</v>
      </c>
      <c r="G11" s="83">
        <f t="shared" si="4"/>
        <v>1000</v>
      </c>
      <c r="H11" s="83">
        <f t="shared" si="0"/>
        <v>104.66666666666667</v>
      </c>
      <c r="I11" s="83">
        <f t="shared" si="1"/>
        <v>52.333333333333336</v>
      </c>
      <c r="J11" s="85">
        <f t="shared" si="5"/>
        <v>2.77</v>
      </c>
      <c r="K11"/>
      <c r="M11" s="83">
        <f t="shared" si="6"/>
        <v>5</v>
      </c>
      <c r="N11" s="83">
        <f t="shared" si="2"/>
        <v>0</v>
      </c>
      <c r="O11" s="83"/>
      <c r="P11" s="83">
        <f t="shared" si="7"/>
        <v>0</v>
      </c>
      <c r="Q11" s="83"/>
      <c r="R11" s="83">
        <f t="shared" si="8"/>
        <v>0</v>
      </c>
      <c r="S11" s="29"/>
      <c r="U11" s="29">
        <f>($AA$16/2)*(1-COS(W11))+($AA$18-SQRT($AA$18^2-$AA$16^2*SIN(W11)^2))</f>
        <v>1.3435191018976105</v>
      </c>
      <c r="V11" s="83">
        <f>C11*2</f>
        <v>10</v>
      </c>
      <c r="W11" s="83">
        <f t="shared" si="3"/>
        <v>0.17444444444444446</v>
      </c>
      <c r="Y11" s="109" t="s">
        <v>73</v>
      </c>
      <c r="Z11" s="110"/>
      <c r="AA11" s="127">
        <v>33</v>
      </c>
      <c r="AB11" s="128"/>
      <c r="AC11" s="127">
        <v>33</v>
      </c>
      <c r="AD11" s="128"/>
    </row>
    <row r="12" spans="1:32" x14ac:dyDescent="0.3">
      <c r="A12" s="29">
        <v>95</v>
      </c>
      <c r="B12" s="29">
        <v>0.11</v>
      </c>
      <c r="C12" s="29">
        <v>6</v>
      </c>
      <c r="D12" s="29">
        <v>0</v>
      </c>
      <c r="G12" s="83">
        <f t="shared" si="4"/>
        <v>1250</v>
      </c>
      <c r="H12" s="83">
        <f t="shared" si="0"/>
        <v>130.83333333333334</v>
      </c>
      <c r="I12" s="83">
        <f t="shared" si="1"/>
        <v>65.416666666666671</v>
      </c>
      <c r="J12" s="85">
        <f t="shared" si="5"/>
        <v>3.4624999999999995</v>
      </c>
      <c r="K12"/>
      <c r="M12" s="83">
        <f t="shared" si="6"/>
        <v>6</v>
      </c>
      <c r="N12" s="83">
        <f t="shared" si="2"/>
        <v>240</v>
      </c>
      <c r="O12" s="83"/>
      <c r="P12" s="83">
        <f t="shared" si="7"/>
        <v>0.01</v>
      </c>
      <c r="Q12" s="83"/>
      <c r="R12" s="83">
        <f t="shared" si="8"/>
        <v>0.01</v>
      </c>
      <c r="S12" s="29"/>
      <c r="U12" s="29">
        <f>($AA$16/2)*(1-COS(W12))+($AA$18-SQRT($AA$18^2-$AA$16^2*SIN(W12)^2))</f>
        <v>1.9301588090541852</v>
      </c>
      <c r="V12" s="83">
        <f>C12*2</f>
        <v>12</v>
      </c>
      <c r="W12" s="83">
        <f t="shared" si="3"/>
        <v>0.20933333333333337</v>
      </c>
      <c r="Y12" s="121"/>
      <c r="Z12" s="121"/>
      <c r="AA12" s="121"/>
      <c r="AB12" s="121"/>
      <c r="AC12" s="121"/>
      <c r="AD12" s="121"/>
    </row>
    <row r="13" spans="1:32" x14ac:dyDescent="0.3">
      <c r="A13" s="29">
        <v>96</v>
      </c>
      <c r="B13" s="29">
        <v>0.11</v>
      </c>
      <c r="C13" s="29">
        <v>7</v>
      </c>
      <c r="D13" s="29">
        <v>0.01</v>
      </c>
      <c r="G13" s="83">
        <f t="shared" si="4"/>
        <v>1500</v>
      </c>
      <c r="H13" s="83">
        <f t="shared" si="0"/>
        <v>157</v>
      </c>
      <c r="I13" s="83">
        <f t="shared" si="1"/>
        <v>78.5</v>
      </c>
      <c r="J13" s="85">
        <f t="shared" si="5"/>
        <v>4.1549999999999994</v>
      </c>
      <c r="K13"/>
      <c r="M13" s="83">
        <f t="shared" si="6"/>
        <v>7</v>
      </c>
      <c r="N13" s="83">
        <f t="shared" si="2"/>
        <v>0</v>
      </c>
      <c r="O13" s="83"/>
      <c r="P13" s="83">
        <f t="shared" si="7"/>
        <v>-0.01</v>
      </c>
      <c r="Q13" s="83"/>
      <c r="R13" s="83">
        <f t="shared" si="8"/>
        <v>-0.02</v>
      </c>
      <c r="S13" s="29"/>
      <c r="U13" s="29">
        <f>($AA$16/2)*(1-COS(W13))+($AA$18-SQRT($AA$18^2-$AA$16^2*SIN(W13)^2))</f>
        <v>2.619912173672466</v>
      </c>
      <c r="V13" s="83">
        <f>C13*2</f>
        <v>14</v>
      </c>
      <c r="W13" s="83">
        <f t="shared" si="3"/>
        <v>0.24422222222222226</v>
      </c>
      <c r="Y13" s="109" t="s">
        <v>61</v>
      </c>
      <c r="Z13" s="118"/>
      <c r="AA13" s="118"/>
      <c r="AB13" s="110"/>
      <c r="AD13" s="119" t="s">
        <v>84</v>
      </c>
      <c r="AE13" s="88">
        <f>AVERAGE(J7:J47)</f>
        <v>13.850000000000001</v>
      </c>
      <c r="AF13" s="29" t="s">
        <v>63</v>
      </c>
    </row>
    <row r="14" spans="1:32" x14ac:dyDescent="0.3">
      <c r="A14" s="29">
        <v>97</v>
      </c>
      <c r="B14" s="29">
        <v>0.11</v>
      </c>
      <c r="C14" s="29">
        <v>8</v>
      </c>
      <c r="D14" s="29">
        <v>0.01</v>
      </c>
      <c r="G14" s="83">
        <f t="shared" si="4"/>
        <v>1750</v>
      </c>
      <c r="H14" s="83">
        <f t="shared" si="0"/>
        <v>183.16666666666666</v>
      </c>
      <c r="I14" s="83">
        <f t="shared" si="1"/>
        <v>91.583333333333329</v>
      </c>
      <c r="J14" s="85">
        <f t="shared" si="5"/>
        <v>4.8475000000000001</v>
      </c>
      <c r="K14"/>
      <c r="M14" s="83">
        <f t="shared" si="6"/>
        <v>8</v>
      </c>
      <c r="N14" s="83">
        <f t="shared" si="2"/>
        <v>0</v>
      </c>
      <c r="O14" s="83"/>
      <c r="P14" s="83">
        <f t="shared" si="7"/>
        <v>0</v>
      </c>
      <c r="Q14" s="83"/>
      <c r="R14" s="83">
        <f t="shared" si="8"/>
        <v>0.01</v>
      </c>
      <c r="S14" s="29"/>
      <c r="U14" s="29">
        <f>($AA$16/2)*(1-COS(W14))+($AA$18-SQRT($AA$18^2-$AA$16^2*SIN(W14)^2))</f>
        <v>3.4110097835435971</v>
      </c>
      <c r="V14" s="83">
        <f>C14*2</f>
        <v>16</v>
      </c>
      <c r="W14" s="83">
        <f t="shared" si="3"/>
        <v>0.27911111111111114</v>
      </c>
      <c r="Y14" s="109"/>
      <c r="Z14" s="118"/>
      <c r="AA14" s="118"/>
      <c r="AB14" s="110"/>
      <c r="AD14" s="119" t="s">
        <v>85</v>
      </c>
      <c r="AE14" s="88">
        <f>MAX(J7:J47)</f>
        <v>27.699999999999996</v>
      </c>
      <c r="AF14" s="29" t="s">
        <v>63</v>
      </c>
    </row>
    <row r="15" spans="1:32" x14ac:dyDescent="0.3">
      <c r="A15" s="29">
        <v>98</v>
      </c>
      <c r="B15" s="29">
        <v>0.11</v>
      </c>
      <c r="C15" s="29">
        <v>9</v>
      </c>
      <c r="D15" s="29">
        <v>0.01</v>
      </c>
      <c r="G15" s="83">
        <f t="shared" si="4"/>
        <v>2000</v>
      </c>
      <c r="H15" s="83">
        <f t="shared" si="0"/>
        <v>209.33333333333334</v>
      </c>
      <c r="I15" s="83">
        <f t="shared" si="1"/>
        <v>104.66666666666667</v>
      </c>
      <c r="J15" s="85">
        <f t="shared" si="5"/>
        <v>5.54</v>
      </c>
      <c r="K15"/>
      <c r="M15" s="83">
        <f t="shared" si="6"/>
        <v>9</v>
      </c>
      <c r="N15" s="83">
        <f t="shared" si="2"/>
        <v>0</v>
      </c>
      <c r="O15" s="83"/>
      <c r="P15" s="83">
        <f t="shared" si="7"/>
        <v>0</v>
      </c>
      <c r="Q15" s="83"/>
      <c r="R15" s="83">
        <f t="shared" si="8"/>
        <v>0</v>
      </c>
      <c r="S15" s="29"/>
      <c r="U15" s="29">
        <f>($AA$16/2)*(1-COS(W15))+($AA$18-SQRT($AA$18^2-$AA$16^2*SIN(W15)^2))</f>
        <v>4.3014137677269595</v>
      </c>
      <c r="V15" s="83">
        <f>C15*2</f>
        <v>18</v>
      </c>
      <c r="W15" s="83">
        <f t="shared" si="3"/>
        <v>0.31400000000000006</v>
      </c>
      <c r="Y15" s="109" t="s">
        <v>74</v>
      </c>
      <c r="Z15" s="110"/>
      <c r="AA15" s="120">
        <v>87.5</v>
      </c>
      <c r="AB15" s="29" t="s">
        <v>21</v>
      </c>
    </row>
    <row r="16" spans="1:32" x14ac:dyDescent="0.3">
      <c r="A16" s="29">
        <v>99</v>
      </c>
      <c r="B16" s="29">
        <v>0.11</v>
      </c>
      <c r="C16" s="29">
        <v>10</v>
      </c>
      <c r="D16" s="29">
        <v>0.01</v>
      </c>
      <c r="G16" s="83">
        <f t="shared" si="4"/>
        <v>2250</v>
      </c>
      <c r="H16" s="83">
        <f t="shared" si="0"/>
        <v>235.5</v>
      </c>
      <c r="I16" s="83">
        <f t="shared" si="1"/>
        <v>117.75</v>
      </c>
      <c r="J16" s="85">
        <f t="shared" si="5"/>
        <v>6.2324999999999999</v>
      </c>
      <c r="K16"/>
      <c r="M16" s="83">
        <f t="shared" si="6"/>
        <v>10</v>
      </c>
      <c r="N16" s="83">
        <f t="shared" si="2"/>
        <v>0</v>
      </c>
      <c r="O16" s="83"/>
      <c r="P16" s="83">
        <f t="shared" si="7"/>
        <v>0</v>
      </c>
      <c r="Q16" s="83"/>
      <c r="R16" s="83">
        <f t="shared" si="8"/>
        <v>0</v>
      </c>
      <c r="S16" s="29"/>
      <c r="U16" s="29">
        <f>($AA$16/2)*(1-COS(W16))+($AA$18-SQRT($AA$18^2-$AA$16^2*SIN(W16)^2))</f>
        <v>5.2888195995499334</v>
      </c>
      <c r="V16" s="83">
        <f>C16*2</f>
        <v>20</v>
      </c>
      <c r="W16" s="83">
        <f t="shared" si="3"/>
        <v>0.34888888888888892</v>
      </c>
      <c r="Y16" s="109" t="s">
        <v>20</v>
      </c>
      <c r="Z16" s="110"/>
      <c r="AA16" s="120">
        <v>83.1</v>
      </c>
      <c r="AB16" s="29" t="s">
        <v>21</v>
      </c>
    </row>
    <row r="17" spans="1:28" x14ac:dyDescent="0.3">
      <c r="A17" s="29">
        <v>100</v>
      </c>
      <c r="B17" s="29">
        <v>0.11</v>
      </c>
      <c r="C17" s="29">
        <v>11</v>
      </c>
      <c r="D17" s="29">
        <v>0.01</v>
      </c>
      <c r="G17" s="83">
        <f t="shared" si="4"/>
        <v>2500</v>
      </c>
      <c r="H17" s="83">
        <f t="shared" si="0"/>
        <v>261.66666666666669</v>
      </c>
      <c r="I17" s="83">
        <f t="shared" si="1"/>
        <v>130.83333333333334</v>
      </c>
      <c r="J17" s="85">
        <f t="shared" si="5"/>
        <v>6.9249999999999989</v>
      </c>
      <c r="K17"/>
      <c r="M17" s="83">
        <f t="shared" si="6"/>
        <v>11</v>
      </c>
      <c r="N17" s="83">
        <f t="shared" si="2"/>
        <v>0</v>
      </c>
      <c r="O17" s="83"/>
      <c r="P17" s="83">
        <f t="shared" si="7"/>
        <v>0</v>
      </c>
      <c r="Q17" s="83"/>
      <c r="R17" s="83">
        <f t="shared" si="8"/>
        <v>0</v>
      </c>
      <c r="S17" s="29"/>
      <c r="U17" s="29">
        <f>($AA$16/2)*(1-COS(W17))+($AA$18-SQRT($AA$18^2-$AA$16^2*SIN(W17)^2))</f>
        <v>6.3706582729144055</v>
      </c>
      <c r="V17" s="83">
        <f>C17*2</f>
        <v>22</v>
      </c>
      <c r="W17" s="83">
        <f t="shared" si="3"/>
        <v>0.38377777777777783</v>
      </c>
      <c r="Y17" s="122" t="s">
        <v>59</v>
      </c>
      <c r="Z17" s="123"/>
      <c r="AA17" s="124">
        <v>17.96</v>
      </c>
      <c r="AB17" s="125"/>
    </row>
    <row r="18" spans="1:28" x14ac:dyDescent="0.3">
      <c r="A18" s="29">
        <v>101</v>
      </c>
      <c r="B18" s="29">
        <v>0.11</v>
      </c>
      <c r="C18" s="29">
        <v>12</v>
      </c>
      <c r="D18" s="29">
        <v>0.01</v>
      </c>
      <c r="G18" s="83">
        <f t="shared" si="4"/>
        <v>2750</v>
      </c>
      <c r="H18" s="83">
        <f t="shared" si="0"/>
        <v>287.83333333333331</v>
      </c>
      <c r="I18" s="83">
        <f t="shared" si="1"/>
        <v>143.91666666666666</v>
      </c>
      <c r="J18" s="85">
        <f t="shared" si="5"/>
        <v>7.6174999999999997</v>
      </c>
      <c r="K18"/>
      <c r="M18" s="83">
        <f t="shared" si="6"/>
        <v>12</v>
      </c>
      <c r="N18" s="83">
        <f t="shared" si="2"/>
        <v>0</v>
      </c>
      <c r="O18" s="83"/>
      <c r="P18" s="83">
        <f t="shared" si="7"/>
        <v>0</v>
      </c>
      <c r="Q18" s="83"/>
      <c r="R18" s="83">
        <f t="shared" si="8"/>
        <v>0</v>
      </c>
      <c r="S18" s="29"/>
      <c r="U18" s="29">
        <f>($AA$16/2)*(1-COS(W18))+($AA$18-SQRT($AA$18^2-$AA$16^2*SIN(W18)^2))</f>
        <v>7.5440989057494861</v>
      </c>
      <c r="V18" s="83">
        <f>C18*2</f>
        <v>24</v>
      </c>
      <c r="W18" s="83">
        <f t="shared" si="3"/>
        <v>0.41866666666666674</v>
      </c>
      <c r="Y18" s="111" t="s">
        <v>75</v>
      </c>
      <c r="Z18" s="111"/>
      <c r="AA18" s="120">
        <v>146.25</v>
      </c>
      <c r="AB18" s="29" t="s">
        <v>21</v>
      </c>
    </row>
    <row r="19" spans="1:28" x14ac:dyDescent="0.3">
      <c r="A19" s="29">
        <v>102</v>
      </c>
      <c r="B19" s="29">
        <v>0.11</v>
      </c>
      <c r="C19" s="29">
        <v>13</v>
      </c>
      <c r="D19" s="29">
        <v>0.01</v>
      </c>
      <c r="G19" s="83">
        <f t="shared" si="4"/>
        <v>3000</v>
      </c>
      <c r="H19" s="83">
        <f t="shared" si="0"/>
        <v>314</v>
      </c>
      <c r="I19" s="83">
        <f t="shared" si="1"/>
        <v>157</v>
      </c>
      <c r="J19" s="85">
        <f t="shared" si="5"/>
        <v>8.3099999999999987</v>
      </c>
      <c r="K19"/>
      <c r="M19" s="83">
        <f t="shared" si="6"/>
        <v>13</v>
      </c>
      <c r="N19" s="83">
        <f t="shared" si="2"/>
        <v>0</v>
      </c>
      <c r="O19" s="83"/>
      <c r="P19" s="83">
        <f t="shared" si="7"/>
        <v>0</v>
      </c>
      <c r="Q19" s="83"/>
      <c r="R19" s="83">
        <f t="shared" si="8"/>
        <v>0</v>
      </c>
      <c r="S19" s="29"/>
      <c r="U19" s="29">
        <f>($AA$16/2)*(1-COS(W19))+($AA$18-SQRT($AA$18^2-$AA$16^2*SIN(W19)^2))</f>
        <v>8.806051832930164</v>
      </c>
      <c r="V19" s="83">
        <f>C19*2</f>
        <v>26</v>
      </c>
      <c r="W19" s="83">
        <f t="shared" si="3"/>
        <v>0.4535555555555556</v>
      </c>
      <c r="Y19" s="126"/>
      <c r="Z19" s="126"/>
      <c r="AA19" s="126"/>
      <c r="AB19" s="126"/>
    </row>
    <row r="20" spans="1:28" x14ac:dyDescent="0.3">
      <c r="A20" s="29">
        <v>103</v>
      </c>
      <c r="B20" s="29">
        <v>0.11</v>
      </c>
      <c r="C20" s="29">
        <v>14</v>
      </c>
      <c r="D20" s="29">
        <v>0.01</v>
      </c>
      <c r="G20" s="83">
        <f t="shared" si="4"/>
        <v>3250</v>
      </c>
      <c r="H20" s="83">
        <f t="shared" si="0"/>
        <v>340.16666666666669</v>
      </c>
      <c r="I20" s="83">
        <f t="shared" si="1"/>
        <v>170.08333333333334</v>
      </c>
      <c r="J20" s="85">
        <f t="shared" si="5"/>
        <v>9.0024999999999995</v>
      </c>
      <c r="K20"/>
      <c r="M20" s="83">
        <f t="shared" si="6"/>
        <v>14</v>
      </c>
      <c r="N20" s="83">
        <f t="shared" si="2"/>
        <v>0</v>
      </c>
      <c r="O20" s="83"/>
      <c r="P20" s="83">
        <f t="shared" si="7"/>
        <v>0</v>
      </c>
      <c r="Q20" s="83"/>
      <c r="R20" s="83">
        <f t="shared" si="8"/>
        <v>0</v>
      </c>
      <c r="S20" s="29"/>
      <c r="U20" s="29">
        <f>($AA$16/2)*(1-COS(W20))+($AA$18-SQRT($AA$18^2-$AA$16^2*SIN(W20)^2))</f>
        <v>10.153172259991063</v>
      </c>
      <c r="V20" s="83">
        <f>C20*2</f>
        <v>28</v>
      </c>
      <c r="W20" s="83">
        <f t="shared" si="3"/>
        <v>0.48844444444444451</v>
      </c>
    </row>
    <row r="21" spans="1:28" x14ac:dyDescent="0.3">
      <c r="A21" s="29">
        <v>104</v>
      </c>
      <c r="B21" s="29">
        <v>0.11</v>
      </c>
      <c r="C21" s="29">
        <v>15</v>
      </c>
      <c r="D21" s="29">
        <v>0.01</v>
      </c>
      <c r="G21" s="83">
        <f t="shared" si="4"/>
        <v>3500</v>
      </c>
      <c r="H21" s="83">
        <f t="shared" si="0"/>
        <v>366.33333333333331</v>
      </c>
      <c r="I21" s="83">
        <f t="shared" si="1"/>
        <v>183.16666666666666</v>
      </c>
      <c r="J21" s="85">
        <f t="shared" si="5"/>
        <v>9.6950000000000003</v>
      </c>
      <c r="K21"/>
      <c r="M21" s="83">
        <f t="shared" si="6"/>
        <v>15</v>
      </c>
      <c r="N21" s="83">
        <f t="shared" si="2"/>
        <v>0</v>
      </c>
      <c r="O21" s="83"/>
      <c r="P21" s="83">
        <f t="shared" si="7"/>
        <v>0</v>
      </c>
      <c r="Q21" s="83"/>
      <c r="R21" s="83">
        <f t="shared" si="8"/>
        <v>0</v>
      </c>
      <c r="S21" s="29"/>
      <c r="U21" s="29">
        <f>($AA$16/2)*(1-COS(W21))+($AA$18-SQRT($AA$18^2-$AA$16^2*SIN(W21)^2))</f>
        <v>11.581864558440923</v>
      </c>
      <c r="V21" s="83">
        <f>C21*2</f>
        <v>30</v>
      </c>
      <c r="W21" s="83">
        <f t="shared" si="3"/>
        <v>0.52333333333333343</v>
      </c>
    </row>
    <row r="22" spans="1:28" x14ac:dyDescent="0.3">
      <c r="A22" s="29">
        <v>105</v>
      </c>
      <c r="B22" s="29">
        <v>0.12</v>
      </c>
      <c r="C22" s="29">
        <v>16</v>
      </c>
      <c r="D22" s="29">
        <v>0.01</v>
      </c>
      <c r="G22" s="83">
        <f t="shared" si="4"/>
        <v>3750</v>
      </c>
      <c r="H22" s="83">
        <f t="shared" si="0"/>
        <v>392.5</v>
      </c>
      <c r="I22" s="83">
        <f t="shared" si="1"/>
        <v>196.25</v>
      </c>
      <c r="J22" s="85">
        <f t="shared" si="5"/>
        <v>10.387499999999999</v>
      </c>
      <c r="K22"/>
      <c r="M22" s="83">
        <f t="shared" si="6"/>
        <v>16</v>
      </c>
      <c r="N22" s="83">
        <f t="shared" si="2"/>
        <v>-240</v>
      </c>
      <c r="O22" s="83"/>
      <c r="P22" s="83">
        <f t="shared" si="7"/>
        <v>-0.01</v>
      </c>
      <c r="Q22" s="83"/>
      <c r="R22" s="83">
        <f t="shared" si="8"/>
        <v>-0.01</v>
      </c>
      <c r="S22" s="29"/>
      <c r="U22" s="29">
        <f>($AA$16/2)*(1-COS(W22))+($AA$18-SQRT($AA$18^2-$AA$16^2*SIN(W22)^2))</f>
        <v>13.088287293309417</v>
      </c>
      <c r="V22" s="83">
        <f>C22*2</f>
        <v>32</v>
      </c>
      <c r="W22" s="83">
        <f t="shared" si="3"/>
        <v>0.55822222222222229</v>
      </c>
    </row>
    <row r="23" spans="1:28" x14ac:dyDescent="0.3">
      <c r="A23" s="29">
        <v>106</v>
      </c>
      <c r="B23" s="29">
        <v>0.13</v>
      </c>
      <c r="C23" s="29">
        <v>17</v>
      </c>
      <c r="D23" s="29">
        <v>0</v>
      </c>
      <c r="G23" s="83">
        <f t="shared" si="4"/>
        <v>4000</v>
      </c>
      <c r="H23" s="83">
        <f t="shared" si="0"/>
        <v>418.66666666666669</v>
      </c>
      <c r="I23" s="83">
        <f t="shared" si="1"/>
        <v>209.33333333333334</v>
      </c>
      <c r="J23" s="85">
        <f t="shared" si="5"/>
        <v>11.08</v>
      </c>
      <c r="K23"/>
      <c r="M23" s="83">
        <f t="shared" si="6"/>
        <v>17</v>
      </c>
      <c r="N23" s="83">
        <f t="shared" si="2"/>
        <v>0</v>
      </c>
      <c r="O23" s="83"/>
      <c r="P23" s="83">
        <f t="shared" si="7"/>
        <v>0.01</v>
      </c>
      <c r="Q23" s="83"/>
      <c r="R23" s="83">
        <f t="shared" si="8"/>
        <v>0.02</v>
      </c>
      <c r="S23" s="29"/>
      <c r="U23" s="29">
        <f>($AA$16/2)*(1-COS(W23))+($AA$18-SQRT($AA$18^2-$AA$16^2*SIN(W23)^2))</f>
        <v>14.668359083555142</v>
      </c>
      <c r="V23" s="83">
        <f>C23*2</f>
        <v>34</v>
      </c>
      <c r="W23" s="83">
        <f t="shared" si="3"/>
        <v>0.59311111111111114</v>
      </c>
    </row>
    <row r="24" spans="1:28" x14ac:dyDescent="0.3">
      <c r="A24" s="29">
        <v>107</v>
      </c>
      <c r="B24" s="29">
        <v>0.14000000000000001</v>
      </c>
      <c r="C24" s="29">
        <v>18</v>
      </c>
      <c r="D24" s="29">
        <v>0</v>
      </c>
      <c r="G24" s="83">
        <f t="shared" si="4"/>
        <v>4250</v>
      </c>
      <c r="H24" s="83">
        <f t="shared" si="0"/>
        <v>444.83333333333331</v>
      </c>
      <c r="I24" s="83">
        <f t="shared" si="1"/>
        <v>222.41666666666666</v>
      </c>
      <c r="J24" s="85">
        <f t="shared" si="5"/>
        <v>11.772499999999999</v>
      </c>
      <c r="K24"/>
      <c r="M24" s="83">
        <f t="shared" si="6"/>
        <v>18</v>
      </c>
      <c r="N24" s="83">
        <f t="shared" si="2"/>
        <v>0</v>
      </c>
      <c r="O24" s="83"/>
      <c r="P24" s="83">
        <f t="shared" si="7"/>
        <v>0</v>
      </c>
      <c r="Q24" s="83"/>
      <c r="R24" s="83">
        <f t="shared" si="8"/>
        <v>-0.01</v>
      </c>
      <c r="S24" s="29"/>
      <c r="U24" s="29">
        <f>($AA$16/2)*(1-COS(W24))+($AA$18-SQRT($AA$18^2-$AA$16^2*SIN(W24)^2))</f>
        <v>16.317765405880436</v>
      </c>
      <c r="V24" s="83">
        <f>C24*2</f>
        <v>36</v>
      </c>
      <c r="W24" s="83">
        <f t="shared" si="3"/>
        <v>0.62800000000000011</v>
      </c>
    </row>
    <row r="25" spans="1:28" x14ac:dyDescent="0.3">
      <c r="A25" s="29">
        <v>108</v>
      </c>
      <c r="B25" s="29">
        <v>0.15</v>
      </c>
      <c r="C25" s="29">
        <v>19</v>
      </c>
      <c r="D25" s="29">
        <v>0</v>
      </c>
      <c r="G25" s="83">
        <f t="shared" si="4"/>
        <v>4500</v>
      </c>
      <c r="H25" s="83">
        <f t="shared" si="0"/>
        <v>471</v>
      </c>
      <c r="I25" s="83">
        <f t="shared" si="1"/>
        <v>235.5</v>
      </c>
      <c r="J25" s="85">
        <f t="shared" si="5"/>
        <v>12.465</v>
      </c>
      <c r="K25"/>
      <c r="M25" s="83">
        <f t="shared" si="6"/>
        <v>19</v>
      </c>
      <c r="N25" s="83">
        <f t="shared" si="2"/>
        <v>0</v>
      </c>
      <c r="O25" s="83"/>
      <c r="P25" s="83">
        <f t="shared" si="7"/>
        <v>0</v>
      </c>
      <c r="Q25" s="83"/>
      <c r="R25" s="83">
        <f t="shared" si="8"/>
        <v>0</v>
      </c>
      <c r="S25" s="29"/>
      <c r="U25" s="29">
        <f>($AA$16/2)*(1-COS(W25))+($AA$18-SQRT($AA$18^2-$AA$16^2*SIN(W25)^2))</f>
        <v>18.031966461989953</v>
      </c>
      <c r="V25" s="83">
        <f>C25*2</f>
        <v>38</v>
      </c>
      <c r="W25" s="83">
        <f t="shared" si="3"/>
        <v>0.66288888888888897</v>
      </c>
    </row>
    <row r="26" spans="1:28" x14ac:dyDescent="0.3">
      <c r="A26" s="29">
        <v>109</v>
      </c>
      <c r="B26" s="29">
        <v>0.16</v>
      </c>
      <c r="C26" s="29">
        <v>20</v>
      </c>
      <c r="D26" s="29">
        <v>0</v>
      </c>
      <c r="G26" s="83">
        <f t="shared" si="4"/>
        <v>4750</v>
      </c>
      <c r="H26" s="83">
        <f t="shared" si="0"/>
        <v>497.16666666666669</v>
      </c>
      <c r="I26" s="83">
        <f t="shared" si="1"/>
        <v>248.58333333333334</v>
      </c>
      <c r="J26" s="85">
        <f t="shared" si="5"/>
        <v>13.157499999999999</v>
      </c>
      <c r="K26"/>
      <c r="M26" s="83">
        <f t="shared" si="6"/>
        <v>20</v>
      </c>
      <c r="N26" s="83">
        <f t="shared" si="2"/>
        <v>0</v>
      </c>
      <c r="O26" s="83"/>
      <c r="P26" s="83">
        <f t="shared" si="7"/>
        <v>0</v>
      </c>
      <c r="Q26" s="83"/>
      <c r="R26" s="83">
        <f t="shared" si="8"/>
        <v>0</v>
      </c>
      <c r="S26" s="29"/>
      <c r="U26" s="29">
        <f>($AA$16/2)*(1-COS(W26))+($AA$18-SQRT($AA$18^2-$AA$16^2*SIN(W26)^2))</f>
        <v>19.806206237957042</v>
      </c>
      <c r="V26" s="83">
        <f>C26*2</f>
        <v>40</v>
      </c>
      <c r="W26" s="83">
        <f t="shared" si="3"/>
        <v>0.69777777777777783</v>
      </c>
    </row>
    <row r="27" spans="1:28" x14ac:dyDescent="0.3">
      <c r="A27" s="29">
        <v>110</v>
      </c>
      <c r="B27" s="29">
        <v>0.18</v>
      </c>
      <c r="C27" s="29">
        <v>21</v>
      </c>
      <c r="D27" s="29">
        <v>0</v>
      </c>
      <c r="G27" s="83">
        <f t="shared" si="4"/>
        <v>5000</v>
      </c>
      <c r="H27" s="83">
        <f t="shared" si="0"/>
        <v>523.33333333333337</v>
      </c>
      <c r="I27" s="83">
        <f t="shared" si="1"/>
        <v>261.66666666666669</v>
      </c>
      <c r="J27" s="85">
        <f t="shared" si="5"/>
        <v>13.849999999999998</v>
      </c>
      <c r="K27"/>
      <c r="M27" s="83">
        <f t="shared" si="6"/>
        <v>21</v>
      </c>
      <c r="N27" s="83">
        <f t="shared" si="2"/>
        <v>0</v>
      </c>
      <c r="O27" s="83"/>
      <c r="P27" s="83">
        <f t="shared" si="7"/>
        <v>0</v>
      </c>
      <c r="Q27" s="83"/>
      <c r="R27" s="83">
        <f t="shared" si="8"/>
        <v>0</v>
      </c>
      <c r="S27" s="29"/>
      <c r="U27" s="29">
        <f>($AA$16/2)*(1-COS(W27))+($AA$18-SQRT($AA$18^2-$AA$16^2*SIN(W27)^2))</f>
        <v>21.635522891570016</v>
      </c>
      <c r="V27" s="83">
        <f>C27*2</f>
        <v>42</v>
      </c>
      <c r="W27" s="83">
        <f t="shared" si="3"/>
        <v>0.7326666666666668</v>
      </c>
    </row>
    <row r="28" spans="1:28" x14ac:dyDescent="0.3">
      <c r="A28" s="29">
        <v>111</v>
      </c>
      <c r="B28" s="29">
        <v>0.2</v>
      </c>
      <c r="C28" s="29">
        <v>22</v>
      </c>
      <c r="D28" s="29">
        <v>0</v>
      </c>
      <c r="G28" s="83">
        <f t="shared" si="4"/>
        <v>5250</v>
      </c>
      <c r="H28" s="83">
        <f t="shared" si="0"/>
        <v>549.5</v>
      </c>
      <c r="I28" s="83">
        <f t="shared" si="1"/>
        <v>274.75</v>
      </c>
      <c r="J28" s="85">
        <f t="shared" si="5"/>
        <v>14.542499999999999</v>
      </c>
      <c r="K28"/>
      <c r="M28" s="83">
        <f t="shared" si="6"/>
        <v>22</v>
      </c>
      <c r="N28" s="83">
        <f t="shared" si="2"/>
        <v>0</v>
      </c>
      <c r="O28" s="83"/>
      <c r="P28" s="83">
        <f t="shared" si="7"/>
        <v>0</v>
      </c>
      <c r="Q28" s="83"/>
      <c r="R28" s="83">
        <f t="shared" si="8"/>
        <v>0</v>
      </c>
      <c r="S28" s="29"/>
      <c r="U28" s="29">
        <f>($AA$16/2)*(1-COS(W28))+($AA$18-SQRT($AA$18^2-$AA$16^2*SIN(W28)^2))</f>
        <v>23.514760608649361</v>
      </c>
      <c r="V28" s="83">
        <f>C28*2</f>
        <v>44</v>
      </c>
      <c r="W28" s="83">
        <f t="shared" si="3"/>
        <v>0.76755555555555566</v>
      </c>
    </row>
    <row r="29" spans="1:28" x14ac:dyDescent="0.3">
      <c r="A29" s="29">
        <v>112</v>
      </c>
      <c r="B29" s="29">
        <v>0.22</v>
      </c>
      <c r="C29" s="29">
        <v>23</v>
      </c>
      <c r="D29" s="29">
        <v>0</v>
      </c>
      <c r="G29" s="83">
        <f t="shared" si="4"/>
        <v>5500</v>
      </c>
      <c r="H29" s="83">
        <f t="shared" si="0"/>
        <v>575.66666666666663</v>
      </c>
      <c r="I29" s="83">
        <f t="shared" si="1"/>
        <v>287.83333333333331</v>
      </c>
      <c r="J29" s="85">
        <f t="shared" si="5"/>
        <v>15.234999999999999</v>
      </c>
      <c r="K29"/>
      <c r="M29" s="83">
        <f t="shared" si="6"/>
        <v>23</v>
      </c>
      <c r="N29" s="83">
        <f t="shared" si="2"/>
        <v>0</v>
      </c>
      <c r="O29" s="83"/>
      <c r="P29" s="83">
        <f t="shared" si="7"/>
        <v>0</v>
      </c>
      <c r="Q29" s="83"/>
      <c r="R29" s="83">
        <f t="shared" si="8"/>
        <v>0</v>
      </c>
      <c r="S29" s="29"/>
      <c r="U29" s="29">
        <f>($AA$16/2)*(1-COS(W29))+($AA$18-SQRT($AA$18^2-$AA$16^2*SIN(W29)^2))</f>
        <v>25.438583071565311</v>
      </c>
      <c r="V29" s="83">
        <f>C29*2</f>
        <v>46</v>
      </c>
      <c r="W29" s="83">
        <f t="shared" si="3"/>
        <v>0.80244444444444452</v>
      </c>
    </row>
    <row r="30" spans="1:28" x14ac:dyDescent="0.3">
      <c r="A30" s="29">
        <v>113</v>
      </c>
      <c r="B30" s="29">
        <v>0.23</v>
      </c>
      <c r="C30" s="29">
        <v>24</v>
      </c>
      <c r="D30" s="29">
        <v>0</v>
      </c>
      <c r="G30" s="83">
        <f t="shared" si="4"/>
        <v>5750</v>
      </c>
      <c r="H30" s="83">
        <f t="shared" si="0"/>
        <v>601.83333333333337</v>
      </c>
      <c r="I30" s="83">
        <f t="shared" si="1"/>
        <v>300.91666666666669</v>
      </c>
      <c r="J30" s="85">
        <f t="shared" si="5"/>
        <v>15.927499999999998</v>
      </c>
      <c r="K30"/>
      <c r="M30" s="83">
        <f t="shared" si="6"/>
        <v>24</v>
      </c>
      <c r="N30" s="83">
        <f t="shared" si="2"/>
        <v>0</v>
      </c>
      <c r="O30" s="83"/>
      <c r="P30" s="83">
        <f t="shared" si="7"/>
        <v>0</v>
      </c>
      <c r="Q30" s="83"/>
      <c r="R30" s="83">
        <f t="shared" si="8"/>
        <v>0</v>
      </c>
      <c r="S30" s="29"/>
      <c r="U30" s="29">
        <f>($AA$16/2)*(1-COS(W30))+($AA$18-SQRT($AA$18^2-$AA$16^2*SIN(W30)^2))</f>
        <v>27.401488681639997</v>
      </c>
      <c r="V30" s="83">
        <f>C30*2</f>
        <v>48</v>
      </c>
      <c r="W30" s="83">
        <f t="shared" si="3"/>
        <v>0.83733333333333348</v>
      </c>
    </row>
    <row r="31" spans="1:28" x14ac:dyDescent="0.3">
      <c r="A31" s="29">
        <v>114</v>
      </c>
      <c r="B31" s="29">
        <v>0.25</v>
      </c>
      <c r="C31" s="29">
        <v>25</v>
      </c>
      <c r="D31" s="29">
        <v>0</v>
      </c>
      <c r="G31" s="83">
        <f t="shared" si="4"/>
        <v>6000</v>
      </c>
      <c r="H31" s="83">
        <f t="shared" si="0"/>
        <v>628</v>
      </c>
      <c r="I31" s="83">
        <f t="shared" si="1"/>
        <v>314</v>
      </c>
      <c r="J31" s="85">
        <f t="shared" si="5"/>
        <v>16.619999999999997</v>
      </c>
      <c r="K31"/>
      <c r="M31" s="83">
        <f t="shared" si="6"/>
        <v>25</v>
      </c>
      <c r="N31" s="83">
        <f t="shared" si="2"/>
        <v>0</v>
      </c>
      <c r="O31" s="83"/>
      <c r="P31" s="83">
        <f t="shared" si="7"/>
        <v>0</v>
      </c>
      <c r="Q31" s="83"/>
      <c r="R31" s="83">
        <f t="shared" si="8"/>
        <v>0</v>
      </c>
      <c r="S31" s="29"/>
      <c r="U31" s="29">
        <f>($AA$16/2)*(1-COS(W31))+($AA$18-SQRT($AA$18^2-$AA$16^2*SIN(W31)^2))</f>
        <v>29.397827670788942</v>
      </c>
      <c r="V31" s="83">
        <f>C31*2</f>
        <v>50</v>
      </c>
      <c r="W31" s="83">
        <f t="shared" si="3"/>
        <v>0.87222222222222234</v>
      </c>
    </row>
    <row r="32" spans="1:28" x14ac:dyDescent="0.3">
      <c r="A32" s="29">
        <v>115</v>
      </c>
      <c r="B32" s="29">
        <v>0.27</v>
      </c>
      <c r="C32" s="29">
        <v>26</v>
      </c>
      <c r="D32" s="29">
        <v>0</v>
      </c>
      <c r="G32" s="83">
        <f t="shared" si="4"/>
        <v>6250</v>
      </c>
      <c r="H32" s="83">
        <f t="shared" si="0"/>
        <v>654.16666666666663</v>
      </c>
      <c r="I32" s="83">
        <f t="shared" si="1"/>
        <v>327.08333333333331</v>
      </c>
      <c r="J32" s="85">
        <f t="shared" si="5"/>
        <v>17.3125</v>
      </c>
      <c r="K32"/>
      <c r="M32" s="83">
        <f t="shared" si="6"/>
        <v>26</v>
      </c>
      <c r="N32" s="83">
        <f t="shared" si="2"/>
        <v>0</v>
      </c>
      <c r="O32" s="83"/>
      <c r="P32" s="83">
        <f t="shared" si="7"/>
        <v>0</v>
      </c>
      <c r="Q32" s="83"/>
      <c r="R32" s="83">
        <f t="shared" si="8"/>
        <v>0</v>
      </c>
      <c r="S32" s="29"/>
      <c r="U32" s="29">
        <f>($AA$16/2)*(1-COS(W32))+($AA$18-SQRT($AA$18^2-$AA$16^2*SIN(W32)^2))</f>
        <v>31.421821225579126</v>
      </c>
      <c r="V32" s="83">
        <f>C32*2</f>
        <v>52</v>
      </c>
      <c r="W32" s="83">
        <f t="shared" si="3"/>
        <v>0.9071111111111112</v>
      </c>
    </row>
    <row r="33" spans="1:23" x14ac:dyDescent="0.3">
      <c r="A33" s="29">
        <v>116</v>
      </c>
      <c r="B33" s="29">
        <v>0.28999999999999998</v>
      </c>
      <c r="C33" s="29">
        <v>27</v>
      </c>
      <c r="D33" s="29">
        <v>0</v>
      </c>
      <c r="G33" s="83">
        <f t="shared" si="4"/>
        <v>6500</v>
      </c>
      <c r="H33" s="83">
        <f t="shared" si="0"/>
        <v>680.33333333333337</v>
      </c>
      <c r="I33" s="83">
        <f t="shared" si="1"/>
        <v>340.16666666666669</v>
      </c>
      <c r="J33" s="85">
        <f t="shared" si="5"/>
        <v>18.004999999999999</v>
      </c>
      <c r="K33"/>
      <c r="M33" s="83">
        <f t="shared" si="6"/>
        <v>27</v>
      </c>
      <c r="N33" s="83">
        <f t="shared" si="2"/>
        <v>0</v>
      </c>
      <c r="O33" s="83"/>
      <c r="P33" s="83">
        <f t="shared" si="7"/>
        <v>0</v>
      </c>
      <c r="Q33" s="83"/>
      <c r="R33" s="83">
        <f t="shared" si="8"/>
        <v>0</v>
      </c>
      <c r="S33" s="29"/>
      <c r="U33" s="29">
        <f>($AA$16/2)*(1-COS(W33))+($AA$18-SQRT($AA$18^2-$AA$16^2*SIN(W33)^2))</f>
        <v>33.46758272778078</v>
      </c>
      <c r="V33" s="83">
        <f>C33*2</f>
        <v>54</v>
      </c>
      <c r="W33" s="83">
        <f t="shared" si="3"/>
        <v>0.94200000000000006</v>
      </c>
    </row>
    <row r="34" spans="1:23" x14ac:dyDescent="0.3">
      <c r="A34" s="29">
        <v>117</v>
      </c>
      <c r="B34" s="29">
        <v>0.3</v>
      </c>
      <c r="C34" s="29">
        <v>28</v>
      </c>
      <c r="D34" s="29">
        <v>0</v>
      </c>
      <c r="G34" s="83">
        <f t="shared" si="4"/>
        <v>6750</v>
      </c>
      <c r="H34" s="83">
        <f t="shared" si="0"/>
        <v>706.5</v>
      </c>
      <c r="I34" s="83">
        <f t="shared" si="1"/>
        <v>353.25</v>
      </c>
      <c r="J34" s="85">
        <f t="shared" si="5"/>
        <v>18.697499999999998</v>
      </c>
      <c r="K34"/>
      <c r="M34" s="83">
        <f t="shared" si="6"/>
        <v>28</v>
      </c>
      <c r="N34" s="83">
        <f t="shared" si="2"/>
        <v>0</v>
      </c>
      <c r="O34" s="83"/>
      <c r="P34" s="83">
        <f t="shared" si="7"/>
        <v>0</v>
      </c>
      <c r="Q34" s="83"/>
      <c r="R34" s="83">
        <f t="shared" si="8"/>
        <v>0</v>
      </c>
      <c r="S34" s="29"/>
      <c r="U34" s="29">
        <f>($AA$16/2)*(1-COS(W34))+($AA$18-SQRT($AA$18^2-$AA$16^2*SIN(W34)^2))</f>
        <v>35.529141188439404</v>
      </c>
      <c r="V34" s="83">
        <f>C34*2</f>
        <v>56</v>
      </c>
      <c r="W34" s="83">
        <f t="shared" si="3"/>
        <v>0.97688888888888903</v>
      </c>
    </row>
    <row r="35" spans="1:23" x14ac:dyDescent="0.3">
      <c r="A35" s="29">
        <v>118</v>
      </c>
      <c r="B35" s="29">
        <v>0.32</v>
      </c>
      <c r="C35" s="29">
        <v>29</v>
      </c>
      <c r="D35" s="29">
        <v>0</v>
      </c>
      <c r="G35" s="83">
        <f t="shared" si="4"/>
        <v>7000</v>
      </c>
      <c r="H35" s="83">
        <f t="shared" si="0"/>
        <v>732.66666666666663</v>
      </c>
      <c r="I35" s="83">
        <f t="shared" si="1"/>
        <v>366.33333333333331</v>
      </c>
      <c r="J35" s="85">
        <f t="shared" si="5"/>
        <v>19.39</v>
      </c>
      <c r="K35"/>
      <c r="M35" s="83">
        <f t="shared" si="6"/>
        <v>29</v>
      </c>
      <c r="N35" s="83">
        <f t="shared" si="2"/>
        <v>0</v>
      </c>
      <c r="O35" s="83"/>
      <c r="P35" s="83">
        <f t="shared" si="7"/>
        <v>0</v>
      </c>
      <c r="Q35" s="83"/>
      <c r="R35" s="83">
        <f t="shared" si="8"/>
        <v>0</v>
      </c>
      <c r="S35" s="29"/>
      <c r="U35" s="29">
        <f>($AA$16/2)*(1-COS(W35))+($AA$18-SQRT($AA$18^2-$AA$16^2*SIN(W35)^2))</f>
        <v>37.600466916622025</v>
      </c>
      <c r="V35" s="83">
        <f>C35*2</f>
        <v>58</v>
      </c>
      <c r="W35" s="83">
        <f t="shared" si="3"/>
        <v>1.0117777777777779</v>
      </c>
    </row>
    <row r="36" spans="1:23" x14ac:dyDescent="0.3">
      <c r="A36" s="29">
        <v>119</v>
      </c>
      <c r="B36" s="29">
        <v>0.34</v>
      </c>
      <c r="C36" s="29">
        <v>30</v>
      </c>
      <c r="D36" s="29">
        <v>0</v>
      </c>
      <c r="G36" s="83">
        <f t="shared" si="4"/>
        <v>7250</v>
      </c>
      <c r="H36" s="83">
        <f t="shared" si="0"/>
        <v>758.83333333333337</v>
      </c>
      <c r="I36" s="83">
        <f t="shared" si="1"/>
        <v>379.41666666666669</v>
      </c>
      <c r="J36" s="85">
        <f t="shared" si="5"/>
        <v>20.082499999999996</v>
      </c>
      <c r="K36"/>
      <c r="M36" s="83">
        <f t="shared" si="6"/>
        <v>30</v>
      </c>
      <c r="N36" s="83">
        <f t="shared" si="2"/>
        <v>0</v>
      </c>
      <c r="O36" s="83"/>
      <c r="P36" s="83">
        <f t="shared" si="7"/>
        <v>0</v>
      </c>
      <c r="Q36" s="83"/>
      <c r="R36" s="83">
        <f t="shared" si="8"/>
        <v>0</v>
      </c>
      <c r="S36" s="29"/>
      <c r="U36" s="29">
        <f>($AA$16/2)*(1-COS(W36))+($AA$18-SQRT($AA$18^2-$AA$16^2*SIN(W36)^2))</f>
        <v>39.675499418671606</v>
      </c>
      <c r="V36" s="83">
        <f>C36*2</f>
        <v>60</v>
      </c>
      <c r="W36" s="83">
        <f t="shared" si="3"/>
        <v>1.0466666666666669</v>
      </c>
    </row>
    <row r="37" spans="1:23" x14ac:dyDescent="0.3">
      <c r="A37" s="29">
        <v>120</v>
      </c>
      <c r="B37" s="29">
        <v>0.36</v>
      </c>
      <c r="C37" s="29">
        <v>31</v>
      </c>
      <c r="D37" s="29">
        <v>0</v>
      </c>
      <c r="G37" s="83">
        <f t="shared" si="4"/>
        <v>7500</v>
      </c>
      <c r="H37" s="83">
        <f t="shared" si="0"/>
        <v>785</v>
      </c>
      <c r="I37" s="83">
        <f t="shared" si="1"/>
        <v>392.5</v>
      </c>
      <c r="J37" s="85">
        <f t="shared" si="5"/>
        <v>20.774999999999999</v>
      </c>
      <c r="K37"/>
      <c r="M37" s="83">
        <f t="shared" si="6"/>
        <v>31</v>
      </c>
      <c r="N37" s="83">
        <f t="shared" si="2"/>
        <v>0</v>
      </c>
      <c r="O37" s="83"/>
      <c r="P37" s="83">
        <f t="shared" si="7"/>
        <v>0</v>
      </c>
      <c r="Q37" s="83"/>
      <c r="R37" s="83">
        <f t="shared" si="8"/>
        <v>0</v>
      </c>
      <c r="S37" s="29"/>
      <c r="U37" s="29">
        <f>($AA$16/2)*(1-COS(W37))+($AA$18-SQRT($AA$18^2-$AA$16^2*SIN(W37)^2))</f>
        <v>41.748177468798644</v>
      </c>
      <c r="V37" s="83">
        <f>C37*2</f>
        <v>62</v>
      </c>
      <c r="W37" s="83">
        <f t="shared" si="3"/>
        <v>1.0815555555555556</v>
      </c>
    </row>
    <row r="38" spans="1:23" x14ac:dyDescent="0.3">
      <c r="A38" s="29">
        <v>121</v>
      </c>
      <c r="B38" s="29">
        <v>0.38</v>
      </c>
      <c r="C38" s="29">
        <v>32</v>
      </c>
      <c r="D38" s="29">
        <v>0</v>
      </c>
      <c r="G38" s="83">
        <f t="shared" si="4"/>
        <v>7750</v>
      </c>
      <c r="H38" s="83">
        <f t="shared" si="0"/>
        <v>811.16666666666663</v>
      </c>
      <c r="I38" s="83">
        <f t="shared" si="1"/>
        <v>405.58333333333331</v>
      </c>
      <c r="J38" s="85">
        <f t="shared" si="5"/>
        <v>21.467499999999998</v>
      </c>
      <c r="K38"/>
      <c r="M38" s="83">
        <f t="shared" si="6"/>
        <v>32</v>
      </c>
      <c r="N38" s="83">
        <f t="shared" si="2"/>
        <v>0</v>
      </c>
      <c r="O38" s="83"/>
      <c r="P38" s="83">
        <f t="shared" si="7"/>
        <v>0</v>
      </c>
      <c r="Q38" s="83"/>
      <c r="R38" s="83">
        <f t="shared" si="8"/>
        <v>0</v>
      </c>
      <c r="S38" s="29"/>
      <c r="U38" s="29">
        <f>($AA$16/2)*(1-COS(W38))+($AA$18-SQRT($AA$18^2-$AA$16^2*SIN(W38)^2))</f>
        <v>43.812471227428354</v>
      </c>
      <c r="V38" s="83">
        <f>C38*2</f>
        <v>64</v>
      </c>
      <c r="W38" s="83">
        <f t="shared" si="3"/>
        <v>1.1164444444444446</v>
      </c>
    </row>
    <row r="39" spans="1:23" x14ac:dyDescent="0.3">
      <c r="A39" s="29">
        <v>122</v>
      </c>
      <c r="B39" s="29">
        <v>0.4</v>
      </c>
      <c r="C39" s="29">
        <v>33</v>
      </c>
      <c r="D39" s="29">
        <v>0</v>
      </c>
      <c r="G39" s="83">
        <f t="shared" si="4"/>
        <v>8000</v>
      </c>
      <c r="H39" s="83">
        <f t="shared" si="0"/>
        <v>837.33333333333337</v>
      </c>
      <c r="I39" s="83">
        <f t="shared" si="1"/>
        <v>418.66666666666669</v>
      </c>
      <c r="J39" s="85">
        <f t="shared" si="5"/>
        <v>22.16</v>
      </c>
      <c r="K39"/>
      <c r="M39" s="83">
        <f t="shared" si="6"/>
        <v>33</v>
      </c>
      <c r="N39" s="83">
        <f t="shared" si="2"/>
        <v>0</v>
      </c>
      <c r="O39" s="83"/>
      <c r="P39" s="83">
        <f t="shared" si="7"/>
        <v>0</v>
      </c>
      <c r="Q39" s="83"/>
      <c r="R39" s="83">
        <f t="shared" si="8"/>
        <v>0</v>
      </c>
      <c r="S39" s="29"/>
      <c r="U39" s="29">
        <f>($AA$16/2)*(1-COS(W39))+($AA$18-SQRT($AA$18^2-$AA$16^2*SIN(W39)^2))</f>
        <v>45.862416210835221</v>
      </c>
      <c r="V39" s="83">
        <f>C39*2</f>
        <v>66</v>
      </c>
      <c r="W39" s="83">
        <f t="shared" si="3"/>
        <v>1.1513333333333335</v>
      </c>
    </row>
    <row r="40" spans="1:23" x14ac:dyDescent="0.3">
      <c r="A40" s="29">
        <v>123</v>
      </c>
      <c r="B40" s="29">
        <v>0.41</v>
      </c>
      <c r="C40" s="29">
        <v>34</v>
      </c>
      <c r="D40" s="29">
        <v>0</v>
      </c>
      <c r="G40" s="83">
        <f t="shared" si="4"/>
        <v>8250</v>
      </c>
      <c r="H40" s="83">
        <f t="shared" si="0"/>
        <v>863.5</v>
      </c>
      <c r="I40" s="83">
        <f t="shared" si="1"/>
        <v>431.75</v>
      </c>
      <c r="J40" s="85">
        <f t="shared" si="5"/>
        <v>22.852499999999999</v>
      </c>
      <c r="K40"/>
      <c r="M40" s="83">
        <f t="shared" si="6"/>
        <v>34</v>
      </c>
      <c r="N40" s="83">
        <f t="shared" si="2"/>
        <v>0</v>
      </c>
      <c r="O40" s="83"/>
      <c r="P40" s="83">
        <f t="shared" si="7"/>
        <v>0</v>
      </c>
      <c r="Q40" s="83"/>
      <c r="R40" s="83">
        <f t="shared" si="8"/>
        <v>0</v>
      </c>
      <c r="S40" s="29"/>
      <c r="U40" s="29">
        <f>($AA$16/2)*(1-COS(W40))+($AA$18-SQRT($AA$18^2-$AA$16^2*SIN(W40)^2))</f>
        <v>47.892148835930868</v>
      </c>
      <c r="V40" s="83">
        <f>C40*2</f>
        <v>68</v>
      </c>
      <c r="W40" s="83">
        <f t="shared" si="3"/>
        <v>1.1862222222222223</v>
      </c>
    </row>
    <row r="41" spans="1:23" x14ac:dyDescent="0.3">
      <c r="A41" s="29">
        <v>124</v>
      </c>
      <c r="B41" s="29">
        <v>0.43</v>
      </c>
      <c r="C41" s="29">
        <v>35</v>
      </c>
      <c r="D41" s="29">
        <v>0</v>
      </c>
      <c r="G41" s="83">
        <f>G40+250</f>
        <v>8500</v>
      </c>
      <c r="H41" s="83">
        <f t="shared" si="0"/>
        <v>889.66666666666663</v>
      </c>
      <c r="I41" s="83">
        <f t="shared" si="1"/>
        <v>444.83333333333331</v>
      </c>
      <c r="J41" s="85">
        <f t="shared" si="5"/>
        <v>23.544999999999998</v>
      </c>
      <c r="K41"/>
      <c r="M41" s="83">
        <f t="shared" si="6"/>
        <v>35</v>
      </c>
      <c r="N41" s="83">
        <f t="shared" si="2"/>
        <v>0</v>
      </c>
      <c r="O41" s="83"/>
      <c r="P41" s="83">
        <f t="shared" si="7"/>
        <v>0</v>
      </c>
      <c r="Q41" s="83"/>
      <c r="R41" s="83">
        <f t="shared" si="8"/>
        <v>0</v>
      </c>
      <c r="S41" s="29"/>
      <c r="U41" s="29">
        <f>($AA$16/2)*(1-COS(W41))+($AA$18-SQRT($AA$18^2-$AA$16^2*SIN(W41)^2))</f>
        <v>49.89594318016168</v>
      </c>
      <c r="V41" s="83">
        <f>C41*2</f>
        <v>70</v>
      </c>
      <c r="W41" s="83">
        <f t="shared" si="3"/>
        <v>1.2211111111111113</v>
      </c>
    </row>
    <row r="42" spans="1:23" x14ac:dyDescent="0.3">
      <c r="A42" s="29">
        <v>125</v>
      </c>
      <c r="B42" s="29">
        <v>0.45</v>
      </c>
      <c r="C42" s="29">
        <v>36</v>
      </c>
      <c r="D42" s="29">
        <v>0</v>
      </c>
      <c r="G42" s="83">
        <f t="shared" si="4"/>
        <v>8750</v>
      </c>
      <c r="H42" s="83">
        <f t="shared" si="0"/>
        <v>915.83333333333337</v>
      </c>
      <c r="I42" s="83">
        <f t="shared" si="1"/>
        <v>457.91666666666669</v>
      </c>
      <c r="J42" s="85">
        <f t="shared" si="5"/>
        <v>24.237500000000001</v>
      </c>
      <c r="K42"/>
      <c r="M42" s="83">
        <f t="shared" si="6"/>
        <v>36</v>
      </c>
      <c r="N42" s="83">
        <f t="shared" si="2"/>
        <v>0</v>
      </c>
      <c r="O42" s="83"/>
      <c r="P42" s="83">
        <f t="shared" si="7"/>
        <v>0</v>
      </c>
      <c r="Q42" s="83"/>
      <c r="R42" s="83">
        <f t="shared" si="8"/>
        <v>0</v>
      </c>
      <c r="S42" s="29"/>
      <c r="U42" s="29">
        <f>($AA$16/2)*(1-COS(W42))+($AA$18-SQRT($AA$18^2-$AA$16^2*SIN(W42)^2))</f>
        <v>51.868248511714867</v>
      </c>
      <c r="V42" s="83">
        <f>C42*2</f>
        <v>72</v>
      </c>
      <c r="W42" s="83">
        <f t="shared" si="3"/>
        <v>1.2560000000000002</v>
      </c>
    </row>
    <row r="43" spans="1:23" x14ac:dyDescent="0.3">
      <c r="A43" s="29">
        <v>126</v>
      </c>
      <c r="B43" s="29">
        <v>0.47</v>
      </c>
      <c r="C43" s="29">
        <v>37</v>
      </c>
      <c r="D43" s="29">
        <v>0</v>
      </c>
      <c r="G43" s="83">
        <f t="shared" si="4"/>
        <v>9000</v>
      </c>
      <c r="H43" s="83">
        <f t="shared" si="0"/>
        <v>942</v>
      </c>
      <c r="I43" s="83">
        <f t="shared" si="1"/>
        <v>471</v>
      </c>
      <c r="J43" s="85">
        <f t="shared" si="5"/>
        <v>24.93</v>
      </c>
      <c r="K43"/>
      <c r="M43" s="83">
        <f t="shared" si="6"/>
        <v>37</v>
      </c>
      <c r="N43" s="83">
        <f t="shared" si="2"/>
        <v>0</v>
      </c>
      <c r="O43" s="83"/>
      <c r="P43" s="83">
        <f t="shared" si="7"/>
        <v>0</v>
      </c>
      <c r="Q43" s="83"/>
      <c r="R43" s="83">
        <f t="shared" si="8"/>
        <v>0</v>
      </c>
      <c r="S43" s="29"/>
      <c r="U43" s="29">
        <f>($AA$16/2)*(1-COS(W43))+($AA$18-SQRT($AA$18^2-$AA$16^2*SIN(W43)^2))</f>
        <v>53.803727063810889</v>
      </c>
      <c r="V43" s="83">
        <f>C43*2</f>
        <v>74</v>
      </c>
      <c r="W43" s="83">
        <f t="shared" si="3"/>
        <v>1.290888888888889</v>
      </c>
    </row>
    <row r="44" spans="1:23" x14ac:dyDescent="0.3">
      <c r="A44" s="29">
        <v>127</v>
      </c>
      <c r="B44" s="29">
        <v>0.49</v>
      </c>
      <c r="C44" s="29">
        <v>38</v>
      </c>
      <c r="D44" s="29">
        <v>0</v>
      </c>
      <c r="G44" s="83">
        <f t="shared" si="4"/>
        <v>9250</v>
      </c>
      <c r="H44" s="83">
        <f t="shared" si="0"/>
        <v>968.16666666666663</v>
      </c>
      <c r="I44" s="83">
        <f t="shared" si="1"/>
        <v>484.08333333333331</v>
      </c>
      <c r="J44" s="85">
        <f t="shared" si="5"/>
        <v>25.622499999999995</v>
      </c>
      <c r="K44"/>
      <c r="M44" s="83">
        <f t="shared" si="6"/>
        <v>38</v>
      </c>
      <c r="N44" s="83">
        <f t="shared" si="2"/>
        <v>0</v>
      </c>
      <c r="O44" s="83"/>
      <c r="P44" s="83">
        <f t="shared" si="7"/>
        <v>0</v>
      </c>
      <c r="Q44" s="83"/>
      <c r="R44" s="83">
        <f t="shared" si="8"/>
        <v>0</v>
      </c>
      <c r="S44" s="29"/>
      <c r="U44" s="29">
        <f>($AA$16/2)*(1-COS(W44))+($AA$18-SQRT($AA$18^2-$AA$16^2*SIN(W44)^2))</f>
        <v>55.697291453595696</v>
      </c>
      <c r="V44" s="83">
        <f>C44*2</f>
        <v>76</v>
      </c>
      <c r="W44" s="83">
        <f t="shared" si="3"/>
        <v>1.3257777777777779</v>
      </c>
    </row>
    <row r="45" spans="1:23" x14ac:dyDescent="0.3">
      <c r="A45" s="29">
        <v>128</v>
      </c>
      <c r="B45" s="29">
        <v>0.51</v>
      </c>
      <c r="C45" s="29">
        <v>39</v>
      </c>
      <c r="D45" s="29">
        <v>0</v>
      </c>
      <c r="G45" s="83">
        <f>G44+250</f>
        <v>9500</v>
      </c>
      <c r="H45" s="83">
        <f t="shared" si="0"/>
        <v>994.33333333333337</v>
      </c>
      <c r="I45" s="83">
        <f t="shared" si="1"/>
        <v>497.16666666666669</v>
      </c>
      <c r="J45" s="85">
        <f t="shared" si="5"/>
        <v>26.314999999999998</v>
      </c>
      <c r="M45" s="83">
        <f t="shared" si="6"/>
        <v>39</v>
      </c>
      <c r="N45" s="83">
        <f t="shared" si="2"/>
        <v>0</v>
      </c>
      <c r="O45" s="83"/>
      <c r="P45" s="83">
        <f t="shared" si="7"/>
        <v>0</v>
      </c>
      <c r="Q45" s="83"/>
      <c r="R45" s="83">
        <f t="shared" si="8"/>
        <v>0</v>
      </c>
      <c r="S45" s="29"/>
      <c r="U45" s="29">
        <f>($AA$16/2)*(1-COS(W45))+($AA$18-SQRT($AA$18^2-$AA$16^2*SIN(W45)^2))</f>
        <v>57.544141086219426</v>
      </c>
      <c r="V45" s="83">
        <f>C45*2</f>
        <v>78</v>
      </c>
      <c r="W45" s="83">
        <f t="shared" si="3"/>
        <v>1.3606666666666669</v>
      </c>
    </row>
    <row r="46" spans="1:23" x14ac:dyDescent="0.3">
      <c r="A46" s="29">
        <v>129</v>
      </c>
      <c r="B46" s="29">
        <v>0.53</v>
      </c>
      <c r="C46" s="29">
        <v>40</v>
      </c>
      <c r="D46" s="29">
        <v>0</v>
      </c>
      <c r="G46" s="83">
        <f t="shared" si="4"/>
        <v>9750</v>
      </c>
      <c r="H46" s="83">
        <f t="shared" si="0"/>
        <v>1020.5</v>
      </c>
      <c r="I46" s="83">
        <f t="shared" si="1"/>
        <v>510.25</v>
      </c>
      <c r="J46" s="85">
        <f t="shared" si="5"/>
        <v>27.007499999999997</v>
      </c>
      <c r="M46" s="83">
        <f t="shared" si="6"/>
        <v>40</v>
      </c>
      <c r="N46" s="83">
        <f t="shared" si="2"/>
        <v>0</v>
      </c>
      <c r="O46" s="83"/>
      <c r="P46" s="83">
        <f t="shared" si="7"/>
        <v>0</v>
      </c>
      <c r="Q46" s="83"/>
      <c r="R46" s="83">
        <f t="shared" si="8"/>
        <v>0</v>
      </c>
      <c r="S46" s="29"/>
      <c r="U46" s="29">
        <f>($AA$16/2)*(1-COS(W46))+($AA$18-SQRT($AA$18^2-$AA$16^2*SIN(W46)^2))</f>
        <v>59.339796843283978</v>
      </c>
      <c r="V46" s="83">
        <f>C46*2</f>
        <v>80</v>
      </c>
      <c r="W46" s="83">
        <f t="shared" si="3"/>
        <v>1.3955555555555557</v>
      </c>
    </row>
    <row r="47" spans="1:23" x14ac:dyDescent="0.3">
      <c r="A47" s="29">
        <v>130</v>
      </c>
      <c r="B47" s="29">
        <v>0.56000000000000005</v>
      </c>
      <c r="C47" s="29">
        <v>41</v>
      </c>
      <c r="D47" s="29">
        <v>0</v>
      </c>
      <c r="G47" s="83">
        <f>G46+250</f>
        <v>10000</v>
      </c>
      <c r="H47" s="83">
        <f t="shared" si="0"/>
        <v>1046.6666666666667</v>
      </c>
      <c r="I47" s="83">
        <f t="shared" si="1"/>
        <v>523.33333333333337</v>
      </c>
      <c r="J47" s="85">
        <f t="shared" si="5"/>
        <v>27.699999999999996</v>
      </c>
      <c r="M47" s="83">
        <f t="shared" si="6"/>
        <v>41</v>
      </c>
      <c r="N47" s="83">
        <f t="shared" si="2"/>
        <v>0</v>
      </c>
      <c r="O47" s="83"/>
      <c r="P47" s="83">
        <f t="shared" si="7"/>
        <v>0</v>
      </c>
      <c r="Q47" s="83"/>
      <c r="R47" s="83">
        <f t="shared" si="8"/>
        <v>0</v>
      </c>
      <c r="S47" s="29"/>
      <c r="U47" s="29">
        <f>($AA$16/2)*(1-COS(W47))+($AA$18-SQRT($AA$18^2-$AA$16^2*SIN(W47)^2))</f>
        <v>61.080133336701188</v>
      </c>
      <c r="V47" s="83">
        <f>C47*2</f>
        <v>82</v>
      </c>
      <c r="W47" s="83">
        <f t="shared" si="3"/>
        <v>1.4304444444444446</v>
      </c>
    </row>
    <row r="48" spans="1:23" x14ac:dyDescent="0.3">
      <c r="A48" s="29">
        <v>131</v>
      </c>
      <c r="B48" s="29">
        <v>0.59</v>
      </c>
      <c r="C48" s="29">
        <v>42</v>
      </c>
      <c r="D48" s="29">
        <v>0</v>
      </c>
      <c r="M48" s="83">
        <f t="shared" si="6"/>
        <v>42</v>
      </c>
      <c r="N48" s="83">
        <f t="shared" si="2"/>
        <v>0</v>
      </c>
      <c r="O48" s="83"/>
      <c r="P48" s="83">
        <f t="shared" si="7"/>
        <v>0</v>
      </c>
      <c r="Q48" s="83"/>
      <c r="R48" s="83">
        <f t="shared" si="8"/>
        <v>0</v>
      </c>
      <c r="S48" s="29"/>
      <c r="U48" s="29">
        <f>($AA$16/2)*(1-COS(W48))+($AA$18-SQRT($AA$18^2-$AA$16^2*SIN(W48)^2))</f>
        <v>62.761408017944369</v>
      </c>
      <c r="V48" s="83">
        <f>C48*2</f>
        <v>84</v>
      </c>
      <c r="W48" s="83">
        <f t="shared" si="3"/>
        <v>1.4653333333333336</v>
      </c>
    </row>
    <row r="49" spans="1:23" x14ac:dyDescent="0.3">
      <c r="A49" s="29">
        <v>132</v>
      </c>
      <c r="B49" s="29">
        <v>0.63</v>
      </c>
      <c r="C49" s="29">
        <v>43</v>
      </c>
      <c r="D49" s="29">
        <v>0</v>
      </c>
      <c r="M49" s="83">
        <f t="shared" si="6"/>
        <v>43</v>
      </c>
      <c r="N49" s="83">
        <f t="shared" si="2"/>
        <v>0</v>
      </c>
      <c r="O49" s="83"/>
      <c r="P49" s="83">
        <f t="shared" si="7"/>
        <v>0</v>
      </c>
      <c r="Q49" s="83"/>
      <c r="R49" s="83">
        <f t="shared" si="8"/>
        <v>0</v>
      </c>
      <c r="S49" s="29"/>
      <c r="U49" s="29">
        <f>($AA$16/2)*(1-COS(W49))+($AA$18-SQRT($AA$18^2-$AA$16^2*SIN(W49)^2))</f>
        <v>64.380286471126055</v>
      </c>
      <c r="V49" s="83">
        <f>C49*2</f>
        <v>86</v>
      </c>
      <c r="W49" s="83">
        <f t="shared" si="3"/>
        <v>1.5002222222222223</v>
      </c>
    </row>
    <row r="50" spans="1:23" x14ac:dyDescent="0.3">
      <c r="A50" s="29">
        <v>133</v>
      </c>
      <c r="B50" s="29">
        <v>0.67</v>
      </c>
      <c r="C50" s="29">
        <v>44</v>
      </c>
      <c r="D50" s="29">
        <v>0</v>
      </c>
      <c r="M50" s="83">
        <f t="shared" si="6"/>
        <v>44</v>
      </c>
      <c r="N50" s="83">
        <f t="shared" si="2"/>
        <v>0</v>
      </c>
      <c r="O50" s="83"/>
      <c r="P50" s="83">
        <f t="shared" si="7"/>
        <v>0</v>
      </c>
      <c r="Q50" s="83"/>
      <c r="R50" s="83">
        <f t="shared" si="8"/>
        <v>0</v>
      </c>
      <c r="S50" s="29"/>
      <c r="U50" s="29">
        <f>($AA$16/2)*(1-COS(W50))+($AA$18-SQRT($AA$18^2-$AA$16^2*SIN(W50)^2))</f>
        <v>65.933863286928386</v>
      </c>
      <c r="V50" s="83">
        <f>C50*2</f>
        <v>88</v>
      </c>
      <c r="W50" s="83">
        <f t="shared" si="3"/>
        <v>1.5351111111111113</v>
      </c>
    </row>
    <row r="51" spans="1:23" x14ac:dyDescent="0.3">
      <c r="A51" s="29">
        <v>134</v>
      </c>
      <c r="B51" s="29">
        <v>0.71</v>
      </c>
      <c r="C51" s="29">
        <v>45</v>
      </c>
      <c r="D51" s="29">
        <v>0</v>
      </c>
      <c r="M51" s="83">
        <f t="shared" si="6"/>
        <v>45</v>
      </c>
      <c r="N51" s="83">
        <f t="shared" si="2"/>
        <v>0</v>
      </c>
      <c r="O51" s="83"/>
      <c r="P51" s="83">
        <f t="shared" si="7"/>
        <v>0</v>
      </c>
      <c r="Q51" s="83"/>
      <c r="R51" s="83">
        <f t="shared" si="8"/>
        <v>0</v>
      </c>
      <c r="S51" s="29"/>
      <c r="U51" s="29">
        <f>($AA$16/2)*(1-COS(W51))+($AA$18-SQRT($AA$18^2-$AA$16^2*SIN(W51)^2))</f>
        <v>67.419678011749298</v>
      </c>
      <c r="V51" s="83">
        <f>C51*2</f>
        <v>90</v>
      </c>
      <c r="W51" s="83">
        <f t="shared" si="3"/>
        <v>1.5700000000000003</v>
      </c>
    </row>
    <row r="52" spans="1:23" x14ac:dyDescent="0.3">
      <c r="A52" s="29">
        <v>135</v>
      </c>
      <c r="B52" s="29">
        <v>0.77</v>
      </c>
      <c r="C52" s="29">
        <v>46</v>
      </c>
      <c r="D52" s="29">
        <v>0</v>
      </c>
      <c r="M52" s="83">
        <f t="shared" si="6"/>
        <v>46</v>
      </c>
      <c r="N52" s="83">
        <f t="shared" si="2"/>
        <v>0</v>
      </c>
      <c r="O52" s="83"/>
      <c r="P52" s="83">
        <f t="shared" si="7"/>
        <v>0</v>
      </c>
      <c r="Q52" s="83"/>
      <c r="R52" s="83">
        <f t="shared" si="8"/>
        <v>0</v>
      </c>
      <c r="S52" s="29"/>
      <c r="U52" s="29">
        <f>($AA$16/2)*(1-COS(W52))+($AA$18-SQRT($AA$18^2-$AA$16^2*SIN(W52)^2))</f>
        <v>68.835725788978237</v>
      </c>
      <c r="V52" s="83">
        <f>C52*2</f>
        <v>92</v>
      </c>
      <c r="W52" s="83">
        <f t="shared" si="3"/>
        <v>1.604888888888889</v>
      </c>
    </row>
    <row r="53" spans="1:23" x14ac:dyDescent="0.3">
      <c r="A53" s="29">
        <v>136</v>
      </c>
      <c r="B53" s="29">
        <v>0.82</v>
      </c>
      <c r="C53" s="29">
        <v>47</v>
      </c>
      <c r="D53" s="29">
        <v>0</v>
      </c>
      <c r="M53" s="83">
        <f t="shared" si="6"/>
        <v>47</v>
      </c>
      <c r="N53" s="83">
        <f t="shared" si="2"/>
        <v>0</v>
      </c>
      <c r="O53" s="83"/>
      <c r="P53" s="83">
        <f t="shared" si="7"/>
        <v>0</v>
      </c>
      <c r="Q53" s="83"/>
      <c r="R53" s="83">
        <f t="shared" si="8"/>
        <v>0</v>
      </c>
      <c r="S53" s="29"/>
      <c r="U53" s="29">
        <f>($AA$16/2)*(1-COS(W53))+($AA$18-SQRT($AA$18^2-$AA$16^2*SIN(W53)^2))</f>
        <v>70.180462451590842</v>
      </c>
      <c r="V53" s="83">
        <f>C53*2</f>
        <v>94</v>
      </c>
      <c r="W53" s="83">
        <f t="shared" si="3"/>
        <v>1.639777777777778</v>
      </c>
    </row>
    <row r="54" spans="1:23" x14ac:dyDescent="0.3">
      <c r="A54" s="29">
        <v>137</v>
      </c>
      <c r="B54" s="29">
        <v>0.89</v>
      </c>
      <c r="C54" s="29">
        <v>48</v>
      </c>
      <c r="D54" s="29">
        <v>0</v>
      </c>
      <c r="M54" s="83">
        <f t="shared" si="6"/>
        <v>48</v>
      </c>
      <c r="N54" s="83">
        <f t="shared" si="2"/>
        <v>0</v>
      </c>
      <c r="O54" s="83"/>
      <c r="P54" s="83">
        <f t="shared" si="7"/>
        <v>0</v>
      </c>
      <c r="Q54" s="83"/>
      <c r="R54" s="83">
        <f t="shared" si="8"/>
        <v>0</v>
      </c>
      <c r="S54" s="29"/>
      <c r="U54" s="29">
        <f>($AA$16/2)*(1-COS(W54))+($AA$18-SQRT($AA$18^2-$AA$16^2*SIN(W54)^2))</f>
        <v>71.452803980147635</v>
      </c>
      <c r="V54" s="83">
        <f>C54*2</f>
        <v>96</v>
      </c>
      <c r="W54" s="83">
        <f t="shared" si="3"/>
        <v>1.674666666666667</v>
      </c>
    </row>
    <row r="55" spans="1:23" x14ac:dyDescent="0.3">
      <c r="A55" s="29">
        <v>138</v>
      </c>
      <c r="B55" s="29">
        <v>0.96</v>
      </c>
      <c r="C55" s="29">
        <v>49</v>
      </c>
      <c r="D55" s="29">
        <v>0</v>
      </c>
      <c r="M55" s="83">
        <f t="shared" si="6"/>
        <v>49</v>
      </c>
      <c r="N55" s="83">
        <f t="shared" si="2"/>
        <v>0</v>
      </c>
      <c r="O55" s="83"/>
      <c r="P55" s="83">
        <f t="shared" si="7"/>
        <v>0</v>
      </c>
      <c r="Q55" s="83"/>
      <c r="R55" s="83">
        <f t="shared" si="8"/>
        <v>0</v>
      </c>
      <c r="S55" s="29"/>
      <c r="U55" s="29">
        <f>($AA$16/2)*(1-COS(W55))+($AA$18-SQRT($AA$18^2-$AA$16^2*SIN(W55)^2))</f>
        <v>72.652120399643096</v>
      </c>
      <c r="V55" s="83">
        <f>C55*2</f>
        <v>98</v>
      </c>
      <c r="W55" s="83">
        <f t="shared" si="3"/>
        <v>1.7095555555555557</v>
      </c>
    </row>
    <row r="56" spans="1:23" x14ac:dyDescent="0.3">
      <c r="A56" s="29">
        <v>139</v>
      </c>
      <c r="B56" s="29">
        <v>1.04</v>
      </c>
      <c r="C56" s="29">
        <v>50</v>
      </c>
      <c r="D56" s="29">
        <v>0</v>
      </c>
      <c r="M56" s="83">
        <f t="shared" si="6"/>
        <v>50</v>
      </c>
      <c r="N56" s="83">
        <f t="shared" si="2"/>
        <v>0</v>
      </c>
      <c r="O56" s="83"/>
      <c r="P56" s="83">
        <f t="shared" si="7"/>
        <v>0</v>
      </c>
      <c r="Q56" s="83"/>
      <c r="R56" s="83">
        <f t="shared" si="8"/>
        <v>0</v>
      </c>
      <c r="S56" s="29"/>
      <c r="U56" s="29">
        <f>($AA$16/2)*(1-COS(W56))+($AA$18-SQRT($AA$18^2-$AA$16^2*SIN(W56)^2))</f>
        <v>73.778224343941261</v>
      </c>
      <c r="V56" s="83">
        <f>C56*2</f>
        <v>100</v>
      </c>
      <c r="W56" s="83">
        <f t="shared" si="3"/>
        <v>1.7444444444444447</v>
      </c>
    </row>
    <row r="57" spans="1:23" x14ac:dyDescent="0.3">
      <c r="A57" s="29">
        <v>140</v>
      </c>
      <c r="B57" s="29">
        <v>1.1100000000000001</v>
      </c>
      <c r="C57" s="29">
        <v>51</v>
      </c>
      <c r="D57" s="29">
        <v>0</v>
      </c>
      <c r="M57" s="83">
        <f t="shared" si="6"/>
        <v>51</v>
      </c>
      <c r="N57" s="83">
        <f t="shared" si="2"/>
        <v>0</v>
      </c>
      <c r="O57" s="83"/>
      <c r="P57" s="83">
        <f t="shared" si="7"/>
        <v>0</v>
      </c>
      <c r="Q57" s="83"/>
      <c r="R57" s="83">
        <f t="shared" si="8"/>
        <v>0</v>
      </c>
      <c r="S57" s="29"/>
      <c r="U57" s="29">
        <f>($AA$16/2)*(1-COS(W57))+($AA$18-SQRT($AA$18^2-$AA$16^2*SIN(W57)^2))</f>
        <v>74.831354659562166</v>
      </c>
      <c r="V57" s="83">
        <f>C57*2</f>
        <v>102</v>
      </c>
      <c r="W57" s="83">
        <f t="shared" si="3"/>
        <v>1.7793333333333334</v>
      </c>
    </row>
    <row r="58" spans="1:23" x14ac:dyDescent="0.3">
      <c r="A58" s="29">
        <v>141</v>
      </c>
      <c r="B58" s="29">
        <v>1.2</v>
      </c>
      <c r="C58" s="29">
        <v>52</v>
      </c>
      <c r="D58" s="29">
        <v>0</v>
      </c>
      <c r="M58" s="83">
        <f t="shared" si="6"/>
        <v>52</v>
      </c>
      <c r="N58" s="83">
        <f t="shared" si="2"/>
        <v>0</v>
      </c>
      <c r="O58" s="83"/>
      <c r="P58" s="83">
        <f t="shared" si="7"/>
        <v>0</v>
      </c>
      <c r="Q58" s="83"/>
      <c r="R58" s="83">
        <f t="shared" si="8"/>
        <v>0</v>
      </c>
      <c r="S58" s="29"/>
      <c r="U58" s="29">
        <f>($AA$16/2)*(1-COS(W58))+($AA$18-SQRT($AA$18^2-$AA$16^2*SIN(W58)^2))</f>
        <v>75.812155544187988</v>
      </c>
      <c r="V58" s="83">
        <f>C58*2</f>
        <v>104</v>
      </c>
      <c r="W58" s="83">
        <f t="shared" si="3"/>
        <v>1.8142222222222224</v>
      </c>
    </row>
    <row r="59" spans="1:23" x14ac:dyDescent="0.3">
      <c r="A59" s="29">
        <v>142</v>
      </c>
      <c r="B59" s="29">
        <v>1.29</v>
      </c>
      <c r="C59" s="29">
        <v>53</v>
      </c>
      <c r="D59" s="29">
        <v>0</v>
      </c>
      <c r="M59" s="83">
        <f t="shared" si="6"/>
        <v>53</v>
      </c>
      <c r="N59" s="83">
        <f t="shared" si="2"/>
        <v>0</v>
      </c>
      <c r="O59" s="83"/>
      <c r="P59" s="83">
        <f t="shared" si="7"/>
        <v>0</v>
      </c>
      <c r="Q59" s="83"/>
      <c r="R59" s="83">
        <f t="shared" si="8"/>
        <v>0</v>
      </c>
      <c r="S59" s="29"/>
      <c r="U59" s="29">
        <f>($AA$16/2)*(1-COS(W59))+($AA$18-SQRT($AA$18^2-$AA$16^2*SIN(W59)^2))</f>
        <v>76.721651813862252</v>
      </c>
      <c r="V59" s="83">
        <f>C59*2</f>
        <v>106</v>
      </c>
      <c r="W59" s="83">
        <f t="shared" si="3"/>
        <v>1.8491111111111114</v>
      </c>
    </row>
    <row r="60" spans="1:23" x14ac:dyDescent="0.3">
      <c r="A60" s="29">
        <v>143</v>
      </c>
      <c r="B60" s="29">
        <v>1.38</v>
      </c>
      <c r="C60" s="29">
        <v>54</v>
      </c>
      <c r="D60" s="29">
        <v>0</v>
      </c>
      <c r="M60" s="83">
        <f t="shared" si="6"/>
        <v>54</v>
      </c>
      <c r="N60" s="83">
        <f t="shared" si="2"/>
        <v>0</v>
      </c>
      <c r="O60" s="83"/>
      <c r="P60" s="83">
        <f t="shared" si="7"/>
        <v>0</v>
      </c>
      <c r="Q60" s="83"/>
      <c r="R60" s="83">
        <f t="shared" si="8"/>
        <v>0</v>
      </c>
      <c r="S60" s="29"/>
      <c r="U60" s="29">
        <f>($AA$16/2)*(1-COS(W60))+($AA$18-SQRT($AA$18^2-$AA$16^2*SIN(W60)^2))</f>
        <v>77.561220962840281</v>
      </c>
      <c r="V60" s="83">
        <f>C60*2</f>
        <v>108</v>
      </c>
      <c r="W60" s="83">
        <f t="shared" si="3"/>
        <v>1.8840000000000001</v>
      </c>
    </row>
    <row r="61" spans="1:23" x14ac:dyDescent="0.3">
      <c r="A61" s="29">
        <v>144</v>
      </c>
      <c r="B61" s="29">
        <v>1.48</v>
      </c>
      <c r="C61" s="29">
        <v>55</v>
      </c>
      <c r="D61" s="29">
        <v>0</v>
      </c>
      <c r="M61" s="83">
        <f t="shared" si="6"/>
        <v>55</v>
      </c>
      <c r="N61" s="83">
        <f t="shared" si="2"/>
        <v>0</v>
      </c>
      <c r="O61" s="83"/>
      <c r="P61" s="83">
        <f t="shared" si="7"/>
        <v>0</v>
      </c>
      <c r="Q61" s="83"/>
      <c r="R61" s="83">
        <f t="shared" si="8"/>
        <v>0</v>
      </c>
      <c r="S61" s="29"/>
      <c r="U61" s="29">
        <f>($AA$16/2)*(1-COS(W61))+($AA$18-SQRT($AA$18^2-$AA$16^2*SIN(W61)^2))</f>
        <v>78.332562719913639</v>
      </c>
      <c r="V61" s="83">
        <f>C61*2</f>
        <v>110</v>
      </c>
      <c r="W61" s="83">
        <f t="shared" si="3"/>
        <v>1.9188888888888891</v>
      </c>
    </row>
    <row r="62" spans="1:23" x14ac:dyDescent="0.3">
      <c r="A62" s="29">
        <v>145</v>
      </c>
      <c r="B62" s="29">
        <v>1.56</v>
      </c>
      <c r="C62" s="29">
        <v>56</v>
      </c>
      <c r="D62" s="29">
        <v>0</v>
      </c>
      <c r="M62" s="83">
        <f t="shared" si="6"/>
        <v>56</v>
      </c>
      <c r="N62" s="83">
        <f t="shared" si="2"/>
        <v>0</v>
      </c>
      <c r="O62" s="83"/>
      <c r="P62" s="83">
        <f t="shared" si="7"/>
        <v>0</v>
      </c>
      <c r="Q62" s="83"/>
      <c r="R62" s="83">
        <f t="shared" si="8"/>
        <v>0</v>
      </c>
      <c r="S62" s="29"/>
      <c r="U62" s="29">
        <f>($AA$16/2)*(1-COS(W62))+($AA$18-SQRT($AA$18^2-$AA$16^2*SIN(W62)^2))</f>
        <v>79.037666815322055</v>
      </c>
      <c r="V62" s="83">
        <f>C62*2</f>
        <v>112</v>
      </c>
      <c r="W62" s="83">
        <f t="shared" si="3"/>
        <v>1.9537777777777781</v>
      </c>
    </row>
    <row r="63" spans="1:23" x14ac:dyDescent="0.3">
      <c r="A63" s="29">
        <v>146</v>
      </c>
      <c r="B63" s="29">
        <v>1.69</v>
      </c>
      <c r="C63" s="29">
        <v>57</v>
      </c>
      <c r="D63" s="29">
        <v>0</v>
      </c>
      <c r="M63" s="83">
        <f t="shared" si="6"/>
        <v>57</v>
      </c>
      <c r="N63" s="83">
        <f t="shared" si="2"/>
        <v>0</v>
      </c>
      <c r="O63" s="83"/>
      <c r="P63" s="83">
        <f t="shared" si="7"/>
        <v>0</v>
      </c>
      <c r="Q63" s="83"/>
      <c r="R63" s="83">
        <f t="shared" si="8"/>
        <v>0</v>
      </c>
      <c r="S63" s="29"/>
      <c r="U63" s="29">
        <f>($AA$16/2)*(1-COS(W63))+($AA$18-SQRT($AA$18^2-$AA$16^2*SIN(W63)^2))</f>
        <v>79.678779655439115</v>
      </c>
      <c r="V63" s="83">
        <f>C63*2</f>
        <v>114</v>
      </c>
      <c r="W63" s="83">
        <f t="shared" si="3"/>
        <v>1.9886666666666668</v>
      </c>
    </row>
    <row r="64" spans="1:23" x14ac:dyDescent="0.3">
      <c r="A64" s="29">
        <v>147</v>
      </c>
      <c r="B64" s="29">
        <v>1.81</v>
      </c>
      <c r="C64" s="29">
        <v>58</v>
      </c>
      <c r="D64" s="29">
        <v>0</v>
      </c>
      <c r="M64" s="83">
        <f t="shared" si="6"/>
        <v>58</v>
      </c>
      <c r="N64" s="83">
        <f t="shared" si="2"/>
        <v>0</v>
      </c>
      <c r="O64" s="83"/>
      <c r="P64" s="83">
        <f t="shared" si="7"/>
        <v>0</v>
      </c>
      <c r="Q64" s="83"/>
      <c r="R64" s="83">
        <f t="shared" si="8"/>
        <v>0</v>
      </c>
      <c r="S64" s="29"/>
      <c r="U64" s="29">
        <f>($AA$16/2)*(1-COS(W64))+($AA$18-SQRT($AA$18^2-$AA$16^2*SIN(W64)^2))</f>
        <v>80.258370562032368</v>
      </c>
      <c r="V64" s="83">
        <f>C64*2</f>
        <v>116</v>
      </c>
      <c r="W64" s="83">
        <f t="shared" si="3"/>
        <v>2.0235555555555558</v>
      </c>
    </row>
    <row r="65" spans="1:23" x14ac:dyDescent="0.3">
      <c r="A65" s="29">
        <v>148</v>
      </c>
      <c r="B65" s="29">
        <v>1.93</v>
      </c>
      <c r="C65" s="29">
        <v>59</v>
      </c>
      <c r="D65" s="29">
        <v>0</v>
      </c>
      <c r="M65" s="83">
        <f t="shared" si="6"/>
        <v>59</v>
      </c>
      <c r="N65" s="83">
        <f t="shared" si="2"/>
        <v>0</v>
      </c>
      <c r="O65" s="83"/>
      <c r="P65" s="83">
        <f t="shared" si="7"/>
        <v>0</v>
      </c>
      <c r="Q65" s="83"/>
      <c r="R65" s="83">
        <f t="shared" si="8"/>
        <v>0</v>
      </c>
      <c r="S65" s="29"/>
      <c r="U65" s="29">
        <f>($AA$16/2)*(1-COS(W65))+($AA$18-SQRT($AA$18^2-$AA$16^2*SIN(W65)^2))</f>
        <v>80.779098173769285</v>
      </c>
      <c r="V65" s="83">
        <f>C65*2</f>
        <v>118</v>
      </c>
      <c r="W65" s="83">
        <f t="shared" si="3"/>
        <v>2.0584444444444445</v>
      </c>
    </row>
    <row r="66" spans="1:23" x14ac:dyDescent="0.3">
      <c r="A66" s="29">
        <v>149</v>
      </c>
      <c r="B66" s="29">
        <v>2.06</v>
      </c>
      <c r="C66" s="29">
        <v>60</v>
      </c>
      <c r="D66" s="29">
        <v>0</v>
      </c>
      <c r="M66" s="83">
        <f t="shared" si="6"/>
        <v>60</v>
      </c>
      <c r="N66" s="83">
        <f t="shared" si="2"/>
        <v>0</v>
      </c>
      <c r="O66" s="83"/>
      <c r="P66" s="83">
        <f t="shared" si="7"/>
        <v>0</v>
      </c>
      <c r="Q66" s="83"/>
      <c r="R66" s="83">
        <f t="shared" si="8"/>
        <v>0</v>
      </c>
      <c r="S66" s="29"/>
      <c r="U66" s="29">
        <f>($AA$16/2)*(1-COS(W66))+($AA$18-SQRT($AA$18^2-$AA$16^2*SIN(W66)^2))</f>
        <v>81.243777534938033</v>
      </c>
      <c r="V66" s="83">
        <f>C66*2</f>
        <v>120</v>
      </c>
      <c r="W66" s="83">
        <f t="shared" si="3"/>
        <v>2.0933333333333337</v>
      </c>
    </row>
    <row r="67" spans="1:23" x14ac:dyDescent="0.3">
      <c r="A67" s="29">
        <v>150</v>
      </c>
      <c r="B67" s="29">
        <v>2.2000000000000002</v>
      </c>
      <c r="C67" s="29">
        <v>61</v>
      </c>
      <c r="D67" s="29">
        <v>0</v>
      </c>
      <c r="M67" s="83">
        <f t="shared" si="6"/>
        <v>61</v>
      </c>
      <c r="N67" s="83">
        <f t="shared" si="2"/>
        <v>0</v>
      </c>
      <c r="O67" s="83"/>
      <c r="P67" s="83">
        <f t="shared" si="7"/>
        <v>0</v>
      </c>
      <c r="Q67" s="83"/>
      <c r="R67" s="83">
        <f t="shared" si="8"/>
        <v>0</v>
      </c>
      <c r="S67" s="29"/>
      <c r="U67" s="29">
        <f>($AA$16/2)*(1-COS(W67))+($AA$18-SQRT($AA$18^2-$AA$16^2*SIN(W67)^2))</f>
        <v>81.655348315268697</v>
      </c>
      <c r="V67" s="83">
        <f>C67*2</f>
        <v>122</v>
      </c>
      <c r="W67" s="83">
        <f t="shared" si="3"/>
        <v>2.1282222222222225</v>
      </c>
    </row>
    <row r="68" spans="1:23" x14ac:dyDescent="0.3">
      <c r="A68" s="29">
        <v>151</v>
      </c>
      <c r="B68" s="29">
        <v>2.34</v>
      </c>
      <c r="C68" s="29">
        <v>62</v>
      </c>
      <c r="D68" s="29">
        <v>0</v>
      </c>
      <c r="M68" s="83">
        <f t="shared" si="6"/>
        <v>62</v>
      </c>
      <c r="N68" s="83">
        <f t="shared" si="2"/>
        <v>0</v>
      </c>
      <c r="O68" s="83"/>
      <c r="P68" s="83">
        <f t="shared" si="7"/>
        <v>0</v>
      </c>
      <c r="Q68" s="83"/>
      <c r="R68" s="83">
        <f t="shared" si="8"/>
        <v>0</v>
      </c>
      <c r="S68" s="29"/>
      <c r="U68" s="29">
        <f>($AA$16/2)*(1-COS(W68))+($AA$18-SQRT($AA$18^2-$AA$16^2*SIN(W68)^2))</f>
        <v>82.016844520118724</v>
      </c>
      <c r="V68" s="83">
        <f>C68*2</f>
        <v>124</v>
      </c>
      <c r="W68" s="83">
        <f t="shared" si="3"/>
        <v>2.1631111111111112</v>
      </c>
    </row>
    <row r="69" spans="1:23" x14ac:dyDescent="0.3">
      <c r="A69" s="29">
        <v>152</v>
      </c>
      <c r="B69" s="29">
        <v>2.4900000000000002</v>
      </c>
      <c r="C69" s="29">
        <v>63</v>
      </c>
      <c r="D69" s="29">
        <v>0</v>
      </c>
      <c r="M69" s="83">
        <f t="shared" si="6"/>
        <v>63</v>
      </c>
      <c r="N69" s="83">
        <f t="shared" si="2"/>
        <v>0</v>
      </c>
      <c r="O69" s="83"/>
      <c r="P69" s="83">
        <f t="shared" si="7"/>
        <v>0</v>
      </c>
      <c r="Q69" s="83"/>
      <c r="R69" s="83">
        <f t="shared" si="8"/>
        <v>0</v>
      </c>
      <c r="S69" s="29"/>
      <c r="U69" s="29">
        <f>($AA$16/2)*(1-COS(W69))+($AA$18-SQRT($AA$18^2-$AA$16^2*SIN(W69)^2))</f>
        <v>82.331365966342645</v>
      </c>
      <c r="V69" s="83">
        <f>C69*2</f>
        <v>126</v>
      </c>
      <c r="W69" s="83">
        <f t="shared" si="3"/>
        <v>2.1980000000000004</v>
      </c>
    </row>
    <row r="70" spans="1:23" x14ac:dyDescent="0.3">
      <c r="A70" s="29">
        <v>153</v>
      </c>
      <c r="B70" s="29">
        <v>2.63</v>
      </c>
      <c r="C70" s="29">
        <v>64</v>
      </c>
      <c r="D70" s="29">
        <v>0</v>
      </c>
      <c r="M70" s="83">
        <f t="shared" si="6"/>
        <v>64</v>
      </c>
      <c r="N70" s="83">
        <f t="shared" si="2"/>
        <v>0</v>
      </c>
      <c r="O70" s="83"/>
      <c r="P70" s="83">
        <f t="shared" si="7"/>
        <v>0</v>
      </c>
      <c r="Q70" s="83"/>
      <c r="R70" s="83">
        <f t="shared" si="8"/>
        <v>0</v>
      </c>
      <c r="S70" s="29"/>
      <c r="U70" s="29">
        <f>($AA$16/2)*(1-COS(W70))+($AA$18-SQRT($AA$18^2-$AA$16^2*SIN(W70)^2))</f>
        <v>82.602051719336146</v>
      </c>
      <c r="V70" s="83">
        <f>C70*2</f>
        <v>128</v>
      </c>
      <c r="W70" s="83">
        <f t="shared" si="3"/>
        <v>2.2328888888888891</v>
      </c>
    </row>
    <row r="71" spans="1:23" x14ac:dyDescent="0.3">
      <c r="A71" s="29">
        <v>154</v>
      </c>
      <c r="B71" s="29">
        <v>2.7</v>
      </c>
      <c r="C71" s="29">
        <v>65</v>
      </c>
      <c r="D71" s="29">
        <v>0</v>
      </c>
      <c r="M71" s="83">
        <f t="shared" si="6"/>
        <v>65</v>
      </c>
      <c r="N71" s="83">
        <f t="shared" si="2"/>
        <v>0</v>
      </c>
      <c r="O71" s="83"/>
      <c r="P71" s="83">
        <f t="shared" si="7"/>
        <v>0</v>
      </c>
      <c r="Q71" s="83"/>
      <c r="R71" s="83">
        <f t="shared" si="8"/>
        <v>0</v>
      </c>
      <c r="S71" s="29"/>
      <c r="U71" s="29">
        <f>($AA$16/2)*(1-COS(W71))+($AA$18-SQRT($AA$18^2-$AA$16^2*SIN(W71)^2))</f>
        <v>82.832055613601668</v>
      </c>
      <c r="V71" s="83">
        <f>C71*2</f>
        <v>130</v>
      </c>
      <c r="W71" s="83">
        <f t="shared" si="3"/>
        <v>2.2677777777777779</v>
      </c>
    </row>
    <row r="72" spans="1:23" x14ac:dyDescent="0.3">
      <c r="A72" s="29">
        <v>155</v>
      </c>
      <c r="B72" s="29">
        <v>2.94</v>
      </c>
      <c r="C72" s="29">
        <v>66</v>
      </c>
      <c r="D72" s="29">
        <v>0</v>
      </c>
      <c r="M72" s="83">
        <f t="shared" si="6"/>
        <v>66</v>
      </c>
      <c r="N72" s="83">
        <f t="shared" ref="N72:N135" si="9">(D73-D72)*24000</f>
        <v>240</v>
      </c>
      <c r="O72" s="83"/>
      <c r="P72" s="83">
        <f t="shared" si="7"/>
        <v>0.01</v>
      </c>
      <c r="Q72" s="83"/>
      <c r="R72" s="83">
        <f t="shared" si="8"/>
        <v>0.01</v>
      </c>
      <c r="S72" s="29"/>
      <c r="U72" s="29">
        <f>($AA$16/2)*(1-COS(W72))+($AA$18-SQRT($AA$18^2-$AA$16^2*SIN(W72)^2))</f>
        <v>83.024523914461128</v>
      </c>
      <c r="V72" s="83">
        <f>C72*2</f>
        <v>132</v>
      </c>
      <c r="W72" s="83">
        <f t="shared" ref="W72:W135" si="10">V72*(3.14/180)</f>
        <v>2.3026666666666671</v>
      </c>
    </row>
    <row r="73" spans="1:23" x14ac:dyDescent="0.3">
      <c r="A73" s="29">
        <v>156</v>
      </c>
      <c r="B73" s="29">
        <v>3.15</v>
      </c>
      <c r="C73" s="29">
        <v>67</v>
      </c>
      <c r="D73" s="29">
        <v>0.01</v>
      </c>
      <c r="M73" s="83">
        <f t="shared" ref="M73:M136" si="11">M72+1</f>
        <v>67</v>
      </c>
      <c r="N73" s="83">
        <f t="shared" si="9"/>
        <v>0</v>
      </c>
      <c r="O73" s="83"/>
      <c r="P73" s="83">
        <f t="shared" ref="P73:P136" si="12">(N73-N72)/24000</f>
        <v>-0.01</v>
      </c>
      <c r="Q73" s="83"/>
      <c r="R73" s="83">
        <f t="shared" ref="R73:R136" si="13">(P73-P72)/(M73-M72)</f>
        <v>-0.02</v>
      </c>
      <c r="S73" s="29"/>
      <c r="U73" s="29">
        <f>($AA$16/2)*(1-COS(W73))+($AA$18-SQRT($AA$18^2-$AA$16^2*SIN(W73)^2))</f>
        <v>83.182575123204202</v>
      </c>
      <c r="V73" s="83">
        <f>C73*2</f>
        <v>134</v>
      </c>
      <c r="W73" s="83">
        <f t="shared" si="10"/>
        <v>2.3375555555555558</v>
      </c>
    </row>
    <row r="74" spans="1:23" x14ac:dyDescent="0.3">
      <c r="A74" s="29">
        <v>157</v>
      </c>
      <c r="B74" s="29">
        <v>3.3</v>
      </c>
      <c r="C74" s="29">
        <v>68</v>
      </c>
      <c r="D74" s="29">
        <v>0.01</v>
      </c>
      <c r="M74" s="83">
        <f t="shared" si="11"/>
        <v>68</v>
      </c>
      <c r="N74" s="83">
        <f t="shared" si="9"/>
        <v>0</v>
      </c>
      <c r="O74" s="83"/>
      <c r="P74" s="83">
        <f t="shared" si="12"/>
        <v>0</v>
      </c>
      <c r="Q74" s="83"/>
      <c r="R74" s="83">
        <f t="shared" si="13"/>
        <v>0.01</v>
      </c>
      <c r="S74" s="29"/>
      <c r="U74" s="29">
        <f>($AA$16/2)*(1-COS(W74))+($AA$18-SQRT($AA$18^2-$AA$16^2*SIN(W74)^2))</f>
        <v>83.309281882311595</v>
      </c>
      <c r="V74" s="83">
        <f>C74*2</f>
        <v>136</v>
      </c>
      <c r="W74" s="83">
        <f t="shared" si="10"/>
        <v>2.3724444444444446</v>
      </c>
    </row>
    <row r="75" spans="1:23" x14ac:dyDescent="0.3">
      <c r="A75" s="29">
        <v>158</v>
      </c>
      <c r="B75" s="29">
        <v>3.51</v>
      </c>
      <c r="C75" s="29">
        <v>69</v>
      </c>
      <c r="D75" s="29">
        <v>0.01</v>
      </c>
      <c r="M75" s="83">
        <f t="shared" si="11"/>
        <v>69</v>
      </c>
      <c r="N75" s="83">
        <f t="shared" si="9"/>
        <v>0</v>
      </c>
      <c r="O75" s="83"/>
      <c r="P75" s="83">
        <f t="shared" si="12"/>
        <v>0</v>
      </c>
      <c r="Q75" s="83"/>
      <c r="R75" s="83">
        <f t="shared" si="13"/>
        <v>0</v>
      </c>
      <c r="S75" s="29"/>
      <c r="U75" s="29">
        <f>($AA$16/2)*(1-COS(W75))+($AA$18-SQRT($AA$18^2-$AA$16^2*SIN(W75)^2))</f>
        <v>83.407654901217001</v>
      </c>
      <c r="V75" s="83">
        <f>C75*2</f>
        <v>138</v>
      </c>
      <c r="W75" s="83">
        <f t="shared" si="10"/>
        <v>2.4073333333333338</v>
      </c>
    </row>
    <row r="76" spans="1:23" x14ac:dyDescent="0.3">
      <c r="A76" s="29">
        <v>159</v>
      </c>
      <c r="B76" s="29">
        <v>3.69</v>
      </c>
      <c r="C76" s="29">
        <v>70</v>
      </c>
      <c r="D76" s="29">
        <v>0.01</v>
      </c>
      <c r="M76" s="83">
        <f t="shared" si="11"/>
        <v>70</v>
      </c>
      <c r="N76" s="83">
        <f t="shared" si="9"/>
        <v>0</v>
      </c>
      <c r="O76" s="83"/>
      <c r="P76" s="83">
        <f t="shared" si="12"/>
        <v>0</v>
      </c>
      <c r="Q76" s="83"/>
      <c r="R76" s="83">
        <f t="shared" si="13"/>
        <v>0</v>
      </c>
      <c r="S76" s="29"/>
      <c r="U76" s="29">
        <f>($AA$16/2)*(1-COS(W76))+($AA$18-SQRT($AA$18^2-$AA$16^2*SIN(W76)^2))</f>
        <v>83.480628795758875</v>
      </c>
      <c r="V76" s="83">
        <f>C76*2</f>
        <v>140</v>
      </c>
      <c r="W76" s="83">
        <f t="shared" si="10"/>
        <v>2.4422222222222225</v>
      </c>
    </row>
    <row r="77" spans="1:23" x14ac:dyDescent="0.3">
      <c r="A77" s="29">
        <v>160</v>
      </c>
      <c r="B77" s="29">
        <v>3.89</v>
      </c>
      <c r="C77" s="29">
        <v>71</v>
      </c>
      <c r="D77" s="29">
        <v>0.01</v>
      </c>
      <c r="M77" s="83">
        <f t="shared" si="11"/>
        <v>71</v>
      </c>
      <c r="N77" s="83">
        <f t="shared" si="9"/>
        <v>0</v>
      </c>
      <c r="O77" s="83"/>
      <c r="P77" s="83">
        <f t="shared" si="12"/>
        <v>0</v>
      </c>
      <c r="Q77" s="83"/>
      <c r="R77" s="83">
        <f t="shared" si="13"/>
        <v>0</v>
      </c>
      <c r="S77" s="29"/>
      <c r="U77" s="29">
        <f>($AA$16/2)*(1-COS(W77))+($AA$18-SQRT($AA$18^2-$AA$16^2*SIN(W77)^2))</f>
        <v>83.531049715156385</v>
      </c>
      <c r="V77" s="83">
        <f>C77*2</f>
        <v>142</v>
      </c>
      <c r="W77" s="83">
        <f t="shared" si="10"/>
        <v>2.4771111111111113</v>
      </c>
    </row>
    <row r="78" spans="1:23" x14ac:dyDescent="0.3">
      <c r="A78" s="29">
        <v>161</v>
      </c>
      <c r="B78" s="29">
        <v>4.12</v>
      </c>
      <c r="C78" s="29">
        <v>72</v>
      </c>
      <c r="D78" s="29">
        <v>0.01</v>
      </c>
      <c r="M78" s="83">
        <f t="shared" si="11"/>
        <v>72</v>
      </c>
      <c r="N78" s="83">
        <f t="shared" si="9"/>
        <v>0</v>
      </c>
      <c r="O78" s="83"/>
      <c r="P78" s="83">
        <f t="shared" si="12"/>
        <v>0</v>
      </c>
      <c r="Q78" s="83"/>
      <c r="R78" s="83">
        <f t="shared" si="13"/>
        <v>0</v>
      </c>
      <c r="S78" s="29"/>
      <c r="U78" s="29">
        <f>($AA$16/2)*(1-COS(W78))+($AA$18-SQRT($AA$18^2-$AA$16^2*SIN(W78)^2))</f>
        <v>83.561664618006134</v>
      </c>
      <c r="V78" s="83">
        <f>C78*2</f>
        <v>144</v>
      </c>
      <c r="W78" s="83">
        <f t="shared" si="10"/>
        <v>2.5120000000000005</v>
      </c>
    </row>
    <row r="79" spans="1:23" x14ac:dyDescent="0.3">
      <c r="A79" s="29">
        <v>162</v>
      </c>
      <c r="B79" s="29">
        <v>4.32</v>
      </c>
      <c r="C79" s="29">
        <v>73</v>
      </c>
      <c r="D79" s="29">
        <v>0.01</v>
      </c>
      <c r="M79" s="83">
        <f t="shared" si="11"/>
        <v>73</v>
      </c>
      <c r="N79" s="83">
        <f t="shared" si="9"/>
        <v>0</v>
      </c>
      <c r="O79" s="83"/>
      <c r="P79" s="83">
        <f t="shared" si="12"/>
        <v>0</v>
      </c>
      <c r="Q79" s="83"/>
      <c r="R79" s="83">
        <f t="shared" si="13"/>
        <v>0</v>
      </c>
      <c r="S79" s="29"/>
      <c r="U79" s="29">
        <f>($AA$16/2)*(1-COS(W79))+($AA$18-SQRT($AA$18^2-$AA$16^2*SIN(W79)^2))</f>
        <v>83.575112052357923</v>
      </c>
      <c r="V79" s="83">
        <f>C79*2</f>
        <v>146</v>
      </c>
      <c r="W79" s="83">
        <f t="shared" si="10"/>
        <v>2.5468888888888892</v>
      </c>
    </row>
    <row r="80" spans="1:23" x14ac:dyDescent="0.3">
      <c r="A80" s="29">
        <v>163</v>
      </c>
      <c r="B80" s="29">
        <v>4.5599999999999996</v>
      </c>
      <c r="C80" s="29">
        <v>74</v>
      </c>
      <c r="D80" s="29">
        <v>0.01</v>
      </c>
      <c r="M80" s="83">
        <f t="shared" si="11"/>
        <v>74</v>
      </c>
      <c r="N80" s="83">
        <f t="shared" si="9"/>
        <v>0</v>
      </c>
      <c r="O80" s="83"/>
      <c r="P80" s="83">
        <f t="shared" si="12"/>
        <v>0</v>
      </c>
      <c r="Q80" s="83"/>
      <c r="R80" s="83">
        <f t="shared" si="13"/>
        <v>0</v>
      </c>
      <c r="S80" s="29"/>
      <c r="U80" s="29">
        <f>($AA$16/2)*(1-COS(W80))+($AA$18-SQRT($AA$18^2-$AA$16^2*SIN(W80)^2))</f>
        <v>83.573914293326666</v>
      </c>
      <c r="V80" s="83">
        <f>C80*2</f>
        <v>148</v>
      </c>
      <c r="W80" s="83">
        <f t="shared" si="10"/>
        <v>2.5817777777777779</v>
      </c>
    </row>
    <row r="81" spans="1:23" x14ac:dyDescent="0.3">
      <c r="A81" s="29">
        <v>164</v>
      </c>
      <c r="B81" s="29">
        <v>4.75</v>
      </c>
      <c r="C81" s="29">
        <v>75</v>
      </c>
      <c r="D81" s="29">
        <v>0.01</v>
      </c>
      <c r="M81" s="83">
        <f t="shared" si="11"/>
        <v>75</v>
      </c>
      <c r="N81" s="83">
        <f t="shared" si="9"/>
        <v>0</v>
      </c>
      <c r="O81" s="83"/>
      <c r="P81" s="83">
        <f t="shared" si="12"/>
        <v>0</v>
      </c>
      <c r="Q81" s="83"/>
      <c r="R81" s="83">
        <f t="shared" si="13"/>
        <v>0</v>
      </c>
      <c r="S81" s="29"/>
      <c r="U81" s="29">
        <f>($AA$16/2)*(1-COS(W81))+($AA$18-SQRT($AA$18^2-$AA$16^2*SIN(W81)^2))</f>
        <v>83.560470693926533</v>
      </c>
      <c r="V81" s="83">
        <f>C81*2</f>
        <v>150</v>
      </c>
      <c r="W81" s="83">
        <f t="shared" si="10"/>
        <v>2.6166666666666671</v>
      </c>
    </row>
    <row r="82" spans="1:23" x14ac:dyDescent="0.3">
      <c r="A82" s="29">
        <v>165</v>
      </c>
      <c r="B82" s="29">
        <v>5.0599999999999996</v>
      </c>
      <c r="C82" s="29">
        <v>76</v>
      </c>
      <c r="D82" s="29">
        <v>0.01</v>
      </c>
      <c r="M82" s="83">
        <f t="shared" si="11"/>
        <v>76</v>
      </c>
      <c r="N82" s="83">
        <f t="shared" si="9"/>
        <v>0</v>
      </c>
      <c r="O82" s="83"/>
      <c r="P82" s="83">
        <f t="shared" si="12"/>
        <v>0</v>
      </c>
      <c r="Q82" s="83"/>
      <c r="R82" s="83">
        <f t="shared" si="13"/>
        <v>0</v>
      </c>
      <c r="S82" s="29"/>
      <c r="U82" s="29">
        <f>($AA$16/2)*(1-COS(W82))+($AA$18-SQRT($AA$18^2-$AA$16^2*SIN(W82)^2))</f>
        <v>83.537052109967547</v>
      </c>
      <c r="V82" s="83">
        <f>C82*2</f>
        <v>152</v>
      </c>
      <c r="W82" s="83">
        <f t="shared" si="10"/>
        <v>2.6515555555555559</v>
      </c>
    </row>
    <row r="83" spans="1:23" x14ac:dyDescent="0.3">
      <c r="A83" s="29">
        <v>166</v>
      </c>
      <c r="B83" s="29">
        <v>5.27</v>
      </c>
      <c r="C83" s="29">
        <v>77</v>
      </c>
      <c r="D83" s="29">
        <v>0.01</v>
      </c>
      <c r="M83" s="83">
        <f t="shared" si="11"/>
        <v>77</v>
      </c>
      <c r="N83" s="83">
        <f t="shared" si="9"/>
        <v>0</v>
      </c>
      <c r="O83" s="83"/>
      <c r="P83" s="83">
        <f t="shared" si="12"/>
        <v>0</v>
      </c>
      <c r="Q83" s="83"/>
      <c r="R83" s="83">
        <f t="shared" si="13"/>
        <v>0</v>
      </c>
      <c r="S83" s="29"/>
      <c r="U83" s="29">
        <f>($AA$16/2)*(1-COS(W83))+($AA$18-SQRT($AA$18^2-$AA$16^2*SIN(W83)^2))</f>
        <v>83.505796267132951</v>
      </c>
      <c r="V83" s="83">
        <f>C83*2</f>
        <v>154</v>
      </c>
      <c r="W83" s="83">
        <f t="shared" si="10"/>
        <v>2.6864444444444446</v>
      </c>
    </row>
    <row r="84" spans="1:23" x14ac:dyDescent="0.3">
      <c r="A84" s="29">
        <v>167</v>
      </c>
      <c r="B84" s="29">
        <v>5.53</v>
      </c>
      <c r="C84" s="29">
        <v>78</v>
      </c>
      <c r="D84" s="29">
        <v>0.01</v>
      </c>
      <c r="M84" s="83">
        <f t="shared" si="11"/>
        <v>78</v>
      </c>
      <c r="N84" s="83">
        <f t="shared" si="9"/>
        <v>0</v>
      </c>
      <c r="O84" s="83"/>
      <c r="P84" s="83">
        <f t="shared" si="12"/>
        <v>0</v>
      </c>
      <c r="Q84" s="83"/>
      <c r="R84" s="83">
        <f t="shared" si="13"/>
        <v>0</v>
      </c>
      <c r="S84" s="29"/>
      <c r="U84" s="29">
        <f>($AA$16/2)*(1-COS(W84))+($AA$18-SQRT($AA$18^2-$AA$16^2*SIN(W84)^2))</f>
        <v>83.46870394708597</v>
      </c>
      <c r="V84" s="83">
        <f>C84*2</f>
        <v>156</v>
      </c>
      <c r="W84" s="83">
        <f t="shared" si="10"/>
        <v>2.7213333333333338</v>
      </c>
    </row>
    <row r="85" spans="1:23" x14ac:dyDescent="0.3">
      <c r="A85" s="29">
        <v>168</v>
      </c>
      <c r="B85" s="29">
        <v>5.79</v>
      </c>
      <c r="C85" s="29">
        <v>79</v>
      </c>
      <c r="D85" s="29">
        <v>0.01</v>
      </c>
      <c r="M85" s="83">
        <f t="shared" si="11"/>
        <v>79</v>
      </c>
      <c r="N85" s="83">
        <f t="shared" si="9"/>
        <v>0</v>
      </c>
      <c r="O85" s="83"/>
      <c r="P85" s="83">
        <f t="shared" si="12"/>
        <v>0</v>
      </c>
      <c r="Q85" s="83"/>
      <c r="R85" s="83">
        <f t="shared" si="13"/>
        <v>0</v>
      </c>
      <c r="S85" s="29"/>
      <c r="U85" s="29">
        <f>($AA$16/2)*(1-COS(W85))+($AA$18-SQRT($AA$18^2-$AA$16^2*SIN(W85)^2))</f>
        <v>83.427635879074955</v>
      </c>
      <c r="V85" s="83">
        <f>C85*2</f>
        <v>158</v>
      </c>
      <c r="W85" s="83">
        <f t="shared" si="10"/>
        <v>2.7562222222222226</v>
      </c>
    </row>
    <row r="86" spans="1:23" x14ac:dyDescent="0.3">
      <c r="A86" s="29">
        <v>169</v>
      </c>
      <c r="B86" s="29">
        <v>6.12</v>
      </c>
      <c r="C86" s="29">
        <v>80</v>
      </c>
      <c r="D86" s="29">
        <v>0.01</v>
      </c>
      <c r="M86" s="83">
        <f t="shared" si="11"/>
        <v>80</v>
      </c>
      <c r="N86" s="83">
        <f t="shared" si="9"/>
        <v>0</v>
      </c>
      <c r="O86" s="83"/>
      <c r="P86" s="83">
        <f t="shared" si="12"/>
        <v>0</v>
      </c>
      <c r="Q86" s="83"/>
      <c r="R86" s="83">
        <f t="shared" si="13"/>
        <v>0</v>
      </c>
      <c r="S86" s="29"/>
      <c r="U86" s="29">
        <f>($AA$16/2)*(1-COS(W86))+($AA$18-SQRT($AA$18^2-$AA$16^2*SIN(W86)^2))</f>
        <v>83.384310233571711</v>
      </c>
      <c r="V86" s="83">
        <f>C86*2</f>
        <v>160</v>
      </c>
      <c r="W86" s="83">
        <f t="shared" si="10"/>
        <v>2.7911111111111113</v>
      </c>
    </row>
    <row r="87" spans="1:23" x14ac:dyDescent="0.3">
      <c r="A87" s="29">
        <v>170</v>
      </c>
      <c r="B87" s="29">
        <v>6.38</v>
      </c>
      <c r="C87" s="29">
        <v>81</v>
      </c>
      <c r="D87" s="29">
        <v>0.01</v>
      </c>
      <c r="M87" s="83">
        <f t="shared" si="11"/>
        <v>81</v>
      </c>
      <c r="N87" s="83">
        <f t="shared" si="9"/>
        <v>0</v>
      </c>
      <c r="O87" s="83"/>
      <c r="P87" s="83">
        <f t="shared" si="12"/>
        <v>0</v>
      </c>
      <c r="Q87" s="83"/>
      <c r="R87" s="83">
        <f t="shared" si="13"/>
        <v>0</v>
      </c>
      <c r="S87" s="29"/>
      <c r="U87" s="29">
        <f>($AA$16/2)*(1-COS(W87))+($AA$18-SQRT($AA$18^2-$AA$16^2*SIN(W87)^2))</f>
        <v>83.340300624641372</v>
      </c>
      <c r="V87" s="83">
        <f>C87*2</f>
        <v>162</v>
      </c>
      <c r="W87" s="83">
        <f t="shared" si="10"/>
        <v>2.8260000000000005</v>
      </c>
    </row>
    <row r="88" spans="1:23" x14ac:dyDescent="0.3">
      <c r="A88" s="29">
        <v>171</v>
      </c>
      <c r="B88" s="29">
        <v>6.59</v>
      </c>
      <c r="C88" s="29">
        <v>82</v>
      </c>
      <c r="D88" s="29">
        <v>0.01</v>
      </c>
      <c r="M88" s="83">
        <f t="shared" si="11"/>
        <v>82</v>
      </c>
      <c r="N88" s="83">
        <f t="shared" si="9"/>
        <v>0</v>
      </c>
      <c r="O88" s="83"/>
      <c r="P88" s="83">
        <f t="shared" si="12"/>
        <v>0</v>
      </c>
      <c r="Q88" s="83"/>
      <c r="R88" s="83">
        <f t="shared" si="13"/>
        <v>0</v>
      </c>
      <c r="S88" s="29"/>
      <c r="U88" s="29">
        <f>($AA$16/2)*(1-COS(W88))+($AA$18-SQRT($AA$18^2-$AA$16^2*SIN(W88)^2))</f>
        <v>83.297034537748075</v>
      </c>
      <c r="V88" s="83">
        <f>C88*2</f>
        <v>164</v>
      </c>
      <c r="W88" s="83">
        <f t="shared" si="10"/>
        <v>2.8608888888888893</v>
      </c>
    </row>
    <row r="89" spans="1:23" x14ac:dyDescent="0.3">
      <c r="A89" s="29">
        <v>172</v>
      </c>
      <c r="B89" s="29">
        <v>6.89</v>
      </c>
      <c r="C89" s="29">
        <v>83</v>
      </c>
      <c r="D89" s="29">
        <v>0.01</v>
      </c>
      <c r="M89" s="83">
        <f t="shared" si="11"/>
        <v>83</v>
      </c>
      <c r="N89" s="83">
        <f t="shared" si="9"/>
        <v>0</v>
      </c>
      <c r="O89" s="83"/>
      <c r="P89" s="83">
        <f t="shared" si="12"/>
        <v>0</v>
      </c>
      <c r="Q89" s="83"/>
      <c r="R89" s="83">
        <f t="shared" si="13"/>
        <v>0</v>
      </c>
      <c r="S89" s="29"/>
      <c r="U89" s="29">
        <f>($AA$16/2)*(1-COS(W89))+($AA$18-SQRT($AA$18^2-$AA$16^2*SIN(W89)^2))</f>
        <v>83.25579210936273</v>
      </c>
      <c r="V89" s="83">
        <f>C89*2</f>
        <v>166</v>
      </c>
      <c r="W89" s="83">
        <f t="shared" si="10"/>
        <v>2.895777777777778</v>
      </c>
    </row>
    <row r="90" spans="1:23" x14ac:dyDescent="0.3">
      <c r="A90" s="29">
        <v>173</v>
      </c>
      <c r="B90" s="29">
        <v>7.16</v>
      </c>
      <c r="C90" s="29">
        <v>84</v>
      </c>
      <c r="D90" s="29">
        <v>0.01</v>
      </c>
      <c r="M90" s="83">
        <f t="shared" si="11"/>
        <v>84</v>
      </c>
      <c r="N90" s="83">
        <f t="shared" si="9"/>
        <v>0</v>
      </c>
      <c r="O90" s="83"/>
      <c r="P90" s="83">
        <f t="shared" si="12"/>
        <v>0</v>
      </c>
      <c r="Q90" s="83"/>
      <c r="R90" s="83">
        <f t="shared" si="13"/>
        <v>0</v>
      </c>
      <c r="S90" s="29"/>
      <c r="U90" s="29">
        <f>($AA$16/2)*(1-COS(W90))+($AA$18-SQRT($AA$18^2-$AA$16^2*SIN(W90)^2))</f>
        <v>83.217705193945491</v>
      </c>
      <c r="V90" s="83">
        <f>C90*2</f>
        <v>168</v>
      </c>
      <c r="W90" s="83">
        <f t="shared" si="10"/>
        <v>2.9306666666666672</v>
      </c>
    </row>
    <row r="91" spans="1:23" x14ac:dyDescent="0.3">
      <c r="A91" s="29">
        <v>174</v>
      </c>
      <c r="B91" s="29">
        <v>7.41</v>
      </c>
      <c r="C91" s="29">
        <v>85</v>
      </c>
      <c r="D91" s="29">
        <v>0.01</v>
      </c>
      <c r="M91" s="83">
        <f t="shared" si="11"/>
        <v>85</v>
      </c>
      <c r="N91" s="83">
        <f t="shared" si="9"/>
        <v>0</v>
      </c>
      <c r="O91" s="83"/>
      <c r="P91" s="83">
        <f t="shared" si="12"/>
        <v>0</v>
      </c>
      <c r="Q91" s="83"/>
      <c r="R91" s="83">
        <f t="shared" si="13"/>
        <v>0</v>
      </c>
      <c r="S91" s="29"/>
      <c r="U91" s="29">
        <f>($AA$16/2)*(1-COS(W91))+($AA$18-SQRT($AA$18^2-$AA$16^2*SIN(W91)^2))</f>
        <v>83.183756662552156</v>
      </c>
      <c r="V91" s="83">
        <f>C91*2</f>
        <v>170</v>
      </c>
      <c r="W91" s="83">
        <f t="shared" si="10"/>
        <v>2.9655555555555559</v>
      </c>
    </row>
    <row r="92" spans="1:23" x14ac:dyDescent="0.3">
      <c r="A92" s="29">
        <v>175</v>
      </c>
      <c r="B92" s="29">
        <v>7.63</v>
      </c>
      <c r="C92" s="29">
        <v>86</v>
      </c>
      <c r="D92" s="29">
        <v>0.01</v>
      </c>
      <c r="M92" s="83">
        <f t="shared" si="11"/>
        <v>86</v>
      </c>
      <c r="N92" s="83">
        <f t="shared" si="9"/>
        <v>0</v>
      </c>
      <c r="O92" s="83"/>
      <c r="P92" s="83">
        <f t="shared" si="12"/>
        <v>0</v>
      </c>
      <c r="Q92" s="83"/>
      <c r="R92" s="83">
        <f t="shared" si="13"/>
        <v>0</v>
      </c>
      <c r="S92" s="29"/>
      <c r="U92" s="29">
        <f>($AA$16/2)*(1-COS(W92))+($AA$18-SQRT($AA$18^2-$AA$16^2*SIN(W92)^2))</f>
        <v>83.154779885441755</v>
      </c>
      <c r="V92" s="83">
        <f>C92*2</f>
        <v>172</v>
      </c>
      <c r="W92" s="83">
        <f t="shared" si="10"/>
        <v>3.0004444444444447</v>
      </c>
    </row>
    <row r="93" spans="1:23" x14ac:dyDescent="0.3">
      <c r="A93" s="29">
        <v>176</v>
      </c>
      <c r="B93" s="29">
        <v>7.84</v>
      </c>
      <c r="C93" s="29">
        <v>87</v>
      </c>
      <c r="D93" s="29">
        <v>0.01</v>
      </c>
      <c r="M93" s="83">
        <f t="shared" si="11"/>
        <v>87</v>
      </c>
      <c r="N93" s="83">
        <f t="shared" si="9"/>
        <v>0</v>
      </c>
      <c r="O93" s="83"/>
      <c r="P93" s="83">
        <f t="shared" si="12"/>
        <v>0</v>
      </c>
      <c r="Q93" s="83"/>
      <c r="R93" s="83">
        <f t="shared" si="13"/>
        <v>0</v>
      </c>
      <c r="S93" s="29"/>
      <c r="U93" s="29">
        <f>($AA$16/2)*(1-COS(W93))+($AA$18-SQRT($AA$18^2-$AA$16^2*SIN(W93)^2))</f>
        <v>83.131458358646043</v>
      </c>
      <c r="V93" s="83">
        <f>C93*2</f>
        <v>174</v>
      </c>
      <c r="W93" s="83">
        <f t="shared" si="10"/>
        <v>3.0353333333333339</v>
      </c>
    </row>
    <row r="94" spans="1:23" x14ac:dyDescent="0.3">
      <c r="A94" s="29">
        <v>177</v>
      </c>
      <c r="B94" s="29">
        <v>8.02</v>
      </c>
      <c r="C94" s="29">
        <v>88</v>
      </c>
      <c r="D94" s="29">
        <v>0.01</v>
      </c>
      <c r="M94" s="83">
        <f t="shared" si="11"/>
        <v>88</v>
      </c>
      <c r="N94" s="83">
        <f t="shared" si="9"/>
        <v>0</v>
      </c>
      <c r="O94" s="83"/>
      <c r="P94" s="83">
        <f t="shared" si="12"/>
        <v>0</v>
      </c>
      <c r="Q94" s="83"/>
      <c r="R94" s="83">
        <f t="shared" si="13"/>
        <v>0</v>
      </c>
      <c r="S94" s="29"/>
      <c r="U94" s="29">
        <f>($AA$16/2)*(1-COS(W94))+($AA$18-SQRT($AA$18^2-$AA$16^2*SIN(W94)^2))</f>
        <v>83.114325441535556</v>
      </c>
      <c r="V94" s="83">
        <f>C94*2</f>
        <v>176</v>
      </c>
      <c r="W94" s="83">
        <f t="shared" si="10"/>
        <v>3.0702222222222226</v>
      </c>
    </row>
    <row r="95" spans="1:23" x14ac:dyDescent="0.3">
      <c r="A95" s="29">
        <v>178</v>
      </c>
      <c r="B95" s="29">
        <v>8.11</v>
      </c>
      <c r="C95" s="29">
        <v>89</v>
      </c>
      <c r="D95" s="29">
        <v>0.01</v>
      </c>
      <c r="M95" s="83">
        <f t="shared" si="11"/>
        <v>89</v>
      </c>
      <c r="N95" s="83">
        <f t="shared" si="9"/>
        <v>0</v>
      </c>
      <c r="O95" s="83"/>
      <c r="P95" s="83">
        <f t="shared" si="12"/>
        <v>0</v>
      </c>
      <c r="Q95" s="83"/>
      <c r="R95" s="83">
        <f t="shared" si="13"/>
        <v>0</v>
      </c>
      <c r="S95" s="29"/>
      <c r="U95" s="29">
        <f>($AA$16/2)*(1-COS(W95))+($AA$18-SQRT($AA$18^2-$AA$16^2*SIN(W95)^2))</f>
        <v>83.103764179032709</v>
      </c>
      <c r="V95" s="83">
        <f>C95*2</f>
        <v>178</v>
      </c>
      <c r="W95" s="83">
        <f t="shared" si="10"/>
        <v>3.1051111111111114</v>
      </c>
    </row>
    <row r="96" spans="1:23" x14ac:dyDescent="0.3">
      <c r="A96" s="29">
        <v>179</v>
      </c>
      <c r="B96" s="29">
        <v>8.17</v>
      </c>
      <c r="C96" s="29">
        <v>90</v>
      </c>
      <c r="D96" s="29">
        <v>0.01</v>
      </c>
      <c r="M96" s="83">
        <f t="shared" si="11"/>
        <v>90</v>
      </c>
      <c r="N96" s="83">
        <f t="shared" si="9"/>
        <v>0</v>
      </c>
      <c r="O96" s="83"/>
      <c r="P96" s="83">
        <f t="shared" si="12"/>
        <v>0</v>
      </c>
      <c r="Q96" s="83"/>
      <c r="R96" s="83">
        <f t="shared" si="13"/>
        <v>0</v>
      </c>
      <c r="S96" s="29"/>
      <c r="U96" s="29">
        <f>($AA$16/2)*(1-COS(W96))+($AA$18-SQRT($AA$18^2-$AA$16^2*SIN(W96)^2))</f>
        <v>83.100007188347462</v>
      </c>
      <c r="V96" s="83">
        <f>C96*2</f>
        <v>180</v>
      </c>
      <c r="W96" s="83">
        <f t="shared" si="10"/>
        <v>3.1400000000000006</v>
      </c>
    </row>
    <row r="97" spans="1:23" x14ac:dyDescent="0.3">
      <c r="A97" s="29">
        <v>180</v>
      </c>
      <c r="B97" s="87">
        <v>8.19</v>
      </c>
      <c r="C97" s="29">
        <v>91</v>
      </c>
      <c r="D97" s="29">
        <v>0.01</v>
      </c>
      <c r="M97" s="83">
        <f t="shared" si="11"/>
        <v>91</v>
      </c>
      <c r="N97" s="83">
        <f t="shared" si="9"/>
        <v>0</v>
      </c>
      <c r="O97" s="83"/>
      <c r="P97" s="83">
        <f t="shared" si="12"/>
        <v>0</v>
      </c>
      <c r="Q97" s="83"/>
      <c r="R97" s="83">
        <f t="shared" si="13"/>
        <v>0</v>
      </c>
      <c r="S97" s="29"/>
      <c r="U97" s="29">
        <f>($AA$16/2)*(1-COS(W97))+($AA$18-SQRT($AA$18^2-$AA$16^2*SIN(W97)^2))</f>
        <v>83.103136596021685</v>
      </c>
      <c r="V97" s="83">
        <f>C97*2</f>
        <v>182</v>
      </c>
      <c r="W97" s="83">
        <f t="shared" si="10"/>
        <v>3.1748888888888893</v>
      </c>
    </row>
    <row r="98" spans="1:23" x14ac:dyDescent="0.3">
      <c r="A98" s="29">
        <v>181</v>
      </c>
      <c r="B98" s="29">
        <v>8.16</v>
      </c>
      <c r="C98" s="29">
        <v>92</v>
      </c>
      <c r="D98" s="29">
        <v>0.01</v>
      </c>
      <c r="M98" s="83">
        <f t="shared" si="11"/>
        <v>92</v>
      </c>
      <c r="N98" s="83">
        <f t="shared" si="9"/>
        <v>0</v>
      </c>
      <c r="O98" s="83"/>
      <c r="P98" s="83">
        <f t="shared" si="12"/>
        <v>0</v>
      </c>
      <c r="Q98" s="83"/>
      <c r="R98" s="83">
        <f t="shared" si="13"/>
        <v>0</v>
      </c>
      <c r="S98" s="29"/>
      <c r="U98" s="29">
        <f>($AA$16/2)*(1-COS(W98))+($AA$18-SQRT($AA$18^2-$AA$16^2*SIN(W98)^2))</f>
        <v>83.113084016748203</v>
      </c>
      <c r="V98" s="83">
        <f>C98*2</f>
        <v>184</v>
      </c>
      <c r="W98" s="83">
        <f t="shared" si="10"/>
        <v>3.2097777777777781</v>
      </c>
    </row>
    <row r="99" spans="1:23" x14ac:dyDescent="0.3">
      <c r="A99" s="29">
        <v>182</v>
      </c>
      <c r="B99" s="29">
        <v>8.09</v>
      </c>
      <c r="C99" s="29">
        <v>93</v>
      </c>
      <c r="D99" s="29">
        <v>0.01</v>
      </c>
      <c r="M99" s="83">
        <f t="shared" si="11"/>
        <v>93</v>
      </c>
      <c r="N99" s="83">
        <f t="shared" si="9"/>
        <v>0</v>
      </c>
      <c r="O99" s="83"/>
      <c r="P99" s="83">
        <f t="shared" si="12"/>
        <v>0</v>
      </c>
      <c r="Q99" s="83"/>
      <c r="R99" s="83">
        <f t="shared" si="13"/>
        <v>0</v>
      </c>
      <c r="S99" s="29"/>
      <c r="U99" s="29">
        <f>($AA$16/2)*(1-COS(W99))+($AA$18-SQRT($AA$18^2-$AA$16^2*SIN(W99)^2))</f>
        <v>83.129630570969866</v>
      </c>
      <c r="V99" s="83">
        <f>C99*2</f>
        <v>186</v>
      </c>
      <c r="W99" s="83">
        <f t="shared" si="10"/>
        <v>3.2446666666666673</v>
      </c>
    </row>
    <row r="100" spans="1:23" x14ac:dyDescent="0.3">
      <c r="A100" s="29">
        <v>183</v>
      </c>
      <c r="B100" s="29">
        <v>7.94</v>
      </c>
      <c r="C100" s="29">
        <v>94</v>
      </c>
      <c r="D100" s="29">
        <v>0.01</v>
      </c>
      <c r="M100" s="83">
        <f t="shared" si="11"/>
        <v>94</v>
      </c>
      <c r="N100" s="83">
        <f t="shared" si="9"/>
        <v>0</v>
      </c>
      <c r="O100" s="83"/>
      <c r="P100" s="83">
        <f t="shared" si="12"/>
        <v>0</v>
      </c>
      <c r="Q100" s="83"/>
      <c r="R100" s="83">
        <f t="shared" si="13"/>
        <v>0</v>
      </c>
      <c r="S100" s="29"/>
      <c r="U100" s="29">
        <f>($AA$16/2)*(1-COS(W100))+($AA$18-SQRT($AA$18^2-$AA$16^2*SIN(W100)^2))</f>
        <v>83.152406943751529</v>
      </c>
      <c r="V100" s="83">
        <f>C100*2</f>
        <v>188</v>
      </c>
      <c r="W100" s="83">
        <f t="shared" si="10"/>
        <v>3.279555555555556</v>
      </c>
    </row>
    <row r="101" spans="1:23" x14ac:dyDescent="0.3">
      <c r="A101" s="29">
        <v>184</v>
      </c>
      <c r="B101" s="29">
        <v>7.58</v>
      </c>
      <c r="C101" s="29">
        <v>95</v>
      </c>
      <c r="D101" s="29">
        <v>0.01</v>
      </c>
      <c r="M101" s="83">
        <f t="shared" si="11"/>
        <v>95</v>
      </c>
      <c r="N101" s="83">
        <f t="shared" si="9"/>
        <v>0</v>
      </c>
      <c r="O101" s="83"/>
      <c r="P101" s="83">
        <f t="shared" si="12"/>
        <v>0</v>
      </c>
      <c r="Q101" s="83"/>
      <c r="R101" s="83">
        <f t="shared" si="13"/>
        <v>0</v>
      </c>
      <c r="S101" s="29"/>
      <c r="U101" s="29">
        <f>($AA$16/2)*(1-COS(W101))+($AA$18-SQRT($AA$18^2-$AA$16^2*SIN(W101)^2))</f>
        <v>83.180893492948826</v>
      </c>
      <c r="V101" s="83">
        <f>C101*2</f>
        <v>190</v>
      </c>
      <c r="W101" s="83">
        <f t="shared" si="10"/>
        <v>3.3144444444444447</v>
      </c>
    </row>
    <row r="102" spans="1:23" x14ac:dyDescent="0.3">
      <c r="A102" s="29">
        <v>185</v>
      </c>
      <c r="B102" s="29">
        <v>7.37</v>
      </c>
      <c r="C102" s="29">
        <v>96</v>
      </c>
      <c r="D102" s="29">
        <v>0.01</v>
      </c>
      <c r="M102" s="83">
        <f t="shared" si="11"/>
        <v>96</v>
      </c>
      <c r="N102" s="83">
        <f t="shared" si="9"/>
        <v>0</v>
      </c>
      <c r="O102" s="83"/>
      <c r="P102" s="83">
        <f t="shared" si="12"/>
        <v>0</v>
      </c>
      <c r="Q102" s="83"/>
      <c r="R102" s="83">
        <f t="shared" si="13"/>
        <v>0</v>
      </c>
      <c r="S102" s="29"/>
      <c r="U102" s="29">
        <f>($AA$16/2)*(1-COS(W102))+($AA$18-SQRT($AA$18^2-$AA$16^2*SIN(W102)^2))</f>
        <v>83.214420420360511</v>
      </c>
      <c r="V102" s="83">
        <f>C102*2</f>
        <v>192</v>
      </c>
      <c r="W102" s="83">
        <f t="shared" si="10"/>
        <v>3.3493333333333339</v>
      </c>
    </row>
    <row r="103" spans="1:23" x14ac:dyDescent="0.3">
      <c r="A103" s="29">
        <v>186</v>
      </c>
      <c r="B103" s="29">
        <v>7.08</v>
      </c>
      <c r="C103" s="29">
        <v>97</v>
      </c>
      <c r="D103" s="29">
        <v>0.01</v>
      </c>
      <c r="M103" s="83">
        <f t="shared" si="11"/>
        <v>97</v>
      </c>
      <c r="N103" s="83">
        <f t="shared" si="9"/>
        <v>0</v>
      </c>
      <c r="O103" s="83"/>
      <c r="P103" s="83">
        <f t="shared" si="12"/>
        <v>0</v>
      </c>
      <c r="Q103" s="83"/>
      <c r="R103" s="83">
        <f t="shared" si="13"/>
        <v>0</v>
      </c>
      <c r="S103" s="29"/>
      <c r="U103" s="29">
        <f>($AA$16/2)*(1-COS(W103))+($AA$18-SQRT($AA$18^2-$AA$16^2*SIN(W103)^2))</f>
        <v>83.252168025437967</v>
      </c>
      <c r="V103" s="83">
        <f>C103*2</f>
        <v>194</v>
      </c>
      <c r="W103" s="83">
        <f t="shared" si="10"/>
        <v>3.3842222222222227</v>
      </c>
    </row>
    <row r="104" spans="1:23" x14ac:dyDescent="0.3">
      <c r="A104" s="29">
        <v>187</v>
      </c>
      <c r="B104" s="29">
        <v>6.76</v>
      </c>
      <c r="C104" s="29">
        <v>98</v>
      </c>
      <c r="D104" s="29">
        <v>0.01</v>
      </c>
      <c r="M104" s="83">
        <f t="shared" si="11"/>
        <v>98</v>
      </c>
      <c r="N104" s="83">
        <f t="shared" si="9"/>
        <v>0</v>
      </c>
      <c r="O104" s="83"/>
      <c r="P104" s="83">
        <f t="shared" si="12"/>
        <v>0</v>
      </c>
      <c r="Q104" s="83"/>
      <c r="R104" s="83">
        <f t="shared" si="13"/>
        <v>0</v>
      </c>
      <c r="S104" s="29"/>
      <c r="U104" s="29">
        <f>($AA$16/2)*(1-COS(W104))+($AA$18-SQRT($AA$18^2-$AA$16^2*SIN(W104)^2))</f>
        <v>83.293167067317114</v>
      </c>
      <c r="V104" s="83">
        <f>C104*2</f>
        <v>196</v>
      </c>
      <c r="W104" s="83">
        <f t="shared" si="10"/>
        <v>3.4191111111111114</v>
      </c>
    </row>
    <row r="105" spans="1:23" x14ac:dyDescent="0.3">
      <c r="A105" s="29">
        <v>188</v>
      </c>
      <c r="B105" s="29">
        <v>6.54</v>
      </c>
      <c r="C105" s="29">
        <v>99</v>
      </c>
      <c r="D105" s="29">
        <v>0.01</v>
      </c>
      <c r="M105" s="83">
        <f t="shared" si="11"/>
        <v>99</v>
      </c>
      <c r="N105" s="83">
        <f t="shared" si="9"/>
        <v>240</v>
      </c>
      <c r="O105" s="83"/>
      <c r="P105" s="83">
        <f t="shared" si="12"/>
        <v>0.01</v>
      </c>
      <c r="Q105" s="83"/>
      <c r="R105" s="83">
        <f t="shared" si="13"/>
        <v>0.01</v>
      </c>
      <c r="S105" s="29"/>
      <c r="U105" s="29">
        <f>($AA$16/2)*(1-COS(W105))+($AA$18-SQRT($AA$18^2-$AA$16^2*SIN(W105)^2))</f>
        <v>83.336299267516964</v>
      </c>
      <c r="V105" s="83">
        <f>C105*2</f>
        <v>198</v>
      </c>
      <c r="W105" s="83">
        <f t="shared" si="10"/>
        <v>3.4540000000000002</v>
      </c>
    </row>
    <row r="106" spans="1:23" x14ac:dyDescent="0.3">
      <c r="A106" s="29">
        <v>189</v>
      </c>
      <c r="B106" s="29">
        <v>6.24</v>
      </c>
      <c r="C106" s="29">
        <v>100</v>
      </c>
      <c r="D106" s="29">
        <v>0.02</v>
      </c>
      <c r="M106" s="83">
        <f t="shared" si="11"/>
        <v>100</v>
      </c>
      <c r="N106" s="83">
        <f t="shared" si="9"/>
        <v>239.99999999999997</v>
      </c>
      <c r="O106" s="83"/>
      <c r="P106" s="83">
        <f t="shared" si="12"/>
        <v>-1.1842378929335003E-18</v>
      </c>
      <c r="Q106" s="83"/>
      <c r="R106" s="83">
        <f t="shared" si="13"/>
        <v>-1.0000000000000002E-2</v>
      </c>
      <c r="S106" s="29"/>
      <c r="U106" s="29">
        <f>($AA$16/2)*(1-COS(W106))+($AA$18-SQRT($AA$18^2-$AA$16^2*SIN(W106)^2))</f>
        <v>83.380297992676788</v>
      </c>
      <c r="V106" s="83">
        <f>C106*2</f>
        <v>200</v>
      </c>
      <c r="W106" s="83">
        <f t="shared" si="10"/>
        <v>3.4888888888888894</v>
      </c>
    </row>
    <row r="107" spans="1:23" x14ac:dyDescent="0.3">
      <c r="A107" s="29">
        <v>190</v>
      </c>
      <c r="B107" s="29">
        <v>5.98</v>
      </c>
      <c r="C107" s="29">
        <v>101</v>
      </c>
      <c r="D107" s="29">
        <v>0.03</v>
      </c>
      <c r="M107" s="83">
        <f t="shared" si="11"/>
        <v>101</v>
      </c>
      <c r="N107" s="83">
        <f t="shared" si="9"/>
        <v>240.00000000000006</v>
      </c>
      <c r="O107" s="83"/>
      <c r="P107" s="83">
        <f t="shared" si="12"/>
        <v>3.552713678800501E-18</v>
      </c>
      <c r="Q107" s="83"/>
      <c r="R107" s="83">
        <f t="shared" si="13"/>
        <v>4.7369515717340011E-18</v>
      </c>
      <c r="S107" s="29"/>
      <c r="U107" s="29">
        <f>($AA$16/2)*(1-COS(W107))+($AA$18-SQRT($AA$18^2-$AA$16^2*SIN(W107)^2))</f>
        <v>83.423749164240732</v>
      </c>
      <c r="V107" s="83">
        <f>C107*2</f>
        <v>202</v>
      </c>
      <c r="W107" s="83">
        <f t="shared" si="10"/>
        <v>3.5237777777777781</v>
      </c>
    </row>
    <row r="108" spans="1:23" x14ac:dyDescent="0.3">
      <c r="A108" s="29">
        <v>191</v>
      </c>
      <c r="B108" s="29">
        <v>5.7</v>
      </c>
      <c r="C108" s="29">
        <v>102</v>
      </c>
      <c r="D108" s="29">
        <v>0.04</v>
      </c>
      <c r="M108" s="83">
        <f t="shared" si="11"/>
        <v>102</v>
      </c>
      <c r="N108" s="83">
        <f t="shared" si="9"/>
        <v>240.00000000000006</v>
      </c>
      <c r="O108" s="83"/>
      <c r="P108" s="83">
        <f t="shared" si="12"/>
        <v>0</v>
      </c>
      <c r="Q108" s="83"/>
      <c r="R108" s="83">
        <f t="shared" si="13"/>
        <v>-3.552713678800501E-18</v>
      </c>
      <c r="S108" s="29"/>
      <c r="U108" s="29">
        <f>($AA$16/2)*(1-COS(W108))+($AA$18-SQRT($AA$18^2-$AA$16^2*SIN(W108)^2))</f>
        <v>83.465092450075502</v>
      </c>
      <c r="V108" s="83">
        <f>C108*2</f>
        <v>204</v>
      </c>
      <c r="W108" s="83">
        <f t="shared" si="10"/>
        <v>3.5586666666666669</v>
      </c>
    </row>
    <row r="109" spans="1:23" x14ac:dyDescent="0.3">
      <c r="A109" s="29">
        <v>192</v>
      </c>
      <c r="B109" s="29">
        <v>5.42</v>
      </c>
      <c r="C109" s="29">
        <v>103</v>
      </c>
      <c r="D109" s="29">
        <v>0.05</v>
      </c>
      <c r="M109" s="83">
        <f t="shared" si="11"/>
        <v>103</v>
      </c>
      <c r="N109" s="83">
        <f t="shared" si="9"/>
        <v>480.00000000000011</v>
      </c>
      <c r="O109" s="83"/>
      <c r="P109" s="83">
        <f t="shared" si="12"/>
        <v>1.0000000000000002E-2</v>
      </c>
      <c r="Q109" s="83"/>
      <c r="R109" s="83">
        <f t="shared" si="13"/>
        <v>1.0000000000000002E-2</v>
      </c>
      <c r="S109" s="29"/>
      <c r="U109" s="29">
        <f>($AA$16/2)*(1-COS(W109))+($AA$18-SQRT($AA$18^2-$AA$16^2*SIN(W109)^2))</f>
        <v>83.50262280163362</v>
      </c>
      <c r="V109" s="83">
        <f>C109*2</f>
        <v>206</v>
      </c>
      <c r="W109" s="83">
        <f t="shared" si="10"/>
        <v>3.5935555555555561</v>
      </c>
    </row>
    <row r="110" spans="1:23" x14ac:dyDescent="0.3">
      <c r="A110" s="29">
        <v>193</v>
      </c>
      <c r="B110" s="29">
        <v>5.14</v>
      </c>
      <c r="C110" s="29">
        <v>104</v>
      </c>
      <c r="D110" s="29">
        <v>7.0000000000000007E-2</v>
      </c>
      <c r="M110" s="83">
        <f t="shared" si="11"/>
        <v>104</v>
      </c>
      <c r="N110" s="83">
        <f t="shared" si="9"/>
        <v>479.99999999999977</v>
      </c>
      <c r="O110" s="83"/>
      <c r="P110" s="83">
        <f t="shared" si="12"/>
        <v>-1.4210854715202004E-17</v>
      </c>
      <c r="Q110" s="83"/>
      <c r="R110" s="83">
        <f t="shared" si="13"/>
        <v>-1.0000000000000016E-2</v>
      </c>
      <c r="S110" s="29"/>
      <c r="U110" s="29">
        <f>($AA$16/2)*(1-COS(W110))+($AA$18-SQRT($AA$18^2-$AA$16^2*SIN(W110)^2))</f>
        <v>83.534492409435401</v>
      </c>
      <c r="V110" s="83">
        <f>C110*2</f>
        <v>208</v>
      </c>
      <c r="W110" s="83">
        <f t="shared" si="10"/>
        <v>3.6284444444444448</v>
      </c>
    </row>
    <row r="111" spans="1:23" x14ac:dyDescent="0.3">
      <c r="A111" s="29">
        <v>194</v>
      </c>
      <c r="B111" s="29">
        <v>4.84</v>
      </c>
      <c r="C111" s="29">
        <v>105</v>
      </c>
      <c r="D111" s="29">
        <v>0.09</v>
      </c>
      <c r="M111" s="83">
        <f t="shared" si="11"/>
        <v>105</v>
      </c>
      <c r="N111" s="83">
        <f t="shared" si="9"/>
        <v>240.00000000000023</v>
      </c>
      <c r="O111" s="83"/>
      <c r="P111" s="83">
        <f t="shared" si="12"/>
        <v>-9.9999999999999811E-3</v>
      </c>
      <c r="Q111" s="83"/>
      <c r="R111" s="83">
        <f t="shared" si="13"/>
        <v>-9.9999999999999672E-3</v>
      </c>
      <c r="S111" s="29"/>
      <c r="U111" s="29">
        <f>($AA$16/2)*(1-COS(W111))+($AA$18-SQRT($AA$18^2-$AA$16^2*SIN(W111)^2))</f>
        <v>83.558713159266475</v>
      </c>
      <c r="V111" s="83">
        <f>C111*2</f>
        <v>210</v>
      </c>
      <c r="W111" s="83">
        <f t="shared" si="10"/>
        <v>3.6633333333333336</v>
      </c>
    </row>
    <row r="112" spans="1:23" x14ac:dyDescent="0.3">
      <c r="A112" s="29">
        <v>195</v>
      </c>
      <c r="B112" s="29">
        <v>4.62</v>
      </c>
      <c r="C112" s="29">
        <v>106</v>
      </c>
      <c r="D112" s="29">
        <v>0.1</v>
      </c>
      <c r="M112" s="83">
        <f t="shared" si="11"/>
        <v>106</v>
      </c>
      <c r="N112" s="83">
        <f t="shared" si="9"/>
        <v>479.99999999999977</v>
      </c>
      <c r="O112" s="83"/>
      <c r="P112" s="83">
        <f t="shared" si="12"/>
        <v>9.9999999999999811E-3</v>
      </c>
      <c r="Q112" s="83"/>
      <c r="R112" s="83">
        <f t="shared" si="13"/>
        <v>1.9999999999999962E-2</v>
      </c>
      <c r="S112" s="29"/>
      <c r="U112" s="29">
        <f>($AA$16/2)*(1-COS(W112))+($AA$18-SQRT($AA$18^2-$AA$16^2*SIN(W112)^2))</f>
        <v>83.573159681469662</v>
      </c>
      <c r="V112" s="83">
        <f>C112*2</f>
        <v>212</v>
      </c>
      <c r="W112" s="83">
        <f t="shared" si="10"/>
        <v>3.6982222222222227</v>
      </c>
    </row>
    <row r="113" spans="1:23" x14ac:dyDescent="0.3">
      <c r="A113" s="29">
        <v>196</v>
      </c>
      <c r="B113" s="29">
        <v>4.3600000000000003</v>
      </c>
      <c r="C113" s="29">
        <v>107</v>
      </c>
      <c r="D113" s="29">
        <v>0.12</v>
      </c>
      <c r="M113" s="83">
        <f t="shared" si="11"/>
        <v>107</v>
      </c>
      <c r="N113" s="83">
        <f t="shared" si="9"/>
        <v>480.00000000000045</v>
      </c>
      <c r="O113" s="83"/>
      <c r="P113" s="83">
        <f t="shared" si="12"/>
        <v>2.8421709430404008E-17</v>
      </c>
      <c r="Q113" s="83"/>
      <c r="R113" s="83">
        <f t="shared" si="13"/>
        <v>-9.9999999999999534E-3</v>
      </c>
      <c r="S113" s="29"/>
      <c r="U113" s="29">
        <f>($AA$16/2)*(1-COS(W113))+($AA$18-SQRT($AA$18^2-$AA$16^2*SIN(W113)^2))</f>
        <v>83.575573095867512</v>
      </c>
      <c r="V113" s="83">
        <f>C113*2</f>
        <v>214</v>
      </c>
      <c r="W113" s="83">
        <f t="shared" si="10"/>
        <v>3.7331111111111115</v>
      </c>
    </row>
    <row r="114" spans="1:23" x14ac:dyDescent="0.3">
      <c r="A114" s="29">
        <v>197</v>
      </c>
      <c r="B114" s="29">
        <v>4.1100000000000003</v>
      </c>
      <c r="C114" s="29">
        <v>108</v>
      </c>
      <c r="D114" s="29">
        <v>0.14000000000000001</v>
      </c>
      <c r="M114" s="83">
        <f t="shared" si="11"/>
        <v>108</v>
      </c>
      <c r="N114" s="83">
        <f t="shared" si="9"/>
        <v>239.99999999999955</v>
      </c>
      <c r="O114" s="83"/>
      <c r="P114" s="83">
        <f t="shared" si="12"/>
        <v>-1.0000000000000038E-2</v>
      </c>
      <c r="Q114" s="83"/>
      <c r="R114" s="83">
        <f t="shared" si="13"/>
        <v>-1.0000000000000066E-2</v>
      </c>
      <c r="S114" s="29"/>
      <c r="U114" s="29">
        <f>($AA$16/2)*(1-COS(W114))+($AA$18-SQRT($AA$18^2-$AA$16^2*SIN(W114)^2))</f>
        <v>83.563565564940376</v>
      </c>
      <c r="V114" s="83">
        <f>C114*2</f>
        <v>216</v>
      </c>
      <c r="W114" s="83">
        <f t="shared" si="10"/>
        <v>3.7680000000000002</v>
      </c>
    </row>
    <row r="115" spans="1:23" x14ac:dyDescent="0.3">
      <c r="A115" s="29">
        <v>198</v>
      </c>
      <c r="B115" s="29">
        <v>3.92</v>
      </c>
      <c r="C115" s="29">
        <v>109</v>
      </c>
      <c r="D115" s="29">
        <v>0.15</v>
      </c>
      <c r="M115" s="83">
        <f t="shared" si="11"/>
        <v>109</v>
      </c>
      <c r="N115" s="83">
        <f t="shared" si="9"/>
        <v>480.00000000000045</v>
      </c>
      <c r="O115" s="83"/>
      <c r="P115" s="83">
        <f t="shared" si="12"/>
        <v>1.0000000000000038E-2</v>
      </c>
      <c r="Q115" s="83"/>
      <c r="R115" s="83">
        <f t="shared" si="13"/>
        <v>2.0000000000000077E-2</v>
      </c>
      <c r="S115" s="29"/>
      <c r="U115" s="29">
        <f>($AA$16/2)*(1-COS(W115))+($AA$18-SQRT($AA$18^2-$AA$16^2*SIN(W115)^2))</f>
        <v>83.534625777562695</v>
      </c>
      <c r="V115" s="83">
        <f>C115*2</f>
        <v>218</v>
      </c>
      <c r="W115" s="83">
        <f t="shared" si="10"/>
        <v>3.8028888888888894</v>
      </c>
    </row>
    <row r="116" spans="1:23" x14ac:dyDescent="0.3">
      <c r="A116" s="29">
        <v>199</v>
      </c>
      <c r="B116" s="29">
        <v>3.69</v>
      </c>
      <c r="C116" s="29">
        <v>110</v>
      </c>
      <c r="D116" s="29">
        <v>0.17</v>
      </c>
      <c r="M116" s="83">
        <f t="shared" si="11"/>
        <v>110</v>
      </c>
      <c r="N116" s="83">
        <f t="shared" si="9"/>
        <v>479.99999999999977</v>
      </c>
      <c r="O116" s="83"/>
      <c r="P116" s="83">
        <f t="shared" si="12"/>
        <v>-2.8421709430404008E-17</v>
      </c>
      <c r="Q116" s="83"/>
      <c r="R116" s="83">
        <f t="shared" si="13"/>
        <v>-1.0000000000000066E-2</v>
      </c>
      <c r="S116" s="29"/>
      <c r="U116" s="29">
        <f>($AA$16/2)*(1-COS(W116))+($AA$18-SQRT($AA$18^2-$AA$16^2*SIN(W116)^2))</f>
        <v>83.486125494432343</v>
      </c>
      <c r="V116" s="83">
        <f>C116*2</f>
        <v>220</v>
      </c>
      <c r="W116" s="83">
        <f t="shared" si="10"/>
        <v>3.8377777777777782</v>
      </c>
    </row>
    <row r="117" spans="1:23" x14ac:dyDescent="0.3">
      <c r="A117" s="29">
        <v>200</v>
      </c>
      <c r="B117" s="29">
        <v>3.48</v>
      </c>
      <c r="C117" s="29">
        <v>111</v>
      </c>
      <c r="D117" s="29">
        <v>0.19</v>
      </c>
      <c r="M117" s="83">
        <f t="shared" si="11"/>
        <v>111</v>
      </c>
      <c r="N117" s="83">
        <f t="shared" si="9"/>
        <v>240.00000000000023</v>
      </c>
      <c r="O117" s="83"/>
      <c r="P117" s="83">
        <f t="shared" si="12"/>
        <v>-9.9999999999999811E-3</v>
      </c>
      <c r="Q117" s="83"/>
      <c r="R117" s="83">
        <f t="shared" si="13"/>
        <v>-9.9999999999999534E-3</v>
      </c>
      <c r="S117" s="29"/>
      <c r="U117" s="29">
        <f>($AA$16/2)*(1-COS(W117))+($AA$18-SQRT($AA$18^2-$AA$16^2*SIN(W117)^2))</f>
        <v>83.41532729376641</v>
      </c>
      <c r="V117" s="83">
        <f>C117*2</f>
        <v>222</v>
      </c>
      <c r="W117" s="83">
        <f t="shared" si="10"/>
        <v>3.8726666666666669</v>
      </c>
    </row>
    <row r="118" spans="1:23" x14ac:dyDescent="0.3">
      <c r="A118" s="29">
        <v>201</v>
      </c>
      <c r="B118" s="29">
        <v>3.32</v>
      </c>
      <c r="C118" s="29">
        <v>112</v>
      </c>
      <c r="D118" s="29">
        <v>0.2</v>
      </c>
      <c r="M118" s="83">
        <f t="shared" si="11"/>
        <v>112</v>
      </c>
      <c r="N118" s="83">
        <f t="shared" si="9"/>
        <v>479.99999999999977</v>
      </c>
      <c r="O118" s="83"/>
      <c r="P118" s="83">
        <f t="shared" si="12"/>
        <v>9.9999999999999811E-3</v>
      </c>
      <c r="Q118" s="83"/>
      <c r="R118" s="83">
        <f t="shared" si="13"/>
        <v>1.9999999999999962E-2</v>
      </c>
      <c r="S118" s="29"/>
      <c r="U118" s="29">
        <f>($AA$16/2)*(1-COS(W118))+($AA$18-SQRT($AA$18^2-$AA$16^2*SIN(W118)^2))</f>
        <v>83.319393661214036</v>
      </c>
      <c r="V118" s="83">
        <f>C118*2</f>
        <v>224</v>
      </c>
      <c r="W118" s="83">
        <f t="shared" si="10"/>
        <v>3.9075555555555561</v>
      </c>
    </row>
    <row r="119" spans="1:23" x14ac:dyDescent="0.3">
      <c r="A119" s="29">
        <v>202</v>
      </c>
      <c r="B119" s="29">
        <v>3.11</v>
      </c>
      <c r="C119" s="29">
        <v>113</v>
      </c>
      <c r="D119" s="29">
        <v>0.22</v>
      </c>
      <c r="M119" s="83">
        <f t="shared" si="11"/>
        <v>113</v>
      </c>
      <c r="N119" s="83">
        <f t="shared" si="9"/>
        <v>479.99999999999977</v>
      </c>
      <c r="O119" s="83"/>
      <c r="P119" s="83">
        <f t="shared" si="12"/>
        <v>0</v>
      </c>
      <c r="Q119" s="83"/>
      <c r="R119" s="83">
        <f t="shared" si="13"/>
        <v>-9.9999999999999811E-3</v>
      </c>
      <c r="S119" s="29"/>
      <c r="U119" s="29">
        <f>($AA$16/2)*(1-COS(W119))+($AA$18-SQRT($AA$18^2-$AA$16^2*SIN(W119)^2))</f>
        <v>83.195397570471471</v>
      </c>
      <c r="V119" s="83">
        <f>C119*2</f>
        <v>226</v>
      </c>
      <c r="W119" s="83">
        <f t="shared" si="10"/>
        <v>3.9424444444444449</v>
      </c>
    </row>
    <row r="120" spans="1:23" x14ac:dyDescent="0.3">
      <c r="A120" s="29">
        <v>203</v>
      </c>
      <c r="B120" s="29">
        <v>2.93</v>
      </c>
      <c r="C120" s="29">
        <v>114</v>
      </c>
      <c r="D120" s="29">
        <v>0.24</v>
      </c>
      <c r="M120" s="83">
        <f t="shared" si="11"/>
        <v>114</v>
      </c>
      <c r="N120" s="83">
        <f t="shared" si="9"/>
        <v>480.00000000000045</v>
      </c>
      <c r="O120" s="83"/>
      <c r="P120" s="83">
        <f t="shared" si="12"/>
        <v>2.8421709430404008E-17</v>
      </c>
      <c r="Q120" s="83"/>
      <c r="R120" s="83">
        <f t="shared" si="13"/>
        <v>2.8421709430404008E-17</v>
      </c>
      <c r="S120" s="29"/>
      <c r="U120" s="29">
        <f>($AA$16/2)*(1-COS(W120))+($AA$18-SQRT($AA$18^2-$AA$16^2*SIN(W120)^2))</f>
        <v>83.040334699870812</v>
      </c>
      <c r="V120" s="83">
        <f>C120*2</f>
        <v>228</v>
      </c>
      <c r="W120" s="83">
        <f t="shared" si="10"/>
        <v>3.9773333333333336</v>
      </c>
    </row>
    <row r="121" spans="1:23" x14ac:dyDescent="0.3">
      <c r="A121" s="29">
        <v>204</v>
      </c>
      <c r="B121" s="29">
        <v>2.77</v>
      </c>
      <c r="C121" s="29">
        <v>115</v>
      </c>
      <c r="D121" s="29">
        <v>0.26</v>
      </c>
      <c r="M121" s="83">
        <f t="shared" si="11"/>
        <v>115</v>
      </c>
      <c r="N121" s="83">
        <f t="shared" si="9"/>
        <v>240.00000000000023</v>
      </c>
      <c r="O121" s="83"/>
      <c r="P121" s="83">
        <f t="shared" si="12"/>
        <v>-1.0000000000000009E-2</v>
      </c>
      <c r="Q121" s="83"/>
      <c r="R121" s="83">
        <f t="shared" si="13"/>
        <v>-1.0000000000000037E-2</v>
      </c>
      <c r="S121" s="29"/>
      <c r="U121" s="29">
        <f>($AA$16/2)*(1-COS(W121))+($AA$18-SQRT($AA$18^2-$AA$16^2*SIN(W121)^2))</f>
        <v>82.851137424263172</v>
      </c>
      <c r="V121" s="83">
        <f>C121*2</f>
        <v>230</v>
      </c>
      <c r="W121" s="83">
        <f t="shared" si="10"/>
        <v>4.0122222222222224</v>
      </c>
    </row>
    <row r="122" spans="1:23" x14ac:dyDescent="0.3">
      <c r="A122" s="29">
        <v>205</v>
      </c>
      <c r="B122" s="29">
        <v>2.61</v>
      </c>
      <c r="C122" s="29">
        <v>116</v>
      </c>
      <c r="D122" s="29">
        <v>0.27</v>
      </c>
      <c r="M122" s="83">
        <f t="shared" si="11"/>
        <v>116</v>
      </c>
      <c r="N122" s="83">
        <f t="shared" si="9"/>
        <v>479.99999999999909</v>
      </c>
      <c r="O122" s="83"/>
      <c r="P122" s="83">
        <f t="shared" si="12"/>
        <v>9.9999999999999534E-3</v>
      </c>
      <c r="Q122" s="83"/>
      <c r="R122" s="83">
        <f t="shared" si="13"/>
        <v>1.9999999999999962E-2</v>
      </c>
      <c r="S122" s="29"/>
      <c r="U122" s="29">
        <f>($AA$16/2)*(1-COS(W122))+($AA$18-SQRT($AA$18^2-$AA$16^2*SIN(W122)^2))</f>
        <v>82.624690709760998</v>
      </c>
      <c r="V122" s="83">
        <f>C122*2</f>
        <v>232</v>
      </c>
      <c r="W122" s="83">
        <f t="shared" si="10"/>
        <v>4.0471111111111115</v>
      </c>
    </row>
    <row r="123" spans="1:23" x14ac:dyDescent="0.3">
      <c r="A123" s="29">
        <v>206</v>
      </c>
      <c r="B123" s="29">
        <v>2.44</v>
      </c>
      <c r="C123" s="29">
        <v>117</v>
      </c>
      <c r="D123" s="29">
        <v>0.28999999999999998</v>
      </c>
      <c r="M123" s="83">
        <f t="shared" si="11"/>
        <v>117</v>
      </c>
      <c r="N123" s="83">
        <f t="shared" si="9"/>
        <v>240.00000000000023</v>
      </c>
      <c r="O123" s="83"/>
      <c r="P123" s="83">
        <f t="shared" si="12"/>
        <v>-9.9999999999999534E-3</v>
      </c>
      <c r="Q123" s="83"/>
      <c r="R123" s="83">
        <f t="shared" si="13"/>
        <v>-1.9999999999999907E-2</v>
      </c>
      <c r="S123" s="29"/>
      <c r="U123" s="29">
        <f>($AA$16/2)*(1-COS(W123))+($AA$18-SQRT($AA$18^2-$AA$16^2*SIN(W123)^2))</f>
        <v>82.357850020269382</v>
      </c>
      <c r="V123" s="83">
        <f>C123*2</f>
        <v>234</v>
      </c>
      <c r="W123" s="83">
        <f t="shared" si="10"/>
        <v>4.0820000000000007</v>
      </c>
    </row>
    <row r="124" spans="1:23" x14ac:dyDescent="0.3">
      <c r="A124" s="29">
        <v>207</v>
      </c>
      <c r="B124" s="29">
        <v>2.2999999999999998</v>
      </c>
      <c r="C124" s="29">
        <v>118</v>
      </c>
      <c r="D124" s="29">
        <v>0.3</v>
      </c>
      <c r="M124" s="83">
        <f t="shared" si="11"/>
        <v>118</v>
      </c>
      <c r="N124" s="83">
        <f t="shared" si="9"/>
        <v>480.00000000000045</v>
      </c>
      <c r="O124" s="83"/>
      <c r="P124" s="83">
        <f t="shared" si="12"/>
        <v>1.0000000000000009E-2</v>
      </c>
      <c r="Q124" s="83"/>
      <c r="R124" s="83">
        <f t="shared" si="13"/>
        <v>1.9999999999999962E-2</v>
      </c>
      <c r="S124" s="29"/>
      <c r="U124" s="29">
        <f>($AA$16/2)*(1-COS(W124))+($AA$18-SQRT($AA$18^2-$AA$16^2*SIN(W124)^2))</f>
        <v>82.047461318192816</v>
      </c>
      <c r="V124" s="83">
        <f>C124*2</f>
        <v>236</v>
      </c>
      <c r="W124" s="83">
        <f t="shared" si="10"/>
        <v>4.116888888888889</v>
      </c>
    </row>
    <row r="125" spans="1:23" x14ac:dyDescent="0.3">
      <c r="A125" s="29">
        <v>208</v>
      </c>
      <c r="B125" s="29">
        <v>2.16</v>
      </c>
      <c r="C125" s="29">
        <v>119</v>
      </c>
      <c r="D125" s="29">
        <v>0.32</v>
      </c>
      <c r="M125" s="83">
        <f t="shared" si="11"/>
        <v>119</v>
      </c>
      <c r="N125" s="83">
        <f t="shared" si="9"/>
        <v>480.00000000000045</v>
      </c>
      <c r="O125" s="83"/>
      <c r="P125" s="83">
        <f t="shared" si="12"/>
        <v>0</v>
      </c>
      <c r="Q125" s="83"/>
      <c r="R125" s="83">
        <f t="shared" si="13"/>
        <v>-1.0000000000000009E-2</v>
      </c>
      <c r="S125" s="29"/>
      <c r="U125" s="29">
        <f>($AA$16/2)*(1-COS(W125))+($AA$18-SQRT($AA$18^2-$AA$16^2*SIN(W125)^2))</f>
        <v>81.690383206365567</v>
      </c>
      <c r="V125" s="83">
        <f>C125*2</f>
        <v>238</v>
      </c>
      <c r="W125" s="83">
        <f t="shared" si="10"/>
        <v>4.1517777777777782</v>
      </c>
    </row>
    <row r="126" spans="1:23" x14ac:dyDescent="0.3">
      <c r="A126" s="29">
        <v>209</v>
      </c>
      <c r="B126" s="29">
        <v>2.02</v>
      </c>
      <c r="C126" s="29">
        <v>120</v>
      </c>
      <c r="D126" s="29">
        <v>0.34</v>
      </c>
      <c r="M126" s="83">
        <f t="shared" si="11"/>
        <v>120</v>
      </c>
      <c r="N126" s="83">
        <f t="shared" si="9"/>
        <v>479.99999999999909</v>
      </c>
      <c r="O126" s="83"/>
      <c r="P126" s="83">
        <f t="shared" si="12"/>
        <v>-5.6843418860808016E-17</v>
      </c>
      <c r="Q126" s="83"/>
      <c r="R126" s="83">
        <f t="shared" si="13"/>
        <v>-5.6843418860808016E-17</v>
      </c>
      <c r="S126" s="29"/>
      <c r="U126" s="29">
        <f>($AA$16/2)*(1-COS(W126))+($AA$18-SQRT($AA$18^2-$AA$16^2*SIN(W126)^2))</f>
        <v>81.283511213488794</v>
      </c>
      <c r="V126" s="83">
        <f>C126*2</f>
        <v>240</v>
      </c>
      <c r="W126" s="83">
        <f t="shared" si="10"/>
        <v>4.1866666666666674</v>
      </c>
    </row>
    <row r="127" spans="1:23" x14ac:dyDescent="0.3">
      <c r="A127" s="29">
        <v>210</v>
      </c>
      <c r="B127" s="29">
        <v>1.9</v>
      </c>
      <c r="C127" s="29">
        <v>121</v>
      </c>
      <c r="D127" s="29">
        <v>0.36</v>
      </c>
      <c r="M127" s="83">
        <f t="shared" si="11"/>
        <v>121</v>
      </c>
      <c r="N127" s="83">
        <f t="shared" si="9"/>
        <v>480.00000000000045</v>
      </c>
      <c r="O127" s="83"/>
      <c r="P127" s="83">
        <f t="shared" si="12"/>
        <v>5.6843418860808016E-17</v>
      </c>
      <c r="Q127" s="83"/>
      <c r="R127" s="83">
        <f t="shared" si="13"/>
        <v>1.1368683772161603E-16</v>
      </c>
      <c r="S127" s="29"/>
      <c r="U127" s="29">
        <f>($AA$16/2)*(1-COS(W127))+($AA$18-SQRT($AA$18^2-$AA$16^2*SIN(W127)^2))</f>
        <v>80.823804170897574</v>
      </c>
      <c r="V127" s="83">
        <f>C127*2</f>
        <v>242</v>
      </c>
      <c r="W127" s="83">
        <f t="shared" si="10"/>
        <v>4.2215555555555557</v>
      </c>
    </row>
    <row r="128" spans="1:23" x14ac:dyDescent="0.3">
      <c r="A128" s="29">
        <v>211</v>
      </c>
      <c r="B128" s="29">
        <v>1.79</v>
      </c>
      <c r="C128" s="29">
        <v>122</v>
      </c>
      <c r="D128" s="29">
        <v>0.38</v>
      </c>
      <c r="M128" s="83">
        <f t="shared" si="11"/>
        <v>122</v>
      </c>
      <c r="N128" s="83">
        <f t="shared" si="9"/>
        <v>480.00000000000045</v>
      </c>
      <c r="O128" s="83"/>
      <c r="P128" s="83">
        <f t="shared" si="12"/>
        <v>0</v>
      </c>
      <c r="Q128" s="83"/>
      <c r="R128" s="83">
        <f t="shared" si="13"/>
        <v>-5.6843418860808016E-17</v>
      </c>
      <c r="S128" s="29"/>
      <c r="U128" s="29">
        <f>($AA$16/2)*(1-COS(W128))+($AA$18-SQRT($AA$18^2-$AA$16^2*SIN(W128)^2))</f>
        <v>80.308312564589599</v>
      </c>
      <c r="V128" s="83">
        <f>C128*2</f>
        <v>244</v>
      </c>
      <c r="W128" s="83">
        <f t="shared" si="10"/>
        <v>4.2564444444444449</v>
      </c>
    </row>
    <row r="129" spans="1:23" x14ac:dyDescent="0.3">
      <c r="A129" s="29">
        <v>212</v>
      </c>
      <c r="B129" s="29">
        <v>1.66</v>
      </c>
      <c r="C129" s="29">
        <v>123</v>
      </c>
      <c r="D129" s="29">
        <v>0.4</v>
      </c>
      <c r="M129" s="83">
        <f t="shared" si="11"/>
        <v>123</v>
      </c>
      <c r="N129" s="83">
        <f t="shared" si="9"/>
        <v>719.99999999999932</v>
      </c>
      <c r="O129" s="83"/>
      <c r="P129" s="83">
        <f t="shared" si="12"/>
        <v>9.9999999999999534E-3</v>
      </c>
      <c r="Q129" s="83"/>
      <c r="R129" s="83">
        <f t="shared" si="13"/>
        <v>9.9999999999999534E-3</v>
      </c>
      <c r="S129" s="29"/>
      <c r="U129" s="29">
        <f>($AA$16/2)*(1-COS(W129))+($AA$18-SQRT($AA$18^2-$AA$16^2*SIN(W129)^2))</f>
        <v>79.734208674012805</v>
      </c>
      <c r="V129" s="83">
        <f>C129*2</f>
        <v>246</v>
      </c>
      <c r="W129" s="83">
        <f t="shared" si="10"/>
        <v>4.2913333333333341</v>
      </c>
    </row>
    <row r="130" spans="1:23" x14ac:dyDescent="0.3">
      <c r="A130" s="29">
        <v>213</v>
      </c>
      <c r="B130" s="29">
        <v>1.55</v>
      </c>
      <c r="C130" s="29">
        <v>124</v>
      </c>
      <c r="D130" s="29">
        <v>0.43</v>
      </c>
      <c r="M130" s="83">
        <f t="shared" si="11"/>
        <v>124</v>
      </c>
      <c r="N130" s="83">
        <f t="shared" si="9"/>
        <v>959.99999999999955</v>
      </c>
      <c r="O130" s="83"/>
      <c r="P130" s="83">
        <f t="shared" si="12"/>
        <v>1.0000000000000009E-2</v>
      </c>
      <c r="Q130" s="83"/>
      <c r="R130" s="83">
        <f t="shared" si="13"/>
        <v>5.5511151231257827E-17</v>
      </c>
      <c r="S130" s="29"/>
      <c r="U130" s="29">
        <f>($AA$16/2)*(1-COS(W130))+($AA$18-SQRT($AA$18^2-$AA$16^2*SIN(W130)^2))</f>
        <v>79.098818229795626</v>
      </c>
      <c r="V130" s="83">
        <f>C130*2</f>
        <v>248</v>
      </c>
      <c r="W130" s="83">
        <f t="shared" si="10"/>
        <v>4.3262222222222224</v>
      </c>
    </row>
    <row r="131" spans="1:23" x14ac:dyDescent="0.3">
      <c r="A131" s="29">
        <v>214</v>
      </c>
      <c r="B131" s="29">
        <v>1.45</v>
      </c>
      <c r="C131" s="29">
        <v>125</v>
      </c>
      <c r="D131" s="29">
        <v>0.47</v>
      </c>
      <c r="M131" s="83">
        <f t="shared" si="11"/>
        <v>125</v>
      </c>
      <c r="N131" s="83">
        <f t="shared" si="9"/>
        <v>720.00000000000068</v>
      </c>
      <c r="O131" s="83"/>
      <c r="P131" s="83">
        <f t="shared" si="12"/>
        <v>-9.9999999999999534E-3</v>
      </c>
      <c r="Q131" s="83"/>
      <c r="R131" s="83">
        <f t="shared" si="13"/>
        <v>-1.9999999999999962E-2</v>
      </c>
      <c r="S131" s="29"/>
      <c r="U131" s="29">
        <f>($AA$16/2)*(1-COS(W131))+($AA$18-SQRT($AA$18^2-$AA$16^2*SIN(W131)^2))</f>
        <v>78.399653238906225</v>
      </c>
      <c r="V131" s="83">
        <f>C131*2</f>
        <v>250</v>
      </c>
      <c r="W131" s="83">
        <f t="shared" si="10"/>
        <v>4.3611111111111116</v>
      </c>
    </row>
    <row r="132" spans="1:23" x14ac:dyDescent="0.3">
      <c r="A132" s="29">
        <v>215</v>
      </c>
      <c r="B132" s="29">
        <v>1.37</v>
      </c>
      <c r="C132" s="29">
        <v>126</v>
      </c>
      <c r="D132" s="29">
        <v>0.5</v>
      </c>
      <c r="M132" s="83">
        <f t="shared" si="11"/>
        <v>126</v>
      </c>
      <c r="N132" s="83">
        <f t="shared" si="9"/>
        <v>1200.0000000000011</v>
      </c>
      <c r="O132" s="83"/>
      <c r="P132" s="83">
        <f t="shared" si="12"/>
        <v>2.0000000000000018E-2</v>
      </c>
      <c r="Q132" s="83"/>
      <c r="R132" s="83">
        <f t="shared" si="13"/>
        <v>2.9999999999999971E-2</v>
      </c>
      <c r="S132" s="29"/>
      <c r="U132" s="29">
        <f>($AA$16/2)*(1-COS(W132))+($AA$18-SQRT($AA$18^2-$AA$16^2*SIN(W132)^2))</f>
        <v>77.634445541002805</v>
      </c>
      <c r="V132" s="83">
        <f>C132*2</f>
        <v>252</v>
      </c>
      <c r="W132" s="83">
        <f t="shared" si="10"/>
        <v>4.3960000000000008</v>
      </c>
    </row>
    <row r="133" spans="1:23" x14ac:dyDescent="0.3">
      <c r="A133" s="29">
        <v>216</v>
      </c>
      <c r="B133" s="29">
        <v>1.28</v>
      </c>
      <c r="C133" s="29">
        <v>127</v>
      </c>
      <c r="D133" s="29">
        <v>0.55000000000000004</v>
      </c>
      <c r="M133" s="83">
        <f t="shared" si="11"/>
        <v>127</v>
      </c>
      <c r="N133" s="83">
        <f t="shared" si="9"/>
        <v>959.99999999999818</v>
      </c>
      <c r="O133" s="83"/>
      <c r="P133" s="83">
        <f t="shared" si="12"/>
        <v>-1.0000000000000123E-2</v>
      </c>
      <c r="Q133" s="83"/>
      <c r="R133" s="83">
        <f t="shared" si="13"/>
        <v>-3.0000000000000141E-2</v>
      </c>
      <c r="S133" s="29"/>
      <c r="U133" s="29">
        <f>($AA$16/2)*(1-COS(W133))+($AA$18-SQRT($AA$18^2-$AA$16^2*SIN(W133)^2))</f>
        <v>76.801180578137888</v>
      </c>
      <c r="V133" s="83">
        <f>C133*2</f>
        <v>254</v>
      </c>
      <c r="W133" s="83">
        <f t="shared" si="10"/>
        <v>4.4308888888888891</v>
      </c>
    </row>
    <row r="134" spans="1:23" x14ac:dyDescent="0.3">
      <c r="A134" s="29">
        <v>217</v>
      </c>
      <c r="B134" s="29">
        <v>1.19</v>
      </c>
      <c r="C134" s="29">
        <v>128</v>
      </c>
      <c r="D134" s="29">
        <v>0.59</v>
      </c>
      <c r="M134" s="83">
        <f t="shared" si="11"/>
        <v>128</v>
      </c>
      <c r="N134" s="83">
        <f t="shared" si="9"/>
        <v>1440.0000000000014</v>
      </c>
      <c r="O134" s="83"/>
      <c r="P134" s="83">
        <f t="shared" si="12"/>
        <v>2.0000000000000132E-2</v>
      </c>
      <c r="Q134" s="83"/>
      <c r="R134" s="83">
        <f t="shared" si="13"/>
        <v>3.0000000000000256E-2</v>
      </c>
      <c r="S134" s="29"/>
      <c r="U134" s="29">
        <f>($AA$16/2)*(1-COS(W134))+($AA$18-SQRT($AA$18^2-$AA$16^2*SIN(W134)^2))</f>
        <v>75.898130786299049</v>
      </c>
      <c r="V134" s="83">
        <f>C134*2</f>
        <v>256</v>
      </c>
      <c r="W134" s="83">
        <f t="shared" si="10"/>
        <v>4.4657777777777783</v>
      </c>
    </row>
    <row r="135" spans="1:23" x14ac:dyDescent="0.3">
      <c r="A135" s="29">
        <v>218</v>
      </c>
      <c r="B135" s="29">
        <v>1.1000000000000001</v>
      </c>
      <c r="C135" s="29">
        <v>129</v>
      </c>
      <c r="D135" s="29">
        <v>0.65</v>
      </c>
      <c r="M135" s="83">
        <f t="shared" si="11"/>
        <v>129</v>
      </c>
      <c r="N135" s="83">
        <f t="shared" si="9"/>
        <v>1439.9999999999986</v>
      </c>
      <c r="O135" s="83"/>
      <c r="P135" s="83">
        <f t="shared" si="12"/>
        <v>-1.1368683772161603E-16</v>
      </c>
      <c r="Q135" s="83"/>
      <c r="R135" s="83">
        <f t="shared" si="13"/>
        <v>-2.0000000000000247E-2</v>
      </c>
      <c r="S135" s="29"/>
      <c r="U135" s="29">
        <f>($AA$16/2)*(1-COS(W135))+($AA$18-SQRT($AA$18^2-$AA$16^2*SIN(W135)^2))</f>
        <v>74.923887956682449</v>
      </c>
      <c r="V135" s="83">
        <f>C135*2</f>
        <v>258</v>
      </c>
      <c r="W135" s="83">
        <f t="shared" si="10"/>
        <v>4.5006666666666675</v>
      </c>
    </row>
    <row r="136" spans="1:23" x14ac:dyDescent="0.3">
      <c r="A136" s="29">
        <v>219</v>
      </c>
      <c r="B136" s="29">
        <v>1.02</v>
      </c>
      <c r="C136" s="29">
        <v>130</v>
      </c>
      <c r="D136" s="29">
        <v>0.71</v>
      </c>
      <c r="M136" s="83">
        <f t="shared" si="11"/>
        <v>130</v>
      </c>
      <c r="N136" s="83">
        <f t="shared" ref="N136:N199" si="14">(D137-D136)*24000</f>
        <v>1200.0000000000011</v>
      </c>
      <c r="O136" s="83"/>
      <c r="P136" s="83">
        <f t="shared" si="12"/>
        <v>-9.9999999999998961E-3</v>
      </c>
      <c r="Q136" s="83"/>
      <c r="R136" s="83">
        <f t="shared" si="13"/>
        <v>-9.9999999999997816E-3</v>
      </c>
      <c r="S136" s="29"/>
      <c r="U136" s="29">
        <f>($AA$16/2)*(1-COS(W136))+($AA$18-SQRT($AA$18^2-$AA$16^2*SIN(W136)^2))</f>
        <v>73.877393872292942</v>
      </c>
      <c r="V136" s="83">
        <f>C136*2</f>
        <v>260</v>
      </c>
      <c r="W136" s="83">
        <f t="shared" ref="W136:W199" si="15">V136*(3.14/180)</f>
        <v>4.5355555555555558</v>
      </c>
    </row>
    <row r="137" spans="1:23" x14ac:dyDescent="0.3">
      <c r="A137" s="29">
        <v>220</v>
      </c>
      <c r="B137" s="29">
        <v>0.97</v>
      </c>
      <c r="C137" s="29">
        <v>131</v>
      </c>
      <c r="D137" s="29">
        <v>0.76</v>
      </c>
      <c r="M137" s="83">
        <f t="shared" ref="M137:M200" si="16">M136+1</f>
        <v>131</v>
      </c>
      <c r="N137" s="83">
        <f t="shared" si="14"/>
        <v>1679.9999999999989</v>
      </c>
      <c r="O137" s="83"/>
      <c r="P137" s="83">
        <f t="shared" ref="P137:P200" si="17">(N137-N136)/24000</f>
        <v>1.9999999999999907E-2</v>
      </c>
      <c r="Q137" s="83"/>
      <c r="R137" s="83">
        <f t="shared" ref="R137:R200" si="18">(P137-P136)/(M137-M136)</f>
        <v>2.9999999999999805E-2</v>
      </c>
      <c r="S137" s="29"/>
      <c r="U137" s="29">
        <f>($AA$16/2)*(1-COS(W137))+($AA$18-SQRT($AA$18^2-$AA$16^2*SIN(W137)^2))</f>
        <v>72.75796850622109</v>
      </c>
      <c r="V137" s="83">
        <f>C137*2</f>
        <v>262</v>
      </c>
      <c r="W137" s="83">
        <f t="shared" si="15"/>
        <v>4.570444444444445</v>
      </c>
    </row>
    <row r="138" spans="1:23" x14ac:dyDescent="0.3">
      <c r="A138" s="29">
        <v>221</v>
      </c>
      <c r="B138" s="29">
        <v>0.9</v>
      </c>
      <c r="C138" s="29">
        <v>132</v>
      </c>
      <c r="D138" s="29">
        <v>0.83</v>
      </c>
      <c r="M138" s="83">
        <f t="shared" si="16"/>
        <v>132</v>
      </c>
      <c r="N138" s="83">
        <f t="shared" si="14"/>
        <v>1920.0000000000018</v>
      </c>
      <c r="O138" s="83"/>
      <c r="P138" s="83">
        <f t="shared" si="17"/>
        <v>1.0000000000000123E-2</v>
      </c>
      <c r="Q138" s="83"/>
      <c r="R138" s="83">
        <f t="shared" si="18"/>
        <v>-9.9999999999997834E-3</v>
      </c>
      <c r="S138" s="29"/>
      <c r="U138" s="29">
        <f>($AA$16/2)*(1-COS(W138))+($AA$18-SQRT($AA$18^2-$AA$16^2*SIN(W138)^2))</f>
        <v>71.565335075632476</v>
      </c>
      <c r="V138" s="83">
        <f>C138*2</f>
        <v>264</v>
      </c>
      <c r="W138" s="83">
        <f t="shared" si="15"/>
        <v>4.6053333333333342</v>
      </c>
    </row>
    <row r="139" spans="1:23" x14ac:dyDescent="0.3">
      <c r="A139" s="29">
        <v>222</v>
      </c>
      <c r="B139" s="29">
        <v>0.84</v>
      </c>
      <c r="C139" s="29">
        <v>133</v>
      </c>
      <c r="D139" s="29">
        <v>0.91</v>
      </c>
      <c r="M139" s="83">
        <f t="shared" si="16"/>
        <v>133</v>
      </c>
      <c r="N139" s="83">
        <f t="shared" si="14"/>
        <v>1919.9999999999991</v>
      </c>
      <c r="O139" s="83"/>
      <c r="P139" s="83">
        <f t="shared" si="17"/>
        <v>-1.1368683772161603E-16</v>
      </c>
      <c r="Q139" s="83"/>
      <c r="R139" s="83">
        <f t="shared" si="18"/>
        <v>-1.0000000000000238E-2</v>
      </c>
      <c r="S139" s="29"/>
      <c r="U139" s="29">
        <f>($AA$16/2)*(1-COS(W139))+($AA$18-SQRT($AA$18^2-$AA$16^2*SIN(W139)^2))</f>
        <v>70.299641282614971</v>
      </c>
      <c r="V139" s="83">
        <f>C139*2</f>
        <v>266</v>
      </c>
      <c r="W139" s="83">
        <f t="shared" si="15"/>
        <v>4.6402222222222225</v>
      </c>
    </row>
    <row r="140" spans="1:23" x14ac:dyDescent="0.3">
      <c r="A140" s="29">
        <v>223</v>
      </c>
      <c r="B140" s="29">
        <v>0.8</v>
      </c>
      <c r="C140" s="29">
        <v>134</v>
      </c>
      <c r="D140" s="29">
        <v>0.99</v>
      </c>
      <c r="M140" s="83">
        <f t="shared" si="16"/>
        <v>134</v>
      </c>
      <c r="N140" s="83">
        <f t="shared" si="14"/>
        <v>1680.0000000000016</v>
      </c>
      <c r="O140" s="83"/>
      <c r="P140" s="83">
        <f t="shared" si="17"/>
        <v>-9.9999999999998961E-3</v>
      </c>
      <c r="Q140" s="83"/>
      <c r="R140" s="83">
        <f t="shared" si="18"/>
        <v>-9.9999999999997816E-3</v>
      </c>
      <c r="S140" s="29"/>
      <c r="U140" s="29">
        <f>($AA$16/2)*(1-COS(W140))+($AA$18-SQRT($AA$18^2-$AA$16^2*SIN(W140)^2))</f>
        <v>68.961476140296753</v>
      </c>
      <c r="V140" s="83">
        <f>C140*2</f>
        <v>268</v>
      </c>
      <c r="W140" s="83">
        <f t="shared" si="15"/>
        <v>4.6751111111111117</v>
      </c>
    </row>
    <row r="141" spans="1:23" x14ac:dyDescent="0.3">
      <c r="A141" s="29">
        <v>224</v>
      </c>
      <c r="B141" s="29">
        <v>0.75</v>
      </c>
      <c r="C141" s="29">
        <v>135</v>
      </c>
      <c r="D141" s="29">
        <v>1.06</v>
      </c>
      <c r="M141" s="83">
        <f t="shared" si="16"/>
        <v>135</v>
      </c>
      <c r="N141" s="83">
        <f t="shared" si="14"/>
        <v>2159.9999999999964</v>
      </c>
      <c r="O141" s="83"/>
      <c r="P141" s="83">
        <f t="shared" si="17"/>
        <v>1.9999999999999782E-2</v>
      </c>
      <c r="Q141" s="83"/>
      <c r="R141" s="83">
        <f t="shared" si="18"/>
        <v>2.999999999999968E-2</v>
      </c>
      <c r="S141" s="29"/>
      <c r="U141" s="29">
        <f>($AA$16/2)*(1-COS(W141))+($AA$18-SQRT($AA$18^2-$AA$16^2*SIN(W141)^2))</f>
        <v>67.55188187875703</v>
      </c>
      <c r="V141" s="83">
        <f>C141*2</f>
        <v>270</v>
      </c>
      <c r="W141" s="83">
        <f t="shared" si="15"/>
        <v>4.7100000000000009</v>
      </c>
    </row>
    <row r="142" spans="1:23" x14ac:dyDescent="0.3">
      <c r="A142" s="29">
        <v>225</v>
      </c>
      <c r="B142" s="29">
        <v>0.7</v>
      </c>
      <c r="C142" s="29">
        <v>136</v>
      </c>
      <c r="D142" s="29">
        <v>1.1499999999999999</v>
      </c>
      <c r="M142" s="83">
        <f t="shared" si="16"/>
        <v>136</v>
      </c>
      <c r="N142" s="83">
        <f t="shared" si="14"/>
        <v>2160.0000000000018</v>
      </c>
      <c r="O142" s="83"/>
      <c r="P142" s="83">
        <f t="shared" si="17"/>
        <v>2.2737367544323206E-16</v>
      </c>
      <c r="Q142" s="83"/>
      <c r="R142" s="83">
        <f t="shared" si="18"/>
        <v>-1.9999999999999553E-2</v>
      </c>
      <c r="S142" s="29"/>
      <c r="U142" s="29">
        <f>($AA$16/2)*(1-COS(W142))+($AA$18-SQRT($AA$18^2-$AA$16^2*SIN(W142)^2))</f>
        <v>66.072360546777205</v>
      </c>
      <c r="V142" s="83">
        <f>C142*2</f>
        <v>272</v>
      </c>
      <c r="W142" s="83">
        <f t="shared" si="15"/>
        <v>4.7448888888888892</v>
      </c>
    </row>
    <row r="143" spans="1:23" x14ac:dyDescent="0.3">
      <c r="A143" s="29">
        <v>226</v>
      </c>
      <c r="B143" s="29">
        <v>0.68</v>
      </c>
      <c r="C143" s="29">
        <v>137</v>
      </c>
      <c r="D143" s="29">
        <v>1.24</v>
      </c>
      <c r="M143" s="83">
        <f t="shared" si="16"/>
        <v>137</v>
      </c>
      <c r="N143" s="83">
        <f t="shared" si="14"/>
        <v>2400.0000000000023</v>
      </c>
      <c r="O143" s="83"/>
      <c r="P143" s="83">
        <f t="shared" si="17"/>
        <v>1.0000000000000019E-2</v>
      </c>
      <c r="Q143" s="83"/>
      <c r="R143" s="83">
        <f t="shared" si="18"/>
        <v>9.999999999999792E-3</v>
      </c>
      <c r="S143" s="29"/>
      <c r="U143" s="29">
        <f>($AA$16/2)*(1-COS(W143))+($AA$18-SQRT($AA$18^2-$AA$16^2*SIN(W143)^2))</f>
        <v>64.52487506701209</v>
      </c>
      <c r="V143" s="83">
        <f>C143*2</f>
        <v>274</v>
      </c>
      <c r="W143" s="83">
        <f t="shared" si="15"/>
        <v>4.7797777777777783</v>
      </c>
    </row>
    <row r="144" spans="1:23" x14ac:dyDescent="0.3">
      <c r="A144" s="29">
        <v>227</v>
      </c>
      <c r="B144" s="29">
        <v>0.65</v>
      </c>
      <c r="C144" s="29">
        <v>138</v>
      </c>
      <c r="D144" s="29">
        <v>1.34</v>
      </c>
      <c r="M144" s="83">
        <f t="shared" si="16"/>
        <v>138</v>
      </c>
      <c r="N144" s="83">
        <f t="shared" si="14"/>
        <v>2639.9999999999968</v>
      </c>
      <c r="O144" s="83"/>
      <c r="P144" s="83">
        <f t="shared" si="17"/>
        <v>9.999999999999773E-3</v>
      </c>
      <c r="Q144" s="83"/>
      <c r="R144" s="83">
        <f t="shared" si="18"/>
        <v>-2.4633073358870661E-16</v>
      </c>
      <c r="S144" s="29"/>
      <c r="U144" s="29">
        <f>($AA$16/2)*(1-COS(W144))+($AA$18-SQRT($AA$18^2-$AA$16^2*SIN(W144)^2))</f>
        <v>62.911844656660726</v>
      </c>
      <c r="V144" s="83">
        <f>C144*2</f>
        <v>276</v>
      </c>
      <c r="W144" s="83">
        <f t="shared" si="15"/>
        <v>4.8146666666666675</v>
      </c>
    </row>
    <row r="145" spans="1:23" x14ac:dyDescent="0.3">
      <c r="A145" s="29">
        <v>228</v>
      </c>
      <c r="B145" s="29">
        <v>0.62</v>
      </c>
      <c r="C145" s="29">
        <v>139</v>
      </c>
      <c r="D145" s="29">
        <v>1.45</v>
      </c>
      <c r="M145" s="83">
        <f t="shared" si="16"/>
        <v>139</v>
      </c>
      <c r="N145" s="83">
        <f t="shared" si="14"/>
        <v>2640.0000000000023</v>
      </c>
      <c r="O145" s="83"/>
      <c r="P145" s="83">
        <f t="shared" si="17"/>
        <v>2.2737367544323206E-16</v>
      </c>
      <c r="Q145" s="83"/>
      <c r="R145" s="83">
        <f t="shared" si="18"/>
        <v>-9.9999999999995457E-3</v>
      </c>
      <c r="S145" s="29"/>
      <c r="U145" s="29">
        <f>($AA$16/2)*(1-COS(W145))+($AA$18-SQRT($AA$18^2-$AA$16^2*SIN(W145)^2))</f>
        <v>61.236134685057927</v>
      </c>
      <c r="V145" s="83">
        <f>C145*2</f>
        <v>278</v>
      </c>
      <c r="W145" s="83">
        <f t="shared" si="15"/>
        <v>4.8495555555555558</v>
      </c>
    </row>
    <row r="146" spans="1:23" x14ac:dyDescent="0.3">
      <c r="A146" s="29">
        <v>229</v>
      </c>
      <c r="B146" s="29">
        <v>0.59</v>
      </c>
      <c r="C146" s="29">
        <v>140</v>
      </c>
      <c r="D146" s="29">
        <v>1.56</v>
      </c>
      <c r="M146" s="83">
        <f t="shared" si="16"/>
        <v>140</v>
      </c>
      <c r="N146" s="83">
        <f t="shared" si="14"/>
        <v>2639.9999999999968</v>
      </c>
      <c r="O146" s="83"/>
      <c r="P146" s="83">
        <f t="shared" si="17"/>
        <v>-2.2737367544323206E-16</v>
      </c>
      <c r="Q146" s="83"/>
      <c r="R146" s="83">
        <f t="shared" si="18"/>
        <v>-4.5474735088646413E-16</v>
      </c>
      <c r="S146" s="29"/>
      <c r="U146" s="29">
        <f>($AA$16/2)*(1-COS(W146))+($AA$18-SQRT($AA$18^2-$AA$16^2*SIN(W146)^2))</f>
        <v>59.501041195262452</v>
      </c>
      <c r="V146" s="83">
        <f>C146*2</f>
        <v>280</v>
      </c>
      <c r="W146" s="83">
        <f t="shared" si="15"/>
        <v>4.884444444444445</v>
      </c>
    </row>
    <row r="147" spans="1:23" x14ac:dyDescent="0.3">
      <c r="A147" s="29">
        <v>230</v>
      </c>
      <c r="B147" s="29">
        <v>0.57999999999999996</v>
      </c>
      <c r="C147" s="29">
        <v>141</v>
      </c>
      <c r="D147" s="29">
        <v>1.67</v>
      </c>
      <c r="M147" s="83">
        <f t="shared" si="16"/>
        <v>141</v>
      </c>
      <c r="N147" s="83">
        <f t="shared" si="14"/>
        <v>3120.0000000000027</v>
      </c>
      <c r="O147" s="83"/>
      <c r="P147" s="83">
        <f t="shared" si="17"/>
        <v>2.0000000000000247E-2</v>
      </c>
      <c r="Q147" s="83"/>
      <c r="R147" s="83">
        <f t="shared" si="18"/>
        <v>2.0000000000000476E-2</v>
      </c>
      <c r="S147" s="29"/>
      <c r="U147" s="29">
        <f>($AA$16/2)*(1-COS(W147))+($AA$18-SQRT($AA$18^2-$AA$16^2*SIN(W147)^2))</f>
        <v>57.710270460459625</v>
      </c>
      <c r="V147" s="83">
        <f>C147*2</f>
        <v>282</v>
      </c>
      <c r="W147" s="83">
        <f t="shared" si="15"/>
        <v>4.9193333333333342</v>
      </c>
    </row>
    <row r="148" spans="1:23" x14ac:dyDescent="0.3">
      <c r="A148" s="29">
        <v>231</v>
      </c>
      <c r="B148" s="29">
        <v>0.55000000000000004</v>
      </c>
      <c r="C148" s="29">
        <v>142</v>
      </c>
      <c r="D148" s="29">
        <v>1.8</v>
      </c>
      <c r="M148" s="83">
        <f t="shared" si="16"/>
        <v>142</v>
      </c>
      <c r="N148" s="83">
        <f t="shared" si="14"/>
        <v>2639.9999999999968</v>
      </c>
      <c r="O148" s="83"/>
      <c r="P148" s="83">
        <f t="shared" si="17"/>
        <v>-2.0000000000000247E-2</v>
      </c>
      <c r="Q148" s="83"/>
      <c r="R148" s="83">
        <f t="shared" si="18"/>
        <v>-4.0000000000000493E-2</v>
      </c>
      <c r="S148" s="29"/>
      <c r="U148" s="29">
        <f>($AA$16/2)*(1-COS(W148))+($AA$18-SQRT($AA$18^2-$AA$16^2*SIN(W148)^2))</f>
        <v>55.867914070602801</v>
      </c>
      <c r="V148" s="83">
        <f>C148*2</f>
        <v>284</v>
      </c>
      <c r="W148" s="83">
        <f t="shared" si="15"/>
        <v>4.9542222222222225</v>
      </c>
    </row>
    <row r="149" spans="1:23" x14ac:dyDescent="0.3">
      <c r="A149" s="29">
        <v>232</v>
      </c>
      <c r="B149" s="29">
        <v>0.53</v>
      </c>
      <c r="C149" s="29">
        <v>143</v>
      </c>
      <c r="D149" s="29">
        <v>1.91</v>
      </c>
      <c r="M149" s="83">
        <f t="shared" si="16"/>
        <v>143</v>
      </c>
      <c r="N149" s="83">
        <f t="shared" si="14"/>
        <v>3600.0000000000032</v>
      </c>
      <c r="O149" s="83"/>
      <c r="P149" s="83">
        <f t="shared" si="17"/>
        <v>4.0000000000000265E-2</v>
      </c>
      <c r="Q149" s="83"/>
      <c r="R149" s="83">
        <f t="shared" si="18"/>
        <v>6.0000000000000511E-2</v>
      </c>
      <c r="S149" s="29"/>
      <c r="U149" s="29">
        <f>($AA$16/2)*(1-COS(W149))+($AA$18-SQRT($AA$18^2-$AA$16^2*SIN(W149)^2))</f>
        <v>53.978420144534262</v>
      </c>
      <c r="V149" s="83">
        <f>C149*2</f>
        <v>286</v>
      </c>
      <c r="W149" s="83">
        <f t="shared" si="15"/>
        <v>4.9891111111111117</v>
      </c>
    </row>
    <row r="150" spans="1:23" x14ac:dyDescent="0.3">
      <c r="A150" s="29">
        <v>233</v>
      </c>
      <c r="B150" s="29">
        <v>0.51</v>
      </c>
      <c r="C150" s="29">
        <v>144</v>
      </c>
      <c r="D150" s="29">
        <v>2.06</v>
      </c>
      <c r="M150" s="83">
        <f t="shared" si="16"/>
        <v>144</v>
      </c>
      <c r="N150" s="83">
        <f t="shared" si="14"/>
        <v>3360.0000000000032</v>
      </c>
      <c r="O150" s="83"/>
      <c r="P150" s="83">
        <f t="shared" si="17"/>
        <v>-0.01</v>
      </c>
      <c r="Q150" s="83"/>
      <c r="R150" s="83">
        <f t="shared" si="18"/>
        <v>-5.0000000000000266E-2</v>
      </c>
      <c r="S150" s="29"/>
      <c r="U150" s="29">
        <f>($AA$16/2)*(1-COS(W150))+($AA$18-SQRT($AA$18^2-$AA$16^2*SIN(W150)^2))</f>
        <v>52.046561334135987</v>
      </c>
      <c r="V150" s="83">
        <f>C150*2</f>
        <v>288</v>
      </c>
      <c r="W150" s="83">
        <f t="shared" si="15"/>
        <v>5.0240000000000009</v>
      </c>
    </row>
    <row r="151" spans="1:23" x14ac:dyDescent="0.3">
      <c r="A151" s="29">
        <v>234</v>
      </c>
      <c r="B151" s="29">
        <v>0.5</v>
      </c>
      <c r="C151" s="29">
        <v>145</v>
      </c>
      <c r="D151" s="29">
        <v>2.2000000000000002</v>
      </c>
      <c r="M151" s="83">
        <f t="shared" si="16"/>
        <v>145</v>
      </c>
      <c r="N151" s="83">
        <f t="shared" si="14"/>
        <v>2879.9999999999918</v>
      </c>
      <c r="O151" s="83"/>
      <c r="P151" s="83">
        <f t="shared" si="17"/>
        <v>-2.0000000000000472E-2</v>
      </c>
      <c r="Q151" s="83"/>
      <c r="R151" s="83">
        <f t="shared" si="18"/>
        <v>-1.0000000000000472E-2</v>
      </c>
      <c r="S151" s="29"/>
      <c r="U151" s="29">
        <f>($AA$16/2)*(1-COS(W151))+($AA$18-SQRT($AA$18^2-$AA$16^2*SIN(W151)^2))</f>
        <v>50.07740032826333</v>
      </c>
      <c r="V151" s="83">
        <f>C151*2</f>
        <v>290</v>
      </c>
      <c r="W151" s="83">
        <f t="shared" si="15"/>
        <v>5.0588888888888892</v>
      </c>
    </row>
    <row r="152" spans="1:23" x14ac:dyDescent="0.3">
      <c r="A152" s="29">
        <v>235</v>
      </c>
      <c r="B152" s="29">
        <v>0.48</v>
      </c>
      <c r="C152" s="29">
        <v>146</v>
      </c>
      <c r="D152" s="29">
        <v>2.3199999999999998</v>
      </c>
      <c r="M152" s="83">
        <f t="shared" si="16"/>
        <v>146</v>
      </c>
      <c r="N152" s="83">
        <f t="shared" si="14"/>
        <v>4320.0000000000036</v>
      </c>
      <c r="O152" s="83"/>
      <c r="P152" s="83">
        <f t="shared" si="17"/>
        <v>6.000000000000049E-2</v>
      </c>
      <c r="Q152" s="83"/>
      <c r="R152" s="83">
        <f t="shared" si="18"/>
        <v>8.0000000000000959E-2</v>
      </c>
      <c r="S152" s="29"/>
      <c r="U152" s="29">
        <f>($AA$16/2)*(1-COS(W152))+($AA$18-SQRT($AA$18^2-$AA$16^2*SIN(W152)^2))</f>
        <v>48.076253575775489</v>
      </c>
      <c r="V152" s="83">
        <f>C152*2</f>
        <v>292</v>
      </c>
      <c r="W152" s="83">
        <f t="shared" si="15"/>
        <v>5.0937777777777784</v>
      </c>
    </row>
    <row r="153" spans="1:23" x14ac:dyDescent="0.3">
      <c r="A153" s="29">
        <v>236</v>
      </c>
      <c r="B153" s="29">
        <v>0.46</v>
      </c>
      <c r="C153" s="29">
        <v>147</v>
      </c>
      <c r="D153" s="29">
        <v>2.5</v>
      </c>
      <c r="M153" s="83">
        <f t="shared" si="16"/>
        <v>147</v>
      </c>
      <c r="N153" s="83">
        <f t="shared" si="14"/>
        <v>4079.9999999999982</v>
      </c>
      <c r="O153" s="83"/>
      <c r="P153" s="83">
        <f t="shared" si="17"/>
        <v>-1.0000000000000227E-2</v>
      </c>
      <c r="Q153" s="83"/>
      <c r="R153" s="83">
        <f t="shared" si="18"/>
        <v>-7.0000000000000714E-2</v>
      </c>
      <c r="S153" s="29"/>
      <c r="U153" s="29">
        <f>($AA$16/2)*(1-COS(W153))+($AA$18-SQRT($AA$18^2-$AA$16^2*SIN(W153)^2))</f>
        <v>46.048653931167792</v>
      </c>
      <c r="V153" s="83">
        <f>C153*2</f>
        <v>294</v>
      </c>
      <c r="W153" s="83">
        <f t="shared" si="15"/>
        <v>5.1286666666666676</v>
      </c>
    </row>
    <row r="154" spans="1:23" x14ac:dyDescent="0.3">
      <c r="A154" s="29">
        <v>237</v>
      </c>
      <c r="B154" s="29">
        <v>0.44</v>
      </c>
      <c r="C154" s="29">
        <v>148</v>
      </c>
      <c r="D154" s="29">
        <v>2.67</v>
      </c>
      <c r="M154" s="83">
        <f t="shared" si="16"/>
        <v>148</v>
      </c>
      <c r="N154" s="83">
        <f t="shared" si="14"/>
        <v>3360.0000000000032</v>
      </c>
      <c r="O154" s="83"/>
      <c r="P154" s="83">
        <f t="shared" si="17"/>
        <v>-2.9999999999999791E-2</v>
      </c>
      <c r="Q154" s="83"/>
      <c r="R154" s="83">
        <f t="shared" si="18"/>
        <v>-1.9999999999999563E-2</v>
      </c>
      <c r="S154" s="29"/>
      <c r="U154" s="29">
        <f>($AA$16/2)*(1-COS(W154))+($AA$18-SQRT($AA$18^2-$AA$16^2*SIN(W154)^2))</f>
        <v>44.0003128868427</v>
      </c>
      <c r="V154" s="83">
        <f>C154*2</f>
        <v>296</v>
      </c>
      <c r="W154" s="83">
        <f t="shared" si="15"/>
        <v>5.1635555555555559</v>
      </c>
    </row>
    <row r="155" spans="1:23" x14ac:dyDescent="0.3">
      <c r="A155" s="29">
        <v>238</v>
      </c>
      <c r="B155" s="29">
        <v>0.42</v>
      </c>
      <c r="C155" s="29">
        <v>149</v>
      </c>
      <c r="D155" s="29">
        <v>2.81</v>
      </c>
      <c r="M155" s="83">
        <f t="shared" si="16"/>
        <v>149</v>
      </c>
      <c r="N155" s="83">
        <f t="shared" si="14"/>
        <v>4559.9999999999991</v>
      </c>
      <c r="O155" s="83"/>
      <c r="P155" s="83">
        <f t="shared" si="17"/>
        <v>4.9999999999999829E-2</v>
      </c>
      <c r="Q155" s="83"/>
      <c r="R155" s="83">
        <f t="shared" si="18"/>
        <v>7.9999999999999627E-2</v>
      </c>
      <c r="S155" s="29"/>
      <c r="U155" s="29">
        <f>($AA$16/2)*(1-COS(W155))+($AA$18-SQRT($AA$18^2-$AA$16^2*SIN(W155)^2))</f>
        <v>41.937082997610872</v>
      </c>
      <c r="V155" s="83">
        <f>C155*2</f>
        <v>298</v>
      </c>
      <c r="W155" s="83">
        <f t="shared" si="15"/>
        <v>5.1984444444444451</v>
      </c>
    </row>
    <row r="156" spans="1:23" x14ac:dyDescent="0.3">
      <c r="A156" s="29">
        <v>239</v>
      </c>
      <c r="B156" s="29">
        <v>0.4</v>
      </c>
      <c r="C156" s="29">
        <v>150</v>
      </c>
      <c r="D156" s="29">
        <v>3</v>
      </c>
      <c r="M156" s="83">
        <f t="shared" si="16"/>
        <v>150</v>
      </c>
      <c r="N156" s="83">
        <f t="shared" si="14"/>
        <v>4559.9999999999991</v>
      </c>
      <c r="O156" s="83"/>
      <c r="P156" s="83">
        <f t="shared" si="17"/>
        <v>0</v>
      </c>
      <c r="Q156" s="83"/>
      <c r="R156" s="83">
        <f t="shared" si="18"/>
        <v>-4.9999999999999829E-2</v>
      </c>
      <c r="S156" s="29"/>
      <c r="U156" s="29">
        <f>($AA$16/2)*(1-COS(W156))+($AA$18-SQRT($AA$18^2-$AA$16^2*SIN(W156)^2))</f>
        <v>39.864921030748334</v>
      </c>
      <c r="V156" s="83">
        <f>C156*2</f>
        <v>300</v>
      </c>
      <c r="W156" s="83">
        <f t="shared" si="15"/>
        <v>5.2333333333333343</v>
      </c>
    </row>
    <row r="157" spans="1:23" x14ac:dyDescent="0.3">
      <c r="A157" s="29">
        <v>240</v>
      </c>
      <c r="B157" s="29">
        <v>0.38</v>
      </c>
      <c r="C157" s="29">
        <v>151</v>
      </c>
      <c r="D157" s="29">
        <v>3.19</v>
      </c>
      <c r="M157" s="83">
        <f t="shared" si="16"/>
        <v>151</v>
      </c>
      <c r="N157" s="83">
        <f t="shared" si="14"/>
        <v>4559.9999999999991</v>
      </c>
      <c r="O157" s="83"/>
      <c r="P157" s="83">
        <f t="shared" si="17"/>
        <v>0</v>
      </c>
      <c r="Q157" s="83"/>
      <c r="R157" s="83">
        <f t="shared" si="18"/>
        <v>0</v>
      </c>
      <c r="S157" s="29"/>
      <c r="U157" s="29">
        <f>($AA$16/2)*(1-COS(W157))+($AA$18-SQRT($AA$18^2-$AA$16^2*SIN(W157)^2))</f>
        <v>37.789852294051073</v>
      </c>
      <c r="V157" s="83">
        <f>C157*2</f>
        <v>302</v>
      </c>
      <c r="W157" s="83">
        <f t="shared" si="15"/>
        <v>5.2682222222222226</v>
      </c>
    </row>
    <row r="158" spans="1:23" x14ac:dyDescent="0.3">
      <c r="A158" s="29">
        <v>241</v>
      </c>
      <c r="B158" s="29">
        <v>0.36</v>
      </c>
      <c r="C158" s="29">
        <v>152</v>
      </c>
      <c r="D158" s="29">
        <v>3.38</v>
      </c>
      <c r="M158" s="83">
        <f t="shared" si="16"/>
        <v>152</v>
      </c>
      <c r="N158" s="83">
        <f t="shared" si="14"/>
        <v>4320.0000000000036</v>
      </c>
      <c r="O158" s="83"/>
      <c r="P158" s="83">
        <f t="shared" si="17"/>
        <v>-9.9999999999998111E-3</v>
      </c>
      <c r="Q158" s="83"/>
      <c r="R158" s="83">
        <f t="shared" si="18"/>
        <v>-9.9999999999998111E-3</v>
      </c>
      <c r="S158" s="29"/>
      <c r="U158" s="29">
        <f>($AA$16/2)*(1-COS(W158))+($AA$18-SQRT($AA$18^2-$AA$16^2*SIN(W158)^2))</f>
        <v>35.717936509691825</v>
      </c>
      <c r="V158" s="83">
        <f>C158*2</f>
        <v>304</v>
      </c>
      <c r="W158" s="83">
        <f t="shared" si="15"/>
        <v>5.3031111111111118</v>
      </c>
    </row>
    <row r="159" spans="1:23" x14ac:dyDescent="0.3">
      <c r="A159" s="29">
        <v>242</v>
      </c>
      <c r="B159" s="29">
        <v>0.34</v>
      </c>
      <c r="C159" s="29">
        <v>153</v>
      </c>
      <c r="D159" s="29">
        <v>3.56</v>
      </c>
      <c r="M159" s="83">
        <f t="shared" si="16"/>
        <v>153</v>
      </c>
      <c r="N159" s="83">
        <f t="shared" si="14"/>
        <v>5039.9999999999991</v>
      </c>
      <c r="O159" s="83"/>
      <c r="P159" s="83">
        <f t="shared" si="17"/>
        <v>2.9999999999999812E-2</v>
      </c>
      <c r="Q159" s="83"/>
      <c r="R159" s="83">
        <f t="shared" si="18"/>
        <v>3.9999999999999619E-2</v>
      </c>
      <c r="S159" s="29"/>
      <c r="U159" s="29">
        <f>($AA$16/2)*(1-COS(W159))+($AA$18-SQRT($AA$18^2-$AA$16^2*SIN(W159)^2))</f>
        <v>33.6552355175439</v>
      </c>
      <c r="V159" s="83">
        <f>C159*2</f>
        <v>306</v>
      </c>
      <c r="W159" s="83">
        <f t="shared" si="15"/>
        <v>5.338000000000001</v>
      </c>
    </row>
    <row r="160" spans="1:23" x14ac:dyDescent="0.3">
      <c r="A160" s="29">
        <v>243</v>
      </c>
      <c r="B160" s="29">
        <v>0.32</v>
      </c>
      <c r="C160" s="29">
        <v>154</v>
      </c>
      <c r="D160" s="29">
        <v>3.77</v>
      </c>
      <c r="M160" s="83">
        <f t="shared" si="16"/>
        <v>154</v>
      </c>
      <c r="N160" s="83">
        <f t="shared" si="14"/>
        <v>5999.9999999999891</v>
      </c>
      <c r="O160" s="83"/>
      <c r="P160" s="83">
        <f t="shared" si="17"/>
        <v>3.9999999999999584E-2</v>
      </c>
      <c r="Q160" s="83"/>
      <c r="R160" s="83">
        <f t="shared" si="18"/>
        <v>9.999999999999773E-3</v>
      </c>
      <c r="S160" s="29"/>
      <c r="U160" s="29">
        <f>($AA$16/2)*(1-COS(W160))+($AA$18-SQRT($AA$18^2-$AA$16^2*SIN(W160)^2))</f>
        <v>31.607783011462978</v>
      </c>
      <c r="V160" s="83">
        <f>C160*2</f>
        <v>308</v>
      </c>
      <c r="W160" s="83">
        <f t="shared" si="15"/>
        <v>5.3728888888888893</v>
      </c>
    </row>
    <row r="161" spans="1:23" x14ac:dyDescent="0.3">
      <c r="A161" s="29">
        <v>244</v>
      </c>
      <c r="B161" s="29">
        <v>0.3</v>
      </c>
      <c r="C161" s="29">
        <v>155</v>
      </c>
      <c r="D161" s="29">
        <v>4.0199999999999996</v>
      </c>
      <c r="M161" s="83">
        <f t="shared" si="16"/>
        <v>155</v>
      </c>
      <c r="N161" s="83">
        <f t="shared" si="14"/>
        <v>4560.0000000000091</v>
      </c>
      <c r="O161" s="83"/>
      <c r="P161" s="83">
        <f t="shared" si="17"/>
        <v>-5.9999999999999165E-2</v>
      </c>
      <c r="Q161" s="83"/>
      <c r="R161" s="83">
        <f t="shared" si="18"/>
        <v>-9.9999999999998757E-2</v>
      </c>
      <c r="S161" s="29"/>
      <c r="U161" s="29">
        <f>($AA$16/2)*(1-COS(W161))+($AA$18-SQRT($AA$18^2-$AA$16^2*SIN(W161)^2))</f>
        <v>29.581556438432081</v>
      </c>
      <c r="V161" s="83">
        <f>C161*2</f>
        <v>310</v>
      </c>
      <c r="W161" s="83">
        <f t="shared" si="15"/>
        <v>5.4077777777777785</v>
      </c>
    </row>
    <row r="162" spans="1:23" x14ac:dyDescent="0.3">
      <c r="A162" s="29">
        <v>245</v>
      </c>
      <c r="B162" s="29">
        <v>0.28000000000000003</v>
      </c>
      <c r="C162" s="29">
        <v>156</v>
      </c>
      <c r="D162" s="29">
        <v>4.21</v>
      </c>
      <c r="M162" s="83">
        <f t="shared" si="16"/>
        <v>156</v>
      </c>
      <c r="N162" s="83">
        <f t="shared" si="14"/>
        <v>5039.9999999999991</v>
      </c>
      <c r="O162" s="83"/>
      <c r="P162" s="83">
        <f t="shared" si="17"/>
        <v>1.9999999999999584E-2</v>
      </c>
      <c r="Q162" s="83"/>
      <c r="R162" s="83">
        <f t="shared" si="18"/>
        <v>7.9999999999998753E-2</v>
      </c>
      <c r="S162" s="29"/>
      <c r="U162" s="29">
        <f>($AA$16/2)*(1-COS(W162))+($AA$18-SQRT($AA$18^2-$AA$16^2*SIN(W162)^2))</f>
        <v>27.582451125240144</v>
      </c>
      <c r="V162" s="83">
        <f>C162*2</f>
        <v>312</v>
      </c>
      <c r="W162" s="83">
        <f t="shared" si="15"/>
        <v>5.4426666666666677</v>
      </c>
    </row>
    <row r="163" spans="1:23" x14ac:dyDescent="0.3">
      <c r="A163" s="29">
        <v>246</v>
      </c>
      <c r="B163" s="29">
        <v>0.26</v>
      </c>
      <c r="C163" s="29">
        <v>157</v>
      </c>
      <c r="D163" s="29">
        <v>4.42</v>
      </c>
      <c r="M163" s="83">
        <f t="shared" si="16"/>
        <v>157</v>
      </c>
      <c r="N163" s="83">
        <f t="shared" si="14"/>
        <v>6000</v>
      </c>
      <c r="O163" s="83"/>
      <c r="P163" s="83">
        <f t="shared" si="17"/>
        <v>4.0000000000000036E-2</v>
      </c>
      <c r="Q163" s="83"/>
      <c r="R163" s="83">
        <f t="shared" si="18"/>
        <v>2.0000000000000451E-2</v>
      </c>
      <c r="S163" s="29"/>
      <c r="U163" s="29">
        <f>($AA$16/2)*(1-COS(W163))+($AA$18-SQRT($AA$18^2-$AA$16^2*SIN(W163)^2))</f>
        <v>25.616256641479886</v>
      </c>
      <c r="V163" s="83">
        <f>C163*2</f>
        <v>314</v>
      </c>
      <c r="W163" s="83">
        <f t="shared" si="15"/>
        <v>5.477555555555556</v>
      </c>
    </row>
    <row r="164" spans="1:23" x14ac:dyDescent="0.3">
      <c r="A164" s="29">
        <v>247</v>
      </c>
      <c r="B164" s="29">
        <v>0.24</v>
      </c>
      <c r="C164" s="29">
        <v>158</v>
      </c>
      <c r="D164" s="29">
        <v>4.67</v>
      </c>
      <c r="M164" s="83">
        <f t="shared" si="16"/>
        <v>158</v>
      </c>
      <c r="N164" s="83">
        <f t="shared" si="14"/>
        <v>5760.0000000000055</v>
      </c>
      <c r="O164" s="83"/>
      <c r="P164" s="83">
        <f t="shared" si="17"/>
        <v>-9.999999999999773E-3</v>
      </c>
      <c r="Q164" s="83"/>
      <c r="R164" s="83">
        <f t="shared" si="18"/>
        <v>-4.9999999999999808E-2</v>
      </c>
      <c r="S164" s="29"/>
      <c r="U164" s="29">
        <f>($AA$16/2)*(1-COS(W164))+($AA$18-SQRT($AA$18^2-$AA$16^2*SIN(W164)^2))</f>
        <v>23.688635361450295</v>
      </c>
      <c r="V164" s="83">
        <f>C164*2</f>
        <v>316</v>
      </c>
      <c r="W164" s="83">
        <f t="shared" si="15"/>
        <v>5.5124444444444451</v>
      </c>
    </row>
    <row r="165" spans="1:23" x14ac:dyDescent="0.3">
      <c r="A165" s="29">
        <v>248</v>
      </c>
      <c r="B165" s="29">
        <v>0.22</v>
      </c>
      <c r="C165" s="29">
        <v>159</v>
      </c>
      <c r="D165" s="29">
        <v>4.91</v>
      </c>
      <c r="M165" s="83">
        <f t="shared" si="16"/>
        <v>159</v>
      </c>
      <c r="N165" s="83">
        <f t="shared" si="14"/>
        <v>6960.0000000000009</v>
      </c>
      <c r="O165" s="83"/>
      <c r="P165" s="83">
        <f t="shared" si="17"/>
        <v>4.9999999999999808E-2</v>
      </c>
      <c r="Q165" s="83"/>
      <c r="R165" s="83">
        <f t="shared" si="18"/>
        <v>5.9999999999999581E-2</v>
      </c>
      <c r="S165" s="29"/>
      <c r="U165" s="29">
        <f>($AA$16/2)*(1-COS(W165))+($AA$18-SQRT($AA$18^2-$AA$16^2*SIN(W165)^2))</f>
        <v>21.805103150835045</v>
      </c>
      <c r="V165" s="83">
        <f>C165*2</f>
        <v>318</v>
      </c>
      <c r="W165" s="83">
        <f t="shared" si="15"/>
        <v>5.5473333333333343</v>
      </c>
    </row>
    <row r="166" spans="1:23" x14ac:dyDescent="0.3">
      <c r="A166" s="29">
        <v>249</v>
      </c>
      <c r="B166" s="29">
        <v>0.2</v>
      </c>
      <c r="C166" s="29">
        <v>160</v>
      </c>
      <c r="D166" s="29">
        <v>5.2</v>
      </c>
      <c r="M166" s="83">
        <f t="shared" si="16"/>
        <v>160</v>
      </c>
      <c r="N166" s="83">
        <f t="shared" si="14"/>
        <v>3359.9999999999923</v>
      </c>
      <c r="O166" s="83"/>
      <c r="P166" s="83">
        <f t="shared" si="17"/>
        <v>-0.15000000000000036</v>
      </c>
      <c r="Q166" s="83"/>
      <c r="R166" s="83">
        <f t="shared" si="18"/>
        <v>-0.20000000000000018</v>
      </c>
      <c r="S166" s="29"/>
      <c r="U166" s="29">
        <f>($AA$16/2)*(1-COS(W166))+($AA$18-SQRT($AA$18^2-$AA$16^2*SIN(W166)^2))</f>
        <v>19.971012076204634</v>
      </c>
      <c r="V166" s="83">
        <f>C166*2</f>
        <v>320</v>
      </c>
      <c r="W166" s="83">
        <f t="shared" si="15"/>
        <v>5.5822222222222226</v>
      </c>
    </row>
    <row r="167" spans="1:23" x14ac:dyDescent="0.3">
      <c r="A167" s="29">
        <v>250</v>
      </c>
      <c r="B167" s="29">
        <v>0.19</v>
      </c>
      <c r="C167" s="29">
        <v>161</v>
      </c>
      <c r="D167" s="29">
        <v>5.34</v>
      </c>
      <c r="M167" s="83">
        <f t="shared" si="16"/>
        <v>161</v>
      </c>
      <c r="N167" s="83">
        <f t="shared" si="14"/>
        <v>9119.9999999999982</v>
      </c>
      <c r="O167" s="83"/>
      <c r="P167" s="83">
        <f t="shared" si="17"/>
        <v>0.24000000000000024</v>
      </c>
      <c r="Q167" s="83"/>
      <c r="R167" s="83">
        <f t="shared" si="18"/>
        <v>0.39000000000000057</v>
      </c>
      <c r="S167" s="29"/>
      <c r="U167" s="29">
        <f>($AA$16/2)*(1-COS(W167))+($AA$18-SQRT($AA$18^2-$AA$16^2*SIN(W167)^2))</f>
        <v>18.191535015605318</v>
      </c>
      <c r="V167" s="83">
        <f>C167*2</f>
        <v>322</v>
      </c>
      <c r="W167" s="83">
        <f t="shared" si="15"/>
        <v>5.6171111111111118</v>
      </c>
    </row>
    <row r="168" spans="1:23" x14ac:dyDescent="0.3">
      <c r="A168" s="29">
        <v>251</v>
      </c>
      <c r="B168" s="29">
        <v>0.17</v>
      </c>
      <c r="C168" s="29">
        <v>162</v>
      </c>
      <c r="D168" s="29">
        <v>5.72</v>
      </c>
      <c r="M168" s="83">
        <f t="shared" si="16"/>
        <v>162</v>
      </c>
      <c r="N168" s="83">
        <f t="shared" si="14"/>
        <v>6720.0000000000064</v>
      </c>
      <c r="O168" s="83"/>
      <c r="P168" s="83">
        <f t="shared" si="17"/>
        <v>-9.9999999999999659E-2</v>
      </c>
      <c r="Q168" s="83"/>
      <c r="R168" s="83">
        <f t="shared" si="18"/>
        <v>-0.33999999999999991</v>
      </c>
      <c r="S168" s="29"/>
      <c r="U168" s="29">
        <f>($AA$16/2)*(1-COS(W168))+($AA$18-SQRT($AA$18^2-$AA$16^2*SIN(W168)^2))</f>
        <v>16.471652035734071</v>
      </c>
      <c r="V168" s="83">
        <f>C168*2</f>
        <v>324</v>
      </c>
      <c r="W168" s="83">
        <f t="shared" si="15"/>
        <v>5.652000000000001</v>
      </c>
    </row>
    <row r="169" spans="1:23" x14ac:dyDescent="0.3">
      <c r="A169" s="29">
        <v>252</v>
      </c>
      <c r="B169" s="29">
        <v>0.15</v>
      </c>
      <c r="C169" s="29">
        <v>163</v>
      </c>
      <c r="D169" s="29">
        <v>6</v>
      </c>
      <c r="M169" s="83">
        <f t="shared" si="16"/>
        <v>163</v>
      </c>
      <c r="N169" s="83">
        <f t="shared" si="14"/>
        <v>6479.99999999999</v>
      </c>
      <c r="O169" s="83"/>
      <c r="P169" s="83">
        <f t="shared" si="17"/>
        <v>-1.0000000000000682E-2</v>
      </c>
      <c r="Q169" s="83"/>
      <c r="R169" s="83">
        <f t="shared" si="18"/>
        <v>8.999999999999897E-2</v>
      </c>
      <c r="S169" s="29"/>
      <c r="U169" s="29">
        <f>($AA$16/2)*(1-COS(W169))+($AA$18-SQRT($AA$18^2-$AA$16^2*SIN(W169)^2))</f>
        <v>14.816138394377752</v>
      </c>
      <c r="V169" s="83">
        <f>C169*2</f>
        <v>326</v>
      </c>
      <c r="W169" s="83">
        <f t="shared" si="15"/>
        <v>5.6868888888888893</v>
      </c>
    </row>
    <row r="170" spans="1:23" x14ac:dyDescent="0.3">
      <c r="A170" s="29">
        <v>253</v>
      </c>
      <c r="B170" s="29">
        <v>0.13</v>
      </c>
      <c r="C170" s="29">
        <v>164</v>
      </c>
      <c r="D170" s="29">
        <v>6.27</v>
      </c>
      <c r="M170" s="83">
        <f t="shared" si="16"/>
        <v>164</v>
      </c>
      <c r="N170" s="83">
        <f t="shared" si="14"/>
        <v>7200.0000000000173</v>
      </c>
      <c r="O170" s="83"/>
      <c r="P170" s="83">
        <f t="shared" si="17"/>
        <v>3.0000000000001137E-2</v>
      </c>
      <c r="Q170" s="83"/>
      <c r="R170" s="83">
        <f t="shared" si="18"/>
        <v>4.0000000000001819E-2</v>
      </c>
      <c r="S170" s="29"/>
      <c r="U170" s="29">
        <f>($AA$16/2)*(1-COS(W170))+($AA$18-SQRT($AA$18^2-$AA$16^2*SIN(W170)^2))</f>
        <v>13.229554024857293</v>
      </c>
      <c r="V170" s="83">
        <f>C170*2</f>
        <v>328</v>
      </c>
      <c r="W170" s="83">
        <f t="shared" si="15"/>
        <v>5.7217777777777785</v>
      </c>
    </row>
    <row r="171" spans="1:23" x14ac:dyDescent="0.3">
      <c r="A171" s="29">
        <v>254</v>
      </c>
      <c r="B171" s="29">
        <v>0.11</v>
      </c>
      <c r="C171" s="29">
        <v>165</v>
      </c>
      <c r="D171" s="29">
        <v>6.57</v>
      </c>
      <c r="M171" s="83">
        <f t="shared" si="16"/>
        <v>165</v>
      </c>
      <c r="N171" s="83">
        <f t="shared" si="14"/>
        <v>7679.9999999999854</v>
      </c>
      <c r="O171" s="83"/>
      <c r="P171" s="83">
        <f t="shared" si="17"/>
        <v>1.9999999999998675E-2</v>
      </c>
      <c r="Q171" s="83"/>
      <c r="R171" s="83">
        <f t="shared" si="18"/>
        <v>-1.0000000000002462E-2</v>
      </c>
      <c r="S171" s="29"/>
      <c r="U171" s="29">
        <f>($AA$16/2)*(1-COS(W171))+($AA$18-SQRT($AA$18^2-$AA$16^2*SIN(W171)^2))</f>
        <v>11.71623436114951</v>
      </c>
      <c r="V171" s="83">
        <f>C171*2</f>
        <v>330</v>
      </c>
      <c r="W171" s="83">
        <f t="shared" si="15"/>
        <v>5.7566666666666677</v>
      </c>
    </row>
    <row r="172" spans="1:23" x14ac:dyDescent="0.3">
      <c r="A172" s="29">
        <v>255</v>
      </c>
      <c r="B172" s="29">
        <v>0.1</v>
      </c>
      <c r="C172" s="29">
        <v>166</v>
      </c>
      <c r="D172" s="29">
        <v>6.89</v>
      </c>
      <c r="M172" s="83">
        <f t="shared" si="16"/>
        <v>166</v>
      </c>
      <c r="N172" s="83">
        <f t="shared" si="14"/>
        <v>6240.0000000000164</v>
      </c>
      <c r="O172" s="83"/>
      <c r="P172" s="83">
        <f t="shared" si="17"/>
        <v>-5.9999999999998714E-2</v>
      </c>
      <c r="Q172" s="83"/>
      <c r="R172" s="83">
        <f t="shared" si="18"/>
        <v>-7.9999999999997393E-2</v>
      </c>
      <c r="S172" s="29"/>
      <c r="U172" s="29">
        <f>($AA$16/2)*(1-COS(W172))+($AA$18-SQRT($AA$18^2-$AA$16^2*SIN(W172)^2))</f>
        <v>10.280282367248663</v>
      </c>
      <c r="V172" s="83">
        <f>C172*2</f>
        <v>332</v>
      </c>
      <c r="W172" s="83">
        <f t="shared" si="15"/>
        <v>5.791555555555556</v>
      </c>
    </row>
    <row r="173" spans="1:23" x14ac:dyDescent="0.3">
      <c r="A173" s="29">
        <v>256</v>
      </c>
      <c r="B173" s="29">
        <v>0.09</v>
      </c>
      <c r="C173" s="29">
        <v>167</v>
      </c>
      <c r="D173" s="29">
        <v>7.15</v>
      </c>
      <c r="M173" s="83">
        <f t="shared" si="16"/>
        <v>167</v>
      </c>
      <c r="N173" s="83">
        <f t="shared" si="14"/>
        <v>7199.9999999999955</v>
      </c>
      <c r="O173" s="83"/>
      <c r="P173" s="83">
        <f t="shared" si="17"/>
        <v>3.9999999999999127E-2</v>
      </c>
      <c r="Q173" s="83"/>
      <c r="R173" s="83">
        <f t="shared" si="18"/>
        <v>9.9999999999997841E-2</v>
      </c>
      <c r="S173" s="29"/>
      <c r="U173" s="29">
        <f>($AA$16/2)*(1-COS(W173))+($AA$18-SQRT($AA$18^2-$AA$16^2*SIN(W173)^2))</f>
        <v>8.925561641377902</v>
      </c>
      <c r="V173" s="83">
        <f>C173*2</f>
        <v>334</v>
      </c>
      <c r="W173" s="83">
        <f t="shared" si="15"/>
        <v>5.8264444444444452</v>
      </c>
    </row>
    <row r="174" spans="1:23" x14ac:dyDescent="0.3">
      <c r="A174" s="29">
        <v>257</v>
      </c>
      <c r="B174" s="29">
        <v>0.08</v>
      </c>
      <c r="C174" s="29">
        <v>168</v>
      </c>
      <c r="D174" s="29">
        <v>7.45</v>
      </c>
      <c r="M174" s="83">
        <f t="shared" si="16"/>
        <v>168</v>
      </c>
      <c r="N174" s="83">
        <f t="shared" si="14"/>
        <v>7439.9999999999909</v>
      </c>
      <c r="O174" s="83"/>
      <c r="P174" s="83">
        <f t="shared" si="17"/>
        <v>9.9999999999998111E-3</v>
      </c>
      <c r="Q174" s="83"/>
      <c r="R174" s="83">
        <f t="shared" si="18"/>
        <v>-2.9999999999999315E-2</v>
      </c>
      <c r="S174" s="29"/>
      <c r="U174" s="29">
        <f>($AA$16/2)*(1-COS(W174))+($AA$18-SQRT($AA$18^2-$AA$16^2*SIN(W174)^2))</f>
        <v>7.6556904741825598</v>
      </c>
      <c r="V174" s="83">
        <f>C174*2</f>
        <v>336</v>
      </c>
      <c r="W174" s="83">
        <f t="shared" si="15"/>
        <v>5.8613333333333344</v>
      </c>
    </row>
    <row r="175" spans="1:23" x14ac:dyDescent="0.3">
      <c r="A175" s="29">
        <v>258</v>
      </c>
      <c r="B175" s="29">
        <v>7.0000000000000007E-2</v>
      </c>
      <c r="C175" s="29">
        <v>169</v>
      </c>
      <c r="D175" s="29">
        <v>7.76</v>
      </c>
      <c r="M175" s="83">
        <f t="shared" si="16"/>
        <v>169</v>
      </c>
      <c r="N175" s="83">
        <f t="shared" si="14"/>
        <v>6000</v>
      </c>
      <c r="O175" s="83"/>
      <c r="P175" s="83">
        <f t="shared" si="17"/>
        <v>-5.9999999999999623E-2</v>
      </c>
      <c r="Q175" s="83"/>
      <c r="R175" s="83">
        <f t="shared" si="18"/>
        <v>-6.9999999999999438E-2</v>
      </c>
      <c r="S175" s="29"/>
      <c r="U175" s="29">
        <f>($AA$16/2)*(1-COS(W175))+($AA$18-SQRT($AA$18^2-$AA$16^2*SIN(W175)^2))</f>
        <v>6.4740367494698656</v>
      </c>
      <c r="V175" s="83">
        <f>C175*2</f>
        <v>338</v>
      </c>
      <c r="W175" s="83">
        <f t="shared" si="15"/>
        <v>5.8962222222222227</v>
      </c>
    </row>
    <row r="176" spans="1:23" x14ac:dyDescent="0.3">
      <c r="A176" s="29">
        <v>259</v>
      </c>
      <c r="B176" s="29">
        <v>7.0000000000000007E-2</v>
      </c>
      <c r="C176" s="29">
        <v>170</v>
      </c>
      <c r="D176" s="29">
        <v>8.01</v>
      </c>
      <c r="M176" s="83">
        <f t="shared" si="16"/>
        <v>170</v>
      </c>
      <c r="N176" s="83">
        <f t="shared" si="14"/>
        <v>6719.9999999999845</v>
      </c>
      <c r="O176" s="83"/>
      <c r="P176" s="83">
        <f t="shared" si="17"/>
        <v>2.9999999999999357E-2</v>
      </c>
      <c r="Q176" s="83"/>
      <c r="R176" s="83">
        <f t="shared" si="18"/>
        <v>8.9999999999998984E-2</v>
      </c>
      <c r="S176" s="29"/>
      <c r="U176" s="29">
        <f>($AA$16/2)*(1-COS(W176))+($AA$18-SQRT($AA$18^2-$AA$16^2*SIN(W176)^2))</f>
        <v>5.3837135859521155</v>
      </c>
      <c r="V176" s="83">
        <f>C176*2</f>
        <v>340</v>
      </c>
      <c r="W176" s="83">
        <f t="shared" si="15"/>
        <v>5.9311111111111119</v>
      </c>
    </row>
    <row r="177" spans="1:23" x14ac:dyDescent="0.3">
      <c r="A177" s="29">
        <v>260</v>
      </c>
      <c r="B177" s="29">
        <v>7.0000000000000007E-2</v>
      </c>
      <c r="C177" s="29">
        <v>171</v>
      </c>
      <c r="D177" s="29">
        <v>8.2899999999999991</v>
      </c>
      <c r="M177" s="83">
        <f t="shared" si="16"/>
        <v>171</v>
      </c>
      <c r="N177" s="83">
        <f t="shared" si="14"/>
        <v>5760.0000000000055</v>
      </c>
      <c r="O177" s="83"/>
      <c r="P177" s="83">
        <f t="shared" si="17"/>
        <v>-3.9999999999999127E-2</v>
      </c>
      <c r="Q177" s="83"/>
      <c r="R177" s="83">
        <f t="shared" si="18"/>
        <v>-6.999999999999848E-2</v>
      </c>
      <c r="S177" s="29"/>
      <c r="U177" s="29">
        <f>($AA$16/2)*(1-COS(W177))+($AA$18-SQRT($AA$18^2-$AA$16^2*SIN(W177)^2))</f>
        <v>4.3875756284540586</v>
      </c>
      <c r="V177" s="83">
        <f>C177*2</f>
        <v>342</v>
      </c>
      <c r="W177" s="83">
        <f t="shared" si="15"/>
        <v>5.9660000000000011</v>
      </c>
    </row>
    <row r="178" spans="1:23" x14ac:dyDescent="0.3">
      <c r="A178" s="29">
        <v>261</v>
      </c>
      <c r="B178" s="29">
        <v>0.06</v>
      </c>
      <c r="C178" s="29">
        <v>172</v>
      </c>
      <c r="D178" s="29">
        <v>8.5299999999999994</v>
      </c>
      <c r="M178" s="83">
        <f t="shared" si="16"/>
        <v>172</v>
      </c>
      <c r="N178" s="83">
        <f t="shared" si="14"/>
        <v>4560.0000000000309</v>
      </c>
      <c r="O178" s="83"/>
      <c r="P178" s="83">
        <f t="shared" si="17"/>
        <v>-4.9999999999998941E-2</v>
      </c>
      <c r="Q178" s="83"/>
      <c r="R178" s="83">
        <f t="shared" si="18"/>
        <v>-9.9999999999998146E-3</v>
      </c>
      <c r="S178" s="29"/>
      <c r="U178" s="29">
        <f>($AA$16/2)*(1-COS(W178))+($AA$18-SQRT($AA$18^2-$AA$16^2*SIN(W178)^2))</f>
        <v>3.4882159068931431</v>
      </c>
      <c r="V178" s="83">
        <f>C178*2</f>
        <v>344</v>
      </c>
      <c r="W178" s="83">
        <f t="shared" si="15"/>
        <v>6.0008888888888894</v>
      </c>
    </row>
    <row r="179" spans="1:23" x14ac:dyDescent="0.3">
      <c r="A179" s="29">
        <v>262</v>
      </c>
      <c r="B179" s="29">
        <v>0.06</v>
      </c>
      <c r="C179" s="29">
        <v>173</v>
      </c>
      <c r="D179" s="29">
        <v>8.7200000000000006</v>
      </c>
      <c r="M179" s="83">
        <f t="shared" si="16"/>
        <v>173</v>
      </c>
      <c r="N179" s="83">
        <f t="shared" si="14"/>
        <v>3599.9999999999659</v>
      </c>
      <c r="O179" s="83"/>
      <c r="P179" s="83">
        <f t="shared" si="17"/>
        <v>-4.0000000000002707E-2</v>
      </c>
      <c r="Q179" s="83"/>
      <c r="R179" s="83">
        <f t="shared" si="18"/>
        <v>9.9999999999962341E-3</v>
      </c>
      <c r="S179" s="29"/>
      <c r="U179" s="29">
        <f>($AA$16/2)*(1-COS(W179))+($AA$18-SQRT($AA$18^2-$AA$16^2*SIN(W179)^2))</f>
        <v>2.6879631908564869</v>
      </c>
      <c r="V179" s="83">
        <f>C179*2</f>
        <v>346</v>
      </c>
      <c r="W179" s="83">
        <f t="shared" si="15"/>
        <v>6.0357777777777786</v>
      </c>
    </row>
    <row r="180" spans="1:23" x14ac:dyDescent="0.3">
      <c r="A180" s="29">
        <v>263</v>
      </c>
      <c r="B180" s="29">
        <v>0.06</v>
      </c>
      <c r="C180" s="29">
        <v>174</v>
      </c>
      <c r="D180" s="29">
        <v>8.8699999999999992</v>
      </c>
      <c r="M180" s="83">
        <f t="shared" si="16"/>
        <v>174</v>
      </c>
      <c r="N180" s="83">
        <f t="shared" si="14"/>
        <v>1680.0000000000068</v>
      </c>
      <c r="O180" s="83"/>
      <c r="P180" s="83">
        <f t="shared" si="17"/>
        <v>-7.9999999999998295E-2</v>
      </c>
      <c r="Q180" s="83"/>
      <c r="R180" s="83">
        <f t="shared" si="18"/>
        <v>-3.9999999999995588E-2</v>
      </c>
      <c r="S180" s="29"/>
      <c r="U180" s="29">
        <f>($AA$16/2)*(1-COS(W180))+($AA$18-SQRT($AA$18^2-$AA$16^2*SIN(W180)^2))</f>
        <v>1.9888797766540294</v>
      </c>
      <c r="V180" s="83">
        <f>C180*2</f>
        <v>348</v>
      </c>
      <c r="W180" s="83">
        <f t="shared" si="15"/>
        <v>6.0706666666666678</v>
      </c>
    </row>
    <row r="181" spans="1:23" x14ac:dyDescent="0.3">
      <c r="A181" s="29">
        <v>264</v>
      </c>
      <c r="B181" s="29">
        <v>0.06</v>
      </c>
      <c r="C181" s="29">
        <v>175</v>
      </c>
      <c r="D181" s="29">
        <v>8.94</v>
      </c>
      <c r="M181" s="83">
        <f t="shared" si="16"/>
        <v>175</v>
      </c>
      <c r="N181" s="83">
        <f t="shared" si="14"/>
        <v>1200.0000000000171</v>
      </c>
      <c r="O181" s="83"/>
      <c r="P181" s="83">
        <f t="shared" si="17"/>
        <v>-1.9999999999999574E-2</v>
      </c>
      <c r="Q181" s="83"/>
      <c r="R181" s="83">
        <f t="shared" si="18"/>
        <v>5.9999999999998721E-2</v>
      </c>
      <c r="S181" s="29"/>
      <c r="U181" s="29">
        <f>($AA$16/2)*(1-COS(W181))+($AA$18-SQRT($AA$18^2-$AA$16^2*SIN(W181)^2))</f>
        <v>1.3927596522563999</v>
      </c>
      <c r="V181" s="83">
        <f>C181*2</f>
        <v>350</v>
      </c>
      <c r="W181" s="83">
        <f t="shared" si="15"/>
        <v>6.1055555555555561</v>
      </c>
    </row>
    <row r="182" spans="1:23" x14ac:dyDescent="0.3">
      <c r="A182" s="29">
        <v>265</v>
      </c>
      <c r="B182" s="29">
        <v>0.06</v>
      </c>
      <c r="C182" s="29">
        <v>176</v>
      </c>
      <c r="D182" s="29">
        <v>8.99</v>
      </c>
      <c r="M182" s="83">
        <f t="shared" si="16"/>
        <v>176</v>
      </c>
      <c r="N182" s="83">
        <f t="shared" si="14"/>
        <v>239.99999999999488</v>
      </c>
      <c r="O182" s="83"/>
      <c r="P182" s="83">
        <f t="shared" si="17"/>
        <v>-4.0000000000000924E-2</v>
      </c>
      <c r="Q182" s="83"/>
      <c r="R182" s="83">
        <f t="shared" si="18"/>
        <v>-2.000000000000135E-2</v>
      </c>
      <c r="S182" s="29"/>
      <c r="U182" s="29">
        <f>($AA$16/2)*(1-COS(W182))+($AA$18-SQRT($AA$18^2-$AA$16^2*SIN(W182)^2))</f>
        <v>0.9011269935042332</v>
      </c>
      <c r="V182" s="83">
        <f>C182*2</f>
        <v>352</v>
      </c>
      <c r="W182" s="83">
        <f t="shared" si="15"/>
        <v>6.1404444444444453</v>
      </c>
    </row>
    <row r="183" spans="1:23" x14ac:dyDescent="0.3">
      <c r="A183" s="29">
        <v>266</v>
      </c>
      <c r="B183" s="29">
        <v>0.05</v>
      </c>
      <c r="C183" s="29">
        <v>177</v>
      </c>
      <c r="D183" s="87">
        <v>9</v>
      </c>
      <c r="E183" s="91"/>
      <c r="M183" s="83">
        <f t="shared" si="16"/>
        <v>177</v>
      </c>
      <c r="N183" s="83">
        <f t="shared" si="14"/>
        <v>-719.99999999998465</v>
      </c>
      <c r="O183" s="83"/>
      <c r="P183" s="83">
        <f t="shared" si="17"/>
        <v>-3.9999999999999147E-2</v>
      </c>
      <c r="Q183" s="83"/>
      <c r="R183" s="83">
        <f t="shared" si="18"/>
        <v>1.7763568394002505E-15</v>
      </c>
      <c r="S183" s="29"/>
      <c r="U183" s="29">
        <f>($AA$16/2)*(1-COS(W183))+($AA$18-SQRT($AA$18^2-$AA$16^2*SIN(W183)^2))</f>
        <v>0.51523495240598738</v>
      </c>
      <c r="V183" s="83">
        <f>C183*2</f>
        <v>354</v>
      </c>
      <c r="W183" s="83">
        <f t="shared" si="15"/>
        <v>6.1753333333333345</v>
      </c>
    </row>
    <row r="184" spans="1:23" x14ac:dyDescent="0.3">
      <c r="A184" s="29">
        <v>267</v>
      </c>
      <c r="B184" s="29">
        <v>0.05</v>
      </c>
      <c r="C184" s="29">
        <v>178</v>
      </c>
      <c r="D184" s="29">
        <v>8.9700000000000006</v>
      </c>
      <c r="M184" s="83">
        <f t="shared" si="16"/>
        <v>178</v>
      </c>
      <c r="N184" s="83">
        <f t="shared" si="14"/>
        <v>-2159.9999999999964</v>
      </c>
      <c r="O184" s="83"/>
      <c r="P184" s="83">
        <f t="shared" si="17"/>
        <v>-6.000000000000049E-2</v>
      </c>
      <c r="Q184" s="83"/>
      <c r="R184" s="83">
        <f t="shared" si="18"/>
        <v>-2.0000000000001343E-2</v>
      </c>
      <c r="S184" s="29"/>
      <c r="U184" s="29">
        <f>($AA$16/2)*(1-COS(W184))+($AA$18-SQRT($AA$18^2-$AA$16^2*SIN(W184)^2))</f>
        <v>0.23606470526019693</v>
      </c>
      <c r="V184" s="83">
        <f>C184*2</f>
        <v>356</v>
      </c>
      <c r="W184" s="83">
        <f t="shared" si="15"/>
        <v>6.2102222222222228</v>
      </c>
    </row>
    <row r="185" spans="1:23" x14ac:dyDescent="0.3">
      <c r="A185" s="29">
        <v>268</v>
      </c>
      <c r="B185" s="29">
        <v>0.05</v>
      </c>
      <c r="C185" s="29">
        <v>179</v>
      </c>
      <c r="D185" s="29">
        <v>8.8800000000000008</v>
      </c>
      <c r="M185" s="83">
        <f t="shared" si="16"/>
        <v>179</v>
      </c>
      <c r="N185" s="83">
        <f t="shared" si="14"/>
        <v>-3840.0000000000036</v>
      </c>
      <c r="O185" s="83"/>
      <c r="P185" s="83">
        <f t="shared" si="17"/>
        <v>-7.0000000000000298E-2</v>
      </c>
      <c r="Q185" s="83"/>
      <c r="R185" s="83">
        <f t="shared" si="18"/>
        <v>-9.9999999999998077E-3</v>
      </c>
      <c r="S185" s="29"/>
      <c r="U185" s="29">
        <f>($AA$16/2)*(1-COS(W185))+($AA$18-SQRT($AA$18^2-$AA$16^2*SIN(W185)^2))</f>
        <v>6.4324734792679472E-2</v>
      </c>
      <c r="V185" s="83">
        <f>C185*2</f>
        <v>358</v>
      </c>
      <c r="W185" s="83">
        <f t="shared" si="15"/>
        <v>6.2451111111111119</v>
      </c>
    </row>
    <row r="186" spans="1:23" x14ac:dyDescent="0.3">
      <c r="A186" s="29">
        <v>269</v>
      </c>
      <c r="B186" s="29">
        <v>0.05</v>
      </c>
      <c r="C186" s="29">
        <v>180</v>
      </c>
      <c r="D186" s="29">
        <v>8.7200000000000006</v>
      </c>
      <c r="M186" s="83">
        <f t="shared" si="16"/>
        <v>180</v>
      </c>
      <c r="N186" s="83">
        <f t="shared" si="14"/>
        <v>-5520.00000000001</v>
      </c>
      <c r="O186" s="83"/>
      <c r="P186" s="83">
        <f t="shared" si="17"/>
        <v>-7.000000000000027E-2</v>
      </c>
      <c r="Q186" s="83"/>
      <c r="R186" s="83">
        <f t="shared" si="18"/>
        <v>2.7755575615628914E-17</v>
      </c>
      <c r="S186" s="29"/>
      <c r="U186" s="29">
        <f>($AA$16/2)*(1-COS(W186))+($AA$18-SQRT($AA$18^2-$AA$16^2*SIN(W186)^2))</f>
        <v>4.5032656158675575E-4</v>
      </c>
      <c r="V186" s="83">
        <f>C186*2</f>
        <v>360</v>
      </c>
      <c r="W186" s="83">
        <f t="shared" si="15"/>
        <v>6.2800000000000011</v>
      </c>
    </row>
    <row r="187" spans="1:23" x14ac:dyDescent="0.3">
      <c r="A187" s="29">
        <v>270</v>
      </c>
      <c r="B187" s="29">
        <v>0.05</v>
      </c>
      <c r="C187" s="29">
        <v>181</v>
      </c>
      <c r="D187" s="29">
        <v>8.49</v>
      </c>
      <c r="M187" s="83">
        <f t="shared" si="16"/>
        <v>181</v>
      </c>
      <c r="N187" s="83">
        <f t="shared" si="14"/>
        <v>-5520.00000000001</v>
      </c>
      <c r="O187" s="83"/>
      <c r="P187" s="83">
        <f t="shared" si="17"/>
        <v>0</v>
      </c>
      <c r="Q187" s="83"/>
      <c r="R187" s="83">
        <f t="shared" si="18"/>
        <v>7.000000000000027E-2</v>
      </c>
      <c r="S187" s="29"/>
      <c r="U187" s="29">
        <f>($AA$16/2)*(1-COS(W187))+($AA$18-SQRT($AA$18^2-$AA$16^2*SIN(W187)^2))</f>
        <v>4.4603265623432302E-2</v>
      </c>
      <c r="V187" s="83">
        <f>C187*2</f>
        <v>362</v>
      </c>
      <c r="W187" s="83">
        <f t="shared" si="15"/>
        <v>6.3148888888888894</v>
      </c>
    </row>
    <row r="188" spans="1:23" x14ac:dyDescent="0.3">
      <c r="A188" s="29">
        <v>271</v>
      </c>
      <c r="B188" s="29">
        <v>0.04</v>
      </c>
      <c r="C188" s="29">
        <v>182</v>
      </c>
      <c r="D188" s="29">
        <v>8.26</v>
      </c>
      <c r="M188" s="83">
        <f t="shared" si="16"/>
        <v>182</v>
      </c>
      <c r="N188" s="83">
        <f t="shared" si="14"/>
        <v>-6719.9999999999845</v>
      </c>
      <c r="O188" s="83"/>
      <c r="P188" s="83">
        <f t="shared" si="17"/>
        <v>-4.9999999999998941E-2</v>
      </c>
      <c r="Q188" s="83"/>
      <c r="R188" s="83">
        <f t="shared" si="18"/>
        <v>-4.9999999999998941E-2</v>
      </c>
      <c r="S188" s="29"/>
      <c r="U188" s="29">
        <f>($AA$16/2)*(1-COS(W188))+($AA$18-SQRT($AA$18^2-$AA$16^2*SIN(W188)^2))</f>
        <v>0.19667172496117027</v>
      </c>
      <c r="V188" s="83">
        <f>C188*2</f>
        <v>364</v>
      </c>
      <c r="W188" s="83">
        <f t="shared" si="15"/>
        <v>6.3497777777777786</v>
      </c>
    </row>
    <row r="189" spans="1:23" x14ac:dyDescent="0.3">
      <c r="A189" s="29">
        <v>272</v>
      </c>
      <c r="B189" s="29">
        <v>0.04</v>
      </c>
      <c r="C189" s="29">
        <v>183</v>
      </c>
      <c r="D189" s="29">
        <v>7.98</v>
      </c>
      <c r="M189" s="83">
        <f t="shared" si="16"/>
        <v>183</v>
      </c>
      <c r="N189" s="83">
        <f t="shared" si="14"/>
        <v>-6960.0000000000009</v>
      </c>
      <c r="O189" s="83"/>
      <c r="P189" s="83">
        <f t="shared" si="17"/>
        <v>-1.0000000000000682E-2</v>
      </c>
      <c r="Q189" s="83"/>
      <c r="R189" s="83">
        <f t="shared" si="18"/>
        <v>3.9999999999998259E-2</v>
      </c>
      <c r="S189" s="29"/>
      <c r="U189" s="29">
        <f>($AA$16/2)*(1-COS(W189))+($AA$18-SQRT($AA$18^2-$AA$16^2*SIN(W189)^2))</f>
        <v>0.45627034253592103</v>
      </c>
      <c r="V189" s="83">
        <f>C189*2</f>
        <v>366</v>
      </c>
      <c r="W189" s="83">
        <f t="shared" si="15"/>
        <v>6.3846666666666678</v>
      </c>
    </row>
    <row r="190" spans="1:23" x14ac:dyDescent="0.3">
      <c r="A190" s="29">
        <v>273</v>
      </c>
      <c r="B190" s="29">
        <v>0.04</v>
      </c>
      <c r="C190" s="29">
        <v>184</v>
      </c>
      <c r="D190" s="29">
        <v>7.69</v>
      </c>
      <c r="M190" s="83">
        <f t="shared" si="16"/>
        <v>184</v>
      </c>
      <c r="N190" s="83">
        <f t="shared" si="14"/>
        <v>-7920.0000000000018</v>
      </c>
      <c r="O190" s="83"/>
      <c r="P190" s="83">
        <f t="shared" si="17"/>
        <v>-4.0000000000000036E-2</v>
      </c>
      <c r="Q190" s="83"/>
      <c r="R190" s="83">
        <f t="shared" si="18"/>
        <v>-2.9999999999999354E-2</v>
      </c>
      <c r="S190" s="29"/>
      <c r="U190" s="29">
        <f>($AA$16/2)*(1-COS(W190))+($AA$18-SQRT($AA$18^2-$AA$16^2*SIN(W190)^2))</f>
        <v>0.82274048913080278</v>
      </c>
      <c r="V190" s="83">
        <f>C190*2</f>
        <v>368</v>
      </c>
      <c r="W190" s="83">
        <f t="shared" si="15"/>
        <v>6.4195555555555561</v>
      </c>
    </row>
    <row r="191" spans="1:23" x14ac:dyDescent="0.3">
      <c r="A191" s="29">
        <v>274</v>
      </c>
      <c r="B191" s="29">
        <v>0.04</v>
      </c>
      <c r="C191" s="29">
        <v>185</v>
      </c>
      <c r="D191" s="29">
        <v>7.36</v>
      </c>
      <c r="M191" s="83">
        <f t="shared" si="16"/>
        <v>185</v>
      </c>
      <c r="N191" s="83">
        <f t="shared" si="14"/>
        <v>-7200.0000000000173</v>
      </c>
      <c r="O191" s="83"/>
      <c r="P191" s="83">
        <f t="shared" si="17"/>
        <v>2.9999999999999357E-2</v>
      </c>
      <c r="Q191" s="83"/>
      <c r="R191" s="83">
        <f t="shared" si="18"/>
        <v>6.9999999999999396E-2</v>
      </c>
      <c r="S191" s="29"/>
      <c r="U191" s="29">
        <f>($AA$16/2)*(1-COS(W191))+($AA$18-SQRT($AA$18^2-$AA$16^2*SIN(W191)^2))</f>
        <v>1.2951507344980238</v>
      </c>
      <c r="V191" s="83">
        <f>C191*2</f>
        <v>370</v>
      </c>
      <c r="W191" s="83">
        <f t="shared" si="15"/>
        <v>6.4544444444444453</v>
      </c>
    </row>
    <row r="192" spans="1:23" x14ac:dyDescent="0.3">
      <c r="A192" s="29">
        <v>275</v>
      </c>
      <c r="B192" s="29">
        <v>0.04</v>
      </c>
      <c r="C192" s="29">
        <v>186</v>
      </c>
      <c r="D192" s="29">
        <v>7.06</v>
      </c>
      <c r="M192" s="83">
        <f t="shared" si="16"/>
        <v>186</v>
      </c>
      <c r="N192" s="83">
        <f t="shared" si="14"/>
        <v>-7679.9999999999854</v>
      </c>
      <c r="O192" s="83"/>
      <c r="P192" s="83">
        <f t="shared" si="17"/>
        <v>-1.9999999999998675E-2</v>
      </c>
      <c r="Q192" s="83"/>
      <c r="R192" s="83">
        <f t="shared" si="18"/>
        <v>-4.9999999999998032E-2</v>
      </c>
      <c r="S192" s="29"/>
      <c r="U192" s="29">
        <f>($AA$16/2)*(1-COS(W192))+($AA$18-SQRT($AA$18^2-$AA$16^2*SIN(W192)^2))</f>
        <v>1.8722975247959235</v>
      </c>
      <c r="V192" s="83">
        <f>C192*2</f>
        <v>372</v>
      </c>
      <c r="W192" s="83">
        <f t="shared" si="15"/>
        <v>6.4893333333333345</v>
      </c>
    </row>
    <row r="193" spans="1:23" x14ac:dyDescent="0.3">
      <c r="A193" s="29">
        <v>276</v>
      </c>
      <c r="B193" s="29">
        <v>0.04</v>
      </c>
      <c r="C193" s="29">
        <v>187</v>
      </c>
      <c r="D193" s="29">
        <v>6.74</v>
      </c>
      <c r="M193" s="83">
        <f t="shared" si="16"/>
        <v>187</v>
      </c>
      <c r="N193" s="83">
        <f t="shared" si="14"/>
        <v>-6960.0000000000009</v>
      </c>
      <c r="O193" s="83"/>
      <c r="P193" s="83">
        <f t="shared" si="17"/>
        <v>2.9999999999999357E-2</v>
      </c>
      <c r="Q193" s="83"/>
      <c r="R193" s="83">
        <f t="shared" si="18"/>
        <v>4.9999999999998032E-2</v>
      </c>
      <c r="S193" s="29"/>
      <c r="U193" s="29">
        <f>($AA$16/2)*(1-COS(W193))+($AA$18-SQRT($AA$18^2-$AA$16^2*SIN(W193)^2))</f>
        <v>2.5527060899934355</v>
      </c>
      <c r="V193" s="83">
        <f>C193*2</f>
        <v>374</v>
      </c>
      <c r="W193" s="83">
        <f t="shared" si="15"/>
        <v>6.5242222222222228</v>
      </c>
    </row>
    <row r="194" spans="1:23" x14ac:dyDescent="0.3">
      <c r="A194" s="29">
        <v>277</v>
      </c>
      <c r="B194" s="29">
        <v>0.03</v>
      </c>
      <c r="C194" s="29">
        <v>188</v>
      </c>
      <c r="D194" s="29">
        <v>6.45</v>
      </c>
      <c r="M194" s="83">
        <f t="shared" si="16"/>
        <v>188</v>
      </c>
      <c r="N194" s="83">
        <f t="shared" si="14"/>
        <v>-8159.9999999999964</v>
      </c>
      <c r="O194" s="83"/>
      <c r="P194" s="83">
        <f t="shared" si="17"/>
        <v>-4.9999999999999808E-2</v>
      </c>
      <c r="Q194" s="83"/>
      <c r="R194" s="83">
        <f t="shared" si="18"/>
        <v>-7.9999999999999169E-2</v>
      </c>
      <c r="S194" s="29"/>
      <c r="U194" s="29">
        <f>($AA$16/2)*(1-COS(W194))+($AA$18-SQRT($AA$18^2-$AA$16^2*SIN(W194)^2))</f>
        <v>3.3346316059168561</v>
      </c>
      <c r="V194" s="83">
        <f>C194*2</f>
        <v>376</v>
      </c>
      <c r="W194" s="83">
        <f t="shared" si="15"/>
        <v>6.559111111111112</v>
      </c>
    </row>
    <row r="195" spans="1:23" x14ac:dyDescent="0.3">
      <c r="A195" s="29">
        <v>278</v>
      </c>
      <c r="B195" s="29">
        <v>0.03</v>
      </c>
      <c r="C195" s="29">
        <v>189</v>
      </c>
      <c r="D195" s="29">
        <v>6.11</v>
      </c>
      <c r="M195" s="83">
        <f t="shared" si="16"/>
        <v>189</v>
      </c>
      <c r="N195" s="83">
        <f t="shared" si="14"/>
        <v>-6240.0000000000164</v>
      </c>
      <c r="O195" s="83"/>
      <c r="P195" s="83">
        <f t="shared" si="17"/>
        <v>7.9999999999999169E-2</v>
      </c>
      <c r="Q195" s="83"/>
      <c r="R195" s="83">
        <f t="shared" si="18"/>
        <v>0.12999999999999898</v>
      </c>
      <c r="S195" s="29"/>
      <c r="U195" s="29">
        <f>($AA$16/2)*(1-COS(W195))+($AA$18-SQRT($AA$18^2-$AA$16^2*SIN(W195)^2))</f>
        <v>4.2160606419920246</v>
      </c>
      <c r="V195" s="83">
        <f>C195*2</f>
        <v>378</v>
      </c>
      <c r="W195" s="83">
        <f t="shared" si="15"/>
        <v>6.5940000000000012</v>
      </c>
    </row>
    <row r="196" spans="1:23" x14ac:dyDescent="0.3">
      <c r="A196" s="29">
        <v>279</v>
      </c>
      <c r="B196" s="29">
        <v>0.03</v>
      </c>
      <c r="C196" s="29">
        <v>190</v>
      </c>
      <c r="D196" s="29">
        <v>5.85</v>
      </c>
      <c r="M196" s="83">
        <f t="shared" si="16"/>
        <v>190</v>
      </c>
      <c r="N196" s="83">
        <f t="shared" si="14"/>
        <v>-8399.9999999999909</v>
      </c>
      <c r="O196" s="83"/>
      <c r="P196" s="83">
        <f t="shared" si="17"/>
        <v>-8.9999999999998942E-2</v>
      </c>
      <c r="Q196" s="83"/>
      <c r="R196" s="83">
        <f t="shared" si="18"/>
        <v>-0.1699999999999981</v>
      </c>
      <c r="S196" s="29"/>
      <c r="U196" s="29">
        <f>($AA$16/2)*(1-COS(W196))+($AA$18-SQRT($AA$18^2-$AA$16^2*SIN(W196)^2))</f>
        <v>5.1947129325642685</v>
      </c>
      <c r="V196" s="83">
        <f>C196*2</f>
        <v>380</v>
      </c>
      <c r="W196" s="83">
        <f t="shared" si="15"/>
        <v>6.6288888888888895</v>
      </c>
    </row>
    <row r="197" spans="1:23" x14ac:dyDescent="0.3">
      <c r="A197" s="29">
        <v>280</v>
      </c>
      <c r="B197" s="29">
        <v>0.03</v>
      </c>
      <c r="C197" s="29">
        <v>191</v>
      </c>
      <c r="D197" s="29">
        <v>5.5</v>
      </c>
      <c r="M197" s="83">
        <f t="shared" si="16"/>
        <v>191</v>
      </c>
      <c r="N197" s="83">
        <f t="shared" si="14"/>
        <v>-7199.9999999999955</v>
      </c>
      <c r="O197" s="83"/>
      <c r="P197" s="83">
        <f t="shared" si="17"/>
        <v>4.9999999999999808E-2</v>
      </c>
      <c r="Q197" s="83"/>
      <c r="R197" s="83">
        <f t="shared" si="18"/>
        <v>0.13999999999999874</v>
      </c>
      <c r="S197" s="29"/>
      <c r="U197" s="29">
        <f>($AA$16/2)*(1-COS(W197))+($AA$18-SQRT($AA$18^2-$AA$16^2*SIN(W197)^2))</f>
        <v>6.2680435170128668</v>
      </c>
      <c r="V197" s="83">
        <f>C197*2</f>
        <v>382</v>
      </c>
      <c r="W197" s="83">
        <f t="shared" si="15"/>
        <v>6.6637777777777787</v>
      </c>
    </row>
    <row r="198" spans="1:23" x14ac:dyDescent="0.3">
      <c r="A198" s="29">
        <v>281</v>
      </c>
      <c r="B198" s="29">
        <v>0.03</v>
      </c>
      <c r="C198" s="29">
        <v>192</v>
      </c>
      <c r="D198" s="29">
        <v>5.2</v>
      </c>
      <c r="M198" s="83">
        <f t="shared" si="16"/>
        <v>192</v>
      </c>
      <c r="N198" s="83">
        <f t="shared" si="14"/>
        <v>-6960.0000000000009</v>
      </c>
      <c r="O198" s="83"/>
      <c r="P198" s="83">
        <f t="shared" si="17"/>
        <v>9.999999999999773E-3</v>
      </c>
      <c r="Q198" s="83"/>
      <c r="R198" s="83">
        <f t="shared" si="18"/>
        <v>-4.0000000000000036E-2</v>
      </c>
      <c r="S198" s="29"/>
      <c r="U198" s="29">
        <f>($AA$16/2)*(1-COS(W198))+($AA$18-SQRT($AA$18^2-$AA$16^2*SIN(W198)^2))</f>
        <v>7.4332453017525006</v>
      </c>
      <c r="V198" s="83">
        <f>C198*2</f>
        <v>384</v>
      </c>
      <c r="W198" s="83">
        <f t="shared" si="15"/>
        <v>6.6986666666666679</v>
      </c>
    </row>
    <row r="199" spans="1:23" x14ac:dyDescent="0.3">
      <c r="A199" s="29">
        <v>282</v>
      </c>
      <c r="B199" s="29">
        <v>0.03</v>
      </c>
      <c r="C199" s="29">
        <v>193</v>
      </c>
      <c r="D199" s="29">
        <v>4.91</v>
      </c>
      <c r="M199" s="83">
        <f t="shared" si="16"/>
        <v>193</v>
      </c>
      <c r="N199" s="83">
        <f t="shared" si="14"/>
        <v>-6000</v>
      </c>
      <c r="O199" s="83"/>
      <c r="P199" s="83">
        <f t="shared" si="17"/>
        <v>4.0000000000000036E-2</v>
      </c>
      <c r="Q199" s="83"/>
      <c r="R199" s="83">
        <f t="shared" si="18"/>
        <v>3.0000000000000263E-2</v>
      </c>
      <c r="S199" s="29"/>
      <c r="U199" s="29">
        <f>($AA$16/2)*(1-COS(W199))+($AA$18-SQRT($AA$18^2-$AA$16^2*SIN(W199)^2))</f>
        <v>8.6872521056451646</v>
      </c>
      <c r="V199" s="83">
        <f>C199*2</f>
        <v>386</v>
      </c>
      <c r="W199" s="83">
        <f t="shared" si="15"/>
        <v>6.7335555555555562</v>
      </c>
    </row>
    <row r="200" spans="1:23" x14ac:dyDescent="0.3">
      <c r="A200" s="29">
        <v>283</v>
      </c>
      <c r="B200" s="29">
        <v>0.02</v>
      </c>
      <c r="C200" s="29">
        <v>194</v>
      </c>
      <c r="D200" s="29">
        <v>4.66</v>
      </c>
      <c r="M200" s="83">
        <f t="shared" si="16"/>
        <v>194</v>
      </c>
      <c r="N200" s="83">
        <f t="shared" ref="N200:N263" si="19">(D201-D200)*24000</f>
        <v>-6239.9999999999945</v>
      </c>
      <c r="O200" s="83"/>
      <c r="P200" s="83">
        <f t="shared" si="17"/>
        <v>-9.999999999999773E-3</v>
      </c>
      <c r="Q200" s="83"/>
      <c r="R200" s="83">
        <f t="shared" si="18"/>
        <v>-4.9999999999999808E-2</v>
      </c>
      <c r="S200" s="29"/>
      <c r="U200" s="29">
        <f>($AA$16/2)*(1-COS(W200))+($AA$18-SQRT($AA$18^2-$AA$16^2*SIN(W200)^2))</f>
        <v>10.026742259308183</v>
      </c>
      <c r="V200" s="83">
        <f>C200*2</f>
        <v>388</v>
      </c>
      <c r="W200" s="83">
        <f t="shared" ref="W200:W263" si="20">V200*(3.14/180)</f>
        <v>6.7684444444444454</v>
      </c>
    </row>
    <row r="201" spans="1:23" x14ac:dyDescent="0.3">
      <c r="A201" s="29">
        <v>284</v>
      </c>
      <c r="B201" s="29">
        <v>0.02</v>
      </c>
      <c r="C201" s="29">
        <v>195</v>
      </c>
      <c r="D201" s="29">
        <v>4.4000000000000004</v>
      </c>
      <c r="M201" s="83">
        <f t="shared" ref="M201:M264" si="21">M200+1</f>
        <v>195</v>
      </c>
      <c r="N201" s="83">
        <f t="shared" si="19"/>
        <v>-6000</v>
      </c>
      <c r="O201" s="83"/>
      <c r="P201" s="83">
        <f t="shared" ref="P201:P264" si="22">(N201-N200)/24000</f>
        <v>9.999999999999773E-3</v>
      </c>
      <c r="Q201" s="83"/>
      <c r="R201" s="83">
        <f t="shared" ref="R201:R264" si="23">(P201-P200)/(M201-M200)</f>
        <v>1.9999999999999546E-2</v>
      </c>
      <c r="S201" s="29"/>
      <c r="U201" s="29">
        <f>($AA$16/2)*(1-COS(W201))+($AA$18-SQRT($AA$18^2-$AA$16^2*SIN(W201)^2))</f>
        <v>11.448142838241898</v>
      </c>
      <c r="V201" s="83">
        <f>C201*2</f>
        <v>390</v>
      </c>
      <c r="W201" s="83">
        <f t="shared" si="20"/>
        <v>6.8033333333333337</v>
      </c>
    </row>
    <row r="202" spans="1:23" x14ac:dyDescent="0.3">
      <c r="A202" s="29">
        <v>285</v>
      </c>
      <c r="B202" s="29">
        <v>0.02</v>
      </c>
      <c r="C202" s="29">
        <v>196</v>
      </c>
      <c r="D202" s="29">
        <v>4.1500000000000004</v>
      </c>
      <c r="M202" s="83">
        <f t="shared" si="21"/>
        <v>196</v>
      </c>
      <c r="N202" s="83">
        <f t="shared" si="19"/>
        <v>-5520.00000000001</v>
      </c>
      <c r="O202" s="83"/>
      <c r="P202" s="83">
        <f t="shared" si="22"/>
        <v>1.9999999999999584E-2</v>
      </c>
      <c r="Q202" s="83"/>
      <c r="R202" s="83">
        <f t="shared" si="23"/>
        <v>9.9999999999998111E-3</v>
      </c>
      <c r="S202" s="29"/>
      <c r="U202" s="29">
        <f>($AA$16/2)*(1-COS(W202))+($AA$18-SQRT($AA$18^2-$AA$16^2*SIN(W202)^2))</f>
        <v>12.947634619501692</v>
      </c>
      <c r="V202" s="83">
        <f>C202*2</f>
        <v>392</v>
      </c>
      <c r="W202" s="83">
        <f t="shared" si="20"/>
        <v>6.8382222222222229</v>
      </c>
    </row>
    <row r="203" spans="1:23" x14ac:dyDescent="0.3">
      <c r="A203" s="29">
        <v>286</v>
      </c>
      <c r="B203" s="29">
        <v>0.02</v>
      </c>
      <c r="C203" s="29">
        <v>197</v>
      </c>
      <c r="D203" s="29">
        <v>3.92</v>
      </c>
      <c r="M203" s="83">
        <f t="shared" si="21"/>
        <v>197</v>
      </c>
      <c r="N203" s="83">
        <f t="shared" si="19"/>
        <v>-5759.9999999999945</v>
      </c>
      <c r="O203" s="83"/>
      <c r="P203" s="83">
        <f t="shared" si="22"/>
        <v>-9.9999999999993566E-3</v>
      </c>
      <c r="Q203" s="83"/>
      <c r="R203" s="83">
        <f t="shared" si="23"/>
        <v>-2.9999999999998941E-2</v>
      </c>
      <c r="S203" s="29"/>
      <c r="U203" s="29">
        <f>($AA$16/2)*(1-COS(W203))+($AA$18-SQRT($AA$18^2-$AA$16^2*SIN(W203)^2))</f>
        <v>14.52115786162895</v>
      </c>
      <c r="V203" s="83">
        <f>C203*2</f>
        <v>394</v>
      </c>
      <c r="W203" s="83">
        <f t="shared" si="20"/>
        <v>6.8731111111111121</v>
      </c>
    </row>
    <row r="204" spans="1:23" x14ac:dyDescent="0.3">
      <c r="A204" s="29">
        <v>287</v>
      </c>
      <c r="B204" s="29">
        <v>0.02</v>
      </c>
      <c r="C204" s="29">
        <v>198</v>
      </c>
      <c r="D204" s="29">
        <v>3.68</v>
      </c>
      <c r="M204" s="83">
        <f t="shared" si="21"/>
        <v>198</v>
      </c>
      <c r="N204" s="83">
        <f t="shared" si="19"/>
        <v>-5760.0000000000055</v>
      </c>
      <c r="O204" s="83"/>
      <c r="P204" s="83">
        <f t="shared" si="22"/>
        <v>-4.5474735088646413E-16</v>
      </c>
      <c r="Q204" s="83"/>
      <c r="R204" s="83">
        <f t="shared" si="23"/>
        <v>9.9999999999989021E-3</v>
      </c>
      <c r="S204" s="29"/>
      <c r="U204" s="29">
        <f>($AA$16/2)*(1-COS(W204))+($AA$18-SQRT($AA$18^2-$AA$16^2*SIN(W204)^2))</f>
        <v>16.164419017493447</v>
      </c>
      <c r="V204" s="83">
        <f>C204*2</f>
        <v>396</v>
      </c>
      <c r="W204" s="83">
        <f t="shared" si="20"/>
        <v>6.9080000000000004</v>
      </c>
    </row>
    <row r="205" spans="1:23" x14ac:dyDescent="0.3">
      <c r="A205" s="29">
        <v>288</v>
      </c>
      <c r="B205" s="29">
        <v>0.01</v>
      </c>
      <c r="C205" s="29">
        <v>199</v>
      </c>
      <c r="D205" s="29">
        <v>3.44</v>
      </c>
      <c r="M205" s="83">
        <f t="shared" si="21"/>
        <v>199</v>
      </c>
      <c r="N205" s="83">
        <f t="shared" si="19"/>
        <v>-4559.9999999999991</v>
      </c>
      <c r="O205" s="83"/>
      <c r="P205" s="83">
        <f t="shared" si="22"/>
        <v>5.0000000000000266E-2</v>
      </c>
      <c r="Q205" s="83"/>
      <c r="R205" s="83">
        <f t="shared" si="23"/>
        <v>5.0000000000000724E-2</v>
      </c>
      <c r="S205" s="29"/>
      <c r="U205" s="29">
        <f>($AA$16/2)*(1-COS(W205))+($AA$18-SQRT($AA$18^2-$AA$16^2*SIN(W205)^2))</f>
        <v>17.872898499245565</v>
      </c>
      <c r="V205" s="83">
        <f>C205*2</f>
        <v>398</v>
      </c>
      <c r="W205" s="83">
        <f t="shared" si="20"/>
        <v>6.9428888888888896</v>
      </c>
    </row>
    <row r="206" spans="1:23" x14ac:dyDescent="0.3">
      <c r="A206" s="29">
        <v>289</v>
      </c>
      <c r="B206" s="29">
        <v>0.01</v>
      </c>
      <c r="C206" s="29">
        <v>200</v>
      </c>
      <c r="D206" s="29">
        <v>3.25</v>
      </c>
      <c r="M206" s="83">
        <f t="shared" si="21"/>
        <v>200</v>
      </c>
      <c r="N206" s="83">
        <f t="shared" si="19"/>
        <v>-5520</v>
      </c>
      <c r="O206" s="83"/>
      <c r="P206" s="83">
        <f t="shared" si="22"/>
        <v>-4.0000000000000036E-2</v>
      </c>
      <c r="Q206" s="83"/>
      <c r="R206" s="83">
        <f t="shared" si="23"/>
        <v>-9.0000000000000302E-2</v>
      </c>
      <c r="S206" s="29"/>
      <c r="U206" s="29">
        <f>($AA$16/2)*(1-COS(W206))+($AA$18-SQRT($AA$18^2-$AA$16^2*SIN(W206)^2))</f>
        <v>19.641859623304441</v>
      </c>
      <c r="V206" s="83">
        <f>C206*2</f>
        <v>400</v>
      </c>
      <c r="W206" s="83">
        <f t="shared" si="20"/>
        <v>6.9777777777777787</v>
      </c>
    </row>
    <row r="207" spans="1:23" x14ac:dyDescent="0.3">
      <c r="A207" s="29">
        <v>290</v>
      </c>
      <c r="B207" s="29">
        <v>0.01</v>
      </c>
      <c r="C207" s="29">
        <v>201</v>
      </c>
      <c r="D207" s="29">
        <v>3.02</v>
      </c>
      <c r="M207" s="83">
        <f t="shared" si="21"/>
        <v>201</v>
      </c>
      <c r="N207" s="83">
        <f t="shared" si="19"/>
        <v>-4079.9999999999982</v>
      </c>
      <c r="O207" s="83"/>
      <c r="P207" s="83">
        <f t="shared" si="22"/>
        <v>6.0000000000000074E-2</v>
      </c>
      <c r="Q207" s="83"/>
      <c r="R207" s="83">
        <f t="shared" si="23"/>
        <v>0.10000000000000012</v>
      </c>
      <c r="S207" s="29"/>
      <c r="U207" s="29">
        <f>($AA$16/2)*(1-COS(W207))+($AA$18-SQRT($AA$18^2-$AA$16^2*SIN(W207)^2))</f>
        <v>21.466358870672128</v>
      </c>
      <c r="V207" s="83">
        <f>C207*2</f>
        <v>402</v>
      </c>
      <c r="W207" s="83">
        <f t="shared" si="20"/>
        <v>7.012666666666667</v>
      </c>
    </row>
    <row r="208" spans="1:23" x14ac:dyDescent="0.3">
      <c r="A208" s="29">
        <v>291</v>
      </c>
      <c r="B208" s="29">
        <v>0.01</v>
      </c>
      <c r="C208" s="29">
        <v>202</v>
      </c>
      <c r="D208" s="29">
        <v>2.85</v>
      </c>
      <c r="M208" s="83">
        <f t="shared" si="21"/>
        <v>202</v>
      </c>
      <c r="N208" s="83">
        <f t="shared" si="19"/>
        <v>-3599.9999999999977</v>
      </c>
      <c r="O208" s="83"/>
      <c r="P208" s="83">
        <f t="shared" si="22"/>
        <v>2.0000000000000018E-2</v>
      </c>
      <c r="Q208" s="83"/>
      <c r="R208" s="83">
        <f t="shared" si="23"/>
        <v>-4.0000000000000056E-2</v>
      </c>
      <c r="S208" s="29"/>
      <c r="U208" s="29">
        <f>($AA$16/2)*(1-COS(W208))+($AA$18-SQRT($AA$18^2-$AA$16^2*SIN(W208)^2))</f>
        <v>23.341257603204024</v>
      </c>
      <c r="V208" s="83">
        <f>C208*2</f>
        <v>404</v>
      </c>
      <c r="W208" s="83">
        <f t="shared" si="20"/>
        <v>7.0475555555555562</v>
      </c>
    </row>
    <row r="209" spans="1:23" x14ac:dyDescent="0.3">
      <c r="A209" s="29">
        <v>292</v>
      </c>
      <c r="B209" s="29">
        <v>0.01</v>
      </c>
      <c r="C209" s="29">
        <v>203</v>
      </c>
      <c r="D209" s="29">
        <v>2.7</v>
      </c>
      <c r="M209" s="83">
        <f t="shared" si="21"/>
        <v>203</v>
      </c>
      <c r="N209" s="83">
        <f t="shared" si="19"/>
        <v>-4320.0000000000036</v>
      </c>
      <c r="O209" s="83"/>
      <c r="P209" s="83">
        <f t="shared" si="22"/>
        <v>-3.0000000000000245E-2</v>
      </c>
      <c r="Q209" s="83"/>
      <c r="R209" s="83">
        <f t="shared" si="23"/>
        <v>-5.0000000000000266E-2</v>
      </c>
      <c r="S209" s="29"/>
      <c r="U209" s="29">
        <f>($AA$16/2)*(1-COS(W209))+($AA$18-SQRT($AA$18^2-$AA$16^2*SIN(W209)^2))</f>
        <v>25.261235379002578</v>
      </c>
      <c r="V209" s="83">
        <f>C209*2</f>
        <v>406</v>
      </c>
      <c r="W209" s="83">
        <f t="shared" si="20"/>
        <v>7.0824444444444454</v>
      </c>
    </row>
    <row r="210" spans="1:23" x14ac:dyDescent="0.3">
      <c r="A210" s="29">
        <v>293</v>
      </c>
      <c r="B210" s="29">
        <v>0.01</v>
      </c>
      <c r="C210" s="29">
        <v>204</v>
      </c>
      <c r="D210" s="29">
        <v>2.52</v>
      </c>
      <c r="M210" s="83">
        <f t="shared" si="21"/>
        <v>204</v>
      </c>
      <c r="N210" s="83">
        <f t="shared" si="19"/>
        <v>-4800.0000000000045</v>
      </c>
      <c r="O210" s="83"/>
      <c r="P210" s="83">
        <f t="shared" si="22"/>
        <v>-2.0000000000000039E-2</v>
      </c>
      <c r="Q210" s="83"/>
      <c r="R210" s="83">
        <f t="shared" si="23"/>
        <v>1.0000000000000207E-2</v>
      </c>
      <c r="S210" s="29"/>
      <c r="U210" s="29">
        <f>($AA$16/2)*(1-COS(W210))+($AA$18-SQRT($AA$18^2-$AA$16^2*SIN(W210)^2))</f>
        <v>27.220805008943223</v>
      </c>
      <c r="V210" s="83">
        <f>C210*2</f>
        <v>408</v>
      </c>
      <c r="W210" s="83">
        <f t="shared" si="20"/>
        <v>7.1173333333333337</v>
      </c>
    </row>
    <row r="211" spans="1:23" x14ac:dyDescent="0.3">
      <c r="A211" s="29">
        <v>294</v>
      </c>
      <c r="B211" s="29">
        <v>0</v>
      </c>
      <c r="C211" s="29">
        <v>205</v>
      </c>
      <c r="D211" s="29">
        <v>2.3199999999999998</v>
      </c>
      <c r="M211" s="83">
        <f t="shared" si="21"/>
        <v>205</v>
      </c>
      <c r="N211" s="83">
        <f t="shared" si="19"/>
        <v>-3359.9999999999923</v>
      </c>
      <c r="O211" s="83"/>
      <c r="P211" s="83">
        <f t="shared" si="22"/>
        <v>6.0000000000000511E-2</v>
      </c>
      <c r="Q211" s="83"/>
      <c r="R211" s="83">
        <f t="shared" si="23"/>
        <v>8.0000000000000543E-2</v>
      </c>
      <c r="S211" s="29"/>
      <c r="U211" s="29">
        <f>($AA$16/2)*(1-COS(W211))+($AA$18-SQRT($AA$18^2-$AA$16^2*SIN(W211)^2))</f>
        <v>29.214329490491025</v>
      </c>
      <c r="V211" s="83">
        <f>C211*2</f>
        <v>410</v>
      </c>
      <c r="W211" s="83">
        <f t="shared" si="20"/>
        <v>7.1522222222222229</v>
      </c>
    </row>
    <row r="212" spans="1:23" x14ac:dyDescent="0.3">
      <c r="A212" s="29">
        <v>295</v>
      </c>
      <c r="B212" s="29">
        <v>0</v>
      </c>
      <c r="C212" s="29">
        <v>206</v>
      </c>
      <c r="D212" s="29">
        <v>2.1800000000000002</v>
      </c>
      <c r="M212" s="83">
        <f t="shared" si="21"/>
        <v>206</v>
      </c>
      <c r="N212" s="83">
        <f t="shared" si="19"/>
        <v>-3120.0000000000082</v>
      </c>
      <c r="O212" s="83"/>
      <c r="P212" s="83">
        <f t="shared" si="22"/>
        <v>9.9999999999993375E-3</v>
      </c>
      <c r="Q212" s="83"/>
      <c r="R212" s="83">
        <f t="shared" si="23"/>
        <v>-5.0000000000001175E-2</v>
      </c>
      <c r="S212" s="29"/>
      <c r="U212" s="29">
        <f>($AA$16/2)*(1-COS(W212))+($AA$18-SQRT($AA$18^2-$AA$16^2*SIN(W212)^2))</f>
        <v>31.236040943368035</v>
      </c>
      <c r="V212" s="83">
        <f>C212*2</f>
        <v>412</v>
      </c>
      <c r="W212" s="83">
        <f t="shared" si="20"/>
        <v>7.1871111111111121</v>
      </c>
    </row>
    <row r="213" spans="1:23" x14ac:dyDescent="0.3">
      <c r="A213" s="29">
        <v>296</v>
      </c>
      <c r="B213" s="29">
        <v>0</v>
      </c>
      <c r="C213" s="29">
        <v>207</v>
      </c>
      <c r="D213" s="29">
        <v>2.0499999999999998</v>
      </c>
      <c r="M213" s="83">
        <f t="shared" si="21"/>
        <v>207</v>
      </c>
      <c r="N213" s="83">
        <f t="shared" si="19"/>
        <v>-3839.9999999999982</v>
      </c>
      <c r="O213" s="83"/>
      <c r="P213" s="83">
        <f t="shared" si="22"/>
        <v>-2.9999999999999583E-2</v>
      </c>
      <c r="Q213" s="83"/>
      <c r="R213" s="83">
        <f t="shared" si="23"/>
        <v>-3.9999999999998918E-2</v>
      </c>
      <c r="S213" s="29"/>
      <c r="U213" s="29">
        <f>($AA$16/2)*(1-COS(W213))+($AA$18-SQRT($AA$18^2-$AA$16^2*SIN(W213)^2))</f>
        <v>33.280061653207625</v>
      </c>
      <c r="V213" s="83">
        <f>C213*2</f>
        <v>414</v>
      </c>
      <c r="W213" s="83">
        <f t="shared" si="20"/>
        <v>7.2220000000000004</v>
      </c>
    </row>
    <row r="214" spans="1:23" x14ac:dyDescent="0.3">
      <c r="A214" s="29">
        <v>297</v>
      </c>
      <c r="B214" s="29">
        <v>0</v>
      </c>
      <c r="C214" s="29">
        <v>208</v>
      </c>
      <c r="D214" s="29">
        <v>1.89</v>
      </c>
      <c r="M214" s="83">
        <f t="shared" si="21"/>
        <v>208</v>
      </c>
      <c r="N214" s="83">
        <f t="shared" si="19"/>
        <v>-3359.9999999999977</v>
      </c>
      <c r="O214" s="83"/>
      <c r="P214" s="83">
        <f t="shared" si="22"/>
        <v>2.0000000000000018E-2</v>
      </c>
      <c r="Q214" s="83"/>
      <c r="R214" s="83">
        <f t="shared" si="23"/>
        <v>4.99999999999996E-2</v>
      </c>
      <c r="S214" s="29"/>
      <c r="U214" s="29">
        <f>($AA$16/2)*(1-COS(W214))+($AA$18-SQRT($AA$18^2-$AA$16^2*SIN(W214)^2))</f>
        <v>35.34042730304607</v>
      </c>
      <c r="V214" s="83">
        <f>C214*2</f>
        <v>416</v>
      </c>
      <c r="W214" s="83">
        <f t="shared" si="20"/>
        <v>7.2568888888888896</v>
      </c>
    </row>
    <row r="215" spans="1:23" x14ac:dyDescent="0.3">
      <c r="A215" s="29">
        <v>298</v>
      </c>
      <c r="B215" s="29">
        <v>0</v>
      </c>
      <c r="C215" s="29">
        <v>209</v>
      </c>
      <c r="D215" s="29">
        <v>1.75</v>
      </c>
      <c r="M215" s="83">
        <f t="shared" si="21"/>
        <v>209</v>
      </c>
      <c r="N215" s="83">
        <f t="shared" si="19"/>
        <v>-3119.9999999999973</v>
      </c>
      <c r="O215" s="83"/>
      <c r="P215" s="83">
        <f t="shared" si="22"/>
        <v>1.0000000000000019E-2</v>
      </c>
      <c r="Q215" s="83"/>
      <c r="R215" s="83">
        <f t="shared" si="23"/>
        <v>-9.9999999999999985E-3</v>
      </c>
      <c r="S215" s="29"/>
      <c r="U215" s="29">
        <f>($AA$16/2)*(1-COS(W215))+($AA$18-SQRT($AA$18^2-$AA$16^2*SIN(W215)^2))</f>
        <v>37.411112437465462</v>
      </c>
      <c r="V215" s="83">
        <f>C215*2</f>
        <v>418</v>
      </c>
      <c r="W215" s="83">
        <f t="shared" si="20"/>
        <v>7.2917777777777788</v>
      </c>
    </row>
    <row r="216" spans="1:23" x14ac:dyDescent="0.3">
      <c r="A216" s="29">
        <v>299</v>
      </c>
      <c r="B216" s="29">
        <v>0</v>
      </c>
      <c r="C216" s="29">
        <v>210</v>
      </c>
      <c r="D216" s="29">
        <v>1.62</v>
      </c>
      <c r="M216" s="83">
        <f t="shared" si="21"/>
        <v>210</v>
      </c>
      <c r="N216" s="83">
        <f t="shared" si="19"/>
        <v>-3120.0000000000027</v>
      </c>
      <c r="O216" s="83"/>
      <c r="P216" s="83">
        <f t="shared" si="22"/>
        <v>-2.2737367544323206E-16</v>
      </c>
      <c r="Q216" s="83"/>
      <c r="R216" s="83">
        <f t="shared" si="23"/>
        <v>-1.0000000000000247E-2</v>
      </c>
      <c r="S216" s="29"/>
      <c r="U216" s="29">
        <f>($AA$16/2)*(1-COS(W216))+($AA$18-SQRT($AA$18^2-$AA$16^2*SIN(W216)^2))</f>
        <v>39.486058159760702</v>
      </c>
      <c r="V216" s="83">
        <f>C216*2</f>
        <v>420</v>
      </c>
      <c r="W216" s="83">
        <f t="shared" si="20"/>
        <v>7.3266666666666671</v>
      </c>
    </row>
    <row r="217" spans="1:23" x14ac:dyDescent="0.3">
      <c r="A217" s="29">
        <v>300</v>
      </c>
      <c r="B217" s="29">
        <v>0</v>
      </c>
      <c r="C217" s="29">
        <v>211</v>
      </c>
      <c r="D217" s="29">
        <v>1.49</v>
      </c>
      <c r="M217" s="83">
        <f t="shared" si="21"/>
        <v>211</v>
      </c>
      <c r="N217" s="83">
        <f t="shared" si="19"/>
        <v>-2640.0000000000023</v>
      </c>
      <c r="O217" s="83"/>
      <c r="P217" s="83">
        <f t="shared" si="22"/>
        <v>2.0000000000000018E-2</v>
      </c>
      <c r="Q217" s="83"/>
      <c r="R217" s="83">
        <f t="shared" si="23"/>
        <v>2.0000000000000247E-2</v>
      </c>
      <c r="S217" s="29"/>
      <c r="U217" s="29">
        <f>($AA$16/2)*(1-COS(W217))+($AA$18-SQRT($AA$18^2-$AA$16^2*SIN(W217)^2))</f>
        <v>41.559202008380964</v>
      </c>
      <c r="V217" s="83">
        <f>C217*2</f>
        <v>422</v>
      </c>
      <c r="W217" s="83">
        <f t="shared" si="20"/>
        <v>7.3615555555555563</v>
      </c>
    </row>
    <row r="218" spans="1:23" x14ac:dyDescent="0.3">
      <c r="A218" s="29">
        <v>301</v>
      </c>
      <c r="B218" s="29">
        <v>0</v>
      </c>
      <c r="C218" s="29">
        <v>212</v>
      </c>
      <c r="D218" s="29">
        <v>1.38</v>
      </c>
      <c r="M218" s="83">
        <f t="shared" si="21"/>
        <v>212</v>
      </c>
      <c r="N218" s="83">
        <f t="shared" si="19"/>
        <v>-2879.9999999999973</v>
      </c>
      <c r="O218" s="83"/>
      <c r="P218" s="83">
        <f t="shared" si="22"/>
        <v>-9.999999999999792E-3</v>
      </c>
      <c r="Q218" s="83"/>
      <c r="R218" s="83">
        <f t="shared" si="23"/>
        <v>-2.9999999999999812E-2</v>
      </c>
      <c r="S218" s="29"/>
      <c r="U218" s="29">
        <f>($AA$16/2)*(1-COS(W218))+($AA$18-SQRT($AA$18^2-$AA$16^2*SIN(W218)^2))</f>
        <v>43.624509895314091</v>
      </c>
      <c r="V218" s="83">
        <f>C218*2</f>
        <v>424</v>
      </c>
      <c r="W218" s="83">
        <f t="shared" si="20"/>
        <v>7.3964444444444455</v>
      </c>
    </row>
    <row r="219" spans="1:23" x14ac:dyDescent="0.3">
      <c r="A219" s="29">
        <v>302</v>
      </c>
      <c r="B219" s="29">
        <v>0</v>
      </c>
      <c r="C219" s="29">
        <v>213</v>
      </c>
      <c r="D219" s="29">
        <v>1.26</v>
      </c>
      <c r="M219" s="83">
        <f t="shared" si="21"/>
        <v>213</v>
      </c>
      <c r="N219" s="83">
        <f t="shared" si="19"/>
        <v>-2400.0000000000023</v>
      </c>
      <c r="O219" s="83"/>
      <c r="P219" s="83">
        <f t="shared" si="22"/>
        <v>1.9999999999999792E-2</v>
      </c>
      <c r="Q219" s="83"/>
      <c r="R219" s="83">
        <f t="shared" si="23"/>
        <v>2.9999999999999583E-2</v>
      </c>
      <c r="S219" s="29"/>
      <c r="U219" s="29">
        <f>($AA$16/2)*(1-COS(W219))+($AA$18-SQRT($AA$18^2-$AA$16^2*SIN(W219)^2))</f>
        <v>45.676009916914182</v>
      </c>
      <c r="V219" s="83">
        <f>C219*2</f>
        <v>426</v>
      </c>
      <c r="W219" s="83">
        <f t="shared" si="20"/>
        <v>7.4313333333333338</v>
      </c>
    </row>
    <row r="220" spans="1:23" x14ac:dyDescent="0.3">
      <c r="A220" s="29">
        <v>303</v>
      </c>
      <c r="B220" s="29">
        <v>0</v>
      </c>
      <c r="C220" s="29">
        <v>214</v>
      </c>
      <c r="D220" s="29">
        <v>1.1599999999999999</v>
      </c>
      <c r="M220" s="83">
        <f t="shared" si="21"/>
        <v>214</v>
      </c>
      <c r="N220" s="83">
        <f t="shared" si="19"/>
        <v>-2399.9999999999968</v>
      </c>
      <c r="O220" s="83"/>
      <c r="P220" s="83">
        <f t="shared" si="22"/>
        <v>2.2737367544323206E-16</v>
      </c>
      <c r="Q220" s="83"/>
      <c r="R220" s="83">
        <f t="shared" si="23"/>
        <v>-1.9999999999999563E-2</v>
      </c>
      <c r="S220" s="29"/>
      <c r="U220" s="29">
        <f>($AA$16/2)*(1-COS(W220))+($AA$18-SQRT($AA$18^2-$AA$16^2*SIN(W220)^2))</f>
        <v>47.707827768531871</v>
      </c>
      <c r="V220" s="83">
        <f>C220*2</f>
        <v>428</v>
      </c>
      <c r="W220" s="83">
        <f t="shared" si="20"/>
        <v>7.466222222222223</v>
      </c>
    </row>
    <row r="221" spans="1:23" x14ac:dyDescent="0.3">
      <c r="A221" s="29">
        <v>304</v>
      </c>
      <c r="B221" s="29">
        <v>0</v>
      </c>
      <c r="C221" s="29">
        <v>215</v>
      </c>
      <c r="D221" s="29">
        <v>1.06</v>
      </c>
      <c r="M221" s="83">
        <f t="shared" si="21"/>
        <v>215</v>
      </c>
      <c r="N221" s="83">
        <f t="shared" si="19"/>
        <v>-2160.0000000000018</v>
      </c>
      <c r="O221" s="83"/>
      <c r="P221" s="83">
        <f t="shared" si="22"/>
        <v>9.999999999999792E-3</v>
      </c>
      <c r="Q221" s="83"/>
      <c r="R221" s="83">
        <f t="shared" si="23"/>
        <v>9.9999999999995648E-3</v>
      </c>
      <c r="S221" s="29"/>
      <c r="U221" s="29">
        <f>($AA$16/2)*(1-COS(W221))+($AA$18-SQRT($AA$18^2-$AA$16^2*SIN(W221)^2))</f>
        <v>49.71422341065621</v>
      </c>
      <c r="V221" s="83">
        <f>C221*2</f>
        <v>430</v>
      </c>
      <c r="W221" s="83">
        <f t="shared" si="20"/>
        <v>7.5011111111111122</v>
      </c>
    </row>
    <row r="222" spans="1:23" x14ac:dyDescent="0.3">
      <c r="A222" s="29">
        <v>305</v>
      </c>
      <c r="B222" s="29">
        <v>0</v>
      </c>
      <c r="C222" s="29">
        <v>216</v>
      </c>
      <c r="D222" s="29">
        <v>0.97</v>
      </c>
      <c r="M222" s="83">
        <f t="shared" si="21"/>
        <v>216</v>
      </c>
      <c r="N222" s="83">
        <f t="shared" si="19"/>
        <v>-2159.9999999999991</v>
      </c>
      <c r="O222" s="83"/>
      <c r="P222" s="83">
        <f t="shared" si="22"/>
        <v>1.1368683772161603E-16</v>
      </c>
      <c r="Q222" s="83"/>
      <c r="R222" s="83">
        <f t="shared" si="23"/>
        <v>-9.9999999999996775E-3</v>
      </c>
      <c r="S222" s="29"/>
      <c r="U222" s="29">
        <f>($AA$16/2)*(1-COS(W222))+($AA$18-SQRT($AA$18^2-$AA$16^2*SIN(W222)^2))</f>
        <v>51.689628549436208</v>
      </c>
      <c r="V222" s="83">
        <f>C222*2</f>
        <v>432</v>
      </c>
      <c r="W222" s="83">
        <f t="shared" si="20"/>
        <v>7.5360000000000005</v>
      </c>
    </row>
    <row r="223" spans="1:23" x14ac:dyDescent="0.3">
      <c r="A223" s="29">
        <v>306</v>
      </c>
      <c r="B223" s="29">
        <v>0</v>
      </c>
      <c r="C223" s="29">
        <v>217</v>
      </c>
      <c r="D223" s="29">
        <v>0.88</v>
      </c>
      <c r="M223" s="83">
        <f t="shared" si="21"/>
        <v>217</v>
      </c>
      <c r="N223" s="83">
        <f t="shared" si="19"/>
        <v>-1919.9999999999991</v>
      </c>
      <c r="O223" s="83"/>
      <c r="P223" s="83">
        <f t="shared" si="22"/>
        <v>0.01</v>
      </c>
      <c r="Q223" s="83"/>
      <c r="R223" s="83">
        <f t="shared" si="23"/>
        <v>9.9999999999998857E-3</v>
      </c>
      <c r="S223" s="29"/>
      <c r="U223" s="29">
        <f>($AA$16/2)*(1-COS(W223))+($AA$18-SQRT($AA$18^2-$AA$16^2*SIN(W223)^2))</f>
        <v>53.62868441253088</v>
      </c>
      <c r="V223" s="83">
        <f>C223*2</f>
        <v>434</v>
      </c>
      <c r="W223" s="83">
        <f t="shared" si="20"/>
        <v>7.5708888888888897</v>
      </c>
    </row>
    <row r="224" spans="1:23" x14ac:dyDescent="0.3">
      <c r="A224" s="29">
        <v>307</v>
      </c>
      <c r="B224" s="29">
        <v>0</v>
      </c>
      <c r="C224" s="29">
        <v>218</v>
      </c>
      <c r="D224" s="29">
        <v>0.8</v>
      </c>
      <c r="M224" s="83">
        <f t="shared" si="21"/>
        <v>218</v>
      </c>
      <c r="N224" s="83">
        <f t="shared" si="19"/>
        <v>-1440.0000000000014</v>
      </c>
      <c r="O224" s="83"/>
      <c r="P224" s="83">
        <f t="shared" si="22"/>
        <v>1.9999999999999907E-2</v>
      </c>
      <c r="Q224" s="83"/>
      <c r="R224" s="83">
        <f t="shared" si="23"/>
        <v>9.9999999999999065E-3</v>
      </c>
      <c r="S224" s="29"/>
      <c r="U224" s="29">
        <f>($AA$16/2)*(1-COS(W224))+($AA$18-SQRT($AA$18^2-$AA$16^2*SIN(W224)^2))</f>
        <v>55.526279227016197</v>
      </c>
      <c r="V224" s="83">
        <f>C224*2</f>
        <v>436</v>
      </c>
      <c r="W224" s="83">
        <f t="shared" si="20"/>
        <v>7.6057777777777789</v>
      </c>
    </row>
    <row r="225" spans="1:23" x14ac:dyDescent="0.3">
      <c r="A225" s="29">
        <v>308</v>
      </c>
      <c r="B225" s="29">
        <v>0</v>
      </c>
      <c r="C225" s="29">
        <v>219</v>
      </c>
      <c r="D225" s="29">
        <v>0.74</v>
      </c>
      <c r="M225" s="83">
        <f t="shared" si="21"/>
        <v>219</v>
      </c>
      <c r="N225" s="83">
        <f t="shared" si="19"/>
        <v>-1679.9999999999989</v>
      </c>
      <c r="O225" s="83"/>
      <c r="P225" s="83">
        <f t="shared" si="22"/>
        <v>-9.9999999999998961E-3</v>
      </c>
      <c r="Q225" s="83"/>
      <c r="R225" s="83">
        <f t="shared" si="23"/>
        <v>-2.9999999999999805E-2</v>
      </c>
      <c r="S225" s="29"/>
      <c r="U225" s="29">
        <f>($AA$16/2)*(1-COS(W225))+($AA$18-SQRT($AA$18^2-$AA$16^2*SIN(W225)^2))</f>
        <v>57.377584744715463</v>
      </c>
      <c r="V225" s="83">
        <f>C225*2</f>
        <v>438</v>
      </c>
      <c r="W225" s="83">
        <f t="shared" si="20"/>
        <v>7.6406666666666672</v>
      </c>
    </row>
    <row r="226" spans="1:23" x14ac:dyDescent="0.3">
      <c r="A226" s="29">
        <v>309</v>
      </c>
      <c r="B226" s="29">
        <v>0</v>
      </c>
      <c r="C226" s="29">
        <v>220</v>
      </c>
      <c r="D226" s="29">
        <v>0.67</v>
      </c>
      <c r="M226" s="83">
        <f t="shared" si="21"/>
        <v>220</v>
      </c>
      <c r="N226" s="83">
        <f t="shared" si="19"/>
        <v>-1680.0000000000016</v>
      </c>
      <c r="O226" s="83"/>
      <c r="P226" s="83">
        <f t="shared" si="22"/>
        <v>-1.1368683772161603E-16</v>
      </c>
      <c r="Q226" s="83"/>
      <c r="R226" s="83">
        <f t="shared" si="23"/>
        <v>9.9999999999997816E-3</v>
      </c>
      <c r="S226" s="29"/>
      <c r="U226" s="29">
        <f>($AA$16/2)*(1-COS(W226))+($AA$18-SQRT($AA$18^2-$AA$16^2*SIN(W226)^2))</f>
        <v>59.178091117016756</v>
      </c>
      <c r="V226" s="83">
        <f>C226*2</f>
        <v>440</v>
      </c>
      <c r="W226" s="83">
        <f t="shared" si="20"/>
        <v>7.6755555555555564</v>
      </c>
    </row>
    <row r="227" spans="1:23" x14ac:dyDescent="0.3">
      <c r="A227" s="29">
        <v>310</v>
      </c>
      <c r="B227" s="29">
        <v>0</v>
      </c>
      <c r="C227" s="29">
        <v>221</v>
      </c>
      <c r="D227" s="29">
        <v>0.6</v>
      </c>
      <c r="M227" s="83">
        <f t="shared" si="21"/>
        <v>221</v>
      </c>
      <c r="N227" s="83">
        <f t="shared" si="19"/>
        <v>-1439.9999999999986</v>
      </c>
      <c r="O227" s="83"/>
      <c r="P227" s="83">
        <f t="shared" si="22"/>
        <v>1.0000000000000123E-2</v>
      </c>
      <c r="Q227" s="83"/>
      <c r="R227" s="83">
        <f t="shared" si="23"/>
        <v>1.0000000000000238E-2</v>
      </c>
      <c r="S227" s="29"/>
      <c r="U227" s="29">
        <f>($AA$16/2)*(1-COS(W227))+($AA$18-SQRT($AA$18^2-$AA$16^2*SIN(W227)^2))</f>
        <v>60.923639400800589</v>
      </c>
      <c r="V227" s="83">
        <f>C227*2</f>
        <v>442</v>
      </c>
      <c r="W227" s="83">
        <f t="shared" si="20"/>
        <v>7.7104444444444455</v>
      </c>
    </row>
    <row r="228" spans="1:23" x14ac:dyDescent="0.3">
      <c r="A228" s="29">
        <v>311</v>
      </c>
      <c r="B228" s="29">
        <v>0</v>
      </c>
      <c r="C228" s="29">
        <v>222</v>
      </c>
      <c r="D228" s="29">
        <v>0.54</v>
      </c>
      <c r="M228" s="83">
        <f t="shared" si="21"/>
        <v>222</v>
      </c>
      <c r="N228" s="83">
        <f t="shared" si="19"/>
        <v>-1440.0000000000014</v>
      </c>
      <c r="O228" s="83"/>
      <c r="P228" s="83">
        <f t="shared" si="22"/>
        <v>-1.1368683772161603E-16</v>
      </c>
      <c r="Q228" s="83"/>
      <c r="R228" s="83">
        <f t="shared" si="23"/>
        <v>-1.0000000000000238E-2</v>
      </c>
      <c r="S228" s="29"/>
      <c r="U228" s="29">
        <f>($AA$16/2)*(1-COS(W228))+($AA$18-SQRT($AA$18^2-$AA$16^2*SIN(W228)^2))</f>
        <v>62.610450983445851</v>
      </c>
      <c r="V228" s="83">
        <f>C228*2</f>
        <v>444</v>
      </c>
      <c r="W228" s="83">
        <f t="shared" si="20"/>
        <v>7.7453333333333338</v>
      </c>
    </row>
    <row r="229" spans="1:23" x14ac:dyDescent="0.3">
      <c r="A229" s="29">
        <v>312</v>
      </c>
      <c r="B229" s="29">
        <v>0</v>
      </c>
      <c r="C229" s="29">
        <v>223</v>
      </c>
      <c r="D229" s="29">
        <v>0.48</v>
      </c>
      <c r="M229" s="83">
        <f t="shared" si="21"/>
        <v>223</v>
      </c>
      <c r="N229" s="83">
        <f t="shared" si="19"/>
        <v>-959.99999999999955</v>
      </c>
      <c r="O229" s="83"/>
      <c r="P229" s="83">
        <f t="shared" si="22"/>
        <v>2.0000000000000077E-2</v>
      </c>
      <c r="Q229" s="83"/>
      <c r="R229" s="83">
        <f t="shared" si="23"/>
        <v>2.0000000000000191E-2</v>
      </c>
      <c r="S229" s="29"/>
      <c r="U229" s="29">
        <f>($AA$16/2)*(1-COS(W229))+($AA$18-SQRT($AA$18^2-$AA$16^2*SIN(W229)^2))</f>
        <v>64.235153250580453</v>
      </c>
      <c r="V229" s="83">
        <f>C229*2</f>
        <v>446</v>
      </c>
      <c r="W229" s="83">
        <f t="shared" si="20"/>
        <v>7.780222222222223</v>
      </c>
    </row>
    <row r="230" spans="1:23" x14ac:dyDescent="0.3">
      <c r="A230" s="29">
        <v>313</v>
      </c>
      <c r="B230" s="29">
        <v>0</v>
      </c>
      <c r="C230" s="29">
        <v>224</v>
      </c>
      <c r="D230" s="29">
        <v>0.44</v>
      </c>
      <c r="M230" s="83">
        <f t="shared" si="21"/>
        <v>224</v>
      </c>
      <c r="N230" s="83">
        <f t="shared" si="19"/>
        <v>-1199.9999999999998</v>
      </c>
      <c r="O230" s="83"/>
      <c r="P230" s="83">
        <f t="shared" si="22"/>
        <v>-1.0000000000000009E-2</v>
      </c>
      <c r="Q230" s="83"/>
      <c r="R230" s="83">
        <f t="shared" si="23"/>
        <v>-3.0000000000000086E-2</v>
      </c>
      <c r="S230" s="29"/>
      <c r="U230" s="29">
        <f>($AA$16/2)*(1-COS(W230))+($AA$18-SQRT($AA$18^2-$AA$16^2*SIN(W230)^2))</f>
        <v>65.794800886112228</v>
      </c>
      <c r="V230" s="83">
        <f>C230*2</f>
        <v>448</v>
      </c>
      <c r="W230" s="83">
        <f t="shared" si="20"/>
        <v>7.8151111111111122</v>
      </c>
    </row>
    <row r="231" spans="1:23" x14ac:dyDescent="0.3">
      <c r="A231" s="29">
        <v>314</v>
      </c>
      <c r="B231" s="29">
        <v>0</v>
      </c>
      <c r="C231" s="29">
        <v>225</v>
      </c>
      <c r="D231" s="29">
        <v>0.39</v>
      </c>
      <c r="M231" s="83">
        <f t="shared" si="21"/>
        <v>225</v>
      </c>
      <c r="N231" s="83">
        <f t="shared" si="19"/>
        <v>-960.00000000000091</v>
      </c>
      <c r="O231" s="83"/>
      <c r="P231" s="83">
        <f t="shared" si="22"/>
        <v>9.9999999999999534E-3</v>
      </c>
      <c r="Q231" s="83"/>
      <c r="R231" s="83">
        <f t="shared" si="23"/>
        <v>1.9999999999999962E-2</v>
      </c>
      <c r="S231" s="29"/>
      <c r="U231" s="29">
        <f>($AA$16/2)*(1-COS(W231))+($AA$18-SQRT($AA$18^2-$AA$16^2*SIN(W231)^2))</f>
        <v>67.286892288902678</v>
      </c>
      <c r="V231" s="83">
        <f>C231*2</f>
        <v>450</v>
      </c>
      <c r="W231" s="83">
        <f t="shared" si="20"/>
        <v>7.8500000000000005</v>
      </c>
    </row>
    <row r="232" spans="1:23" x14ac:dyDescent="0.3">
      <c r="A232" s="29">
        <v>315</v>
      </c>
      <c r="B232" s="29">
        <v>0</v>
      </c>
      <c r="C232" s="29">
        <v>226</v>
      </c>
      <c r="D232" s="29">
        <v>0.35</v>
      </c>
      <c r="M232" s="83">
        <f t="shared" si="21"/>
        <v>226</v>
      </c>
      <c r="N232" s="83">
        <f t="shared" si="19"/>
        <v>-719.99999999999932</v>
      </c>
      <c r="O232" s="83"/>
      <c r="P232" s="83">
        <f t="shared" si="22"/>
        <v>1.0000000000000066E-2</v>
      </c>
      <c r="Q232" s="83"/>
      <c r="R232" s="83">
        <f t="shared" si="23"/>
        <v>1.1275702593849246E-16</v>
      </c>
      <c r="S232" s="29"/>
      <c r="U232" s="29">
        <f>($AA$16/2)*(1-COS(W232))+($AA$18-SQRT($AA$18^2-$AA$16^2*SIN(W232)^2))</f>
        <v>68.709380710894351</v>
      </c>
      <c r="V232" s="83">
        <f>C232*2</f>
        <v>452</v>
      </c>
      <c r="W232" s="83">
        <f t="shared" si="20"/>
        <v>7.8848888888888897</v>
      </c>
    </row>
    <row r="233" spans="1:23" x14ac:dyDescent="0.3">
      <c r="A233" s="29">
        <v>316</v>
      </c>
      <c r="B233" s="29">
        <v>0</v>
      </c>
      <c r="C233" s="29">
        <v>227</v>
      </c>
      <c r="D233" s="29">
        <v>0.32</v>
      </c>
      <c r="M233" s="83">
        <f t="shared" si="21"/>
        <v>227</v>
      </c>
      <c r="N233" s="83">
        <f t="shared" si="19"/>
        <v>-720.00000000000068</v>
      </c>
      <c r="O233" s="83"/>
      <c r="P233" s="83">
        <f t="shared" si="22"/>
        <v>-5.6843418860808016E-17</v>
      </c>
      <c r="Q233" s="83"/>
      <c r="R233" s="83">
        <f t="shared" si="23"/>
        <v>-1.0000000000000123E-2</v>
      </c>
      <c r="S233" s="29"/>
      <c r="U233" s="29">
        <f>($AA$16/2)*(1-COS(W233))+($AA$18-SQRT($AA$18^2-$AA$16^2*SIN(W233)^2))</f>
        <v>70.060679862251021</v>
      </c>
      <c r="V233" s="83">
        <f>C233*2</f>
        <v>454</v>
      </c>
      <c r="W233" s="83">
        <f t="shared" si="20"/>
        <v>7.9197777777777789</v>
      </c>
    </row>
    <row r="234" spans="1:23" x14ac:dyDescent="0.3">
      <c r="A234" s="29">
        <v>317</v>
      </c>
      <c r="B234" s="29">
        <v>0</v>
      </c>
      <c r="C234" s="29">
        <v>228</v>
      </c>
      <c r="D234" s="29">
        <v>0.28999999999999998</v>
      </c>
      <c r="M234" s="83">
        <f t="shared" si="21"/>
        <v>228</v>
      </c>
      <c r="N234" s="83">
        <f t="shared" si="19"/>
        <v>-719.99999999999932</v>
      </c>
      <c r="O234" s="83"/>
      <c r="P234" s="83">
        <f t="shared" si="22"/>
        <v>5.6843418860808016E-17</v>
      </c>
      <c r="Q234" s="83"/>
      <c r="R234" s="83">
        <f t="shared" si="23"/>
        <v>1.1368683772161603E-16</v>
      </c>
      <c r="S234" s="29"/>
      <c r="U234" s="29">
        <f>($AA$16/2)*(1-COS(W234))+($AA$18-SQRT($AA$18^2-$AA$16^2*SIN(W234)^2))</f>
        <v>71.339663883141725</v>
      </c>
      <c r="V234" s="83">
        <f>C234*2</f>
        <v>456</v>
      </c>
      <c r="W234" s="83">
        <f t="shared" si="20"/>
        <v>7.9546666666666672</v>
      </c>
    </row>
    <row r="235" spans="1:23" x14ac:dyDescent="0.3">
      <c r="A235" s="29">
        <v>318</v>
      </c>
      <c r="B235" s="29">
        <v>0</v>
      </c>
      <c r="C235" s="29">
        <v>229</v>
      </c>
      <c r="D235" s="29">
        <v>0.26</v>
      </c>
      <c r="M235" s="83">
        <f t="shared" si="21"/>
        <v>229</v>
      </c>
      <c r="N235" s="83">
        <f t="shared" si="19"/>
        <v>-480.00000000000045</v>
      </c>
      <c r="O235" s="83"/>
      <c r="P235" s="83">
        <f t="shared" si="22"/>
        <v>9.9999999999999534E-3</v>
      </c>
      <c r="Q235" s="83"/>
      <c r="R235" s="83">
        <f t="shared" si="23"/>
        <v>9.9999999999998961E-3</v>
      </c>
      <c r="S235" s="29"/>
      <c r="U235" s="29">
        <f>($AA$16/2)*(1-COS(W235))+($AA$18-SQRT($AA$18^2-$AA$16^2*SIN(W235)^2))</f>
        <v>72.54566174110542</v>
      </c>
      <c r="V235" s="83">
        <f>C235*2</f>
        <v>458</v>
      </c>
      <c r="W235" s="83">
        <f t="shared" si="20"/>
        <v>7.9895555555555564</v>
      </c>
    </row>
    <row r="236" spans="1:23" x14ac:dyDescent="0.3">
      <c r="A236" s="29">
        <v>319</v>
      </c>
      <c r="B236" s="29">
        <v>0</v>
      </c>
      <c r="C236" s="29">
        <v>230</v>
      </c>
      <c r="D236" s="29">
        <v>0.24</v>
      </c>
      <c r="M236" s="83">
        <f t="shared" si="21"/>
        <v>230</v>
      </c>
      <c r="N236" s="83">
        <f t="shared" si="19"/>
        <v>-720</v>
      </c>
      <c r="O236" s="83"/>
      <c r="P236" s="83">
        <f t="shared" si="22"/>
        <v>-9.9999999999999811E-3</v>
      </c>
      <c r="Q236" s="83"/>
      <c r="R236" s="83">
        <f t="shared" si="23"/>
        <v>-1.9999999999999934E-2</v>
      </c>
      <c r="S236" s="29"/>
      <c r="U236" s="29">
        <f>($AA$16/2)*(1-COS(W236))+($AA$18-SQRT($AA$18^2-$AA$16^2*SIN(W236)^2))</f>
        <v>73.678446268944882</v>
      </c>
      <c r="V236" s="83">
        <f>C236*2</f>
        <v>460</v>
      </c>
      <c r="W236" s="83">
        <f t="shared" si="20"/>
        <v>8.0244444444444447</v>
      </c>
    </row>
    <row r="237" spans="1:23" x14ac:dyDescent="0.3">
      <c r="A237" s="29">
        <v>320</v>
      </c>
      <c r="B237" s="29">
        <v>0</v>
      </c>
      <c r="C237" s="29">
        <v>231</v>
      </c>
      <c r="D237" s="29">
        <v>0.21</v>
      </c>
      <c r="M237" s="83">
        <f t="shared" si="21"/>
        <v>231</v>
      </c>
      <c r="N237" s="83">
        <f t="shared" si="19"/>
        <v>-239.99999999999955</v>
      </c>
      <c r="O237" s="83"/>
      <c r="P237" s="83">
        <f t="shared" si="22"/>
        <v>2.0000000000000018E-2</v>
      </c>
      <c r="Q237" s="83"/>
      <c r="R237" s="83">
        <f t="shared" si="23"/>
        <v>0.03</v>
      </c>
      <c r="S237" s="29"/>
      <c r="U237" s="29">
        <f>($AA$16/2)*(1-COS(W237))+($AA$18-SQRT($AA$18^2-$AA$16^2*SIN(W237)^2))</f>
        <v>74.738218202564241</v>
      </c>
      <c r="V237" s="83">
        <f>C237*2</f>
        <v>462</v>
      </c>
      <c r="W237" s="83">
        <f t="shared" si="20"/>
        <v>8.0593333333333348</v>
      </c>
    </row>
    <row r="238" spans="1:23" x14ac:dyDescent="0.3">
      <c r="A238" s="29">
        <v>321</v>
      </c>
      <c r="B238" s="29">
        <v>0</v>
      </c>
      <c r="C238" s="29">
        <v>232</v>
      </c>
      <c r="D238" s="29">
        <v>0.2</v>
      </c>
      <c r="M238" s="83">
        <f t="shared" si="21"/>
        <v>232</v>
      </c>
      <c r="N238" s="83">
        <f t="shared" si="19"/>
        <v>-480.00000000000045</v>
      </c>
      <c r="O238" s="83"/>
      <c r="P238" s="83">
        <f t="shared" si="22"/>
        <v>-1.0000000000000038E-2</v>
      </c>
      <c r="Q238" s="83"/>
      <c r="R238" s="83">
        <f t="shared" si="23"/>
        <v>-3.0000000000000054E-2</v>
      </c>
      <c r="S238" s="29"/>
      <c r="U238" s="29">
        <f>($AA$16/2)*(1-COS(W238))+($AA$18-SQRT($AA$18^2-$AA$16^2*SIN(W238)^2))</f>
        <v>75.725585703799624</v>
      </c>
      <c r="V238" s="83">
        <f>C238*2</f>
        <v>464</v>
      </c>
      <c r="W238" s="83">
        <f t="shared" si="20"/>
        <v>8.0942222222222231</v>
      </c>
    </row>
    <row r="239" spans="1:23" x14ac:dyDescent="0.3">
      <c r="A239" s="29">
        <v>322</v>
      </c>
      <c r="B239" s="29">
        <v>0</v>
      </c>
      <c r="C239" s="29">
        <v>233</v>
      </c>
      <c r="D239" s="29">
        <v>0.18</v>
      </c>
      <c r="M239" s="83">
        <f t="shared" si="21"/>
        <v>233</v>
      </c>
      <c r="N239" s="83">
        <f t="shared" si="19"/>
        <v>-479.99999999999977</v>
      </c>
      <c r="O239" s="83"/>
      <c r="P239" s="83">
        <f t="shared" si="22"/>
        <v>2.8421709430404008E-17</v>
      </c>
      <c r="Q239" s="83"/>
      <c r="R239" s="83">
        <f t="shared" si="23"/>
        <v>1.0000000000000066E-2</v>
      </c>
      <c r="S239" s="29"/>
      <c r="U239" s="29">
        <f>($AA$16/2)*(1-COS(W239))+($AA$18-SQRT($AA$18^2-$AA$16^2*SIN(W239)^2))</f>
        <v>76.641539954361974</v>
      </c>
      <c r="V239" s="83">
        <f>C239*2</f>
        <v>466</v>
      </c>
      <c r="W239" s="83">
        <f t="shared" si="20"/>
        <v>8.1291111111111114</v>
      </c>
    </row>
    <row r="240" spans="1:23" x14ac:dyDescent="0.3">
      <c r="A240" s="29">
        <v>323</v>
      </c>
      <c r="B240" s="29">
        <v>0</v>
      </c>
      <c r="C240" s="29">
        <v>234</v>
      </c>
      <c r="D240" s="29">
        <v>0.16</v>
      </c>
      <c r="M240" s="83">
        <f t="shared" si="21"/>
        <v>234</v>
      </c>
      <c r="N240" s="83">
        <f t="shared" si="19"/>
        <v>-479.99999999999977</v>
      </c>
      <c r="O240" s="83"/>
      <c r="P240" s="83">
        <f t="shared" si="22"/>
        <v>0</v>
      </c>
      <c r="Q240" s="83"/>
      <c r="R240" s="83">
        <f t="shared" si="23"/>
        <v>-2.8421709430404008E-17</v>
      </c>
      <c r="S240" s="29"/>
      <c r="U240" s="29">
        <f>($AA$16/2)*(1-COS(W240))+($AA$18-SQRT($AA$18^2-$AA$16^2*SIN(W240)^2))</f>
        <v>77.487427479702461</v>
      </c>
      <c r="V240" s="83">
        <f>C240*2</f>
        <v>468</v>
      </c>
      <c r="W240" s="83">
        <f t="shared" si="20"/>
        <v>8.1640000000000015</v>
      </c>
    </row>
    <row r="241" spans="1:23" x14ac:dyDescent="0.3">
      <c r="A241" s="29">
        <v>324</v>
      </c>
      <c r="B241" s="29">
        <v>0</v>
      </c>
      <c r="C241" s="29">
        <v>235</v>
      </c>
      <c r="D241" s="29">
        <v>0.14000000000000001</v>
      </c>
      <c r="M241" s="83">
        <f t="shared" si="21"/>
        <v>235</v>
      </c>
      <c r="N241" s="83">
        <f t="shared" si="19"/>
        <v>-480.00000000000045</v>
      </c>
      <c r="O241" s="83"/>
      <c r="P241" s="83">
        <f t="shared" si="22"/>
        <v>-2.8421709430404008E-17</v>
      </c>
      <c r="Q241" s="83"/>
      <c r="R241" s="83">
        <f t="shared" si="23"/>
        <v>-2.8421709430404008E-17</v>
      </c>
      <c r="S241" s="29"/>
      <c r="U241" s="29">
        <f>($AA$16/2)*(1-COS(W241))+($AA$18-SQRT($AA$18^2-$AA$16^2*SIN(W241)^2))</f>
        <v>78.264919904232357</v>
      </c>
      <c r="V241" s="83">
        <f>C241*2</f>
        <v>470</v>
      </c>
      <c r="W241" s="83">
        <f t="shared" si="20"/>
        <v>8.1988888888888898</v>
      </c>
    </row>
    <row r="242" spans="1:23" x14ac:dyDescent="0.3">
      <c r="A242" s="29">
        <v>325</v>
      </c>
      <c r="B242" s="29">
        <v>0</v>
      </c>
      <c r="C242" s="29">
        <v>236</v>
      </c>
      <c r="D242" s="29">
        <v>0.12</v>
      </c>
      <c r="M242" s="83">
        <f t="shared" si="21"/>
        <v>236</v>
      </c>
      <c r="N242" s="83">
        <f t="shared" si="19"/>
        <v>-479.99999999999977</v>
      </c>
      <c r="O242" s="83"/>
      <c r="P242" s="83">
        <f t="shared" si="22"/>
        <v>2.8421709430404008E-17</v>
      </c>
      <c r="Q242" s="83"/>
      <c r="R242" s="83">
        <f t="shared" si="23"/>
        <v>5.6843418860808016E-17</v>
      </c>
      <c r="S242" s="29"/>
      <c r="U242" s="29">
        <f>($AA$16/2)*(1-COS(W242))+($AA$18-SQRT($AA$18^2-$AA$16^2*SIN(W242)^2))</f>
        <v>78.975981852248538</v>
      </c>
      <c r="V242" s="83">
        <f>C242*2</f>
        <v>472</v>
      </c>
      <c r="W242" s="83">
        <f t="shared" si="20"/>
        <v>8.2337777777777781</v>
      </c>
    </row>
    <row r="243" spans="1:23" x14ac:dyDescent="0.3">
      <c r="A243" s="29">
        <v>326</v>
      </c>
      <c r="B243" s="29">
        <v>0</v>
      </c>
      <c r="C243" s="29">
        <v>237</v>
      </c>
      <c r="D243" s="29">
        <v>0.1</v>
      </c>
      <c r="M243" s="83">
        <f t="shared" si="21"/>
        <v>237</v>
      </c>
      <c r="N243" s="83">
        <f t="shared" si="19"/>
        <v>-240.00000000000023</v>
      </c>
      <c r="O243" s="83"/>
      <c r="P243" s="83">
        <f t="shared" si="22"/>
        <v>9.9999999999999811E-3</v>
      </c>
      <c r="Q243" s="83"/>
      <c r="R243" s="83">
        <f t="shared" si="23"/>
        <v>9.9999999999999534E-3</v>
      </c>
      <c r="S243" s="29"/>
      <c r="U243" s="29">
        <f>($AA$16/2)*(1-COS(W243))+($AA$18-SQRT($AA$18^2-$AA$16^2*SIN(W243)^2))</f>
        <v>79.622837694332958</v>
      </c>
      <c r="V243" s="83">
        <f>C243*2</f>
        <v>474</v>
      </c>
      <c r="W243" s="83">
        <f t="shared" si="20"/>
        <v>8.2686666666666682</v>
      </c>
    </row>
    <row r="244" spans="1:23" x14ac:dyDescent="0.3">
      <c r="A244" s="29">
        <v>327</v>
      </c>
      <c r="B244" s="29">
        <v>0</v>
      </c>
      <c r="C244" s="29">
        <v>238</v>
      </c>
      <c r="D244" s="29">
        <v>0.09</v>
      </c>
      <c r="M244" s="83">
        <f t="shared" si="21"/>
        <v>238</v>
      </c>
      <c r="N244" s="83">
        <f t="shared" si="19"/>
        <v>-479.99999999999977</v>
      </c>
      <c r="O244" s="83"/>
      <c r="P244" s="83">
        <f t="shared" si="22"/>
        <v>-9.9999999999999811E-3</v>
      </c>
      <c r="Q244" s="83"/>
      <c r="R244" s="83">
        <f t="shared" si="23"/>
        <v>-1.9999999999999962E-2</v>
      </c>
      <c r="S244" s="29"/>
      <c r="U244" s="29">
        <f>($AA$16/2)*(1-COS(W244))+($AA$18-SQRT($AA$18^2-$AA$16^2*SIN(W244)^2))</f>
        <v>80.207937800568288</v>
      </c>
      <c r="V244" s="83">
        <f>C244*2</f>
        <v>476</v>
      </c>
      <c r="W244" s="83">
        <f t="shared" si="20"/>
        <v>8.3035555555555565</v>
      </c>
    </row>
    <row r="245" spans="1:23" x14ac:dyDescent="0.3">
      <c r="A245" s="29">
        <v>328</v>
      </c>
      <c r="B245" s="29">
        <v>0</v>
      </c>
      <c r="C245" s="29">
        <v>239</v>
      </c>
      <c r="D245" s="29">
        <v>7.0000000000000007E-2</v>
      </c>
      <c r="M245" s="83">
        <f t="shared" si="21"/>
        <v>239</v>
      </c>
      <c r="N245" s="83">
        <f t="shared" si="19"/>
        <v>-480.00000000000011</v>
      </c>
      <c r="O245" s="83"/>
      <c r="P245" s="83">
        <f t="shared" si="22"/>
        <v>-1.4210854715202004E-17</v>
      </c>
      <c r="Q245" s="83"/>
      <c r="R245" s="83">
        <f t="shared" si="23"/>
        <v>9.9999999999999672E-3</v>
      </c>
      <c r="S245" s="29"/>
      <c r="U245" s="29">
        <f>($AA$16/2)*(1-COS(W245))+($AA$18-SQRT($AA$18^2-$AA$16^2*SIN(W245)^2))</f>
        <v>80.733924904281992</v>
      </c>
      <c r="V245" s="83">
        <f>C245*2</f>
        <v>478</v>
      </c>
      <c r="W245" s="83">
        <f t="shared" si="20"/>
        <v>8.3384444444444448</v>
      </c>
    </row>
    <row r="246" spans="1:23" x14ac:dyDescent="0.3">
      <c r="A246" s="29">
        <v>329</v>
      </c>
      <c r="B246" s="29">
        <v>0</v>
      </c>
      <c r="C246" s="29">
        <v>240</v>
      </c>
      <c r="D246" s="29">
        <v>0.05</v>
      </c>
      <c r="M246" s="83">
        <f t="shared" si="21"/>
        <v>240</v>
      </c>
      <c r="N246" s="83">
        <f t="shared" si="19"/>
        <v>-480.00000000000011</v>
      </c>
      <c r="O246" s="83"/>
      <c r="P246" s="83">
        <f t="shared" si="22"/>
        <v>0</v>
      </c>
      <c r="Q246" s="83"/>
      <c r="R246" s="83">
        <f t="shared" si="23"/>
        <v>1.4210854715202004E-17</v>
      </c>
      <c r="S246" s="29"/>
      <c r="U246" s="29">
        <f>($AA$16/2)*(1-COS(W246))+($AA$18-SQRT($AA$18^2-$AA$16^2*SIN(W246)^2))</f>
        <v>81.203601108349233</v>
      </c>
      <c r="V246" s="83">
        <f>C246*2</f>
        <v>480</v>
      </c>
      <c r="W246" s="83">
        <f t="shared" si="20"/>
        <v>8.3733333333333348</v>
      </c>
    </row>
    <row r="247" spans="1:23" x14ac:dyDescent="0.3">
      <c r="A247" s="29">
        <v>330</v>
      </c>
      <c r="B247" s="29">
        <v>0</v>
      </c>
      <c r="C247" s="29">
        <v>241</v>
      </c>
      <c r="D247" s="29">
        <v>0.03</v>
      </c>
      <c r="M247" s="83">
        <f t="shared" si="21"/>
        <v>241</v>
      </c>
      <c r="N247" s="83">
        <f t="shared" si="19"/>
        <v>-239.99999999999997</v>
      </c>
      <c r="O247" s="83"/>
      <c r="P247" s="83">
        <f t="shared" si="22"/>
        <v>1.0000000000000005E-2</v>
      </c>
      <c r="Q247" s="83"/>
      <c r="R247" s="83">
        <f t="shared" si="23"/>
        <v>1.0000000000000005E-2</v>
      </c>
      <c r="S247" s="29"/>
      <c r="U247" s="29">
        <f>($AA$16/2)*(1-COS(W247))+($AA$18-SQRT($AA$18^2-$AA$16^2*SIN(W247)^2))</f>
        <v>81.619895985559836</v>
      </c>
      <c r="V247" s="83">
        <f>C247*2</f>
        <v>482</v>
      </c>
      <c r="W247" s="83">
        <f t="shared" si="20"/>
        <v>8.4082222222222232</v>
      </c>
    </row>
    <row r="248" spans="1:23" x14ac:dyDescent="0.3">
      <c r="A248" s="29">
        <v>331</v>
      </c>
      <c r="B248" s="29">
        <v>0</v>
      </c>
      <c r="C248" s="29">
        <v>242</v>
      </c>
      <c r="D248" s="29">
        <v>0.02</v>
      </c>
      <c r="M248" s="83">
        <f t="shared" si="21"/>
        <v>242</v>
      </c>
      <c r="N248" s="83">
        <f t="shared" si="19"/>
        <v>-480</v>
      </c>
      <c r="O248" s="83"/>
      <c r="P248" s="83">
        <f t="shared" si="22"/>
        <v>-1.0000000000000002E-2</v>
      </c>
      <c r="Q248" s="83"/>
      <c r="R248" s="83">
        <f t="shared" si="23"/>
        <v>-2.0000000000000007E-2</v>
      </c>
      <c r="S248" s="29"/>
      <c r="U248" s="29">
        <f>($AA$16/2)*(1-COS(W248))+($AA$18-SQRT($AA$18^2-$AA$16^2*SIN(W248)^2))</f>
        <v>81.985836140068628</v>
      </c>
      <c r="V248" s="83">
        <f>C248*2</f>
        <v>484</v>
      </c>
      <c r="W248" s="83">
        <f t="shared" si="20"/>
        <v>8.4431111111111115</v>
      </c>
    </row>
    <row r="249" spans="1:23" x14ac:dyDescent="0.3">
      <c r="A249" s="29">
        <v>332</v>
      </c>
      <c r="B249" s="29">
        <v>0</v>
      </c>
      <c r="C249" s="29">
        <v>243</v>
      </c>
      <c r="D249" s="29">
        <v>0</v>
      </c>
      <c r="M249" s="83">
        <f t="shared" si="21"/>
        <v>243</v>
      </c>
      <c r="N249" s="83">
        <f t="shared" si="19"/>
        <v>0</v>
      </c>
      <c r="O249" s="83"/>
      <c r="P249" s="83">
        <f t="shared" si="22"/>
        <v>0.02</v>
      </c>
      <c r="Q249" s="83"/>
      <c r="R249" s="83">
        <f t="shared" si="23"/>
        <v>3.0000000000000002E-2</v>
      </c>
      <c r="S249" s="29"/>
      <c r="U249" s="29">
        <f>($AA$16/2)*(1-COS(W249))+($AA$18-SQRT($AA$18^2-$AA$16^2*SIN(W249)^2))</f>
        <v>82.304516512788439</v>
      </c>
      <c r="V249" s="83">
        <f>C249*2</f>
        <v>486</v>
      </c>
      <c r="W249" s="83">
        <f t="shared" si="20"/>
        <v>8.4780000000000015</v>
      </c>
    </row>
    <row r="250" spans="1:23" x14ac:dyDescent="0.3">
      <c r="A250" s="29">
        <v>333</v>
      </c>
      <c r="B250" s="29">
        <v>0</v>
      </c>
      <c r="C250" s="29">
        <v>244</v>
      </c>
      <c r="D250" s="29">
        <v>0</v>
      </c>
      <c r="M250" s="83">
        <f t="shared" si="21"/>
        <v>244</v>
      </c>
      <c r="N250" s="83">
        <f t="shared" si="19"/>
        <v>0</v>
      </c>
      <c r="O250" s="83"/>
      <c r="P250" s="83">
        <f t="shared" si="22"/>
        <v>0</v>
      </c>
      <c r="Q250" s="83"/>
      <c r="R250" s="83">
        <f t="shared" si="23"/>
        <v>-0.02</v>
      </c>
      <c r="S250" s="29"/>
      <c r="U250" s="29">
        <f>($AA$16/2)*(1-COS(W250))+($AA$18-SQRT($AA$18^2-$AA$16^2*SIN(W250)^2))</f>
        <v>82.579073633259412</v>
      </c>
      <c r="V250" s="83">
        <f>C250*2</f>
        <v>488</v>
      </c>
      <c r="W250" s="83">
        <f t="shared" si="20"/>
        <v>8.5128888888888898</v>
      </c>
    </row>
    <row r="251" spans="1:23" x14ac:dyDescent="0.3">
      <c r="A251" s="29">
        <v>334</v>
      </c>
      <c r="B251" s="29">
        <v>0</v>
      </c>
      <c r="C251" s="29">
        <v>245</v>
      </c>
      <c r="D251" s="29">
        <v>0</v>
      </c>
      <c r="M251" s="83">
        <f t="shared" si="21"/>
        <v>245</v>
      </c>
      <c r="N251" s="83">
        <f t="shared" si="19"/>
        <v>0</v>
      </c>
      <c r="O251" s="83"/>
      <c r="P251" s="83">
        <f t="shared" si="22"/>
        <v>0</v>
      </c>
      <c r="Q251" s="83"/>
      <c r="R251" s="83">
        <f t="shared" si="23"/>
        <v>0</v>
      </c>
      <c r="S251" s="29"/>
      <c r="U251" s="29">
        <f>($AA$16/2)*(1-COS(W251))+($AA$18-SQRT($AA$18^2-$AA$16^2*SIN(W251)^2))</f>
        <v>82.812660946690727</v>
      </c>
      <c r="V251" s="83">
        <f>C251*2</f>
        <v>490</v>
      </c>
      <c r="W251" s="83">
        <f t="shared" si="20"/>
        <v>8.5477777777777781</v>
      </c>
    </row>
    <row r="252" spans="1:23" x14ac:dyDescent="0.3">
      <c r="A252" s="29">
        <v>335</v>
      </c>
      <c r="B252" s="29">
        <v>0</v>
      </c>
      <c r="C252" s="29">
        <v>246</v>
      </c>
      <c r="D252" s="29">
        <v>0</v>
      </c>
      <c r="M252" s="83">
        <f t="shared" si="21"/>
        <v>246</v>
      </c>
      <c r="N252" s="83">
        <f t="shared" si="19"/>
        <v>0</v>
      </c>
      <c r="O252" s="83"/>
      <c r="P252" s="83">
        <f t="shared" si="22"/>
        <v>0</v>
      </c>
      <c r="Q252" s="83"/>
      <c r="R252" s="83">
        <f t="shared" si="23"/>
        <v>0</v>
      </c>
      <c r="S252" s="29"/>
      <c r="U252" s="29">
        <f>($AA$16/2)*(1-COS(W252))+($AA$18-SQRT($AA$18^2-$AA$16^2*SIN(W252)^2))</f>
        <v>83.008426279329299</v>
      </c>
      <c r="V252" s="83">
        <f>C252*2</f>
        <v>492</v>
      </c>
      <c r="W252" s="83">
        <f t="shared" si="20"/>
        <v>8.5826666666666682</v>
      </c>
    </row>
    <row r="253" spans="1:23" x14ac:dyDescent="0.3">
      <c r="A253" s="29">
        <v>336</v>
      </c>
      <c r="B253" s="29">
        <v>0</v>
      </c>
      <c r="C253" s="29">
        <v>247</v>
      </c>
      <c r="D253" s="29">
        <v>0</v>
      </c>
      <c r="M253" s="83">
        <f t="shared" si="21"/>
        <v>247</v>
      </c>
      <c r="N253" s="83">
        <f t="shared" si="19"/>
        <v>0</v>
      </c>
      <c r="O253" s="83"/>
      <c r="P253" s="83">
        <f t="shared" si="22"/>
        <v>0</v>
      </c>
      <c r="Q253" s="83"/>
      <c r="R253" s="83">
        <f t="shared" si="23"/>
        <v>0</v>
      </c>
      <c r="S253" s="29"/>
      <c r="U253" s="29">
        <f>($AA$16/2)*(1-COS(W253))+($AA$18-SQRT($AA$18^2-$AA$16^2*SIN(W253)^2))</f>
        <v>83.169491449094537</v>
      </c>
      <c r="V253" s="83">
        <f>C253*2</f>
        <v>494</v>
      </c>
      <c r="W253" s="83">
        <f t="shared" si="20"/>
        <v>8.6175555555555565</v>
      </c>
    </row>
    <row r="254" spans="1:23" x14ac:dyDescent="0.3">
      <c r="A254" s="29">
        <v>337</v>
      </c>
      <c r="B254" s="29">
        <v>0</v>
      </c>
      <c r="C254" s="29">
        <v>248</v>
      </c>
      <c r="D254" s="29">
        <v>0</v>
      </c>
      <c r="M254" s="83">
        <f t="shared" si="21"/>
        <v>248</v>
      </c>
      <c r="N254" s="83">
        <f t="shared" si="19"/>
        <v>0</v>
      </c>
      <c r="O254" s="83"/>
      <c r="P254" s="83">
        <f t="shared" si="22"/>
        <v>0</v>
      </c>
      <c r="Q254" s="83"/>
      <c r="R254" s="83">
        <f t="shared" si="23"/>
        <v>0</v>
      </c>
      <c r="S254" s="29"/>
      <c r="U254" s="29">
        <f>($AA$16/2)*(1-COS(W254))+($AA$18-SQRT($AA$18^2-$AA$16^2*SIN(W254)^2))</f>
        <v>83.298933981887544</v>
      </c>
      <c r="V254" s="83">
        <f>C254*2</f>
        <v>496</v>
      </c>
      <c r="W254" s="83">
        <f t="shared" si="20"/>
        <v>8.6524444444444448</v>
      </c>
    </row>
    <row r="255" spans="1:23" x14ac:dyDescent="0.3">
      <c r="A255" s="29">
        <v>338</v>
      </c>
      <c r="B255" s="29">
        <v>0</v>
      </c>
      <c r="C255" s="29">
        <v>249</v>
      </c>
      <c r="D255" s="29">
        <v>0</v>
      </c>
      <c r="M255" s="83">
        <f t="shared" si="21"/>
        <v>249</v>
      </c>
      <c r="N255" s="83">
        <f t="shared" si="19"/>
        <v>0</v>
      </c>
      <c r="O255" s="83"/>
      <c r="P255" s="83">
        <f t="shared" si="22"/>
        <v>0</v>
      </c>
      <c r="Q255" s="83"/>
      <c r="R255" s="83">
        <f t="shared" si="23"/>
        <v>0</v>
      </c>
      <c r="S255" s="29"/>
      <c r="U255" s="29">
        <f>($AA$16/2)*(1-COS(W255))+($AA$18-SQRT($AA$18^2-$AA$16^2*SIN(W255)^2))</f>
        <v>83.399770856961041</v>
      </c>
      <c r="V255" s="83">
        <f>C255*2</f>
        <v>498</v>
      </c>
      <c r="W255" s="83">
        <f t="shared" si="20"/>
        <v>8.6873333333333349</v>
      </c>
    </row>
    <row r="256" spans="1:23" x14ac:dyDescent="0.3">
      <c r="A256" s="29">
        <v>339</v>
      </c>
      <c r="B256" s="29">
        <v>0</v>
      </c>
      <c r="C256" s="29">
        <v>250</v>
      </c>
      <c r="D256" s="29">
        <v>0</v>
      </c>
      <c r="M256" s="83">
        <f t="shared" si="21"/>
        <v>250</v>
      </c>
      <c r="N256" s="83">
        <f t="shared" si="19"/>
        <v>0</v>
      </c>
      <c r="O256" s="83"/>
      <c r="P256" s="83">
        <f t="shared" si="22"/>
        <v>0</v>
      </c>
      <c r="Q256" s="83"/>
      <c r="R256" s="83">
        <f t="shared" si="23"/>
        <v>0</v>
      </c>
      <c r="S256" s="29"/>
      <c r="U256" s="29">
        <f>($AA$16/2)*(1-COS(W256))+($AA$18-SQRT($AA$18^2-$AA$16^2*SIN(W256)^2))</f>
        <v>83.474944176649458</v>
      </c>
      <c r="V256" s="83">
        <f>C256*2</f>
        <v>500</v>
      </c>
      <c r="W256" s="83">
        <f t="shared" si="20"/>
        <v>8.7222222222222232</v>
      </c>
    </row>
    <row r="257" spans="1:23" x14ac:dyDescent="0.3">
      <c r="A257" s="29">
        <v>340</v>
      </c>
      <c r="B257" s="29">
        <v>0</v>
      </c>
      <c r="C257" s="29">
        <v>251</v>
      </c>
      <c r="D257" s="29">
        <v>0</v>
      </c>
      <c r="M257" s="83">
        <f t="shared" si="21"/>
        <v>251</v>
      </c>
      <c r="N257" s="83">
        <f t="shared" si="19"/>
        <v>0</v>
      </c>
      <c r="O257" s="83"/>
      <c r="P257" s="83">
        <f t="shared" si="22"/>
        <v>0</v>
      </c>
      <c r="Q257" s="83"/>
      <c r="R257" s="83">
        <f t="shared" si="23"/>
        <v>0</v>
      </c>
      <c r="S257" s="29"/>
      <c r="U257" s="29">
        <f>($AA$16/2)*(1-COS(W257))+($AA$18-SQRT($AA$18^2-$AA$16^2*SIN(W257)^2))</f>
        <v>83.527308635751425</v>
      </c>
      <c r="V257" s="83">
        <f>C257*2</f>
        <v>502</v>
      </c>
      <c r="W257" s="83">
        <f t="shared" si="20"/>
        <v>8.7571111111111115</v>
      </c>
    </row>
    <row r="258" spans="1:23" x14ac:dyDescent="0.3">
      <c r="A258" s="29">
        <v>341</v>
      </c>
      <c r="B258" s="29">
        <v>0</v>
      </c>
      <c r="C258" s="29">
        <v>252</v>
      </c>
      <c r="D258" s="29">
        <v>0</v>
      </c>
      <c r="M258" s="83">
        <f t="shared" si="21"/>
        <v>252</v>
      </c>
      <c r="N258" s="83">
        <f t="shared" si="19"/>
        <v>0</v>
      </c>
      <c r="O258" s="83"/>
      <c r="P258" s="83">
        <f t="shared" si="22"/>
        <v>0</v>
      </c>
      <c r="Q258" s="83"/>
      <c r="R258" s="83">
        <f t="shared" si="23"/>
        <v>0</v>
      </c>
      <c r="S258" s="29"/>
      <c r="U258" s="29">
        <f>($AA$16/2)*(1-COS(W258))+($AA$18-SQRT($AA$18^2-$AA$16^2*SIN(W258)^2))</f>
        <v>83.559620652926341</v>
      </c>
      <c r="V258" s="83">
        <f>C258*2</f>
        <v>504</v>
      </c>
      <c r="W258" s="83">
        <f t="shared" si="20"/>
        <v>8.7920000000000016</v>
      </c>
    </row>
    <row r="259" spans="1:23" x14ac:dyDescent="0.3">
      <c r="A259" s="29">
        <v>342</v>
      </c>
      <c r="B259" s="29">
        <v>0</v>
      </c>
      <c r="C259" s="29">
        <v>253</v>
      </c>
      <c r="D259" s="29">
        <v>0</v>
      </c>
      <c r="M259" s="83">
        <f t="shared" si="21"/>
        <v>253</v>
      </c>
      <c r="N259" s="83">
        <f t="shared" si="19"/>
        <v>0</v>
      </c>
      <c r="O259" s="83"/>
      <c r="P259" s="83">
        <f t="shared" si="22"/>
        <v>0</v>
      </c>
      <c r="Q259" s="83"/>
      <c r="R259" s="83">
        <f t="shared" si="23"/>
        <v>0</v>
      </c>
      <c r="S259" s="29"/>
      <c r="U259" s="29">
        <f>($AA$16/2)*(1-COS(W259))+($AA$18-SQRT($AA$18^2-$AA$16^2*SIN(W259)^2))</f>
        <v>83.574529019535007</v>
      </c>
      <c r="V259" s="83">
        <f>C259*2</f>
        <v>506</v>
      </c>
      <c r="W259" s="83">
        <f t="shared" si="20"/>
        <v>8.8268888888888899</v>
      </c>
    </row>
    <row r="260" spans="1:23" x14ac:dyDescent="0.3">
      <c r="A260" s="29">
        <v>343</v>
      </c>
      <c r="B260" s="29">
        <v>0</v>
      </c>
      <c r="C260" s="29">
        <v>254</v>
      </c>
      <c r="D260" s="29">
        <v>0</v>
      </c>
      <c r="M260" s="83">
        <f t="shared" si="21"/>
        <v>254</v>
      </c>
      <c r="N260" s="83">
        <f t="shared" si="19"/>
        <v>0</v>
      </c>
      <c r="O260" s="83"/>
      <c r="P260" s="83">
        <f t="shared" si="22"/>
        <v>0</v>
      </c>
      <c r="Q260" s="83"/>
      <c r="R260" s="83">
        <f t="shared" si="23"/>
        <v>0</v>
      </c>
      <c r="S260" s="29"/>
      <c r="U260" s="29">
        <f>($AA$16/2)*(1-COS(W260))+($AA$18-SQRT($AA$18^2-$AA$16^2*SIN(W260)^2))</f>
        <v>83.574566919353956</v>
      </c>
      <c r="V260" s="83">
        <f>C260*2</f>
        <v>508</v>
      </c>
      <c r="W260" s="83">
        <f t="shared" si="20"/>
        <v>8.8617777777777782</v>
      </c>
    </row>
    <row r="261" spans="1:23" x14ac:dyDescent="0.3">
      <c r="A261" s="29">
        <v>344</v>
      </c>
      <c r="B261" s="29">
        <v>0</v>
      </c>
      <c r="C261" s="29">
        <v>255</v>
      </c>
      <c r="D261" s="29">
        <v>0</v>
      </c>
      <c r="M261" s="83">
        <f t="shared" si="21"/>
        <v>255</v>
      </c>
      <c r="N261" s="83">
        <f t="shared" si="19"/>
        <v>0</v>
      </c>
      <c r="O261" s="83"/>
      <c r="P261" s="83">
        <f t="shared" si="22"/>
        <v>0</v>
      </c>
      <c r="Q261" s="83"/>
      <c r="R261" s="83">
        <f t="shared" si="23"/>
        <v>0</v>
      </c>
      <c r="S261" s="29"/>
      <c r="U261" s="29">
        <f>($AA$16/2)*(1-COS(W261))+($AA$18-SQRT($AA$18^2-$AA$16^2*SIN(W261)^2))</f>
        <v>83.562145174511997</v>
      </c>
      <c r="V261" s="83">
        <f>C261*2</f>
        <v>510</v>
      </c>
      <c r="W261" s="83">
        <f t="shared" si="20"/>
        <v>8.8966666666666683</v>
      </c>
    </row>
    <row r="262" spans="1:23" x14ac:dyDescent="0.3">
      <c r="A262" s="29">
        <v>345</v>
      </c>
      <c r="B262" s="29">
        <v>0</v>
      </c>
      <c r="C262" s="29">
        <v>256</v>
      </c>
      <c r="D262" s="29">
        <v>0</v>
      </c>
      <c r="M262" s="83">
        <f t="shared" si="21"/>
        <v>256</v>
      </c>
      <c r="N262" s="83">
        <f t="shared" si="19"/>
        <v>0</v>
      </c>
      <c r="O262" s="83"/>
      <c r="P262" s="83">
        <f t="shared" si="22"/>
        <v>0</v>
      </c>
      <c r="Q262" s="83"/>
      <c r="R262" s="83">
        <f t="shared" si="23"/>
        <v>0</v>
      </c>
      <c r="S262" s="29"/>
      <c r="U262" s="29">
        <f>($AA$16/2)*(1-COS(W262))+($AA$18-SQRT($AA$18^2-$AA$16^2*SIN(W262)^2))</f>
        <v>83.539546577919154</v>
      </c>
      <c r="V262" s="83">
        <f>C262*2</f>
        <v>512</v>
      </c>
      <c r="W262" s="83">
        <f t="shared" si="20"/>
        <v>8.9315555555555566</v>
      </c>
    </row>
    <row r="263" spans="1:23" x14ac:dyDescent="0.3">
      <c r="A263" s="29">
        <v>346</v>
      </c>
      <c r="B263" s="29">
        <v>0</v>
      </c>
      <c r="C263" s="29">
        <v>257</v>
      </c>
      <c r="D263" s="29">
        <v>0</v>
      </c>
      <c r="M263" s="83">
        <f t="shared" si="21"/>
        <v>257</v>
      </c>
      <c r="N263" s="83">
        <f t="shared" si="19"/>
        <v>0</v>
      </c>
      <c r="O263" s="83"/>
      <c r="P263" s="83">
        <f t="shared" si="22"/>
        <v>0</v>
      </c>
      <c r="Q263" s="83"/>
      <c r="R263" s="83">
        <f t="shared" si="23"/>
        <v>0</v>
      </c>
      <c r="S263" s="29"/>
      <c r="U263" s="29">
        <f>($AA$16/2)*(1-COS(W263))+($AA$18-SQRT($AA$18^2-$AA$16^2*SIN(W263)^2))</f>
        <v>83.508921179572553</v>
      </c>
      <c r="V263" s="83">
        <f>C263*2</f>
        <v>514</v>
      </c>
      <c r="W263" s="83">
        <f t="shared" si="20"/>
        <v>8.9664444444444449</v>
      </c>
    </row>
    <row r="264" spans="1:23" x14ac:dyDescent="0.3">
      <c r="A264" s="29">
        <v>347</v>
      </c>
      <c r="B264" s="29">
        <v>0</v>
      </c>
      <c r="C264" s="29">
        <v>258</v>
      </c>
      <c r="D264" s="29">
        <v>0</v>
      </c>
      <c r="M264" s="83">
        <f t="shared" si="21"/>
        <v>258</v>
      </c>
      <c r="N264" s="83">
        <f t="shared" ref="N264:N327" si="24">(D265-D264)*24000</f>
        <v>0</v>
      </c>
      <c r="O264" s="83"/>
      <c r="P264" s="83">
        <f t="shared" si="22"/>
        <v>0</v>
      </c>
      <c r="Q264" s="83"/>
      <c r="R264" s="83">
        <f t="shared" si="23"/>
        <v>0</v>
      </c>
      <c r="S264" s="29"/>
      <c r="U264" s="29">
        <f>($AA$16/2)*(1-COS(W264))+($AA$18-SQRT($AA$18^2-$AA$16^2*SIN(W264)^2))</f>
        <v>83.472282402745705</v>
      </c>
      <c r="V264" s="83">
        <f>C264*2</f>
        <v>516</v>
      </c>
      <c r="W264" s="83">
        <f t="shared" ref="W264:W327" si="25">V264*(3.14/180)</f>
        <v>9.001333333333335</v>
      </c>
    </row>
    <row r="265" spans="1:23" x14ac:dyDescent="0.3">
      <c r="A265" s="29">
        <v>348</v>
      </c>
      <c r="B265" s="29">
        <v>0</v>
      </c>
      <c r="C265" s="29">
        <v>259</v>
      </c>
      <c r="D265" s="29">
        <v>0</v>
      </c>
      <c r="M265" s="83">
        <f t="shared" ref="M265:M328" si="26">M264+1</f>
        <v>259</v>
      </c>
      <c r="N265" s="83">
        <f t="shared" si="24"/>
        <v>0</v>
      </c>
      <c r="O265" s="83"/>
      <c r="P265" s="83">
        <f t="shared" ref="P265:P328" si="27">(N265-N264)/24000</f>
        <v>0</v>
      </c>
      <c r="Q265" s="83"/>
      <c r="R265" s="83">
        <f t="shared" ref="R265:R328" si="28">(P265-P264)/(M265-M264)</f>
        <v>0</v>
      </c>
      <c r="S265" s="29"/>
      <c r="U265" s="29">
        <f>($AA$16/2)*(1-COS(W265))+($AA$18-SQRT($AA$18^2-$AA$16^2*SIN(W265)^2))</f>
        <v>83.431503875628266</v>
      </c>
      <c r="V265" s="83">
        <f>C265*2</f>
        <v>518</v>
      </c>
      <c r="W265" s="83">
        <f t="shared" si="25"/>
        <v>9.0362222222222233</v>
      </c>
    </row>
    <row r="266" spans="1:23" x14ac:dyDescent="0.3">
      <c r="A266" s="29">
        <v>349</v>
      </c>
      <c r="B266" s="29">
        <v>0</v>
      </c>
      <c r="C266" s="29">
        <v>260</v>
      </c>
      <c r="D266" s="29">
        <v>0</v>
      </c>
      <c r="M266" s="83">
        <f t="shared" si="26"/>
        <v>260</v>
      </c>
      <c r="N266" s="83">
        <f t="shared" si="24"/>
        <v>0</v>
      </c>
      <c r="O266" s="83"/>
      <c r="P266" s="83">
        <f t="shared" si="27"/>
        <v>0</v>
      </c>
      <c r="Q266" s="83"/>
      <c r="R266" s="83">
        <f t="shared" si="28"/>
        <v>0</v>
      </c>
      <c r="S266" s="29"/>
      <c r="U266" s="29">
        <f>($AA$16/2)*(1-COS(W266))+($AA$18-SQRT($AA$18^2-$AA$16^2*SIN(W266)^2))</f>
        <v>83.388316874022536</v>
      </c>
      <c r="V266" s="83">
        <f>C266*2</f>
        <v>520</v>
      </c>
      <c r="W266" s="83">
        <f t="shared" si="25"/>
        <v>9.0711111111111116</v>
      </c>
    </row>
    <row r="267" spans="1:23" x14ac:dyDescent="0.3">
      <c r="A267" s="29">
        <v>350</v>
      </c>
      <c r="B267" s="29">
        <v>0</v>
      </c>
      <c r="C267" s="29">
        <v>261</v>
      </c>
      <c r="D267" s="29">
        <v>0</v>
      </c>
      <c r="M267" s="83">
        <f t="shared" si="26"/>
        <v>261</v>
      </c>
      <c r="N267" s="83">
        <f t="shared" si="24"/>
        <v>0</v>
      </c>
      <c r="O267" s="83"/>
      <c r="P267" s="83">
        <f t="shared" si="27"/>
        <v>0</v>
      </c>
      <c r="Q267" s="83"/>
      <c r="R267" s="83">
        <f t="shared" si="28"/>
        <v>0</v>
      </c>
      <c r="S267" s="29"/>
      <c r="U267" s="29">
        <f>($AA$16/2)*(1-COS(W267))+($AA$18-SQRT($AA$18^2-$AA$16^2*SIN(W267)^2))</f>
        <v>83.344308280871331</v>
      </c>
      <c r="V267" s="83">
        <f>C267*2</f>
        <v>522</v>
      </c>
      <c r="W267" s="83">
        <f t="shared" si="25"/>
        <v>9.1060000000000016</v>
      </c>
    </row>
    <row r="268" spans="1:23" x14ac:dyDescent="0.3">
      <c r="A268" s="29">
        <v>351</v>
      </c>
      <c r="B268" s="29">
        <v>0</v>
      </c>
      <c r="C268" s="29">
        <v>262</v>
      </c>
      <c r="D268" s="29">
        <v>0</v>
      </c>
      <c r="M268" s="83">
        <f t="shared" si="26"/>
        <v>262</v>
      </c>
      <c r="N268" s="83">
        <f t="shared" si="24"/>
        <v>0</v>
      </c>
      <c r="O268" s="83"/>
      <c r="P268" s="83">
        <f t="shared" si="27"/>
        <v>0</v>
      </c>
      <c r="Q268" s="83"/>
      <c r="R268" s="83">
        <f t="shared" si="28"/>
        <v>0</v>
      </c>
      <c r="S268" s="29"/>
      <c r="U268" s="29">
        <f>($AA$16/2)*(1-COS(W268))+($AA$18-SQRT($AA$18^2-$AA$16^2*SIN(W268)^2))</f>
        <v>83.300918978418849</v>
      </c>
      <c r="V268" s="83">
        <f>C268*2</f>
        <v>524</v>
      </c>
      <c r="W268" s="83">
        <f t="shared" si="25"/>
        <v>9.14088888888889</v>
      </c>
    </row>
    <row r="269" spans="1:23" x14ac:dyDescent="0.3">
      <c r="A269" s="29">
        <v>352</v>
      </c>
      <c r="B269" s="29">
        <v>0</v>
      </c>
      <c r="C269" s="29">
        <v>263</v>
      </c>
      <c r="D269" s="29">
        <v>0</v>
      </c>
      <c r="M269" s="83">
        <f t="shared" si="26"/>
        <v>263</v>
      </c>
      <c r="N269" s="83">
        <f t="shared" si="24"/>
        <v>0</v>
      </c>
      <c r="O269" s="83"/>
      <c r="P269" s="83">
        <f t="shared" si="27"/>
        <v>0</v>
      </c>
      <c r="Q269" s="83"/>
      <c r="R269" s="83">
        <f t="shared" si="28"/>
        <v>0</v>
      </c>
      <c r="S269" s="29"/>
      <c r="U269" s="29">
        <f>($AA$16/2)*(1-COS(W269))+($AA$18-SQRT($AA$18^2-$AA$16^2*SIN(W269)^2))</f>
        <v>83.259442598507448</v>
      </c>
      <c r="V269" s="83">
        <f>C269*2</f>
        <v>526</v>
      </c>
      <c r="W269" s="83">
        <f t="shared" si="25"/>
        <v>9.1757777777777783</v>
      </c>
    </row>
    <row r="270" spans="1:23" x14ac:dyDescent="0.3">
      <c r="A270" s="29">
        <v>353</v>
      </c>
      <c r="B270" s="29">
        <v>0</v>
      </c>
      <c r="C270" s="29">
        <v>264</v>
      </c>
      <c r="D270" s="29">
        <v>0</v>
      </c>
      <c r="M270" s="83">
        <f t="shared" si="26"/>
        <v>264</v>
      </c>
      <c r="N270" s="83">
        <f t="shared" si="24"/>
        <v>0</v>
      </c>
      <c r="O270" s="83"/>
      <c r="P270" s="83">
        <f t="shared" si="27"/>
        <v>0</v>
      </c>
      <c r="Q270" s="83"/>
      <c r="R270" s="83">
        <f t="shared" si="28"/>
        <v>0</v>
      </c>
      <c r="S270" s="29"/>
      <c r="U270" s="29">
        <f>($AA$16/2)*(1-COS(W270))+($AA$18-SQRT($AA$18^2-$AA$16^2*SIN(W270)^2))</f>
        <v>83.22102456576269</v>
      </c>
      <c r="V270" s="83">
        <f>C270*2</f>
        <v>528</v>
      </c>
      <c r="W270" s="83">
        <f t="shared" si="25"/>
        <v>9.2106666666666683</v>
      </c>
    </row>
    <row r="271" spans="1:23" x14ac:dyDescent="0.3">
      <c r="A271" s="29">
        <v>354</v>
      </c>
      <c r="B271" s="29">
        <v>0</v>
      </c>
      <c r="C271" s="29">
        <v>265</v>
      </c>
      <c r="D271" s="29">
        <v>0</v>
      </c>
      <c r="M271" s="83">
        <f t="shared" si="26"/>
        <v>265</v>
      </c>
      <c r="N271" s="83">
        <f t="shared" si="24"/>
        <v>0</v>
      </c>
      <c r="O271" s="83"/>
      <c r="P271" s="83">
        <f t="shared" si="27"/>
        <v>0</v>
      </c>
      <c r="Q271" s="83"/>
      <c r="R271" s="83">
        <f t="shared" si="28"/>
        <v>0</v>
      </c>
      <c r="S271" s="29"/>
      <c r="U271" s="29">
        <f>($AA$16/2)*(1-COS(W271))+($AA$18-SQRT($AA$18^2-$AA$16^2*SIN(W271)^2))</f>
        <v>83.18666137714709</v>
      </c>
      <c r="V271" s="83">
        <f>C271*2</f>
        <v>530</v>
      </c>
      <c r="W271" s="83">
        <f t="shared" si="25"/>
        <v>9.2455555555555566</v>
      </c>
    </row>
    <row r="272" spans="1:23" x14ac:dyDescent="0.3">
      <c r="A272" s="29">
        <v>355</v>
      </c>
      <c r="B272" s="29">
        <v>0</v>
      </c>
      <c r="C272" s="29">
        <v>266</v>
      </c>
      <c r="D272" s="29">
        <v>0</v>
      </c>
      <c r="M272" s="83">
        <f t="shared" si="26"/>
        <v>266</v>
      </c>
      <c r="N272" s="83">
        <f t="shared" si="24"/>
        <v>0</v>
      </c>
      <c r="O272" s="83"/>
      <c r="P272" s="83">
        <f t="shared" si="27"/>
        <v>0</v>
      </c>
      <c r="Q272" s="83"/>
      <c r="R272" s="83">
        <f t="shared" si="28"/>
        <v>0</v>
      </c>
      <c r="S272" s="29"/>
      <c r="U272" s="29">
        <f>($AA$16/2)*(1-COS(W272))+($AA$18-SQRT($AA$18^2-$AA$16^2*SIN(W272)^2))</f>
        <v>83.157200069539897</v>
      </c>
      <c r="V272" s="83">
        <f>C272*2</f>
        <v>532</v>
      </c>
      <c r="W272" s="83">
        <f t="shared" si="25"/>
        <v>9.2804444444444449</v>
      </c>
    </row>
    <row r="273" spans="1:23" x14ac:dyDescent="0.3">
      <c r="A273" s="29">
        <v>356</v>
      </c>
      <c r="B273" s="29">
        <v>0</v>
      </c>
      <c r="C273" s="29">
        <v>267</v>
      </c>
      <c r="D273" s="29">
        <v>0</v>
      </c>
      <c r="M273" s="83">
        <f t="shared" si="26"/>
        <v>267</v>
      </c>
      <c r="N273" s="83">
        <f t="shared" si="24"/>
        <v>0</v>
      </c>
      <c r="O273" s="83"/>
      <c r="P273" s="83">
        <f t="shared" si="27"/>
        <v>0</v>
      </c>
      <c r="Q273" s="83"/>
      <c r="R273" s="83">
        <f t="shared" si="28"/>
        <v>0</v>
      </c>
      <c r="S273" s="29"/>
      <c r="U273" s="29">
        <f>($AA$16/2)*(1-COS(W273))+($AA$18-SQRT($AA$18^2-$AA$16^2*SIN(W273)^2))</f>
        <v>83.133337834634133</v>
      </c>
      <c r="V273" s="83">
        <f>C273*2</f>
        <v>534</v>
      </c>
      <c r="W273" s="83">
        <f t="shared" si="25"/>
        <v>9.315333333333335</v>
      </c>
    </row>
    <row r="274" spans="1:23" x14ac:dyDescent="0.3">
      <c r="A274" s="29">
        <v>357</v>
      </c>
      <c r="B274" s="29">
        <v>0</v>
      </c>
      <c r="C274" s="29">
        <v>268</v>
      </c>
      <c r="D274" s="29">
        <v>0</v>
      </c>
      <c r="M274" s="83">
        <f t="shared" si="26"/>
        <v>268</v>
      </c>
      <c r="N274" s="83">
        <f t="shared" si="24"/>
        <v>0</v>
      </c>
      <c r="O274" s="83"/>
      <c r="P274" s="83">
        <f t="shared" si="27"/>
        <v>0</v>
      </c>
      <c r="Q274" s="83"/>
      <c r="R274" s="83">
        <f t="shared" si="28"/>
        <v>0</v>
      </c>
      <c r="S274" s="29"/>
      <c r="U274" s="29">
        <f>($AA$16/2)*(1-COS(W274))+($AA$18-SQRT($AA$18^2-$AA$16^2*SIN(W274)^2))</f>
        <v>83.115621747558308</v>
      </c>
      <c r="V274" s="83">
        <f>C274*2</f>
        <v>536</v>
      </c>
      <c r="W274" s="83">
        <f t="shared" si="25"/>
        <v>9.3502222222222233</v>
      </c>
    </row>
    <row r="275" spans="1:23" x14ac:dyDescent="0.3">
      <c r="A275" s="29">
        <v>358</v>
      </c>
      <c r="B275" s="29">
        <v>0</v>
      </c>
      <c r="C275" s="29">
        <v>269</v>
      </c>
      <c r="D275" s="29">
        <v>0</v>
      </c>
      <c r="M275" s="83">
        <f t="shared" si="26"/>
        <v>269</v>
      </c>
      <c r="N275" s="83">
        <f t="shared" si="24"/>
        <v>0</v>
      </c>
      <c r="O275" s="83"/>
      <c r="P275" s="83">
        <f t="shared" si="27"/>
        <v>0</v>
      </c>
      <c r="Q275" s="83"/>
      <c r="R275" s="83">
        <f t="shared" si="28"/>
        <v>0</v>
      </c>
      <c r="S275" s="29"/>
      <c r="U275" s="29">
        <f>($AA$16/2)*(1-COS(W275))+($AA$18-SQRT($AA$18^2-$AA$16^2*SIN(W275)^2))</f>
        <v>83.104448582287745</v>
      </c>
      <c r="V275" s="83">
        <f>C275*2</f>
        <v>538</v>
      </c>
      <c r="W275" s="83">
        <f t="shared" si="25"/>
        <v>9.3851111111111116</v>
      </c>
    </row>
    <row r="276" spans="1:23" x14ac:dyDescent="0.3">
      <c r="A276" s="29">
        <v>359</v>
      </c>
      <c r="B276" s="29">
        <v>0.01</v>
      </c>
      <c r="C276" s="29">
        <v>270</v>
      </c>
      <c r="D276" s="29">
        <v>0</v>
      </c>
      <c r="M276" s="83">
        <f t="shared" si="26"/>
        <v>270</v>
      </c>
      <c r="N276" s="83">
        <f t="shared" si="24"/>
        <v>0</v>
      </c>
      <c r="O276" s="83"/>
      <c r="P276" s="83">
        <f t="shared" si="27"/>
        <v>0</v>
      </c>
      <c r="Q276" s="83"/>
      <c r="R276" s="83">
        <f t="shared" si="28"/>
        <v>0</v>
      </c>
      <c r="S276" s="29"/>
      <c r="U276" s="29">
        <f>($AA$16/2)*(1-COS(W276))+($AA$18-SQRT($AA$18^2-$AA$16^2*SIN(W276)^2))</f>
        <v>83.100064693166388</v>
      </c>
      <c r="V276" s="83">
        <f>C276*2</f>
        <v>540</v>
      </c>
      <c r="W276" s="83">
        <f t="shared" si="25"/>
        <v>9.4200000000000017</v>
      </c>
    </row>
    <row r="277" spans="1:23" x14ac:dyDescent="0.3">
      <c r="A277" s="29">
        <v>360</v>
      </c>
      <c r="B277" s="29">
        <v>0.01</v>
      </c>
      <c r="C277" s="29">
        <v>271</v>
      </c>
      <c r="D277" s="29">
        <v>0</v>
      </c>
      <c r="M277" s="83">
        <f t="shared" si="26"/>
        <v>271</v>
      </c>
      <c r="N277" s="83">
        <f t="shared" si="24"/>
        <v>0</v>
      </c>
      <c r="O277" s="83"/>
      <c r="P277" s="83">
        <f t="shared" si="27"/>
        <v>0</v>
      </c>
      <c r="Q277" s="83"/>
      <c r="R277" s="83">
        <f t="shared" si="28"/>
        <v>0</v>
      </c>
      <c r="S277" s="29"/>
      <c r="U277" s="29">
        <f>($AA$16/2)*(1-COS(W277))+($AA$18-SQRT($AA$18^2-$AA$16^2*SIN(W277)^2))</f>
        <v>83.102565947796265</v>
      </c>
      <c r="V277" s="83">
        <f>C277*2</f>
        <v>542</v>
      </c>
      <c r="W277" s="83">
        <f t="shared" si="25"/>
        <v>9.45488888888889</v>
      </c>
    </row>
    <row r="278" spans="1:23" x14ac:dyDescent="0.3">
      <c r="A278" s="29">
        <v>1</v>
      </c>
      <c r="B278" s="29">
        <v>0.01</v>
      </c>
      <c r="C278" s="29">
        <v>272</v>
      </c>
      <c r="D278" s="29">
        <v>0</v>
      </c>
      <c r="M278" s="83">
        <f t="shared" si="26"/>
        <v>272</v>
      </c>
      <c r="N278" s="83">
        <f t="shared" si="24"/>
        <v>0</v>
      </c>
      <c r="O278" s="83"/>
      <c r="P278" s="83">
        <f t="shared" si="27"/>
        <v>0</v>
      </c>
      <c r="Q278" s="83"/>
      <c r="R278" s="83">
        <f t="shared" si="28"/>
        <v>0</v>
      </c>
      <c r="S278" s="29"/>
      <c r="U278" s="29">
        <f>($AA$16/2)*(1-COS(W278))+($AA$18-SQRT($AA$18^2-$AA$16^2*SIN(W278)^2))</f>
        <v>83.111897702249919</v>
      </c>
      <c r="V278" s="83">
        <f>C278*2</f>
        <v>544</v>
      </c>
      <c r="W278" s="83">
        <f t="shared" si="25"/>
        <v>9.4897777777777783</v>
      </c>
    </row>
    <row r="279" spans="1:23" x14ac:dyDescent="0.3">
      <c r="A279" s="29">
        <v>2</v>
      </c>
      <c r="B279" s="29">
        <v>0.01</v>
      </c>
      <c r="C279" s="29">
        <v>273</v>
      </c>
      <c r="D279" s="29">
        <v>0</v>
      </c>
      <c r="M279" s="83">
        <f t="shared" si="26"/>
        <v>273</v>
      </c>
      <c r="N279" s="83">
        <f t="shared" si="24"/>
        <v>0</v>
      </c>
      <c r="O279" s="83"/>
      <c r="P279" s="83">
        <f t="shared" si="27"/>
        <v>0</v>
      </c>
      <c r="Q279" s="83"/>
      <c r="R279" s="83">
        <f t="shared" si="28"/>
        <v>0</v>
      </c>
      <c r="S279" s="29"/>
      <c r="U279" s="29">
        <f>($AA$16/2)*(1-COS(W279))+($AA$18-SQRT($AA$18^2-$AA$16^2*SIN(W279)^2))</f>
        <v>83.127854815108194</v>
      </c>
      <c r="V279" s="83">
        <f>C279*2</f>
        <v>546</v>
      </c>
      <c r="W279" s="83">
        <f t="shared" si="25"/>
        <v>9.5246666666666684</v>
      </c>
    </row>
    <row r="280" spans="1:23" x14ac:dyDescent="0.3">
      <c r="A280" s="29">
        <v>3</v>
      </c>
      <c r="B280" s="29">
        <v>0.01</v>
      </c>
      <c r="C280" s="29">
        <v>274</v>
      </c>
      <c r="D280" s="29">
        <v>0</v>
      </c>
      <c r="M280" s="83">
        <f t="shared" si="26"/>
        <v>274</v>
      </c>
      <c r="N280" s="83">
        <f t="shared" si="24"/>
        <v>0</v>
      </c>
      <c r="O280" s="83"/>
      <c r="P280" s="83">
        <f t="shared" si="27"/>
        <v>0</v>
      </c>
      <c r="Q280" s="83"/>
      <c r="R280" s="83">
        <f t="shared" si="28"/>
        <v>0</v>
      </c>
      <c r="S280" s="29"/>
      <c r="U280" s="29">
        <f>($AA$16/2)*(1-COS(W280))+($AA$18-SQRT($AA$18^2-$AA$16^2*SIN(W280)^2))</f>
        <v>83.150081702315461</v>
      </c>
      <c r="V280" s="83">
        <f>C280*2</f>
        <v>548</v>
      </c>
      <c r="W280" s="83">
        <f t="shared" si="25"/>
        <v>9.5595555555555567</v>
      </c>
    </row>
    <row r="281" spans="1:23" x14ac:dyDescent="0.3">
      <c r="A281" s="29">
        <v>4</v>
      </c>
      <c r="B281" s="29">
        <v>0.01</v>
      </c>
      <c r="C281" s="29">
        <v>275</v>
      </c>
      <c r="D281" s="29">
        <v>0</v>
      </c>
      <c r="M281" s="83">
        <f t="shared" si="26"/>
        <v>275</v>
      </c>
      <c r="N281" s="83">
        <f t="shared" si="24"/>
        <v>0</v>
      </c>
      <c r="O281" s="83"/>
      <c r="P281" s="83">
        <f t="shared" si="27"/>
        <v>0</v>
      </c>
      <c r="Q281" s="83"/>
      <c r="R281" s="83">
        <f t="shared" si="28"/>
        <v>0</v>
      </c>
      <c r="S281" s="29"/>
      <c r="U281" s="29">
        <f>($AA$16/2)*(1-COS(W281))+($AA$18-SQRT($AA$18^2-$AA$16^2*SIN(W281)^2))</f>
        <v>83.178072440366648</v>
      </c>
      <c r="V281" s="83">
        <f>C281*2</f>
        <v>550</v>
      </c>
      <c r="W281" s="83">
        <f t="shared" si="25"/>
        <v>9.594444444444445</v>
      </c>
    </row>
    <row r="282" spans="1:23" x14ac:dyDescent="0.3">
      <c r="A282" s="29">
        <v>5</v>
      </c>
      <c r="B282" s="29">
        <v>0.02</v>
      </c>
      <c r="C282" s="29">
        <v>276</v>
      </c>
      <c r="D282" s="29">
        <v>0</v>
      </c>
      <c r="M282" s="83">
        <f t="shared" si="26"/>
        <v>276</v>
      </c>
      <c r="N282" s="83">
        <f t="shared" si="24"/>
        <v>0</v>
      </c>
      <c r="O282" s="83"/>
      <c r="P282" s="83">
        <f t="shared" si="27"/>
        <v>0</v>
      </c>
      <c r="Q282" s="83"/>
      <c r="R282" s="83">
        <f t="shared" si="28"/>
        <v>0</v>
      </c>
      <c r="S282" s="29"/>
      <c r="U282" s="29">
        <f>($AA$16/2)*(1-COS(W282))+($AA$18-SQRT($AA$18^2-$AA$16^2*SIN(W282)^2))</f>
        <v>83.211170930988175</v>
      </c>
      <c r="V282" s="83">
        <f>C282*2</f>
        <v>552</v>
      </c>
      <c r="W282" s="83">
        <f t="shared" si="25"/>
        <v>9.6293333333333351</v>
      </c>
    </row>
    <row r="283" spans="1:23" x14ac:dyDescent="0.3">
      <c r="A283" s="29">
        <v>6</v>
      </c>
      <c r="B283" s="29">
        <v>0.02</v>
      </c>
      <c r="C283" s="29">
        <v>277</v>
      </c>
      <c r="D283" s="29">
        <v>0</v>
      </c>
      <c r="M283" s="83">
        <f t="shared" si="26"/>
        <v>277</v>
      </c>
      <c r="N283" s="83">
        <f t="shared" si="24"/>
        <v>0</v>
      </c>
      <c r="O283" s="83"/>
      <c r="P283" s="83">
        <f t="shared" si="27"/>
        <v>0</v>
      </c>
      <c r="Q283" s="83"/>
      <c r="R283" s="83">
        <f t="shared" si="28"/>
        <v>0</v>
      </c>
      <c r="S283" s="29"/>
      <c r="U283" s="29">
        <f>($AA$16/2)*(1-COS(W283))+($AA$18-SQRT($AA$18^2-$AA$16^2*SIN(W283)^2))</f>
        <v>83.248571146337127</v>
      </c>
      <c r="V283" s="83">
        <f>C283*2</f>
        <v>554</v>
      </c>
      <c r="W283" s="83">
        <f t="shared" si="25"/>
        <v>9.6642222222222234</v>
      </c>
    </row>
    <row r="284" spans="1:23" x14ac:dyDescent="0.3">
      <c r="A284" s="29">
        <v>7</v>
      </c>
      <c r="B284" s="29">
        <v>0.02</v>
      </c>
      <c r="C284" s="29">
        <v>278</v>
      </c>
      <c r="D284" s="29">
        <v>0</v>
      </c>
      <c r="M284" s="83">
        <f t="shared" si="26"/>
        <v>278</v>
      </c>
      <c r="N284" s="83">
        <f t="shared" si="24"/>
        <v>0</v>
      </c>
      <c r="O284" s="83"/>
      <c r="P284" s="83">
        <f t="shared" si="27"/>
        <v>0</v>
      </c>
      <c r="Q284" s="83"/>
      <c r="R284" s="83">
        <f t="shared" si="28"/>
        <v>0</v>
      </c>
      <c r="S284" s="29"/>
      <c r="U284" s="29">
        <f>($AA$16/2)*(1-COS(W284))+($AA$18-SQRT($AA$18^2-$AA$16^2*SIN(W284)^2))</f>
        <v>83.289317479904511</v>
      </c>
      <c r="V284" s="83">
        <f>C284*2</f>
        <v>556</v>
      </c>
      <c r="W284" s="83">
        <f t="shared" si="25"/>
        <v>9.6991111111111117</v>
      </c>
    </row>
    <row r="285" spans="1:23" x14ac:dyDescent="0.3">
      <c r="A285" s="29">
        <v>8</v>
      </c>
      <c r="B285" s="29">
        <v>0.02</v>
      </c>
      <c r="C285" s="29">
        <v>279</v>
      </c>
      <c r="D285" s="29">
        <v>0</v>
      </c>
      <c r="M285" s="83">
        <f t="shared" si="26"/>
        <v>279</v>
      </c>
      <c r="N285" s="83">
        <f t="shared" si="24"/>
        <v>0</v>
      </c>
      <c r="O285" s="83"/>
      <c r="P285" s="83">
        <f t="shared" si="27"/>
        <v>0</v>
      </c>
      <c r="Q285" s="83"/>
      <c r="R285" s="83">
        <f t="shared" si="28"/>
        <v>0</v>
      </c>
      <c r="S285" s="29"/>
      <c r="U285" s="29">
        <f>($AA$16/2)*(1-COS(W285))+($AA$18-SQRT($AA$18^2-$AA$16^2*SIN(W285)^2))</f>
        <v>83.332305234846984</v>
      </c>
      <c r="V285" s="83">
        <f>C285*2</f>
        <v>558</v>
      </c>
      <c r="W285" s="83">
        <f t="shared" si="25"/>
        <v>9.7340000000000018</v>
      </c>
    </row>
    <row r="286" spans="1:23" x14ac:dyDescent="0.3">
      <c r="A286" s="29">
        <v>9</v>
      </c>
      <c r="B286" s="29">
        <v>0.02</v>
      </c>
      <c r="C286" s="29">
        <v>280</v>
      </c>
      <c r="D286" s="29">
        <v>0</v>
      </c>
      <c r="M286" s="83">
        <f t="shared" si="26"/>
        <v>280</v>
      </c>
      <c r="N286" s="83">
        <f t="shared" si="24"/>
        <v>0</v>
      </c>
      <c r="O286" s="83"/>
      <c r="P286" s="83">
        <f t="shared" si="27"/>
        <v>0</v>
      </c>
      <c r="Q286" s="83"/>
      <c r="R286" s="83">
        <f t="shared" si="28"/>
        <v>0</v>
      </c>
      <c r="S286" s="29"/>
      <c r="U286" s="29">
        <f>($AA$16/2)*(1-COS(W286))+($AA$18-SQRT($AA$18^2-$AA$16^2*SIN(W286)^2))</f>
        <v>83.376281288458799</v>
      </c>
      <c r="V286" s="83">
        <f>C286*2</f>
        <v>560</v>
      </c>
      <c r="W286" s="83">
        <f t="shared" si="25"/>
        <v>9.7688888888888901</v>
      </c>
    </row>
    <row r="287" spans="1:23" x14ac:dyDescent="0.3">
      <c r="A287" s="29">
        <v>10</v>
      </c>
      <c r="B287" s="29">
        <v>0.02</v>
      </c>
      <c r="C287" s="29">
        <v>281</v>
      </c>
      <c r="D287" s="29">
        <v>0</v>
      </c>
      <c r="M287" s="83">
        <f t="shared" si="26"/>
        <v>281</v>
      </c>
      <c r="N287" s="83">
        <f t="shared" si="24"/>
        <v>0</v>
      </c>
      <c r="O287" s="83"/>
      <c r="P287" s="83">
        <f t="shared" si="27"/>
        <v>0</v>
      </c>
      <c r="Q287" s="83"/>
      <c r="R287" s="83">
        <f t="shared" si="28"/>
        <v>0</v>
      </c>
      <c r="S287" s="29"/>
      <c r="U287" s="29">
        <f>($AA$16/2)*(1-COS(W287))+($AA$18-SQRT($AA$18^2-$AA$16^2*SIN(W287)^2))</f>
        <v>83.419844978981388</v>
      </c>
      <c r="V287" s="83">
        <f>C287*2</f>
        <v>562</v>
      </c>
      <c r="W287" s="83">
        <f t="shared" si="25"/>
        <v>9.8037777777777784</v>
      </c>
    </row>
    <row r="288" spans="1:23" x14ac:dyDescent="0.3">
      <c r="A288" s="29">
        <v>11</v>
      </c>
      <c r="B288" s="29">
        <v>0.03</v>
      </c>
      <c r="C288" s="29">
        <v>282</v>
      </c>
      <c r="D288" s="29">
        <v>0</v>
      </c>
      <c r="M288" s="83">
        <f t="shared" si="26"/>
        <v>282</v>
      </c>
      <c r="N288" s="83">
        <f t="shared" si="24"/>
        <v>0</v>
      </c>
      <c r="O288" s="83"/>
      <c r="P288" s="83">
        <f t="shared" si="27"/>
        <v>0</v>
      </c>
      <c r="Q288" s="83"/>
      <c r="R288" s="83">
        <f t="shared" si="28"/>
        <v>0</v>
      </c>
      <c r="S288" s="29"/>
      <c r="U288" s="29">
        <f>($AA$16/2)*(1-COS(W288))+($AA$18-SQRT($AA$18^2-$AA$16^2*SIN(W288)^2))</f>
        <v>83.461449268975997</v>
      </c>
      <c r="V288" s="83">
        <f>C288*2</f>
        <v>564</v>
      </c>
      <c r="W288" s="83">
        <f t="shared" si="25"/>
        <v>9.8386666666666684</v>
      </c>
    </row>
    <row r="289" spans="1:23" x14ac:dyDescent="0.3">
      <c r="A289" s="29">
        <v>12</v>
      </c>
      <c r="B289" s="29">
        <v>0.03</v>
      </c>
      <c r="C289" s="29">
        <v>283</v>
      </c>
      <c r="D289" s="29">
        <v>0</v>
      </c>
      <c r="M289" s="83">
        <f t="shared" si="26"/>
        <v>283</v>
      </c>
      <c r="N289" s="83">
        <f t="shared" si="24"/>
        <v>0</v>
      </c>
      <c r="O289" s="83"/>
      <c r="P289" s="83">
        <f t="shared" si="27"/>
        <v>0</v>
      </c>
      <c r="Q289" s="83"/>
      <c r="R289" s="83">
        <f t="shared" si="28"/>
        <v>0</v>
      </c>
      <c r="S289" s="29"/>
      <c r="U289" s="29">
        <f>($AA$16/2)*(1-COS(W289))+($AA$18-SQRT($AA$18^2-$AA$16^2*SIN(W289)^2))</f>
        <v>83.499402248062665</v>
      </c>
      <c r="V289" s="83">
        <f>C289*2</f>
        <v>566</v>
      </c>
      <c r="W289" s="83">
        <f t="shared" si="25"/>
        <v>9.8735555555555568</v>
      </c>
    </row>
    <row r="290" spans="1:23" x14ac:dyDescent="0.3">
      <c r="A290" s="29">
        <v>13</v>
      </c>
      <c r="B290" s="29">
        <v>0.03</v>
      </c>
      <c r="C290" s="29">
        <v>284</v>
      </c>
      <c r="D290" s="29">
        <v>0</v>
      </c>
      <c r="M290" s="83">
        <f t="shared" si="26"/>
        <v>284</v>
      </c>
      <c r="N290" s="83">
        <f t="shared" si="24"/>
        <v>0</v>
      </c>
      <c r="O290" s="83"/>
      <c r="P290" s="83">
        <f t="shared" si="27"/>
        <v>0</v>
      </c>
      <c r="Q290" s="83"/>
      <c r="R290" s="83">
        <f t="shared" si="28"/>
        <v>0</v>
      </c>
      <c r="S290" s="29"/>
      <c r="U290" s="29">
        <f>($AA$16/2)*(1-COS(W290))+($AA$18-SQRT($AA$18^2-$AA$16^2*SIN(W290)^2))</f>
        <v>83.531869046940173</v>
      </c>
      <c r="V290" s="83">
        <f>C290*2</f>
        <v>568</v>
      </c>
      <c r="W290" s="83">
        <f t="shared" si="25"/>
        <v>9.9084444444444451</v>
      </c>
    </row>
    <row r="291" spans="1:23" x14ac:dyDescent="0.3">
      <c r="A291" s="29">
        <v>14</v>
      </c>
      <c r="B291" s="29">
        <v>0.03</v>
      </c>
      <c r="C291" s="29">
        <v>285</v>
      </c>
      <c r="D291" s="29">
        <v>0</v>
      </c>
      <c r="M291" s="83">
        <f t="shared" si="26"/>
        <v>285</v>
      </c>
      <c r="N291" s="83">
        <f t="shared" si="24"/>
        <v>0</v>
      </c>
      <c r="O291" s="83"/>
      <c r="P291" s="83">
        <f t="shared" si="27"/>
        <v>0</v>
      </c>
      <c r="Q291" s="83"/>
      <c r="R291" s="83">
        <f t="shared" si="28"/>
        <v>0</v>
      </c>
      <c r="S291" s="29"/>
      <c r="U291" s="29">
        <f>($AA$16/2)*(1-COS(W291))+($AA$18-SQRT($AA$18^2-$AA$16^2*SIN(W291)^2))</f>
        <v>83.556874244189586</v>
      </c>
      <c r="V291" s="83">
        <f>C291*2</f>
        <v>570</v>
      </c>
      <c r="W291" s="83">
        <f t="shared" si="25"/>
        <v>9.9433333333333351</v>
      </c>
    </row>
    <row r="292" spans="1:23" x14ac:dyDescent="0.3">
      <c r="A292" s="29">
        <v>15</v>
      </c>
      <c r="B292" s="29">
        <v>0.03</v>
      </c>
      <c r="C292" s="29">
        <v>286</v>
      </c>
      <c r="D292" s="29">
        <v>0</v>
      </c>
      <c r="M292" s="83">
        <f t="shared" si="26"/>
        <v>286</v>
      </c>
      <c r="N292" s="83">
        <f t="shared" si="24"/>
        <v>0</v>
      </c>
      <c r="O292" s="83"/>
      <c r="P292" s="83">
        <f t="shared" si="27"/>
        <v>0</v>
      </c>
      <c r="Q292" s="83"/>
      <c r="R292" s="83">
        <f t="shared" si="28"/>
        <v>0</v>
      </c>
      <c r="S292" s="29"/>
      <c r="U292" s="29">
        <f>($AA$16/2)*(1-COS(W292))+($AA$18-SQRT($AA$18^2-$AA$16^2*SIN(W292)^2))</f>
        <v>83.572304857317675</v>
      </c>
      <c r="V292" s="83">
        <f>C292*2</f>
        <v>572</v>
      </c>
      <c r="W292" s="83">
        <f t="shared" si="25"/>
        <v>9.9782222222222234</v>
      </c>
    </row>
    <row r="293" spans="1:23" x14ac:dyDescent="0.3">
      <c r="A293" s="29">
        <v>16</v>
      </c>
      <c r="B293" s="29">
        <v>0.03</v>
      </c>
      <c r="C293" s="29">
        <v>287</v>
      </c>
      <c r="D293" s="29">
        <v>0</v>
      </c>
      <c r="M293" s="83">
        <f t="shared" si="26"/>
        <v>287</v>
      </c>
      <c r="N293" s="83">
        <f t="shared" si="24"/>
        <v>0</v>
      </c>
      <c r="O293" s="83"/>
      <c r="P293" s="83">
        <f t="shared" si="27"/>
        <v>0</v>
      </c>
      <c r="Q293" s="83"/>
      <c r="R293" s="83">
        <f t="shared" si="28"/>
        <v>0</v>
      </c>
      <c r="S293" s="29"/>
      <c r="U293" s="29">
        <f>($AA$16/2)*(1-COS(W293))+($AA$18-SQRT($AA$18^2-$AA$16^2*SIN(W293)^2))</f>
        <v>83.57591401964801</v>
      </c>
      <c r="V293" s="83">
        <f>C293*2</f>
        <v>574</v>
      </c>
      <c r="W293" s="83">
        <f t="shared" si="25"/>
        <v>10.013111111111112</v>
      </c>
    </row>
    <row r="294" spans="1:23" x14ac:dyDescent="0.3">
      <c r="A294" s="29">
        <v>17</v>
      </c>
      <c r="B294" s="29">
        <v>0.04</v>
      </c>
      <c r="C294" s="29">
        <v>288</v>
      </c>
      <c r="D294" s="29">
        <v>0</v>
      </c>
      <c r="M294" s="83">
        <f t="shared" si="26"/>
        <v>288</v>
      </c>
      <c r="N294" s="83">
        <f t="shared" si="24"/>
        <v>0</v>
      </c>
      <c r="O294" s="83"/>
      <c r="P294" s="83">
        <f t="shared" si="27"/>
        <v>0</v>
      </c>
      <c r="Q294" s="83"/>
      <c r="R294" s="83">
        <f t="shared" si="28"/>
        <v>0</v>
      </c>
      <c r="S294" s="29"/>
      <c r="U294" s="29">
        <f>($AA$16/2)*(1-COS(W294))+($AA$18-SQRT($AA$18^2-$AA$16^2*SIN(W294)^2))</f>
        <v>83.565325454774381</v>
      </c>
      <c r="V294" s="83">
        <f>C294*2</f>
        <v>576</v>
      </c>
      <c r="W294" s="83">
        <f t="shared" si="25"/>
        <v>10.048000000000002</v>
      </c>
    </row>
    <row r="295" spans="1:23" x14ac:dyDescent="0.3">
      <c r="A295" s="29">
        <v>18</v>
      </c>
      <c r="B295" s="29">
        <v>0.04</v>
      </c>
      <c r="C295" s="29">
        <v>289</v>
      </c>
      <c r="D295" s="29">
        <v>0</v>
      </c>
      <c r="M295" s="83">
        <f t="shared" si="26"/>
        <v>289</v>
      </c>
      <c r="N295" s="83">
        <f t="shared" si="24"/>
        <v>0</v>
      </c>
      <c r="O295" s="83"/>
      <c r="P295" s="83">
        <f t="shared" si="27"/>
        <v>0</v>
      </c>
      <c r="Q295" s="83"/>
      <c r="R295" s="83">
        <f t="shared" si="28"/>
        <v>0</v>
      </c>
      <c r="S295" s="29"/>
      <c r="U295" s="29">
        <f>($AA$16/2)*(1-COS(W295))+($AA$18-SQRT($AA$18^2-$AA$16^2*SIN(W295)^2))</f>
        <v>83.538038870023911</v>
      </c>
      <c r="V295" s="83">
        <f>C295*2</f>
        <v>578</v>
      </c>
      <c r="W295" s="83">
        <f t="shared" si="25"/>
        <v>10.08288888888889</v>
      </c>
    </row>
    <row r="296" spans="1:23" x14ac:dyDescent="0.3">
      <c r="A296" s="29">
        <v>19</v>
      </c>
      <c r="B296" s="29">
        <v>0.04</v>
      </c>
      <c r="C296" s="29">
        <v>290</v>
      </c>
      <c r="D296" s="29">
        <v>0</v>
      </c>
      <c r="M296" s="83">
        <f t="shared" si="26"/>
        <v>290</v>
      </c>
      <c r="N296" s="83">
        <f t="shared" si="24"/>
        <v>0</v>
      </c>
      <c r="O296" s="83"/>
      <c r="P296" s="83">
        <f t="shared" si="27"/>
        <v>0</v>
      </c>
      <c r="Q296" s="83"/>
      <c r="R296" s="83">
        <f t="shared" si="28"/>
        <v>0</v>
      </c>
      <c r="S296" s="29"/>
      <c r="U296" s="29">
        <f>($AA$16/2)*(1-COS(W296))+($AA$18-SQRT($AA$18^2-$AA$16^2*SIN(W296)^2))</f>
        <v>83.491436399306522</v>
      </c>
      <c r="V296" s="83">
        <f>C296*2</f>
        <v>580</v>
      </c>
      <c r="W296" s="83">
        <f t="shared" si="25"/>
        <v>10.117777777777778</v>
      </c>
    </row>
    <row r="297" spans="1:23" x14ac:dyDescent="0.3">
      <c r="A297" s="29">
        <v>20</v>
      </c>
      <c r="B297" s="29">
        <v>0.04</v>
      </c>
      <c r="C297" s="29">
        <v>291</v>
      </c>
      <c r="D297" s="29">
        <v>0</v>
      </c>
      <c r="M297" s="83">
        <f t="shared" si="26"/>
        <v>291</v>
      </c>
      <c r="N297" s="83">
        <f t="shared" si="24"/>
        <v>0</v>
      </c>
      <c r="O297" s="83"/>
      <c r="P297" s="83">
        <f t="shared" si="27"/>
        <v>0</v>
      </c>
      <c r="Q297" s="83"/>
      <c r="R297" s="83">
        <f t="shared" si="28"/>
        <v>0</v>
      </c>
      <c r="S297" s="29"/>
      <c r="U297" s="29">
        <f>($AA$16/2)*(1-COS(W297))+($AA$18-SQRT($AA$18^2-$AA$16^2*SIN(W297)^2))</f>
        <v>83.422790233320043</v>
      </c>
      <c r="V297" s="83">
        <f>C297*2</f>
        <v>582</v>
      </c>
      <c r="W297" s="83">
        <f t="shared" si="25"/>
        <v>10.152666666666669</v>
      </c>
    </row>
    <row r="298" spans="1:23" x14ac:dyDescent="0.3">
      <c r="A298" s="29">
        <v>21</v>
      </c>
      <c r="B298" s="29">
        <v>0.04</v>
      </c>
      <c r="C298" s="29">
        <v>292</v>
      </c>
      <c r="D298" s="29">
        <v>0</v>
      </c>
      <c r="M298" s="83">
        <f t="shared" si="26"/>
        <v>292</v>
      </c>
      <c r="N298" s="83">
        <f t="shared" si="24"/>
        <v>0</v>
      </c>
      <c r="O298" s="83"/>
      <c r="P298" s="83">
        <f t="shared" si="27"/>
        <v>0</v>
      </c>
      <c r="Q298" s="83"/>
      <c r="R298" s="83">
        <f t="shared" si="28"/>
        <v>0</v>
      </c>
      <c r="S298" s="29"/>
      <c r="U298" s="29">
        <f>($AA$16/2)*(1-COS(W298))+($AA$18-SQRT($AA$18^2-$AA$16^2*SIN(W298)^2))</f>
        <v>83.329271580675623</v>
      </c>
      <c r="V298" s="83">
        <f>C298*2</f>
        <v>584</v>
      </c>
      <c r="W298" s="83">
        <f t="shared" si="25"/>
        <v>10.187555555555557</v>
      </c>
    </row>
    <row r="299" spans="1:23" x14ac:dyDescent="0.3">
      <c r="A299" s="29">
        <v>22</v>
      </c>
      <c r="B299" s="29">
        <v>0.04</v>
      </c>
      <c r="C299" s="29">
        <v>293</v>
      </c>
      <c r="D299" s="29">
        <v>0</v>
      </c>
      <c r="M299" s="83">
        <f t="shared" si="26"/>
        <v>293</v>
      </c>
      <c r="N299" s="83">
        <f t="shared" si="24"/>
        <v>0</v>
      </c>
      <c r="O299" s="83"/>
      <c r="P299" s="83">
        <f t="shared" si="27"/>
        <v>0</v>
      </c>
      <c r="Q299" s="83"/>
      <c r="R299" s="83">
        <f t="shared" si="28"/>
        <v>0</v>
      </c>
      <c r="S299" s="29"/>
      <c r="U299" s="29">
        <f>($AA$16/2)*(1-COS(W299))+($AA$18-SQRT($AA$18^2-$AA$16^2*SIN(W299)^2))</f>
        <v>83.207961106338203</v>
      </c>
      <c r="V299" s="83">
        <f>C299*2</f>
        <v>586</v>
      </c>
      <c r="W299" s="83">
        <f t="shared" si="25"/>
        <v>10.222444444444445</v>
      </c>
    </row>
    <row r="300" spans="1:23" x14ac:dyDescent="0.3">
      <c r="A300" s="29">
        <v>23</v>
      </c>
      <c r="B300" s="29">
        <v>0.05</v>
      </c>
      <c r="C300" s="29">
        <v>294</v>
      </c>
      <c r="D300" s="29">
        <v>0</v>
      </c>
      <c r="M300" s="83">
        <f t="shared" si="26"/>
        <v>294</v>
      </c>
      <c r="N300" s="83">
        <f t="shared" si="24"/>
        <v>0</v>
      </c>
      <c r="O300" s="83"/>
      <c r="P300" s="83">
        <f t="shared" si="27"/>
        <v>0</v>
      </c>
      <c r="Q300" s="83"/>
      <c r="R300" s="83">
        <f t="shared" si="28"/>
        <v>0</v>
      </c>
      <c r="S300" s="29"/>
      <c r="U300" s="29">
        <f>($AA$16/2)*(1-COS(W300))+($AA$18-SQRT($AA$18^2-$AA$16^2*SIN(W300)^2))</f>
        <v>83.055860992945739</v>
      </c>
      <c r="V300" s="83">
        <f>C300*2</f>
        <v>588</v>
      </c>
      <c r="W300" s="83">
        <f t="shared" si="25"/>
        <v>10.257333333333335</v>
      </c>
    </row>
    <row r="301" spans="1:23" x14ac:dyDescent="0.3">
      <c r="A301" s="29">
        <v>24</v>
      </c>
      <c r="B301" s="29">
        <v>0.05</v>
      </c>
      <c r="C301" s="29">
        <v>295</v>
      </c>
      <c r="D301" s="29">
        <v>0</v>
      </c>
      <c r="M301" s="83">
        <f t="shared" si="26"/>
        <v>295</v>
      </c>
      <c r="N301" s="83">
        <f t="shared" si="24"/>
        <v>0</v>
      </c>
      <c r="O301" s="83"/>
      <c r="P301" s="83">
        <f t="shared" si="27"/>
        <v>0</v>
      </c>
      <c r="Q301" s="83"/>
      <c r="R301" s="83">
        <f t="shared" si="28"/>
        <v>0</v>
      </c>
      <c r="S301" s="29"/>
      <c r="U301" s="29">
        <f>($AA$16/2)*(1-COS(W301))+($AA$18-SQRT($AA$18^2-$AA$16^2*SIN(W301)^2))</f>
        <v>82.869908765094877</v>
      </c>
      <c r="V301" s="83">
        <f>C301*2</f>
        <v>590</v>
      </c>
      <c r="W301" s="83">
        <f t="shared" si="25"/>
        <v>10.292222222222223</v>
      </c>
    </row>
    <row r="302" spans="1:23" x14ac:dyDescent="0.3">
      <c r="A302" s="29">
        <v>25</v>
      </c>
      <c r="B302" s="29">
        <v>0.05</v>
      </c>
      <c r="C302" s="29">
        <v>296</v>
      </c>
      <c r="D302" s="29">
        <v>0</v>
      </c>
      <c r="M302" s="83">
        <f t="shared" si="26"/>
        <v>296</v>
      </c>
      <c r="N302" s="83">
        <f t="shared" si="24"/>
        <v>0</v>
      </c>
      <c r="O302" s="83"/>
      <c r="P302" s="83">
        <f t="shared" si="27"/>
        <v>0</v>
      </c>
      <c r="Q302" s="83"/>
      <c r="R302" s="83">
        <f t="shared" si="28"/>
        <v>0</v>
      </c>
      <c r="S302" s="29"/>
      <c r="U302" s="29">
        <f>($AA$16/2)*(1-COS(W302))+($AA$18-SQRT($AA$18^2-$AA$16^2*SIN(W302)^2))</f>
        <v>82.646993005501457</v>
      </c>
      <c r="V302" s="83">
        <f>C302*2</f>
        <v>592</v>
      </c>
      <c r="W302" s="83">
        <f t="shared" si="25"/>
        <v>10.327111111111112</v>
      </c>
    </row>
    <row r="303" spans="1:23" x14ac:dyDescent="0.3">
      <c r="A303" s="29">
        <v>26</v>
      </c>
      <c r="B303" s="29">
        <v>0.05</v>
      </c>
      <c r="C303" s="29">
        <v>297</v>
      </c>
      <c r="D303" s="29">
        <v>0</v>
      </c>
      <c r="M303" s="83">
        <f t="shared" si="26"/>
        <v>297</v>
      </c>
      <c r="N303" s="83">
        <f t="shared" si="24"/>
        <v>0</v>
      </c>
      <c r="O303" s="83"/>
      <c r="P303" s="83">
        <f t="shared" si="27"/>
        <v>0</v>
      </c>
      <c r="Q303" s="83"/>
      <c r="R303" s="83">
        <f t="shared" si="28"/>
        <v>0</v>
      </c>
      <c r="S303" s="29"/>
      <c r="U303" s="29">
        <f>($AA$16/2)*(1-COS(W303))+($AA$18-SQRT($AA$18^2-$AA$16^2*SIN(W303)^2))</f>
        <v>82.383971073979055</v>
      </c>
      <c r="V303" s="83">
        <f>C303*2</f>
        <v>594</v>
      </c>
      <c r="W303" s="83">
        <f t="shared" si="25"/>
        <v>10.362000000000002</v>
      </c>
    </row>
    <row r="304" spans="1:23" x14ac:dyDescent="0.3">
      <c r="A304" s="29">
        <v>27</v>
      </c>
      <c r="B304" s="29">
        <v>0.05</v>
      </c>
      <c r="C304" s="29">
        <v>298</v>
      </c>
      <c r="D304" s="29">
        <v>0</v>
      </c>
      <c r="M304" s="83">
        <f t="shared" si="26"/>
        <v>298</v>
      </c>
      <c r="N304" s="83">
        <f t="shared" si="24"/>
        <v>0</v>
      </c>
      <c r="O304" s="83"/>
      <c r="P304" s="83">
        <f t="shared" si="27"/>
        <v>0</v>
      </c>
      <c r="Q304" s="83"/>
      <c r="R304" s="83">
        <f t="shared" si="28"/>
        <v>0</v>
      </c>
      <c r="S304" s="29"/>
      <c r="U304" s="29">
        <f>($AA$16/2)*(1-COS(W304))+($AA$18-SQRT($AA$18^2-$AA$16^2*SIN(W304)^2))</f>
        <v>82.077688914398976</v>
      </c>
      <c r="V304" s="83">
        <f>C304*2</f>
        <v>596</v>
      </c>
      <c r="W304" s="83">
        <f t="shared" si="25"/>
        <v>10.39688888888889</v>
      </c>
    </row>
    <row r="305" spans="1:23" x14ac:dyDescent="0.3">
      <c r="A305" s="29">
        <v>28</v>
      </c>
      <c r="B305" s="29">
        <v>0.05</v>
      </c>
      <c r="C305" s="29">
        <v>299</v>
      </c>
      <c r="D305" s="29">
        <v>0</v>
      </c>
      <c r="M305" s="83">
        <f t="shared" si="26"/>
        <v>299</v>
      </c>
      <c r="N305" s="83">
        <f t="shared" si="24"/>
        <v>0</v>
      </c>
      <c r="O305" s="83"/>
      <c r="P305" s="83">
        <f t="shared" si="27"/>
        <v>0</v>
      </c>
      <c r="Q305" s="83"/>
      <c r="R305" s="83">
        <f t="shared" si="28"/>
        <v>0</v>
      </c>
      <c r="S305" s="29"/>
      <c r="U305" s="29">
        <f>($AA$16/2)*(1-COS(W305))+($AA$18-SQRT($AA$18^2-$AA$16^2*SIN(W305)^2))</f>
        <v>81.725003000290613</v>
      </c>
      <c r="V305" s="83">
        <f>C305*2</f>
        <v>598</v>
      </c>
      <c r="W305" s="83">
        <f t="shared" si="25"/>
        <v>10.431777777777778</v>
      </c>
    </row>
    <row r="306" spans="1:23" x14ac:dyDescent="0.3">
      <c r="A306" s="29">
        <v>29</v>
      </c>
      <c r="B306" s="29">
        <v>0.06</v>
      </c>
      <c r="C306" s="29">
        <v>300</v>
      </c>
      <c r="D306" s="29">
        <v>0</v>
      </c>
      <c r="M306" s="83">
        <f t="shared" si="26"/>
        <v>300</v>
      </c>
      <c r="N306" s="83">
        <f t="shared" si="24"/>
        <v>0</v>
      </c>
      <c r="O306" s="83"/>
      <c r="P306" s="83">
        <f t="shared" si="27"/>
        <v>0</v>
      </c>
      <c r="Q306" s="83"/>
      <c r="R306" s="83">
        <f t="shared" si="28"/>
        <v>0</v>
      </c>
      <c r="S306" s="29"/>
      <c r="U306" s="29">
        <f>($AA$16/2)*(1-COS(W306))+($AA$18-SQRT($AA$18^2-$AA$16^2*SIN(W306)^2))</f>
        <v>81.322804425851587</v>
      </c>
      <c r="V306" s="83">
        <f>C306*2</f>
        <v>600</v>
      </c>
      <c r="W306" s="83">
        <f t="shared" si="25"/>
        <v>10.466666666666669</v>
      </c>
    </row>
    <row r="307" spans="1:23" x14ac:dyDescent="0.3">
      <c r="A307" s="29">
        <v>30</v>
      </c>
      <c r="B307" s="29">
        <v>0.06</v>
      </c>
      <c r="C307" s="29">
        <v>301</v>
      </c>
      <c r="D307" s="29">
        <v>0</v>
      </c>
      <c r="M307" s="83">
        <f t="shared" si="26"/>
        <v>301</v>
      </c>
      <c r="N307" s="83">
        <f t="shared" si="24"/>
        <v>0</v>
      </c>
      <c r="O307" s="83"/>
      <c r="P307" s="83">
        <f t="shared" si="27"/>
        <v>0</v>
      </c>
      <c r="Q307" s="83"/>
      <c r="R307" s="83">
        <f t="shared" si="28"/>
        <v>0</v>
      </c>
      <c r="S307" s="29"/>
      <c r="U307" s="29">
        <f>($AA$16/2)*(1-COS(W307))+($AA$18-SQRT($AA$18^2-$AA$16^2*SIN(W307)^2))</f>
        <v>80.868045095565321</v>
      </c>
      <c r="V307" s="83">
        <f>C307*2</f>
        <v>602</v>
      </c>
      <c r="W307" s="83">
        <f t="shared" si="25"/>
        <v>10.501555555555557</v>
      </c>
    </row>
    <row r="308" spans="1:23" x14ac:dyDescent="0.3">
      <c r="A308" s="29">
        <v>31</v>
      </c>
      <c r="B308" s="29">
        <v>0.06</v>
      </c>
      <c r="C308" s="29">
        <v>302</v>
      </c>
      <c r="D308" s="29">
        <v>0</v>
      </c>
      <c r="M308" s="83">
        <f t="shared" si="26"/>
        <v>302</v>
      </c>
      <c r="N308" s="83">
        <f t="shared" si="24"/>
        <v>0</v>
      </c>
      <c r="O308" s="83"/>
      <c r="P308" s="83">
        <f t="shared" si="27"/>
        <v>0</v>
      </c>
      <c r="Q308" s="83"/>
      <c r="R308" s="83">
        <f t="shared" si="28"/>
        <v>0</v>
      </c>
      <c r="S308" s="29"/>
      <c r="U308" s="29">
        <f>($AA$16/2)*(1-COS(W308))+($AA$18-SQRT($AA$18^2-$AA$16^2*SIN(W308)^2))</f>
        <v>80.357765902561312</v>
      </c>
      <c r="V308" s="83">
        <f>C308*2</f>
        <v>604</v>
      </c>
      <c r="W308" s="83">
        <f t="shared" si="25"/>
        <v>10.536444444444445</v>
      </c>
    </row>
    <row r="309" spans="1:23" x14ac:dyDescent="0.3">
      <c r="A309" s="29">
        <v>32</v>
      </c>
      <c r="B309" s="29">
        <v>0.06</v>
      </c>
      <c r="C309" s="29">
        <v>303</v>
      </c>
      <c r="D309" s="29">
        <v>0</v>
      </c>
      <c r="M309" s="83">
        <f t="shared" si="26"/>
        <v>303</v>
      </c>
      <c r="N309" s="83">
        <f t="shared" si="24"/>
        <v>0</v>
      </c>
      <c r="O309" s="83"/>
      <c r="P309" s="83">
        <f t="shared" si="27"/>
        <v>0</v>
      </c>
      <c r="Q309" s="83"/>
      <c r="R309" s="83">
        <f t="shared" si="28"/>
        <v>0</v>
      </c>
      <c r="S309" s="29"/>
      <c r="U309" s="29">
        <f>($AA$16/2)*(1-COS(W309))+($AA$18-SQRT($AA$18^2-$AA$16^2*SIN(W309)^2))</f>
        <v>79.789126714146619</v>
      </c>
      <c r="V309" s="83">
        <f>C309*2</f>
        <v>606</v>
      </c>
      <c r="W309" s="83">
        <f t="shared" si="25"/>
        <v>10.571333333333335</v>
      </c>
    </row>
    <row r="310" spans="1:23" x14ac:dyDescent="0.3">
      <c r="A310" s="29">
        <v>33</v>
      </c>
      <c r="B310" s="29">
        <v>0.06</v>
      </c>
      <c r="C310" s="29">
        <v>304</v>
      </c>
      <c r="D310" s="29">
        <v>0</v>
      </c>
      <c r="M310" s="83">
        <f t="shared" si="26"/>
        <v>304</v>
      </c>
      <c r="N310" s="83">
        <f t="shared" si="24"/>
        <v>0</v>
      </c>
      <c r="O310" s="83"/>
      <c r="P310" s="83">
        <f t="shared" si="27"/>
        <v>0</v>
      </c>
      <c r="Q310" s="83"/>
      <c r="R310" s="83">
        <f t="shared" si="28"/>
        <v>0</v>
      </c>
      <c r="S310" s="29"/>
      <c r="U310" s="29">
        <f>($AA$16/2)*(1-COS(W310))+($AA$18-SQRT($AA$18^2-$AA$16^2*SIN(W310)^2))</f>
        <v>79.159437904158466</v>
      </c>
      <c r="V310" s="83">
        <f>C310*2</f>
        <v>608</v>
      </c>
      <c r="W310" s="83">
        <f t="shared" si="25"/>
        <v>10.606222222222224</v>
      </c>
    </row>
    <row r="311" spans="1:23" x14ac:dyDescent="0.3">
      <c r="A311" s="29">
        <v>34</v>
      </c>
      <c r="B311" s="29">
        <v>0.06</v>
      </c>
      <c r="C311" s="29">
        <v>305</v>
      </c>
      <c r="D311" s="29">
        <v>0</v>
      </c>
      <c r="M311" s="83">
        <f t="shared" si="26"/>
        <v>305</v>
      </c>
      <c r="N311" s="83">
        <f t="shared" si="24"/>
        <v>0</v>
      </c>
      <c r="O311" s="83"/>
      <c r="P311" s="83">
        <f t="shared" si="27"/>
        <v>0</v>
      </c>
      <c r="Q311" s="83"/>
      <c r="R311" s="83">
        <f t="shared" si="28"/>
        <v>0</v>
      </c>
      <c r="S311" s="29"/>
      <c r="U311" s="29">
        <f>($AA$16/2)*(1-COS(W311))+($AA$18-SQRT($AA$18^2-$AA$16^2*SIN(W311)^2))</f>
        <v>78.466193088364861</v>
      </c>
      <c r="V311" s="83">
        <f>C311*2</f>
        <v>610</v>
      </c>
      <c r="W311" s="83">
        <f t="shared" si="25"/>
        <v>10.641111111111112</v>
      </c>
    </row>
    <row r="312" spans="1:23" x14ac:dyDescent="0.3">
      <c r="A312" s="29">
        <v>35</v>
      </c>
      <c r="B312" s="29">
        <v>7.0000000000000007E-2</v>
      </c>
      <c r="C312" s="29">
        <v>306</v>
      </c>
      <c r="D312" s="29">
        <v>0</v>
      </c>
      <c r="M312" s="83">
        <f t="shared" si="26"/>
        <v>306</v>
      </c>
      <c r="N312" s="83">
        <f t="shared" si="24"/>
        <v>0</v>
      </c>
      <c r="O312" s="83"/>
      <c r="P312" s="83">
        <f t="shared" si="27"/>
        <v>0</v>
      </c>
      <c r="Q312" s="83"/>
      <c r="R312" s="83">
        <f t="shared" si="28"/>
        <v>0</v>
      </c>
      <c r="S312" s="29"/>
      <c r="U312" s="29">
        <f>($AA$16/2)*(1-COS(W312))+($AA$18-SQRT($AA$18^2-$AA$16^2*SIN(W312)^2))</f>
        <v>77.707102634349752</v>
      </c>
      <c r="V312" s="83">
        <f>C312*2</f>
        <v>612</v>
      </c>
      <c r="W312" s="83">
        <f t="shared" si="25"/>
        <v>10.676000000000002</v>
      </c>
    </row>
    <row r="313" spans="1:23" x14ac:dyDescent="0.3">
      <c r="A313" s="29">
        <v>36</v>
      </c>
      <c r="B313" s="29">
        <v>7.0000000000000007E-2</v>
      </c>
      <c r="C313" s="29">
        <v>307</v>
      </c>
      <c r="D313" s="29">
        <v>0</v>
      </c>
      <c r="M313" s="83">
        <f t="shared" si="26"/>
        <v>307</v>
      </c>
      <c r="N313" s="83">
        <f t="shared" si="24"/>
        <v>0</v>
      </c>
      <c r="O313" s="83"/>
      <c r="P313" s="83">
        <f t="shared" si="27"/>
        <v>0</v>
      </c>
      <c r="Q313" s="83"/>
      <c r="R313" s="83">
        <f t="shared" si="28"/>
        <v>0</v>
      </c>
      <c r="S313" s="29"/>
      <c r="U313" s="29">
        <f>($AA$16/2)*(1-COS(W313))+($AA$18-SQRT($AA$18^2-$AA$16^2*SIN(W313)^2))</f>
        <v>76.880127435241889</v>
      </c>
      <c r="V313" s="83">
        <f>C313*2</f>
        <v>614</v>
      </c>
      <c r="W313" s="83">
        <f t="shared" si="25"/>
        <v>10.71088888888889</v>
      </c>
    </row>
    <row r="314" spans="1:23" x14ac:dyDescent="0.3">
      <c r="A314" s="29">
        <v>37</v>
      </c>
      <c r="B314" s="29">
        <v>7.0000000000000007E-2</v>
      </c>
      <c r="C314" s="29">
        <v>308</v>
      </c>
      <c r="D314" s="29">
        <v>0</v>
      </c>
      <c r="M314" s="83">
        <f t="shared" si="26"/>
        <v>308</v>
      </c>
      <c r="N314" s="83">
        <f t="shared" si="24"/>
        <v>0</v>
      </c>
      <c r="O314" s="83"/>
      <c r="P314" s="83">
        <f t="shared" si="27"/>
        <v>0</v>
      </c>
      <c r="Q314" s="83"/>
      <c r="R314" s="83">
        <f t="shared" si="28"/>
        <v>0</v>
      </c>
      <c r="S314" s="29"/>
      <c r="U314" s="29">
        <f>($AA$16/2)*(1-COS(W314))+($AA$18-SQRT($AA$18^2-$AA$16^2*SIN(W314)^2))</f>
        <v>75.983512362033792</v>
      </c>
      <c r="V314" s="83">
        <f>C314*2</f>
        <v>616</v>
      </c>
      <c r="W314" s="83">
        <f t="shared" si="25"/>
        <v>10.745777777777779</v>
      </c>
    </row>
    <row r="315" spans="1:23" x14ac:dyDescent="0.3">
      <c r="A315" s="29">
        <v>38</v>
      </c>
      <c r="B315" s="29">
        <v>7.0000000000000007E-2</v>
      </c>
      <c r="C315" s="29">
        <v>309</v>
      </c>
      <c r="D315" s="29">
        <v>0</v>
      </c>
      <c r="M315" s="83">
        <f t="shared" si="26"/>
        <v>309</v>
      </c>
      <c r="N315" s="83">
        <f t="shared" si="24"/>
        <v>0</v>
      </c>
      <c r="O315" s="83"/>
      <c r="P315" s="83">
        <f t="shared" si="27"/>
        <v>0</v>
      </c>
      <c r="Q315" s="83"/>
      <c r="R315" s="83">
        <f t="shared" si="28"/>
        <v>0</v>
      </c>
      <c r="S315" s="29"/>
      <c r="U315" s="29">
        <f>($AA$16/2)*(1-COS(W315))+($AA$18-SQRT($AA$18^2-$AA$16^2*SIN(W315)^2))</f>
        <v>75.015818747236537</v>
      </c>
      <c r="V315" s="83">
        <f>C315*2</f>
        <v>618</v>
      </c>
      <c r="W315" s="83">
        <f t="shared" si="25"/>
        <v>10.780666666666669</v>
      </c>
    </row>
    <row r="316" spans="1:23" x14ac:dyDescent="0.3">
      <c r="A316" s="29">
        <v>39</v>
      </c>
      <c r="B316" s="29">
        <v>7.0000000000000007E-2</v>
      </c>
      <c r="C316" s="29">
        <v>310</v>
      </c>
      <c r="D316" s="29">
        <v>0</v>
      </c>
      <c r="M316" s="83">
        <f t="shared" si="26"/>
        <v>310</v>
      </c>
      <c r="N316" s="83">
        <f t="shared" si="24"/>
        <v>0</v>
      </c>
      <c r="O316" s="83"/>
      <c r="P316" s="83">
        <f t="shared" si="27"/>
        <v>0</v>
      </c>
      <c r="Q316" s="83"/>
      <c r="R316" s="83">
        <f t="shared" si="28"/>
        <v>0</v>
      </c>
      <c r="S316" s="29"/>
      <c r="U316" s="29">
        <f>($AA$16/2)*(1-COS(W316))+($AA$18-SQRT($AA$18^2-$AA$16^2*SIN(W316)^2))</f>
        <v>73.975955208437369</v>
      </c>
      <c r="V316" s="83">
        <f>C316*2</f>
        <v>620</v>
      </c>
      <c r="W316" s="83">
        <f t="shared" si="25"/>
        <v>10.815555555555557</v>
      </c>
    </row>
    <row r="317" spans="1:23" x14ac:dyDescent="0.3">
      <c r="A317" s="29">
        <v>40</v>
      </c>
      <c r="B317" s="29">
        <v>7.0000000000000007E-2</v>
      </c>
      <c r="C317" s="29">
        <v>311</v>
      </c>
      <c r="D317" s="29">
        <v>0</v>
      </c>
      <c r="M317" s="83">
        <f t="shared" si="26"/>
        <v>311</v>
      </c>
      <c r="N317" s="83">
        <f t="shared" si="24"/>
        <v>0</v>
      </c>
      <c r="O317" s="83"/>
      <c r="P317" s="83">
        <f t="shared" si="27"/>
        <v>0</v>
      </c>
      <c r="Q317" s="83"/>
      <c r="R317" s="83">
        <f t="shared" si="28"/>
        <v>0</v>
      </c>
      <c r="S317" s="29"/>
      <c r="U317" s="29">
        <f>($AA$16/2)*(1-COS(W317))+($AA$18-SQRT($AA$18^2-$AA$16^2*SIN(W317)^2))</f>
        <v>72.863206098799168</v>
      </c>
      <c r="V317" s="83">
        <f>C317*2</f>
        <v>622</v>
      </c>
      <c r="W317" s="83">
        <f t="shared" si="25"/>
        <v>10.850444444444445</v>
      </c>
    </row>
    <row r="318" spans="1:23" x14ac:dyDescent="0.3">
      <c r="A318" s="29">
        <v>41</v>
      </c>
      <c r="B318" s="29">
        <v>0.08</v>
      </c>
      <c r="C318" s="29">
        <v>312</v>
      </c>
      <c r="D318" s="29">
        <v>0</v>
      </c>
      <c r="M318" s="83">
        <f t="shared" si="26"/>
        <v>312</v>
      </c>
      <c r="N318" s="83">
        <f t="shared" si="24"/>
        <v>0</v>
      </c>
      <c r="O318" s="83"/>
      <c r="P318" s="83">
        <f t="shared" si="27"/>
        <v>0</v>
      </c>
      <c r="Q318" s="83"/>
      <c r="R318" s="83">
        <f t="shared" si="28"/>
        <v>0</v>
      </c>
      <c r="S318" s="29"/>
      <c r="U318" s="29">
        <f>($AA$16/2)*(1-COS(W318))+($AA$18-SQRT($AA$18^2-$AA$16^2*SIN(W318)^2))</f>
        <v>71.677256876641735</v>
      </c>
      <c r="V318" s="83">
        <f>C318*2</f>
        <v>624</v>
      </c>
      <c r="W318" s="83">
        <f t="shared" si="25"/>
        <v>10.885333333333335</v>
      </c>
    </row>
    <row r="319" spans="1:23" x14ac:dyDescent="0.3">
      <c r="A319" s="29">
        <v>42</v>
      </c>
      <c r="B319" s="29">
        <v>0.08</v>
      </c>
      <c r="C319" s="29">
        <v>313</v>
      </c>
      <c r="D319" s="29">
        <v>0</v>
      </c>
      <c r="M319" s="83">
        <f t="shared" si="26"/>
        <v>313</v>
      </c>
      <c r="N319" s="83">
        <f t="shared" si="24"/>
        <v>0</v>
      </c>
      <c r="O319" s="83"/>
      <c r="P319" s="83">
        <f t="shared" si="27"/>
        <v>0</v>
      </c>
      <c r="Q319" s="83"/>
      <c r="R319" s="83">
        <f t="shared" si="28"/>
        <v>0</v>
      </c>
      <c r="S319" s="29"/>
      <c r="U319" s="29">
        <f>($AA$16/2)*(1-COS(W319))+($AA$18-SQRT($AA$18^2-$AA$16^2*SIN(W319)^2))</f>
        <v>70.418215720608586</v>
      </c>
      <c r="V319" s="83">
        <f>C319*2</f>
        <v>626</v>
      </c>
      <c r="W319" s="83">
        <f t="shared" si="25"/>
        <v>10.920222222222224</v>
      </c>
    </row>
    <row r="320" spans="1:23" x14ac:dyDescent="0.3">
      <c r="A320" s="29">
        <v>43</v>
      </c>
      <c r="B320" s="29">
        <v>0.08</v>
      </c>
      <c r="C320" s="29">
        <v>314</v>
      </c>
      <c r="D320" s="29">
        <v>0</v>
      </c>
      <c r="M320" s="83">
        <f t="shared" si="26"/>
        <v>314</v>
      </c>
      <c r="N320" s="83">
        <f t="shared" si="24"/>
        <v>0</v>
      </c>
      <c r="O320" s="83"/>
      <c r="P320" s="83">
        <f t="shared" si="27"/>
        <v>0</v>
      </c>
      <c r="Q320" s="83"/>
      <c r="R320" s="83">
        <f t="shared" si="28"/>
        <v>0</v>
      </c>
      <c r="S320" s="29"/>
      <c r="U320" s="29">
        <f>($AA$16/2)*(1-COS(W320))+($AA$18-SQRT($AA$18^2-$AA$16^2*SIN(W320)^2))</f>
        <v>69.086630781457899</v>
      </c>
      <c r="V320" s="83">
        <f>C320*2</f>
        <v>628</v>
      </c>
      <c r="W320" s="83">
        <f t="shared" si="25"/>
        <v>10.955111111111112</v>
      </c>
    </row>
    <row r="321" spans="1:23" x14ac:dyDescent="0.3">
      <c r="A321" s="29">
        <v>44</v>
      </c>
      <c r="B321" s="29">
        <v>0.08</v>
      </c>
      <c r="C321" s="29">
        <v>315</v>
      </c>
      <c r="D321" s="29">
        <v>0</v>
      </c>
      <c r="M321" s="83">
        <f t="shared" si="26"/>
        <v>315</v>
      </c>
      <c r="N321" s="83">
        <f t="shared" si="24"/>
        <v>0</v>
      </c>
      <c r="O321" s="83"/>
      <c r="P321" s="83">
        <f t="shared" si="27"/>
        <v>0</v>
      </c>
      <c r="Q321" s="83"/>
      <c r="R321" s="83">
        <f t="shared" si="28"/>
        <v>0</v>
      </c>
      <c r="S321" s="29"/>
      <c r="U321" s="29">
        <f>($AA$16/2)*(1-COS(W321))+($AA$18-SQRT($AA$18^2-$AA$16^2*SIN(W321)^2))</f>
        <v>67.683502555105122</v>
      </c>
      <c r="V321" s="83">
        <f>C321*2</f>
        <v>630</v>
      </c>
      <c r="W321" s="83">
        <f t="shared" si="25"/>
        <v>10.990000000000002</v>
      </c>
    </row>
    <row r="322" spans="1:23" x14ac:dyDescent="0.3">
      <c r="A322" s="29">
        <v>45</v>
      </c>
      <c r="B322" s="29">
        <v>0.08</v>
      </c>
      <c r="C322" s="29">
        <v>316</v>
      </c>
      <c r="D322" s="29">
        <v>0</v>
      </c>
      <c r="M322" s="83">
        <f t="shared" si="26"/>
        <v>316</v>
      </c>
      <c r="N322" s="83">
        <f t="shared" si="24"/>
        <v>0</v>
      </c>
      <c r="O322" s="83"/>
      <c r="P322" s="83">
        <f t="shared" si="27"/>
        <v>0</v>
      </c>
      <c r="Q322" s="83"/>
      <c r="R322" s="83">
        <f t="shared" si="28"/>
        <v>0</v>
      </c>
      <c r="S322" s="29"/>
      <c r="U322" s="29">
        <f>($AA$16/2)*(1-COS(W322))+($AA$18-SQRT($AA$18^2-$AA$16^2*SIN(W322)^2))</f>
        <v>66.210290980945075</v>
      </c>
      <c r="V322" s="83">
        <f>C322*2</f>
        <v>632</v>
      </c>
      <c r="W322" s="83">
        <f t="shared" si="25"/>
        <v>11.02488888888889</v>
      </c>
    </row>
    <row r="323" spans="1:23" x14ac:dyDescent="0.3">
      <c r="A323" s="29">
        <v>46</v>
      </c>
      <c r="B323" s="29">
        <v>0.08</v>
      </c>
      <c r="C323" s="29">
        <v>317</v>
      </c>
      <c r="D323" s="29">
        <v>0</v>
      </c>
      <c r="M323" s="83">
        <f t="shared" si="26"/>
        <v>317</v>
      </c>
      <c r="N323" s="83">
        <f t="shared" si="24"/>
        <v>0</v>
      </c>
      <c r="O323" s="83"/>
      <c r="P323" s="83">
        <f t="shared" si="27"/>
        <v>0</v>
      </c>
      <c r="Q323" s="83"/>
      <c r="R323" s="83">
        <f t="shared" si="28"/>
        <v>0</v>
      </c>
      <c r="S323" s="29"/>
      <c r="U323" s="29">
        <f>($AA$16/2)*(1-COS(W323))+($AA$18-SQRT($AA$18^2-$AA$16^2*SIN(W323)^2))</f>
        <v>64.668917009456749</v>
      </c>
      <c r="V323" s="83">
        <f>C323*2</f>
        <v>634</v>
      </c>
      <c r="W323" s="83">
        <f t="shared" si="25"/>
        <v>11.059777777777779</v>
      </c>
    </row>
    <row r="324" spans="1:23" x14ac:dyDescent="0.3">
      <c r="A324" s="29">
        <v>47</v>
      </c>
      <c r="B324" s="29">
        <v>0.08</v>
      </c>
      <c r="C324" s="29">
        <v>318</v>
      </c>
      <c r="D324" s="29">
        <v>0</v>
      </c>
      <c r="M324" s="83">
        <f t="shared" si="26"/>
        <v>318</v>
      </c>
      <c r="N324" s="83">
        <f t="shared" si="24"/>
        <v>0</v>
      </c>
      <c r="O324" s="83"/>
      <c r="P324" s="83">
        <f t="shared" si="27"/>
        <v>0</v>
      </c>
      <c r="Q324" s="83"/>
      <c r="R324" s="83">
        <f t="shared" si="28"/>
        <v>0</v>
      </c>
      <c r="S324" s="29"/>
      <c r="U324" s="29">
        <f>($AA$16/2)*(1-COS(W324))+($AA$18-SQRT($AA$18^2-$AA$16^2*SIN(W324)^2))</f>
        <v>63.061758536736967</v>
      </c>
      <c r="V324" s="83">
        <f>C324*2</f>
        <v>636</v>
      </c>
      <c r="W324" s="83">
        <f t="shared" si="25"/>
        <v>11.094666666666669</v>
      </c>
    </row>
    <row r="325" spans="1:23" x14ac:dyDescent="0.3">
      <c r="A325" s="29">
        <v>48</v>
      </c>
      <c r="B325" s="29">
        <v>0.08</v>
      </c>
      <c r="C325" s="29">
        <v>319</v>
      </c>
      <c r="D325" s="29">
        <v>0</v>
      </c>
      <c r="M325" s="83">
        <f t="shared" si="26"/>
        <v>319</v>
      </c>
      <c r="N325" s="83">
        <f t="shared" si="24"/>
        <v>0</v>
      </c>
      <c r="O325" s="83"/>
      <c r="P325" s="83">
        <f t="shared" si="27"/>
        <v>0</v>
      </c>
      <c r="Q325" s="83"/>
      <c r="R325" s="83">
        <f t="shared" si="28"/>
        <v>0</v>
      </c>
      <c r="S325" s="29"/>
      <c r="U325" s="29">
        <f>($AA$16/2)*(1-COS(W325))+($AA$18-SQRT($AA$18^2-$AA$16^2*SIN(W325)^2))</f>
        <v>61.39164076286108</v>
      </c>
      <c r="V325" s="83">
        <f>C325*2</f>
        <v>638</v>
      </c>
      <c r="W325" s="83">
        <f t="shared" si="25"/>
        <v>11.129555555555557</v>
      </c>
    </row>
    <row r="326" spans="1:23" x14ac:dyDescent="0.3">
      <c r="A326" s="29">
        <v>49</v>
      </c>
      <c r="B326" s="29">
        <v>0.08</v>
      </c>
      <c r="C326" s="29">
        <v>320</v>
      </c>
      <c r="D326" s="29">
        <v>0</v>
      </c>
      <c r="M326" s="83">
        <f t="shared" si="26"/>
        <v>320</v>
      </c>
      <c r="N326" s="83">
        <f t="shared" si="24"/>
        <v>0</v>
      </c>
      <c r="O326" s="83"/>
      <c r="P326" s="83">
        <f t="shared" si="27"/>
        <v>0</v>
      </c>
      <c r="Q326" s="83"/>
      <c r="R326" s="83">
        <f t="shared" si="28"/>
        <v>0</v>
      </c>
      <c r="S326" s="29"/>
      <c r="U326" s="29">
        <f>($AA$16/2)*(1-COS(W326))+($AA$18-SQRT($AA$18^2-$AA$16^2*SIN(W326)^2))</f>
        <v>59.661821187309371</v>
      </c>
      <c r="V326" s="83">
        <f>C326*2</f>
        <v>640</v>
      </c>
      <c r="W326" s="83">
        <f t="shared" si="25"/>
        <v>11.164444444444445</v>
      </c>
    </row>
    <row r="327" spans="1:23" x14ac:dyDescent="0.3">
      <c r="A327" s="29">
        <v>50</v>
      </c>
      <c r="B327" s="29">
        <v>0.09</v>
      </c>
      <c r="C327" s="29">
        <v>321</v>
      </c>
      <c r="D327" s="29">
        <v>0</v>
      </c>
      <c r="M327" s="83">
        <f t="shared" si="26"/>
        <v>321</v>
      </c>
      <c r="N327" s="83">
        <f t="shared" si="24"/>
        <v>0</v>
      </c>
      <c r="O327" s="83"/>
      <c r="P327" s="83">
        <f t="shared" si="27"/>
        <v>0</v>
      </c>
      <c r="Q327" s="83"/>
      <c r="R327" s="83">
        <f t="shared" si="28"/>
        <v>0</v>
      </c>
      <c r="S327" s="29"/>
      <c r="U327" s="29">
        <f>($AA$16/2)*(1-COS(W327))+($AA$18-SQRT($AA$18^2-$AA$16^2*SIN(W327)^2))</f>
        <v>57.875969599849284</v>
      </c>
      <c r="V327" s="83">
        <f>C327*2</f>
        <v>642</v>
      </c>
      <c r="W327" s="83">
        <f t="shared" si="25"/>
        <v>11.199333333333335</v>
      </c>
    </row>
    <row r="328" spans="1:23" x14ac:dyDescent="0.3">
      <c r="A328" s="29">
        <v>51</v>
      </c>
      <c r="B328" s="29">
        <v>0.09</v>
      </c>
      <c r="C328" s="29">
        <v>322</v>
      </c>
      <c r="D328" s="29">
        <v>0</v>
      </c>
      <c r="M328" s="83">
        <f t="shared" si="26"/>
        <v>322</v>
      </c>
      <c r="N328" s="83">
        <f t="shared" ref="N328:N366" si="29">(D329-D328)*24000</f>
        <v>0</v>
      </c>
      <c r="O328" s="83"/>
      <c r="P328" s="83">
        <f t="shared" si="27"/>
        <v>0</v>
      </c>
      <c r="Q328" s="83"/>
      <c r="R328" s="83">
        <f t="shared" si="28"/>
        <v>0</v>
      </c>
      <c r="S328" s="29"/>
      <c r="U328" s="29">
        <f>($AA$16/2)*(1-COS(W328))+($AA$18-SQRT($AA$18^2-$AA$16^2*SIN(W328)^2))</f>
        <v>56.03814355187788</v>
      </c>
      <c r="V328" s="83">
        <f>C328*2</f>
        <v>644</v>
      </c>
      <c r="W328" s="83">
        <f t="shared" ref="W328:W366" si="30">V328*(3.14/180)</f>
        <v>11.234222222222224</v>
      </c>
    </row>
    <row r="329" spans="1:23" x14ac:dyDescent="0.3">
      <c r="A329" s="29">
        <v>52</v>
      </c>
      <c r="B329" s="29">
        <v>0.09</v>
      </c>
      <c r="C329" s="29">
        <v>323</v>
      </c>
      <c r="D329" s="29">
        <v>0</v>
      </c>
      <c r="M329" s="83">
        <f t="shared" ref="M329:M392" si="31">M328+1</f>
        <v>323</v>
      </c>
      <c r="N329" s="83">
        <f t="shared" si="29"/>
        <v>0</v>
      </c>
      <c r="O329" s="83"/>
      <c r="P329" s="83">
        <f t="shared" ref="P329:P366" si="32">(N329-N328)/24000</f>
        <v>0</v>
      </c>
      <c r="Q329" s="83"/>
      <c r="R329" s="83">
        <f t="shared" ref="R329:R366" si="33">(P329-P328)/(M329-M328)</f>
        <v>0</v>
      </c>
      <c r="S329" s="29"/>
      <c r="U329" s="29">
        <f>($AA$16/2)*(1-COS(W329))+($AA$18-SQRT($AA$18^2-$AA$16^2*SIN(W329)^2))</f>
        <v>54.152759895492125</v>
      </c>
      <c r="V329" s="83">
        <f>C329*2</f>
        <v>646</v>
      </c>
      <c r="W329" s="83">
        <f t="shared" si="30"/>
        <v>11.269111111111112</v>
      </c>
    </row>
    <row r="330" spans="1:23" x14ac:dyDescent="0.3">
      <c r="A330" s="29">
        <v>53</v>
      </c>
      <c r="B330" s="29">
        <v>0.09</v>
      </c>
      <c r="C330" s="29">
        <v>324</v>
      </c>
      <c r="D330" s="29">
        <v>0</v>
      </c>
      <c r="M330" s="83">
        <f t="shared" si="31"/>
        <v>324</v>
      </c>
      <c r="N330" s="83">
        <f t="shared" si="29"/>
        <v>0</v>
      </c>
      <c r="O330" s="83"/>
      <c r="P330" s="83">
        <f t="shared" si="32"/>
        <v>0</v>
      </c>
      <c r="Q330" s="83"/>
      <c r="R330" s="83">
        <f t="shared" si="33"/>
        <v>0</v>
      </c>
      <c r="S330" s="29"/>
      <c r="U330" s="29">
        <f>($AA$16/2)*(1-COS(W330))+($AA$18-SQRT($AA$18^2-$AA$16^2*SIN(W330)^2))</f>
        <v>52.224563051568097</v>
      </c>
      <c r="V330" s="83">
        <f>C330*2</f>
        <v>648</v>
      </c>
      <c r="W330" s="83">
        <f t="shared" si="30"/>
        <v>11.304000000000002</v>
      </c>
    </row>
    <row r="331" spans="1:23" x14ac:dyDescent="0.3">
      <c r="A331" s="29">
        <v>54</v>
      </c>
      <c r="B331" s="29">
        <v>0.09</v>
      </c>
      <c r="C331" s="29">
        <v>325</v>
      </c>
      <c r="D331" s="29">
        <v>0</v>
      </c>
      <c r="M331" s="83">
        <f t="shared" si="31"/>
        <v>325</v>
      </c>
      <c r="N331" s="83">
        <f t="shared" si="29"/>
        <v>0</v>
      </c>
      <c r="O331" s="83"/>
      <c r="P331" s="83">
        <f t="shared" si="32"/>
        <v>0</v>
      </c>
      <c r="Q331" s="83"/>
      <c r="R331" s="83">
        <f t="shared" si="33"/>
        <v>0</v>
      </c>
      <c r="S331" s="29"/>
      <c r="U331" s="29">
        <f>($AA$16/2)*(1-COS(W331))+($AA$18-SQRT($AA$18^2-$AA$16^2*SIN(W331)^2))</f>
        <v>50.258590712091419</v>
      </c>
      <c r="V331" s="83">
        <f>C331*2</f>
        <v>650</v>
      </c>
      <c r="W331" s="83">
        <f t="shared" si="30"/>
        <v>11.33888888888889</v>
      </c>
    </row>
    <row r="332" spans="1:23" x14ac:dyDescent="0.3">
      <c r="A332" s="29">
        <v>55</v>
      </c>
      <c r="B332" s="29">
        <v>0.09</v>
      </c>
      <c r="C332" s="29">
        <v>326</v>
      </c>
      <c r="D332" s="29">
        <v>0</v>
      </c>
      <c r="M332" s="83">
        <f t="shared" si="31"/>
        <v>326</v>
      </c>
      <c r="N332" s="83">
        <f t="shared" si="29"/>
        <v>0</v>
      </c>
      <c r="O332" s="83"/>
      <c r="P332" s="83">
        <f t="shared" si="32"/>
        <v>0</v>
      </c>
      <c r="Q332" s="83"/>
      <c r="R332" s="83">
        <f t="shared" si="33"/>
        <v>0</v>
      </c>
      <c r="S332" s="29"/>
      <c r="U332" s="29">
        <f>($AA$16/2)*(1-COS(W332))+($AA$18-SQRT($AA$18^2-$AA$16^2*SIN(W332)^2))</f>
        <v>48.260137696176947</v>
      </c>
      <c r="V332" s="83">
        <f>C332*2</f>
        <v>652</v>
      </c>
      <c r="W332" s="83">
        <f t="shared" si="30"/>
        <v>11.373777777777779</v>
      </c>
    </row>
    <row r="333" spans="1:23" x14ac:dyDescent="0.3">
      <c r="A333" s="29">
        <v>56</v>
      </c>
      <c r="B333" s="29">
        <v>0.1</v>
      </c>
      <c r="C333" s="29">
        <v>327</v>
      </c>
      <c r="D333" s="29">
        <v>0</v>
      </c>
      <c r="M333" s="83">
        <f t="shared" si="31"/>
        <v>327</v>
      </c>
      <c r="N333" s="83">
        <f t="shared" si="29"/>
        <v>0</v>
      </c>
      <c r="O333" s="83"/>
      <c r="P333" s="83">
        <f t="shared" si="32"/>
        <v>0</v>
      </c>
      <c r="Q333" s="83"/>
      <c r="R333" s="83">
        <f t="shared" si="33"/>
        <v>0</v>
      </c>
      <c r="S333" s="29"/>
      <c r="U333" s="29">
        <f>($AA$16/2)*(1-COS(W333))+($AA$18-SQRT($AA$18^2-$AA$16^2*SIN(W333)^2))</f>
        <v>46.2347186657733</v>
      </c>
      <c r="V333" s="83">
        <f>C333*2</f>
        <v>654</v>
      </c>
      <c r="W333" s="83">
        <f t="shared" si="30"/>
        <v>11.408666666666669</v>
      </c>
    </row>
    <row r="334" spans="1:23" x14ac:dyDescent="0.3">
      <c r="A334" s="29">
        <v>57</v>
      </c>
      <c r="B334" s="29">
        <v>0.1</v>
      </c>
      <c r="C334" s="29">
        <v>328</v>
      </c>
      <c r="D334" s="29">
        <v>0</v>
      </c>
      <c r="M334" s="83">
        <f t="shared" si="31"/>
        <v>328</v>
      </c>
      <c r="N334" s="83">
        <f t="shared" si="29"/>
        <v>0</v>
      </c>
      <c r="O334" s="83"/>
      <c r="P334" s="83">
        <f t="shared" si="32"/>
        <v>0</v>
      </c>
      <c r="Q334" s="83"/>
      <c r="R334" s="83">
        <f t="shared" si="33"/>
        <v>0</v>
      </c>
      <c r="S334" s="29"/>
      <c r="U334" s="29">
        <f>($AA$16/2)*(1-COS(W334))+($AA$18-SQRT($AA$18^2-$AA$16^2*SIN(W334)^2))</f>
        <v>44.188030369555619</v>
      </c>
      <c r="V334" s="83">
        <f>C334*2</f>
        <v>656</v>
      </c>
      <c r="W334" s="83">
        <f t="shared" si="30"/>
        <v>11.443555555555557</v>
      </c>
    </row>
    <row r="335" spans="1:23" x14ac:dyDescent="0.3">
      <c r="A335" s="29">
        <v>58</v>
      </c>
      <c r="B335" s="29">
        <v>0.1</v>
      </c>
      <c r="C335" s="29">
        <v>329</v>
      </c>
      <c r="D335" s="29">
        <v>0</v>
      </c>
      <c r="M335" s="83">
        <f t="shared" si="31"/>
        <v>329</v>
      </c>
      <c r="N335" s="83">
        <f t="shared" si="29"/>
        <v>0</v>
      </c>
      <c r="O335" s="83"/>
      <c r="P335" s="83">
        <f t="shared" si="32"/>
        <v>0</v>
      </c>
      <c r="Q335" s="83"/>
      <c r="R335" s="83">
        <f t="shared" si="33"/>
        <v>0</v>
      </c>
      <c r="S335" s="29"/>
      <c r="U335" s="29">
        <f>($AA$16/2)*(1-COS(W335))+($AA$18-SQRT($AA$18^2-$AA$16^2*SIN(W335)^2))</f>
        <v>42.125914026584589</v>
      </c>
      <c r="V335" s="83">
        <f>C335*2</f>
        <v>658</v>
      </c>
      <c r="W335" s="83">
        <f t="shared" si="30"/>
        <v>11.478444444444445</v>
      </c>
    </row>
    <row r="336" spans="1:23" x14ac:dyDescent="0.3">
      <c r="A336" s="29">
        <v>59</v>
      </c>
      <c r="B336" s="29">
        <v>0.1</v>
      </c>
      <c r="C336" s="29">
        <v>330</v>
      </c>
      <c r="D336" s="29">
        <v>0</v>
      </c>
      <c r="M336" s="83">
        <f t="shared" si="31"/>
        <v>330</v>
      </c>
      <c r="N336" s="83">
        <f t="shared" si="29"/>
        <v>0</v>
      </c>
      <c r="O336" s="83"/>
      <c r="P336" s="83">
        <f t="shared" si="32"/>
        <v>0</v>
      </c>
      <c r="Q336" s="83"/>
      <c r="R336" s="83">
        <f t="shared" si="33"/>
        <v>0</v>
      </c>
      <c r="S336" s="29"/>
      <c r="U336" s="29">
        <f>($AA$16/2)*(1-COS(W336))+($AA$18-SQRT($AA$18^2-$AA$16^2*SIN(W336)^2))</f>
        <v>40.054318390091979</v>
      </c>
      <c r="V336" s="83">
        <f>C336*2</f>
        <v>660</v>
      </c>
      <c r="W336" s="83">
        <f t="shared" si="30"/>
        <v>11.513333333333335</v>
      </c>
    </row>
    <row r="337" spans="1:23" x14ac:dyDescent="0.3">
      <c r="A337" s="29">
        <v>60</v>
      </c>
      <c r="B337" s="29">
        <v>0.1</v>
      </c>
      <c r="C337" s="29">
        <v>331</v>
      </c>
      <c r="D337" s="29">
        <v>0</v>
      </c>
      <c r="M337" s="83">
        <f t="shared" si="31"/>
        <v>331</v>
      </c>
      <c r="N337" s="83">
        <f t="shared" si="29"/>
        <v>0</v>
      </c>
      <c r="O337" s="83"/>
      <c r="P337" s="83">
        <f t="shared" si="32"/>
        <v>0</v>
      </c>
      <c r="Q337" s="83"/>
      <c r="R337" s="83">
        <f t="shared" si="33"/>
        <v>0</v>
      </c>
      <c r="S337" s="29"/>
      <c r="U337" s="29">
        <f>($AA$16/2)*(1-COS(W337))+($AA$18-SQRT($AA$18^2-$AA$16^2*SIN(W337)^2))</f>
        <v>37.979263951443727</v>
      </c>
      <c r="V337" s="83">
        <f>C337*2</f>
        <v>662</v>
      </c>
      <c r="W337" s="83">
        <f t="shared" si="30"/>
        <v>11.548222222222224</v>
      </c>
    </row>
    <row r="338" spans="1:23" x14ac:dyDescent="0.3">
      <c r="A338" s="29">
        <v>61</v>
      </c>
      <c r="B338" s="29">
        <v>0.1</v>
      </c>
      <c r="C338" s="29">
        <v>332</v>
      </c>
      <c r="D338" s="29">
        <v>0</v>
      </c>
      <c r="M338" s="83">
        <f t="shared" si="31"/>
        <v>332</v>
      </c>
      <c r="N338" s="83">
        <f t="shared" si="29"/>
        <v>0</v>
      </c>
      <c r="O338" s="83"/>
      <c r="P338" s="83">
        <f t="shared" si="32"/>
        <v>0</v>
      </c>
      <c r="Q338" s="83"/>
      <c r="R338" s="83">
        <f t="shared" si="33"/>
        <v>0</v>
      </c>
      <c r="S338" s="29"/>
      <c r="U338" s="29">
        <f>($AA$16/2)*(1-COS(W338))+($AA$18-SQRT($AA$18^2-$AA$16^2*SIN(W338)^2))</f>
        <v>35.906808659849503</v>
      </c>
      <c r="V338" s="83">
        <f>C338*2</f>
        <v>664</v>
      </c>
      <c r="W338" s="83">
        <f t="shared" si="30"/>
        <v>11.583111111111112</v>
      </c>
    </row>
    <row r="339" spans="1:23" x14ac:dyDescent="0.3">
      <c r="A339" s="29">
        <v>62</v>
      </c>
      <c r="B339" s="29">
        <v>0.1</v>
      </c>
      <c r="C339" s="29">
        <v>333</v>
      </c>
      <c r="D339" s="29">
        <v>0</v>
      </c>
      <c r="M339" s="83">
        <f t="shared" si="31"/>
        <v>333</v>
      </c>
      <c r="N339" s="83">
        <f t="shared" si="29"/>
        <v>0</v>
      </c>
      <c r="O339" s="83"/>
      <c r="P339" s="83">
        <f t="shared" si="32"/>
        <v>0</v>
      </c>
      <c r="Q339" s="83"/>
      <c r="R339" s="83">
        <f t="shared" si="33"/>
        <v>0</v>
      </c>
      <c r="S339" s="29"/>
      <c r="U339" s="29">
        <f>($AA$16/2)*(1-COS(W339))+($AA$18-SQRT($AA$18^2-$AA$16^2*SIN(W339)^2))</f>
        <v>33.843015449048636</v>
      </c>
      <c r="V339" s="83">
        <f>C339*2</f>
        <v>666</v>
      </c>
      <c r="W339" s="83">
        <f t="shared" si="30"/>
        <v>11.618000000000002</v>
      </c>
    </row>
    <row r="340" spans="1:23" x14ac:dyDescent="0.3">
      <c r="A340" s="29">
        <v>63</v>
      </c>
      <c r="B340" s="29">
        <v>0.1</v>
      </c>
      <c r="C340" s="29">
        <v>334</v>
      </c>
      <c r="D340" s="29">
        <v>0</v>
      </c>
      <c r="M340" s="83">
        <f t="shared" si="31"/>
        <v>334</v>
      </c>
      <c r="N340" s="83">
        <f t="shared" si="29"/>
        <v>0</v>
      </c>
      <c r="O340" s="83"/>
      <c r="P340" s="83">
        <f t="shared" si="32"/>
        <v>0</v>
      </c>
      <c r="Q340" s="83"/>
      <c r="R340" s="83">
        <f t="shared" si="33"/>
        <v>0</v>
      </c>
      <c r="S340" s="29"/>
      <c r="U340" s="29">
        <f>($AA$16/2)*(1-COS(W340))+($AA$18-SQRT($AA$18^2-$AA$16^2*SIN(W340)^2))</f>
        <v>31.79392178154303</v>
      </c>
      <c r="V340" s="83">
        <f>C340*2</f>
        <v>668</v>
      </c>
      <c r="W340" s="83">
        <f t="shared" si="30"/>
        <v>11.65288888888889</v>
      </c>
    </row>
    <row r="341" spans="1:23" x14ac:dyDescent="0.3">
      <c r="A341" s="29">
        <v>64</v>
      </c>
      <c r="B341" s="29">
        <v>0.1</v>
      </c>
      <c r="C341" s="29">
        <v>335</v>
      </c>
      <c r="D341" s="29">
        <v>0</v>
      </c>
      <c r="M341" s="83">
        <f t="shared" si="31"/>
        <v>335</v>
      </c>
      <c r="N341" s="83">
        <f t="shared" si="29"/>
        <v>0</v>
      </c>
      <c r="O341" s="83"/>
      <c r="P341" s="83">
        <f t="shared" si="32"/>
        <v>0</v>
      </c>
      <c r="Q341" s="83"/>
      <c r="R341" s="83">
        <f t="shared" si="33"/>
        <v>0</v>
      </c>
      <c r="S341" s="29"/>
      <c r="U341" s="29">
        <f>($AA$16/2)*(1-COS(W341))+($AA$18-SQRT($AA$18^2-$AA$16^2*SIN(W341)^2))</f>
        <v>29.76551134667374</v>
      </c>
      <c r="V341" s="83">
        <f>C341*2</f>
        <v>670</v>
      </c>
      <c r="W341" s="83">
        <f t="shared" si="30"/>
        <v>11.687777777777779</v>
      </c>
    </row>
    <row r="342" spans="1:23" x14ac:dyDescent="0.3">
      <c r="A342" s="29">
        <v>65</v>
      </c>
      <c r="B342" s="29">
        <v>0.1</v>
      </c>
      <c r="C342" s="29">
        <v>336</v>
      </c>
      <c r="D342" s="29">
        <v>0</v>
      </c>
      <c r="M342" s="83">
        <f t="shared" si="31"/>
        <v>336</v>
      </c>
      <c r="N342" s="83">
        <f t="shared" si="29"/>
        <v>0</v>
      </c>
      <c r="O342" s="83"/>
      <c r="P342" s="83">
        <f t="shared" si="32"/>
        <v>0</v>
      </c>
      <c r="Q342" s="83"/>
      <c r="R342" s="83">
        <f t="shared" si="33"/>
        <v>0</v>
      </c>
      <c r="S342" s="29"/>
      <c r="U342" s="29">
        <f>($AA$16/2)*(1-COS(W342))+($AA$18-SQRT($AA$18^2-$AA$16^2*SIN(W342)^2))</f>
        <v>27.763687982790579</v>
      </c>
      <c r="V342" s="83">
        <f>C342*2</f>
        <v>672</v>
      </c>
      <c r="W342" s="83">
        <f t="shared" si="30"/>
        <v>11.722666666666669</v>
      </c>
    </row>
    <row r="343" spans="1:23" x14ac:dyDescent="0.3">
      <c r="A343" s="29">
        <v>66</v>
      </c>
      <c r="B343" s="29">
        <v>0.1</v>
      </c>
      <c r="C343" s="29">
        <v>337</v>
      </c>
      <c r="D343" s="29">
        <v>0</v>
      </c>
      <c r="M343" s="83">
        <f t="shared" si="31"/>
        <v>337</v>
      </c>
      <c r="N343" s="83">
        <f t="shared" si="29"/>
        <v>0</v>
      </c>
      <c r="O343" s="83"/>
      <c r="P343" s="83">
        <f t="shared" si="32"/>
        <v>0</v>
      </c>
      <c r="Q343" s="83"/>
      <c r="R343" s="83">
        <f t="shared" si="33"/>
        <v>0</v>
      </c>
      <c r="S343" s="29"/>
      <c r="U343" s="29">
        <f>($AA$16/2)*(1-COS(W343))+($AA$18-SQRT($AA$18^2-$AA$16^2*SIN(W343)^2))</f>
        <v>25.794251837002015</v>
      </c>
      <c r="V343" s="83">
        <f>C343*2</f>
        <v>674</v>
      </c>
      <c r="W343" s="83">
        <f t="shared" si="30"/>
        <v>11.757555555555557</v>
      </c>
    </row>
    <row r="344" spans="1:23" x14ac:dyDescent="0.3">
      <c r="A344" s="29">
        <v>67</v>
      </c>
      <c r="B344" s="29">
        <v>0.1</v>
      </c>
      <c r="C344" s="29">
        <v>338</v>
      </c>
      <c r="D344" s="29">
        <v>0</v>
      </c>
      <c r="M344" s="83">
        <f t="shared" si="31"/>
        <v>338</v>
      </c>
      <c r="N344" s="83">
        <f t="shared" si="29"/>
        <v>0</v>
      </c>
      <c r="O344" s="83"/>
      <c r="P344" s="83">
        <f t="shared" si="32"/>
        <v>0</v>
      </c>
      <c r="Q344" s="83"/>
      <c r="R344" s="83">
        <f t="shared" si="33"/>
        <v>0</v>
      </c>
      <c r="S344" s="29"/>
      <c r="U344" s="29">
        <f>($AA$16/2)*(1-COS(W344))+($AA$18-SQRT($AA$18^2-$AA$16^2*SIN(W344)^2))</f>
        <v>23.862877728907655</v>
      </c>
      <c r="V344" s="83">
        <f>C344*2</f>
        <v>676</v>
      </c>
      <c r="W344" s="83">
        <f t="shared" si="30"/>
        <v>11.792444444444445</v>
      </c>
    </row>
    <row r="345" spans="1:23" x14ac:dyDescent="0.3">
      <c r="A345" s="29">
        <v>68</v>
      </c>
      <c r="B345" s="29">
        <v>0.1</v>
      </c>
      <c r="C345" s="29">
        <v>339</v>
      </c>
      <c r="D345" s="29">
        <v>0</v>
      </c>
      <c r="M345" s="83">
        <f t="shared" si="31"/>
        <v>339</v>
      </c>
      <c r="N345" s="83">
        <f t="shared" si="29"/>
        <v>0</v>
      </c>
      <c r="O345" s="83"/>
      <c r="P345" s="83">
        <f t="shared" si="32"/>
        <v>0</v>
      </c>
      <c r="Q345" s="83"/>
      <c r="R345" s="83">
        <f t="shared" si="33"/>
        <v>0</v>
      </c>
      <c r="S345" s="29"/>
      <c r="U345" s="29">
        <f>($AA$16/2)*(1-COS(W345))+($AA$18-SQRT($AA$18^2-$AA$16^2*SIN(W345)^2))</f>
        <v>21.97509564715747</v>
      </c>
      <c r="V345" s="83">
        <f>C345*2</f>
        <v>678</v>
      </c>
      <c r="W345" s="83">
        <f t="shared" si="30"/>
        <v>11.827333333333335</v>
      </c>
    </row>
    <row r="346" spans="1:23" x14ac:dyDescent="0.3">
      <c r="A346" s="29">
        <v>69</v>
      </c>
      <c r="B346" s="29">
        <v>0.1</v>
      </c>
      <c r="C346" s="29">
        <v>340</v>
      </c>
      <c r="D346" s="29">
        <v>0</v>
      </c>
      <c r="M346" s="83">
        <f t="shared" si="31"/>
        <v>340</v>
      </c>
      <c r="N346" s="83">
        <f t="shared" si="29"/>
        <v>0</v>
      </c>
      <c r="O346" s="83"/>
      <c r="P346" s="83">
        <f t="shared" si="32"/>
        <v>0</v>
      </c>
      <c r="Q346" s="83"/>
      <c r="R346" s="83">
        <f t="shared" si="33"/>
        <v>0</v>
      </c>
      <c r="S346" s="29"/>
      <c r="U346" s="29">
        <f>($AA$16/2)*(1-COS(W346))+($AA$18-SQRT($AA$18^2-$AA$16^2*SIN(W346)^2))</f>
        <v>20.136273279078466</v>
      </c>
      <c r="V346" s="83">
        <f>C346*2</f>
        <v>680</v>
      </c>
      <c r="W346" s="83">
        <f t="shared" si="30"/>
        <v>11.862222222222224</v>
      </c>
    </row>
    <row r="347" spans="1:23" x14ac:dyDescent="0.3">
      <c r="A347" s="29">
        <v>70</v>
      </c>
      <c r="B347" s="29">
        <v>0.1</v>
      </c>
      <c r="C347" s="29">
        <v>341</v>
      </c>
      <c r="D347" s="29">
        <v>0</v>
      </c>
      <c r="M347" s="83">
        <f t="shared" si="31"/>
        <v>341</v>
      </c>
      <c r="N347" s="83">
        <f t="shared" si="29"/>
        <v>0</v>
      </c>
      <c r="O347" s="83"/>
      <c r="P347" s="83">
        <f t="shared" si="32"/>
        <v>0</v>
      </c>
      <c r="Q347" s="83"/>
      <c r="R347" s="83">
        <f t="shared" si="33"/>
        <v>0</v>
      </c>
      <c r="S347" s="29"/>
      <c r="U347" s="29">
        <f>($AA$16/2)*(1-COS(W347))+($AA$18-SQRT($AA$18^2-$AA$16^2*SIN(W347)^2))</f>
        <v>18.351600453129372</v>
      </c>
      <c r="V347" s="83">
        <f>C347*2</f>
        <v>682</v>
      </c>
      <c r="W347" s="83">
        <f t="shared" si="30"/>
        <v>11.897111111111112</v>
      </c>
    </row>
    <row r="348" spans="1:23" x14ac:dyDescent="0.3">
      <c r="A348" s="29">
        <v>71</v>
      </c>
      <c r="B348" s="29">
        <v>0.1</v>
      </c>
      <c r="C348" s="29">
        <v>342</v>
      </c>
      <c r="D348" s="29">
        <v>0</v>
      </c>
      <c r="M348" s="83">
        <f t="shared" si="31"/>
        <v>342</v>
      </c>
      <c r="N348" s="83">
        <f t="shared" si="29"/>
        <v>0</v>
      </c>
      <c r="O348" s="83"/>
      <c r="P348" s="83">
        <f t="shared" si="32"/>
        <v>0</v>
      </c>
      <c r="Q348" s="83"/>
      <c r="R348" s="83">
        <f t="shared" si="33"/>
        <v>0</v>
      </c>
      <c r="S348" s="29"/>
      <c r="U348" s="29">
        <f>($AA$16/2)*(1-COS(W348))+($AA$18-SQRT($AA$18^2-$AA$16^2*SIN(W348)^2))</f>
        <v>16.626075360586373</v>
      </c>
      <c r="V348" s="83">
        <f>C348*2</f>
        <v>684</v>
      </c>
      <c r="W348" s="83">
        <f t="shared" si="30"/>
        <v>11.932000000000002</v>
      </c>
    </row>
    <row r="349" spans="1:23" x14ac:dyDescent="0.3">
      <c r="A349" s="29">
        <v>72</v>
      </c>
      <c r="B349" s="29">
        <v>0.1</v>
      </c>
      <c r="C349" s="29">
        <v>343</v>
      </c>
      <c r="D349" s="29">
        <v>0</v>
      </c>
      <c r="M349" s="83">
        <f t="shared" si="31"/>
        <v>343</v>
      </c>
      <c r="N349" s="83">
        <f t="shared" si="29"/>
        <v>0</v>
      </c>
      <c r="O349" s="83"/>
      <c r="P349" s="83">
        <f t="shared" si="32"/>
        <v>0</v>
      </c>
      <c r="Q349" s="83"/>
      <c r="R349" s="83">
        <f t="shared" si="33"/>
        <v>0</v>
      </c>
      <c r="S349" s="29"/>
      <c r="U349" s="29">
        <f>($AA$16/2)*(1-COS(W349))+($AA$18-SQRT($AA$18^2-$AA$16^2*SIN(W349)^2))</f>
        <v>14.964492415542463</v>
      </c>
      <c r="V349" s="83">
        <f>C349*2</f>
        <v>686</v>
      </c>
      <c r="W349" s="83">
        <f t="shared" si="30"/>
        <v>11.96688888888889</v>
      </c>
    </row>
    <row r="350" spans="1:23" x14ac:dyDescent="0.3">
      <c r="A350" s="29">
        <v>73</v>
      </c>
      <c r="B350" s="29">
        <v>0.11</v>
      </c>
      <c r="C350" s="29">
        <v>344</v>
      </c>
      <c r="D350" s="29">
        <v>0</v>
      </c>
      <c r="M350" s="83">
        <f t="shared" si="31"/>
        <v>344</v>
      </c>
      <c r="N350" s="83">
        <f t="shared" si="29"/>
        <v>0</v>
      </c>
      <c r="O350" s="83"/>
      <c r="P350" s="83">
        <f t="shared" si="32"/>
        <v>0</v>
      </c>
      <c r="Q350" s="83"/>
      <c r="R350" s="83">
        <f t="shared" si="33"/>
        <v>0</v>
      </c>
      <c r="S350" s="29"/>
      <c r="U350" s="29">
        <f>($AA$16/2)*(1-COS(W350))+($AA$18-SQRT($AA$18^2-$AA$16^2*SIN(W350)^2))</f>
        <v>13.371431609961808</v>
      </c>
      <c r="V350" s="83">
        <f>C350*2</f>
        <v>688</v>
      </c>
      <c r="W350" s="83">
        <f t="shared" si="30"/>
        <v>12.001777777777779</v>
      </c>
    </row>
    <row r="351" spans="1:23" x14ac:dyDescent="0.3">
      <c r="A351" s="29">
        <v>74</v>
      </c>
      <c r="B351" s="29">
        <v>0.11</v>
      </c>
      <c r="C351" s="29">
        <v>345</v>
      </c>
      <c r="D351" s="29">
        <v>0</v>
      </c>
      <c r="M351" s="83">
        <f t="shared" si="31"/>
        <v>345</v>
      </c>
      <c r="N351" s="83">
        <f t="shared" si="29"/>
        <v>0</v>
      </c>
      <c r="O351" s="83"/>
      <c r="P351" s="83">
        <f t="shared" si="32"/>
        <v>0</v>
      </c>
      <c r="Q351" s="83"/>
      <c r="R351" s="83">
        <f t="shared" si="33"/>
        <v>0</v>
      </c>
      <c r="S351" s="29"/>
      <c r="U351" s="29">
        <f>($AA$16/2)*(1-COS(W351))+($AA$18-SQRT($AA$18^2-$AA$16^2*SIN(W351)^2))</f>
        <v>11.851249222150765</v>
      </c>
      <c r="V351" s="83">
        <f>C351*2</f>
        <v>690</v>
      </c>
      <c r="W351" s="83">
        <f t="shared" si="30"/>
        <v>12.036666666666669</v>
      </c>
    </row>
    <row r="352" spans="1:23" x14ac:dyDescent="0.3">
      <c r="A352" s="29">
        <v>75</v>
      </c>
      <c r="B352" s="29">
        <v>0.11</v>
      </c>
      <c r="C352" s="29">
        <v>346</v>
      </c>
      <c r="D352" s="29">
        <v>0</v>
      </c>
      <c r="M352" s="83">
        <f t="shared" si="31"/>
        <v>346</v>
      </c>
      <c r="N352" s="83">
        <f t="shared" si="29"/>
        <v>0</v>
      </c>
      <c r="O352" s="83"/>
      <c r="P352" s="83">
        <f t="shared" si="32"/>
        <v>0</v>
      </c>
      <c r="Q352" s="83"/>
      <c r="R352" s="83">
        <f t="shared" si="33"/>
        <v>0</v>
      </c>
      <c r="S352" s="29"/>
      <c r="U352" s="29">
        <f>($AA$16/2)*(1-COS(W352))+($AA$18-SQRT($AA$18^2-$AA$16^2*SIN(W352)^2))</f>
        <v>10.408069741660466</v>
      </c>
      <c r="V352" s="83">
        <f>C352*2</f>
        <v>692</v>
      </c>
      <c r="W352" s="83">
        <f t="shared" si="30"/>
        <v>12.071555555555557</v>
      </c>
    </row>
    <row r="353" spans="1:23" x14ac:dyDescent="0.3">
      <c r="A353" s="29">
        <v>76</v>
      </c>
      <c r="B353" s="29">
        <v>0.11</v>
      </c>
      <c r="C353" s="29">
        <v>347</v>
      </c>
      <c r="D353" s="29">
        <v>0</v>
      </c>
      <c r="M353" s="83">
        <f t="shared" si="31"/>
        <v>347</v>
      </c>
      <c r="N353" s="83">
        <f t="shared" si="29"/>
        <v>0</v>
      </c>
      <c r="O353" s="83"/>
      <c r="P353" s="83">
        <f t="shared" si="32"/>
        <v>0</v>
      </c>
      <c r="Q353" s="83"/>
      <c r="R353" s="83">
        <f t="shared" si="33"/>
        <v>0</v>
      </c>
      <c r="S353" s="29"/>
      <c r="U353" s="29">
        <f>($AA$16/2)*(1-COS(W353))+($AA$18-SQRT($AA$18^2-$AA$16^2*SIN(W353)^2))</f>
        <v>9.0457788805160995</v>
      </c>
      <c r="V353" s="83">
        <f>C353*2</f>
        <v>694</v>
      </c>
      <c r="W353" s="83">
        <f t="shared" si="30"/>
        <v>12.106444444444445</v>
      </c>
    </row>
    <row r="354" spans="1:23" x14ac:dyDescent="0.3">
      <c r="A354" s="29">
        <v>77</v>
      </c>
      <c r="B354" s="29">
        <v>0.11</v>
      </c>
      <c r="C354" s="29">
        <v>348</v>
      </c>
      <c r="D354" s="29">
        <v>0</v>
      </c>
      <c r="M354" s="83">
        <f t="shared" si="31"/>
        <v>348</v>
      </c>
      <c r="N354" s="83">
        <f t="shared" si="29"/>
        <v>0</v>
      </c>
      <c r="O354" s="83"/>
      <c r="P354" s="83">
        <f t="shared" si="32"/>
        <v>0</v>
      </c>
      <c r="Q354" s="83"/>
      <c r="R354" s="83">
        <f t="shared" si="33"/>
        <v>0</v>
      </c>
      <c r="S354" s="29"/>
      <c r="U354" s="29">
        <f>($AA$16/2)*(1-COS(W354))+($AA$18-SQRT($AA$18^2-$AA$16^2*SIN(W354)^2))</f>
        <v>7.7680175490824901</v>
      </c>
      <c r="V354" s="83">
        <f>C354*2</f>
        <v>696</v>
      </c>
      <c r="W354" s="83">
        <f t="shared" si="30"/>
        <v>12.141333333333336</v>
      </c>
    </row>
    <row r="355" spans="1:23" x14ac:dyDescent="0.3">
      <c r="A355" s="29">
        <v>78</v>
      </c>
      <c r="B355" s="29">
        <v>0.11</v>
      </c>
      <c r="C355" s="29">
        <v>349</v>
      </c>
      <c r="D355" s="29">
        <v>0</v>
      </c>
      <c r="M355" s="83">
        <f t="shared" si="31"/>
        <v>349</v>
      </c>
      <c r="N355" s="83">
        <f t="shared" si="29"/>
        <v>0</v>
      </c>
      <c r="O355" s="83"/>
      <c r="P355" s="83">
        <f t="shared" si="32"/>
        <v>0</v>
      </c>
      <c r="Q355" s="83"/>
      <c r="R355" s="83">
        <f t="shared" si="33"/>
        <v>0</v>
      </c>
      <c r="S355" s="29"/>
      <c r="U355" s="29">
        <f>($AA$16/2)*(1-COS(W355))+($AA$18-SQRT($AA$18^2-$AA$16^2*SIN(W355)^2))</f>
        <v>6.5781766842437115</v>
      </c>
      <c r="V355" s="83">
        <f>C355*2</f>
        <v>698</v>
      </c>
      <c r="W355" s="83">
        <f t="shared" si="30"/>
        <v>12.176222222222224</v>
      </c>
    </row>
    <row r="356" spans="1:23" x14ac:dyDescent="0.3">
      <c r="A356" s="29">
        <v>79</v>
      </c>
      <c r="B356" s="29">
        <v>0.11</v>
      </c>
      <c r="C356" s="29">
        <v>350</v>
      </c>
      <c r="D356" s="29">
        <v>0</v>
      </c>
      <c r="M356" s="83">
        <f t="shared" si="31"/>
        <v>350</v>
      </c>
      <c r="N356" s="83">
        <f t="shared" si="29"/>
        <v>0</v>
      </c>
      <c r="O356" s="83"/>
      <c r="P356" s="83">
        <f t="shared" si="32"/>
        <v>0</v>
      </c>
      <c r="Q356" s="83"/>
      <c r="R356" s="83">
        <f t="shared" si="33"/>
        <v>0</v>
      </c>
      <c r="S356" s="29"/>
      <c r="U356" s="29">
        <f>($AA$16/2)*(1-COS(W356))+($AA$18-SQRT($AA$18^2-$AA$16^2*SIN(W356)^2))</f>
        <v>5.4793928274412984</v>
      </c>
      <c r="V356" s="83">
        <f>C356*2</f>
        <v>700</v>
      </c>
      <c r="W356" s="83">
        <f t="shared" si="30"/>
        <v>12.211111111111112</v>
      </c>
    </row>
    <row r="357" spans="1:23" x14ac:dyDescent="0.3">
      <c r="A357" s="29">
        <v>80</v>
      </c>
      <c r="B357" s="29">
        <v>0.11</v>
      </c>
      <c r="C357" s="29">
        <v>351</v>
      </c>
      <c r="D357" s="29">
        <v>0</v>
      </c>
      <c r="M357" s="83">
        <f t="shared" si="31"/>
        <v>351</v>
      </c>
      <c r="N357" s="83">
        <f t="shared" si="29"/>
        <v>0</v>
      </c>
      <c r="O357" s="83"/>
      <c r="P357" s="83">
        <f t="shared" si="32"/>
        <v>0</v>
      </c>
      <c r="Q357" s="83"/>
      <c r="R357" s="83">
        <f t="shared" si="33"/>
        <v>0</v>
      </c>
      <c r="S357" s="29"/>
      <c r="U357" s="29">
        <f>($AA$16/2)*(1-COS(W357))+($AA$18-SQRT($AA$18^2-$AA$16^2*SIN(W357)^2))</f>
        <v>4.4745443601216364</v>
      </c>
      <c r="V357" s="83">
        <f>C357*2</f>
        <v>702</v>
      </c>
      <c r="W357" s="83">
        <f t="shared" si="30"/>
        <v>12.246000000000002</v>
      </c>
    </row>
    <row r="358" spans="1:23" x14ac:dyDescent="0.3">
      <c r="A358" s="29">
        <v>81</v>
      </c>
      <c r="B358" s="29">
        <v>0.11</v>
      </c>
      <c r="C358" s="29">
        <v>352</v>
      </c>
      <c r="D358" s="29">
        <v>0</v>
      </c>
      <c r="M358" s="83">
        <f t="shared" si="31"/>
        <v>352</v>
      </c>
      <c r="N358" s="83">
        <f t="shared" si="29"/>
        <v>0</v>
      </c>
      <c r="O358" s="83"/>
      <c r="P358" s="83">
        <f t="shared" si="32"/>
        <v>0</v>
      </c>
      <c r="Q358" s="83"/>
      <c r="R358" s="83">
        <f t="shared" si="33"/>
        <v>0</v>
      </c>
      <c r="S358" s="29"/>
      <c r="U358" s="29">
        <f>($AA$16/2)*(1-COS(W358))+($AA$18-SQRT($AA$18^2-$AA$16^2*SIN(W358)^2))</f>
        <v>3.5662483140142696</v>
      </c>
      <c r="V358" s="83">
        <f>C358*2</f>
        <v>704</v>
      </c>
      <c r="W358" s="83">
        <f t="shared" si="30"/>
        <v>12.280888888888891</v>
      </c>
    </row>
    <row r="359" spans="1:23" x14ac:dyDescent="0.3">
      <c r="A359" s="29">
        <v>82</v>
      </c>
      <c r="B359" s="29">
        <v>0.11</v>
      </c>
      <c r="C359" s="29">
        <v>353</v>
      </c>
      <c r="D359" s="29">
        <v>0</v>
      </c>
      <c r="M359" s="83">
        <f t="shared" si="31"/>
        <v>353</v>
      </c>
      <c r="N359" s="83">
        <f t="shared" si="29"/>
        <v>0</v>
      </c>
      <c r="O359" s="83"/>
      <c r="P359" s="83">
        <f t="shared" si="32"/>
        <v>0</v>
      </c>
      <c r="Q359" s="83"/>
      <c r="R359" s="83">
        <f t="shared" si="33"/>
        <v>0</v>
      </c>
      <c r="S359" s="29"/>
      <c r="U359" s="29">
        <f>($AA$16/2)*(1-COS(W359))+($AA$18-SQRT($AA$18^2-$AA$16^2*SIN(W359)^2))</f>
        <v>2.7568576832124867</v>
      </c>
      <c r="V359" s="83">
        <f>C359*2</f>
        <v>706</v>
      </c>
      <c r="W359" s="83">
        <f t="shared" si="30"/>
        <v>12.315777777777779</v>
      </c>
    </row>
    <row r="360" spans="1:23" x14ac:dyDescent="0.3">
      <c r="A360" s="29">
        <v>83</v>
      </c>
      <c r="B360" s="29">
        <v>0.11</v>
      </c>
      <c r="C360" s="29">
        <v>354</v>
      </c>
      <c r="D360" s="29">
        <v>0</v>
      </c>
      <c r="M360" s="83">
        <f t="shared" si="31"/>
        <v>354</v>
      </c>
      <c r="N360" s="83">
        <f t="shared" si="29"/>
        <v>0</v>
      </c>
      <c r="O360" s="83"/>
      <c r="P360" s="83">
        <f t="shared" si="32"/>
        <v>0</v>
      </c>
      <c r="Q360" s="83"/>
      <c r="R360" s="83">
        <f t="shared" si="33"/>
        <v>0</v>
      </c>
      <c r="S360" s="29"/>
      <c r="U360" s="29">
        <f>($AA$16/2)*(1-COS(W360))+($AA$18-SQRT($AA$18^2-$AA$16^2*SIN(W360)^2))</f>
        <v>2.0484591741314553</v>
      </c>
      <c r="V360" s="83">
        <f>C360*2</f>
        <v>708</v>
      </c>
      <c r="W360" s="83">
        <f t="shared" si="30"/>
        <v>12.350666666666669</v>
      </c>
    </row>
    <row r="361" spans="1:23" x14ac:dyDescent="0.3">
      <c r="A361" s="29">
        <v>84</v>
      </c>
      <c r="B361" s="29">
        <v>0.11</v>
      </c>
      <c r="C361" s="29">
        <v>355</v>
      </c>
      <c r="D361" s="29">
        <v>0</v>
      </c>
      <c r="M361" s="83">
        <f t="shared" si="31"/>
        <v>355</v>
      </c>
      <c r="N361" s="83">
        <f t="shared" si="29"/>
        <v>0</v>
      </c>
      <c r="O361" s="83"/>
      <c r="P361" s="83">
        <f t="shared" si="32"/>
        <v>0</v>
      </c>
      <c r="Q361" s="83"/>
      <c r="R361" s="83">
        <f t="shared" si="33"/>
        <v>0</v>
      </c>
      <c r="S361" s="29"/>
      <c r="U361" s="29">
        <f>($AA$16/2)*(1-COS(W361))+($AA$18-SQRT($AA$18^2-$AA$16^2*SIN(W361)^2))</f>
        <v>1.4428713379959217</v>
      </c>
      <c r="V361" s="83">
        <f>C361*2</f>
        <v>710</v>
      </c>
      <c r="W361" s="83">
        <f t="shared" si="30"/>
        <v>12.385555555555557</v>
      </c>
    </row>
    <row r="362" spans="1:23" x14ac:dyDescent="0.3">
      <c r="A362" s="29">
        <v>85</v>
      </c>
      <c r="B362" s="29">
        <v>0.11</v>
      </c>
      <c r="C362" s="29">
        <v>356</v>
      </c>
      <c r="D362" s="29">
        <v>0</v>
      </c>
      <c r="M362" s="83">
        <f t="shared" si="31"/>
        <v>356</v>
      </c>
      <c r="N362" s="83">
        <f t="shared" si="29"/>
        <v>0</v>
      </c>
      <c r="O362" s="83"/>
      <c r="P362" s="83">
        <f t="shared" si="32"/>
        <v>0</v>
      </c>
      <c r="Q362" s="83"/>
      <c r="R362" s="83">
        <f t="shared" si="33"/>
        <v>0</v>
      </c>
      <c r="S362" s="29"/>
      <c r="U362" s="29">
        <f>($AA$16/2)*(1-COS(W362))+($AA$18-SQRT($AA$18^2-$AA$16^2*SIN(W362)^2))</f>
        <v>0.9416430385381761</v>
      </c>
      <c r="V362" s="83">
        <f>C362*2</f>
        <v>712</v>
      </c>
      <c r="W362" s="83">
        <f t="shared" si="30"/>
        <v>12.420444444444446</v>
      </c>
    </row>
    <row r="363" spans="1:23" x14ac:dyDescent="0.3">
      <c r="A363" s="29">
        <v>86</v>
      </c>
      <c r="B363" s="29">
        <v>0.11</v>
      </c>
      <c r="C363" s="29">
        <v>357</v>
      </c>
      <c r="D363" s="29">
        <v>0</v>
      </c>
      <c r="M363" s="83">
        <f t="shared" si="31"/>
        <v>357</v>
      </c>
      <c r="N363" s="83">
        <f t="shared" si="29"/>
        <v>0</v>
      </c>
      <c r="O363" s="83"/>
      <c r="P363" s="83">
        <f t="shared" si="32"/>
        <v>0</v>
      </c>
      <c r="Q363" s="83"/>
      <c r="R363" s="83">
        <f t="shared" si="33"/>
        <v>0</v>
      </c>
      <c r="S363" s="29"/>
      <c r="U363" s="29">
        <f>($AA$16/2)*(1-COS(W363))+($AA$18-SQRT($AA$18^2-$AA$16^2*SIN(W363)^2))</f>
        <v>0.54605221506821855</v>
      </c>
      <c r="V363" s="83">
        <f>C363*2</f>
        <v>714</v>
      </c>
      <c r="W363" s="83">
        <f t="shared" si="30"/>
        <v>12.455333333333336</v>
      </c>
    </row>
    <row r="364" spans="1:23" x14ac:dyDescent="0.3">
      <c r="A364" s="29">
        <v>87</v>
      </c>
      <c r="B364" s="29">
        <v>0.11</v>
      </c>
      <c r="C364" s="29">
        <v>358</v>
      </c>
      <c r="D364" s="29">
        <v>0</v>
      </c>
      <c r="M364" s="83">
        <f t="shared" si="31"/>
        <v>358</v>
      </c>
      <c r="N364" s="83">
        <f t="shared" si="29"/>
        <v>0</v>
      </c>
      <c r="O364" s="83"/>
      <c r="P364" s="83">
        <f t="shared" si="32"/>
        <v>0</v>
      </c>
      <c r="Q364" s="83"/>
      <c r="R364" s="83">
        <f t="shared" si="33"/>
        <v>0</v>
      </c>
      <c r="S364" s="29"/>
      <c r="U364" s="29">
        <f>($AA$16/2)*(1-COS(W364))+($AA$18-SQRT($AA$18^2-$AA$16^2*SIN(W364)^2))</f>
        <v>0.25710490803905495</v>
      </c>
      <c r="V364" s="83">
        <f>C364*2</f>
        <v>716</v>
      </c>
      <c r="W364" s="83">
        <f t="shared" si="30"/>
        <v>12.490222222222224</v>
      </c>
    </row>
    <row r="365" spans="1:23" x14ac:dyDescent="0.3">
      <c r="A365" s="29">
        <v>88</v>
      </c>
      <c r="B365" s="29">
        <v>0.11</v>
      </c>
      <c r="C365" s="29">
        <v>359</v>
      </c>
      <c r="D365" s="29">
        <v>0</v>
      </c>
      <c r="M365" s="83">
        <f t="shared" si="31"/>
        <v>359</v>
      </c>
      <c r="N365" s="83">
        <f t="shared" si="29"/>
        <v>0</v>
      </c>
      <c r="O365" s="83"/>
      <c r="P365" s="83">
        <f t="shared" si="32"/>
        <v>0</v>
      </c>
      <c r="Q365" s="83"/>
      <c r="R365" s="83">
        <f t="shared" si="33"/>
        <v>0</v>
      </c>
      <c r="S365" s="29"/>
      <c r="U365" s="29">
        <f>($AA$16/2)*(1-COS(W365))+($AA$18-SQRT($AA$18^2-$AA$16^2*SIN(W365)^2))</f>
        <v>7.5534520727057575E-2</v>
      </c>
      <c r="V365" s="83">
        <f>C365*2</f>
        <v>718</v>
      </c>
      <c r="W365" s="83">
        <f t="shared" si="30"/>
        <v>12.525111111111112</v>
      </c>
    </row>
    <row r="366" spans="1:23" x14ac:dyDescent="0.3">
      <c r="A366" s="29">
        <v>89</v>
      </c>
      <c r="B366" s="29">
        <v>0.11</v>
      </c>
      <c r="C366" s="29">
        <v>360</v>
      </c>
      <c r="D366" s="29">
        <v>0</v>
      </c>
      <c r="M366" s="83">
        <f t="shared" si="31"/>
        <v>360</v>
      </c>
      <c r="N366" s="83">
        <f t="shared" si="29"/>
        <v>0</v>
      </c>
      <c r="O366" s="83"/>
      <c r="P366" s="83">
        <f t="shared" si="32"/>
        <v>0</v>
      </c>
      <c r="Q366" s="83"/>
      <c r="R366" s="83">
        <f t="shared" si="33"/>
        <v>0</v>
      </c>
      <c r="S366" s="29"/>
      <c r="U366" s="29">
        <f>($AA$16/2)*(1-COS(W366))+($AA$18-SQRT($AA$18^2-$AA$16^2*SIN(W366)^2))</f>
        <v>1.8012967400803492E-3</v>
      </c>
      <c r="V366" s="83">
        <f>C366*2</f>
        <v>720</v>
      </c>
      <c r="W366" s="83">
        <f t="shared" si="30"/>
        <v>12.560000000000002</v>
      </c>
    </row>
    <row r="367" spans="1:23" x14ac:dyDescent="0.3">
      <c r="M367" s="83">
        <f t="shared" si="31"/>
        <v>361</v>
      </c>
      <c r="N367" s="83"/>
      <c r="O367" s="83"/>
      <c r="P367" s="83"/>
      <c r="Q367" s="83"/>
      <c r="R367" s="83"/>
      <c r="S367" s="29"/>
    </row>
    <row r="368" spans="1:23" x14ac:dyDescent="0.3">
      <c r="M368" s="83">
        <f t="shared" si="31"/>
        <v>362</v>
      </c>
      <c r="N368" s="83"/>
      <c r="O368" s="83"/>
      <c r="P368" s="83"/>
      <c r="Q368" s="83"/>
      <c r="R368" s="83"/>
      <c r="S368" s="29"/>
    </row>
    <row r="369" spans="13:19" x14ac:dyDescent="0.3">
      <c r="M369" s="83">
        <f t="shared" si="31"/>
        <v>363</v>
      </c>
      <c r="N369" s="83"/>
      <c r="O369" s="83"/>
      <c r="P369" s="83"/>
      <c r="Q369" s="83"/>
      <c r="R369" s="83"/>
      <c r="S369" s="29"/>
    </row>
    <row r="370" spans="13:19" x14ac:dyDescent="0.3">
      <c r="M370" s="83">
        <f t="shared" si="31"/>
        <v>364</v>
      </c>
      <c r="N370" s="83"/>
      <c r="O370" s="83"/>
      <c r="P370" s="83"/>
      <c r="Q370" s="83"/>
      <c r="R370" s="83"/>
      <c r="S370" s="29"/>
    </row>
    <row r="371" spans="13:19" x14ac:dyDescent="0.3">
      <c r="M371" s="83">
        <f t="shared" si="31"/>
        <v>365</v>
      </c>
      <c r="N371" s="83"/>
      <c r="O371" s="83"/>
      <c r="P371" s="83"/>
      <c r="Q371" s="83"/>
      <c r="R371" s="83"/>
      <c r="S371" s="29"/>
    </row>
    <row r="372" spans="13:19" x14ac:dyDescent="0.3">
      <c r="M372" s="83">
        <f t="shared" si="31"/>
        <v>366</v>
      </c>
      <c r="N372" s="83"/>
      <c r="O372" s="83"/>
      <c r="P372" s="83"/>
      <c r="Q372" s="83"/>
      <c r="R372" s="83"/>
      <c r="S372" s="29"/>
    </row>
    <row r="373" spans="13:19" x14ac:dyDescent="0.3">
      <c r="M373" s="83">
        <f t="shared" si="31"/>
        <v>367</v>
      </c>
      <c r="N373" s="83"/>
      <c r="O373" s="83"/>
      <c r="P373" s="83"/>
      <c r="Q373" s="83"/>
      <c r="R373" s="83"/>
      <c r="S373" s="29"/>
    </row>
    <row r="374" spans="13:19" x14ac:dyDescent="0.3">
      <c r="M374" s="83">
        <f t="shared" si="31"/>
        <v>368</v>
      </c>
      <c r="N374" s="83"/>
      <c r="O374" s="83"/>
      <c r="P374" s="83"/>
      <c r="Q374" s="83"/>
      <c r="R374" s="83"/>
      <c r="S374" s="29"/>
    </row>
    <row r="375" spans="13:19" x14ac:dyDescent="0.3">
      <c r="M375" s="83">
        <f t="shared" si="31"/>
        <v>369</v>
      </c>
      <c r="N375" s="83"/>
      <c r="O375" s="83"/>
      <c r="P375" s="83"/>
      <c r="Q375" s="83"/>
      <c r="R375" s="83"/>
      <c r="S375" s="29"/>
    </row>
    <row r="376" spans="13:19" x14ac:dyDescent="0.3">
      <c r="M376" s="83">
        <f t="shared" si="31"/>
        <v>370</v>
      </c>
      <c r="N376" s="83"/>
      <c r="O376" s="83"/>
      <c r="P376" s="83"/>
      <c r="Q376" s="83"/>
      <c r="R376" s="83"/>
      <c r="S376" s="29"/>
    </row>
    <row r="377" spans="13:19" x14ac:dyDescent="0.3">
      <c r="M377" s="83">
        <f t="shared" si="31"/>
        <v>371</v>
      </c>
      <c r="N377" s="83"/>
      <c r="O377" s="83"/>
      <c r="P377" s="83"/>
      <c r="Q377" s="83"/>
      <c r="R377" s="83"/>
      <c r="S377" s="29"/>
    </row>
    <row r="378" spans="13:19" x14ac:dyDescent="0.3">
      <c r="M378" s="83">
        <f t="shared" si="31"/>
        <v>372</v>
      </c>
      <c r="N378" s="83"/>
      <c r="O378" s="83"/>
      <c r="P378" s="83"/>
      <c r="Q378" s="83"/>
      <c r="R378" s="83"/>
      <c r="S378" s="29"/>
    </row>
    <row r="379" spans="13:19" x14ac:dyDescent="0.3">
      <c r="M379" s="83">
        <f t="shared" si="31"/>
        <v>373</v>
      </c>
      <c r="N379" s="83"/>
      <c r="O379" s="83"/>
      <c r="P379" s="83"/>
      <c r="Q379" s="83"/>
      <c r="R379" s="83"/>
      <c r="S379" s="29"/>
    </row>
    <row r="380" spans="13:19" x14ac:dyDescent="0.3">
      <c r="M380" s="83">
        <f t="shared" si="31"/>
        <v>374</v>
      </c>
      <c r="N380" s="83"/>
      <c r="O380" s="83"/>
      <c r="P380" s="83"/>
      <c r="Q380" s="83"/>
      <c r="R380" s="83"/>
      <c r="S380" s="29"/>
    </row>
    <row r="381" spans="13:19" x14ac:dyDescent="0.3">
      <c r="M381" s="83">
        <f t="shared" si="31"/>
        <v>375</v>
      </c>
      <c r="N381" s="83"/>
      <c r="O381" s="83"/>
      <c r="P381" s="83"/>
      <c r="Q381" s="83"/>
      <c r="R381" s="83"/>
      <c r="S381" s="29"/>
    </row>
    <row r="382" spans="13:19" x14ac:dyDescent="0.3">
      <c r="M382" s="83">
        <f t="shared" si="31"/>
        <v>376</v>
      </c>
      <c r="N382" s="83"/>
      <c r="O382" s="83"/>
      <c r="P382" s="83"/>
      <c r="Q382" s="83"/>
      <c r="R382" s="83"/>
      <c r="S382" s="29"/>
    </row>
    <row r="383" spans="13:19" x14ac:dyDescent="0.3">
      <c r="M383" s="83">
        <f t="shared" si="31"/>
        <v>377</v>
      </c>
      <c r="N383" s="83"/>
      <c r="O383" s="83"/>
      <c r="P383" s="83"/>
      <c r="Q383" s="83"/>
      <c r="R383" s="83"/>
      <c r="S383" s="29"/>
    </row>
    <row r="384" spans="13:19" x14ac:dyDescent="0.3">
      <c r="M384" s="83">
        <f t="shared" si="31"/>
        <v>378</v>
      </c>
      <c r="N384" s="83"/>
      <c r="O384" s="83"/>
      <c r="P384" s="83"/>
      <c r="Q384" s="83"/>
      <c r="R384" s="83"/>
      <c r="S384" s="29"/>
    </row>
    <row r="385" spans="13:19" x14ac:dyDescent="0.3">
      <c r="M385" s="83">
        <f t="shared" si="31"/>
        <v>379</v>
      </c>
      <c r="N385" s="83"/>
      <c r="O385" s="83"/>
      <c r="P385" s="83"/>
      <c r="Q385" s="83"/>
      <c r="R385" s="83"/>
      <c r="S385" s="29"/>
    </row>
    <row r="386" spans="13:19" x14ac:dyDescent="0.3">
      <c r="M386" s="83">
        <f t="shared" si="31"/>
        <v>380</v>
      </c>
      <c r="N386" s="83"/>
      <c r="O386" s="83"/>
      <c r="P386" s="83"/>
      <c r="Q386" s="83"/>
      <c r="R386" s="83"/>
      <c r="S386" s="29"/>
    </row>
    <row r="387" spans="13:19" x14ac:dyDescent="0.3">
      <c r="M387" s="83">
        <f t="shared" si="31"/>
        <v>381</v>
      </c>
      <c r="N387" s="83"/>
      <c r="O387" s="83"/>
      <c r="P387" s="83"/>
      <c r="Q387" s="83"/>
      <c r="R387" s="83"/>
      <c r="S387" s="29"/>
    </row>
    <row r="388" spans="13:19" x14ac:dyDescent="0.3">
      <c r="M388" s="83">
        <f t="shared" si="31"/>
        <v>382</v>
      </c>
      <c r="N388" s="83"/>
      <c r="O388" s="83"/>
      <c r="P388" s="83"/>
      <c r="Q388" s="83"/>
      <c r="R388" s="83"/>
      <c r="S388" s="29"/>
    </row>
    <row r="389" spans="13:19" x14ac:dyDescent="0.3">
      <c r="M389" s="83">
        <f t="shared" si="31"/>
        <v>383</v>
      </c>
      <c r="N389" s="83"/>
      <c r="O389" s="83"/>
      <c r="P389" s="83"/>
      <c r="Q389" s="83"/>
      <c r="R389" s="83"/>
      <c r="S389" s="29"/>
    </row>
    <row r="390" spans="13:19" x14ac:dyDescent="0.3">
      <c r="M390" s="83">
        <f t="shared" si="31"/>
        <v>384</v>
      </c>
      <c r="N390" s="83"/>
      <c r="O390" s="83"/>
      <c r="P390" s="83"/>
      <c r="Q390" s="83"/>
      <c r="R390" s="83"/>
      <c r="S390" s="29"/>
    </row>
    <row r="391" spans="13:19" x14ac:dyDescent="0.3">
      <c r="M391" s="83">
        <f t="shared" si="31"/>
        <v>385</v>
      </c>
      <c r="N391" s="83"/>
      <c r="O391" s="83"/>
      <c r="P391" s="83"/>
      <c r="Q391" s="83"/>
      <c r="R391" s="83"/>
      <c r="S391" s="29"/>
    </row>
    <row r="392" spans="13:19" x14ac:dyDescent="0.3">
      <c r="M392" s="83">
        <f t="shared" si="31"/>
        <v>386</v>
      </c>
      <c r="N392" s="83"/>
      <c r="O392" s="83"/>
      <c r="P392" s="83"/>
      <c r="Q392" s="83"/>
      <c r="R392" s="83"/>
      <c r="S392" s="29"/>
    </row>
    <row r="393" spans="13:19" x14ac:dyDescent="0.3">
      <c r="M393" s="83">
        <f t="shared" ref="M393:M456" si="34">M392+1</f>
        <v>387</v>
      </c>
      <c r="N393" s="83"/>
      <c r="O393" s="83"/>
      <c r="P393" s="83"/>
      <c r="Q393" s="83"/>
      <c r="R393" s="83"/>
      <c r="S393" s="29"/>
    </row>
    <row r="394" spans="13:19" x14ac:dyDescent="0.3">
      <c r="M394" s="83">
        <f t="shared" si="34"/>
        <v>388</v>
      </c>
      <c r="N394" s="83"/>
      <c r="O394" s="83"/>
      <c r="P394" s="83"/>
      <c r="Q394" s="83"/>
      <c r="R394" s="83"/>
      <c r="S394" s="29"/>
    </row>
    <row r="395" spans="13:19" x14ac:dyDescent="0.3">
      <c r="M395" s="83">
        <f t="shared" si="34"/>
        <v>389</v>
      </c>
      <c r="N395" s="83"/>
      <c r="O395" s="83"/>
      <c r="P395" s="83"/>
      <c r="Q395" s="83"/>
      <c r="R395" s="83"/>
      <c r="S395" s="29"/>
    </row>
    <row r="396" spans="13:19" x14ac:dyDescent="0.3">
      <c r="M396" s="83">
        <f t="shared" si="34"/>
        <v>390</v>
      </c>
      <c r="N396" s="83"/>
      <c r="O396" s="83"/>
      <c r="P396" s="83"/>
      <c r="Q396" s="83"/>
      <c r="R396" s="83"/>
      <c r="S396" s="29"/>
    </row>
    <row r="397" spans="13:19" x14ac:dyDescent="0.3">
      <c r="M397" s="83">
        <f t="shared" si="34"/>
        <v>391</v>
      </c>
      <c r="N397" s="83"/>
      <c r="O397" s="83"/>
      <c r="P397" s="83"/>
      <c r="Q397" s="83"/>
      <c r="R397" s="83"/>
      <c r="S397" s="29"/>
    </row>
    <row r="398" spans="13:19" x14ac:dyDescent="0.3">
      <c r="M398" s="83">
        <f t="shared" si="34"/>
        <v>392</v>
      </c>
      <c r="N398" s="83"/>
      <c r="O398" s="83"/>
      <c r="P398" s="83"/>
      <c r="Q398" s="83"/>
      <c r="R398" s="83"/>
      <c r="S398" s="29"/>
    </row>
    <row r="399" spans="13:19" x14ac:dyDescent="0.3">
      <c r="M399" s="83">
        <f t="shared" si="34"/>
        <v>393</v>
      </c>
      <c r="N399" s="83"/>
      <c r="O399" s="83"/>
      <c r="P399" s="83"/>
      <c r="Q399" s="83"/>
      <c r="R399" s="83"/>
      <c r="S399" s="29"/>
    </row>
    <row r="400" spans="13:19" x14ac:dyDescent="0.3">
      <c r="M400" s="83">
        <f t="shared" si="34"/>
        <v>394</v>
      </c>
      <c r="N400" s="83"/>
      <c r="O400" s="83"/>
      <c r="P400" s="83"/>
      <c r="Q400" s="83"/>
      <c r="R400" s="83"/>
      <c r="S400" s="29"/>
    </row>
    <row r="401" spans="13:19" x14ac:dyDescent="0.3">
      <c r="M401" s="83">
        <f t="shared" si="34"/>
        <v>395</v>
      </c>
      <c r="N401" s="83"/>
      <c r="O401" s="83"/>
      <c r="P401" s="83"/>
      <c r="Q401" s="83"/>
      <c r="R401" s="83"/>
      <c r="S401" s="29"/>
    </row>
    <row r="402" spans="13:19" x14ac:dyDescent="0.3">
      <c r="M402" s="83">
        <f t="shared" si="34"/>
        <v>396</v>
      </c>
      <c r="N402" s="83"/>
      <c r="O402" s="83"/>
      <c r="P402" s="83"/>
      <c r="Q402" s="83"/>
      <c r="R402" s="83"/>
      <c r="S402" s="29"/>
    </row>
    <row r="403" spans="13:19" x14ac:dyDescent="0.3">
      <c r="M403" s="83">
        <f t="shared" si="34"/>
        <v>397</v>
      </c>
      <c r="N403" s="83"/>
      <c r="O403" s="83"/>
      <c r="P403" s="83"/>
      <c r="Q403" s="83"/>
      <c r="R403" s="83"/>
      <c r="S403" s="29"/>
    </row>
    <row r="404" spans="13:19" x14ac:dyDescent="0.3">
      <c r="M404" s="83">
        <f t="shared" si="34"/>
        <v>398</v>
      </c>
      <c r="N404" s="83"/>
      <c r="O404" s="83"/>
      <c r="P404" s="83"/>
      <c r="Q404" s="83"/>
      <c r="R404" s="83"/>
      <c r="S404" s="29"/>
    </row>
    <row r="405" spans="13:19" x14ac:dyDescent="0.3">
      <c r="M405" s="83">
        <f t="shared" si="34"/>
        <v>399</v>
      </c>
      <c r="N405" s="83"/>
      <c r="O405" s="83"/>
      <c r="P405" s="83"/>
      <c r="Q405" s="83"/>
      <c r="R405" s="83"/>
      <c r="S405" s="29"/>
    </row>
    <row r="406" spans="13:19" x14ac:dyDescent="0.3">
      <c r="M406" s="83">
        <f t="shared" si="34"/>
        <v>400</v>
      </c>
      <c r="N406" s="83"/>
      <c r="O406" s="83"/>
      <c r="P406" s="83"/>
      <c r="Q406" s="83"/>
      <c r="R406" s="83"/>
      <c r="S406" s="29"/>
    </row>
    <row r="407" spans="13:19" x14ac:dyDescent="0.3">
      <c r="M407" s="83">
        <f t="shared" si="34"/>
        <v>401</v>
      </c>
      <c r="N407" s="83"/>
      <c r="O407" s="83"/>
      <c r="P407" s="83"/>
      <c r="Q407" s="83"/>
      <c r="R407" s="83"/>
      <c r="S407" s="29"/>
    </row>
    <row r="408" spans="13:19" x14ac:dyDescent="0.3">
      <c r="M408" s="83">
        <f t="shared" si="34"/>
        <v>402</v>
      </c>
      <c r="N408" s="83"/>
      <c r="O408" s="83"/>
      <c r="P408" s="83"/>
      <c r="Q408" s="83"/>
      <c r="R408" s="83"/>
      <c r="S408" s="29"/>
    </row>
    <row r="409" spans="13:19" x14ac:dyDescent="0.3">
      <c r="M409" s="83">
        <f t="shared" si="34"/>
        <v>403</v>
      </c>
      <c r="N409" s="83"/>
      <c r="O409" s="83"/>
      <c r="P409" s="83"/>
      <c r="Q409" s="83"/>
      <c r="R409" s="83"/>
      <c r="S409" s="29"/>
    </row>
    <row r="410" spans="13:19" x14ac:dyDescent="0.3">
      <c r="M410" s="83">
        <f t="shared" si="34"/>
        <v>404</v>
      </c>
      <c r="N410" s="83"/>
      <c r="O410" s="83"/>
      <c r="P410" s="83"/>
      <c r="Q410" s="83"/>
      <c r="R410" s="83"/>
      <c r="S410" s="29"/>
    </row>
    <row r="411" spans="13:19" x14ac:dyDescent="0.3">
      <c r="M411" s="83">
        <f t="shared" si="34"/>
        <v>405</v>
      </c>
      <c r="N411" s="83"/>
      <c r="O411" s="83"/>
      <c r="P411" s="83"/>
      <c r="Q411" s="83"/>
      <c r="R411" s="83"/>
      <c r="S411" s="29"/>
    </row>
    <row r="412" spans="13:19" x14ac:dyDescent="0.3">
      <c r="M412" s="83">
        <f t="shared" si="34"/>
        <v>406</v>
      </c>
      <c r="N412" s="83"/>
      <c r="O412" s="83"/>
      <c r="P412" s="83"/>
      <c r="Q412" s="83"/>
      <c r="R412" s="83"/>
      <c r="S412" s="29"/>
    </row>
    <row r="413" spans="13:19" x14ac:dyDescent="0.3">
      <c r="M413" s="83">
        <f t="shared" si="34"/>
        <v>407</v>
      </c>
      <c r="N413" s="83"/>
      <c r="O413" s="83"/>
      <c r="P413" s="83"/>
      <c r="Q413" s="83"/>
      <c r="R413" s="83"/>
      <c r="S413" s="29"/>
    </row>
    <row r="414" spans="13:19" x14ac:dyDescent="0.3">
      <c r="M414" s="83">
        <f t="shared" si="34"/>
        <v>408</v>
      </c>
      <c r="N414" s="83"/>
      <c r="O414" s="83"/>
      <c r="P414" s="83"/>
      <c r="Q414" s="83"/>
      <c r="R414" s="83"/>
      <c r="S414" s="29"/>
    </row>
    <row r="415" spans="13:19" x14ac:dyDescent="0.3">
      <c r="M415" s="83">
        <f t="shared" si="34"/>
        <v>409</v>
      </c>
      <c r="N415" s="83"/>
      <c r="O415" s="83"/>
      <c r="P415" s="83"/>
      <c r="Q415" s="83"/>
      <c r="R415" s="83"/>
      <c r="S415" s="29"/>
    </row>
    <row r="416" spans="13:19" x14ac:dyDescent="0.3">
      <c r="M416" s="83">
        <f t="shared" si="34"/>
        <v>410</v>
      </c>
      <c r="N416" s="83"/>
      <c r="O416" s="83"/>
      <c r="P416" s="83"/>
      <c r="Q416" s="83"/>
      <c r="R416" s="83"/>
      <c r="S416" s="29"/>
    </row>
    <row r="417" spans="13:19" x14ac:dyDescent="0.3">
      <c r="M417" s="83">
        <f t="shared" si="34"/>
        <v>411</v>
      </c>
      <c r="N417" s="83"/>
      <c r="O417" s="83"/>
      <c r="P417" s="83"/>
      <c r="Q417" s="83"/>
      <c r="R417" s="83"/>
      <c r="S417" s="29"/>
    </row>
    <row r="418" spans="13:19" x14ac:dyDescent="0.3">
      <c r="M418" s="83">
        <f t="shared" si="34"/>
        <v>412</v>
      </c>
      <c r="N418" s="83"/>
      <c r="O418" s="83"/>
      <c r="P418" s="83"/>
      <c r="Q418" s="83"/>
      <c r="R418" s="83"/>
      <c r="S418" s="29"/>
    </row>
    <row r="419" spans="13:19" x14ac:dyDescent="0.3">
      <c r="M419" s="83">
        <f t="shared" si="34"/>
        <v>413</v>
      </c>
      <c r="N419" s="83"/>
      <c r="O419" s="83"/>
      <c r="P419" s="83"/>
      <c r="Q419" s="83"/>
      <c r="R419" s="83"/>
      <c r="S419" s="29"/>
    </row>
    <row r="420" spans="13:19" x14ac:dyDescent="0.3">
      <c r="M420" s="83">
        <f t="shared" si="34"/>
        <v>414</v>
      </c>
      <c r="N420" s="83"/>
      <c r="O420" s="83"/>
      <c r="P420" s="83"/>
      <c r="Q420" s="83"/>
      <c r="R420" s="83"/>
      <c r="S420" s="29"/>
    </row>
    <row r="421" spans="13:19" x14ac:dyDescent="0.3">
      <c r="M421" s="83">
        <f t="shared" si="34"/>
        <v>415</v>
      </c>
      <c r="N421" s="83"/>
      <c r="O421" s="83"/>
      <c r="P421" s="83"/>
      <c r="Q421" s="83"/>
      <c r="R421" s="83"/>
      <c r="S421" s="29"/>
    </row>
    <row r="422" spans="13:19" x14ac:dyDescent="0.3">
      <c r="M422" s="83">
        <f t="shared" si="34"/>
        <v>416</v>
      </c>
      <c r="N422" s="83"/>
      <c r="O422" s="83"/>
      <c r="P422" s="83"/>
      <c r="Q422" s="83"/>
      <c r="R422" s="83"/>
      <c r="S422" s="29"/>
    </row>
    <row r="423" spans="13:19" x14ac:dyDescent="0.3">
      <c r="M423" s="83">
        <f t="shared" si="34"/>
        <v>417</v>
      </c>
      <c r="N423" s="83"/>
      <c r="O423" s="83"/>
      <c r="P423" s="83"/>
      <c r="Q423" s="83"/>
      <c r="R423" s="83"/>
      <c r="S423" s="29"/>
    </row>
    <row r="424" spans="13:19" x14ac:dyDescent="0.3">
      <c r="M424" s="83">
        <f t="shared" si="34"/>
        <v>418</v>
      </c>
      <c r="N424" s="83"/>
      <c r="O424" s="83"/>
      <c r="P424" s="83"/>
      <c r="Q424" s="83"/>
      <c r="R424" s="83"/>
      <c r="S424" s="29"/>
    </row>
    <row r="425" spans="13:19" x14ac:dyDescent="0.3">
      <c r="M425" s="83">
        <f t="shared" si="34"/>
        <v>419</v>
      </c>
      <c r="N425" s="83"/>
      <c r="O425" s="83"/>
      <c r="P425" s="83"/>
      <c r="Q425" s="83"/>
      <c r="R425" s="83"/>
      <c r="S425" s="29"/>
    </row>
    <row r="426" spans="13:19" x14ac:dyDescent="0.3">
      <c r="M426" s="83">
        <f t="shared" si="34"/>
        <v>420</v>
      </c>
      <c r="N426" s="83"/>
      <c r="O426" s="83"/>
      <c r="P426" s="83"/>
      <c r="Q426" s="83"/>
      <c r="R426" s="83"/>
      <c r="S426" s="29"/>
    </row>
    <row r="427" spans="13:19" x14ac:dyDescent="0.3">
      <c r="M427" s="83">
        <f t="shared" si="34"/>
        <v>421</v>
      </c>
      <c r="N427" s="83"/>
      <c r="O427" s="83"/>
      <c r="P427" s="83"/>
      <c r="Q427" s="83"/>
      <c r="R427" s="83"/>
      <c r="S427" s="29"/>
    </row>
    <row r="428" spans="13:19" x14ac:dyDescent="0.3">
      <c r="M428" s="83">
        <f t="shared" si="34"/>
        <v>422</v>
      </c>
      <c r="N428" s="83"/>
      <c r="O428" s="83"/>
      <c r="P428" s="83"/>
      <c r="Q428" s="83"/>
      <c r="R428" s="83"/>
      <c r="S428" s="29"/>
    </row>
    <row r="429" spans="13:19" x14ac:dyDescent="0.3">
      <c r="M429" s="83">
        <f t="shared" si="34"/>
        <v>423</v>
      </c>
      <c r="N429" s="83"/>
      <c r="O429" s="83"/>
      <c r="P429" s="83"/>
      <c r="Q429" s="83"/>
      <c r="R429" s="83"/>
      <c r="S429" s="29"/>
    </row>
    <row r="430" spans="13:19" x14ac:dyDescent="0.3">
      <c r="M430" s="83">
        <f t="shared" si="34"/>
        <v>424</v>
      </c>
      <c r="N430" s="83"/>
      <c r="O430" s="83"/>
      <c r="P430" s="83"/>
      <c r="Q430" s="83"/>
      <c r="R430" s="83"/>
      <c r="S430" s="29"/>
    </row>
    <row r="431" spans="13:19" x14ac:dyDescent="0.3">
      <c r="M431" s="83">
        <f t="shared" si="34"/>
        <v>425</v>
      </c>
      <c r="N431" s="83"/>
      <c r="O431" s="83"/>
      <c r="P431" s="83"/>
      <c r="Q431" s="83"/>
      <c r="R431" s="83"/>
      <c r="S431" s="29"/>
    </row>
    <row r="432" spans="13:19" x14ac:dyDescent="0.3">
      <c r="M432" s="83">
        <f t="shared" si="34"/>
        <v>426</v>
      </c>
      <c r="N432" s="83"/>
      <c r="O432" s="83"/>
      <c r="P432" s="83"/>
      <c r="Q432" s="83"/>
      <c r="R432" s="83"/>
      <c r="S432" s="29"/>
    </row>
    <row r="433" spans="13:19" x14ac:dyDescent="0.3">
      <c r="M433" s="83">
        <f t="shared" si="34"/>
        <v>427</v>
      </c>
      <c r="N433" s="83"/>
      <c r="O433" s="83"/>
      <c r="P433" s="83"/>
      <c r="Q433" s="83"/>
      <c r="R433" s="83"/>
      <c r="S433" s="29"/>
    </row>
    <row r="434" spans="13:19" x14ac:dyDescent="0.3">
      <c r="M434" s="83">
        <f t="shared" si="34"/>
        <v>428</v>
      </c>
      <c r="N434" s="83"/>
      <c r="O434" s="83"/>
      <c r="P434" s="83"/>
      <c r="Q434" s="83"/>
      <c r="R434" s="83"/>
      <c r="S434" s="29"/>
    </row>
    <row r="435" spans="13:19" x14ac:dyDescent="0.3">
      <c r="M435" s="83">
        <f t="shared" si="34"/>
        <v>429</v>
      </c>
      <c r="N435" s="83"/>
      <c r="O435" s="83"/>
      <c r="P435" s="83"/>
      <c r="Q435" s="83"/>
      <c r="R435" s="83"/>
      <c r="S435" s="29"/>
    </row>
    <row r="436" spans="13:19" x14ac:dyDescent="0.3">
      <c r="M436" s="83">
        <f t="shared" si="34"/>
        <v>430</v>
      </c>
      <c r="N436" s="83"/>
      <c r="O436" s="83"/>
      <c r="P436" s="83"/>
      <c r="Q436" s="83"/>
      <c r="R436" s="83"/>
      <c r="S436" s="29"/>
    </row>
    <row r="437" spans="13:19" x14ac:dyDescent="0.3">
      <c r="M437" s="83">
        <f t="shared" si="34"/>
        <v>431</v>
      </c>
      <c r="N437" s="83"/>
      <c r="O437" s="83"/>
      <c r="P437" s="83"/>
      <c r="Q437" s="83"/>
      <c r="R437" s="83"/>
      <c r="S437" s="29"/>
    </row>
    <row r="438" spans="13:19" x14ac:dyDescent="0.3">
      <c r="M438" s="83">
        <f t="shared" si="34"/>
        <v>432</v>
      </c>
      <c r="N438" s="83"/>
      <c r="O438" s="83"/>
      <c r="P438" s="83"/>
      <c r="Q438" s="83"/>
      <c r="R438" s="83"/>
      <c r="S438" s="29"/>
    </row>
    <row r="439" spans="13:19" x14ac:dyDescent="0.3">
      <c r="M439" s="83">
        <f t="shared" si="34"/>
        <v>433</v>
      </c>
      <c r="N439" s="83"/>
      <c r="O439" s="83"/>
      <c r="P439" s="83"/>
      <c r="Q439" s="83"/>
      <c r="R439" s="83"/>
      <c r="S439" s="29"/>
    </row>
    <row r="440" spans="13:19" x14ac:dyDescent="0.3">
      <c r="M440" s="83">
        <f t="shared" si="34"/>
        <v>434</v>
      </c>
      <c r="N440" s="83"/>
      <c r="O440" s="83"/>
      <c r="P440" s="83"/>
      <c r="Q440" s="83"/>
      <c r="R440" s="83"/>
      <c r="S440" s="29"/>
    </row>
    <row r="441" spans="13:19" x14ac:dyDescent="0.3">
      <c r="M441" s="83">
        <f t="shared" si="34"/>
        <v>435</v>
      </c>
      <c r="N441" s="83"/>
      <c r="O441" s="83"/>
      <c r="P441" s="83"/>
      <c r="Q441" s="83"/>
      <c r="R441" s="83"/>
      <c r="S441" s="29"/>
    </row>
    <row r="442" spans="13:19" x14ac:dyDescent="0.3">
      <c r="M442" s="83">
        <f t="shared" si="34"/>
        <v>436</v>
      </c>
      <c r="N442" s="83"/>
      <c r="O442" s="83"/>
      <c r="P442" s="83"/>
      <c r="Q442" s="83"/>
      <c r="R442" s="83"/>
      <c r="S442" s="29"/>
    </row>
    <row r="443" spans="13:19" x14ac:dyDescent="0.3">
      <c r="M443" s="83">
        <f t="shared" si="34"/>
        <v>437</v>
      </c>
      <c r="N443" s="83"/>
      <c r="O443" s="83"/>
      <c r="P443" s="83"/>
      <c r="Q443" s="83"/>
      <c r="R443" s="83"/>
      <c r="S443" s="29"/>
    </row>
    <row r="444" spans="13:19" x14ac:dyDescent="0.3">
      <c r="M444" s="83">
        <f t="shared" si="34"/>
        <v>438</v>
      </c>
      <c r="N444" s="83"/>
      <c r="O444" s="83"/>
      <c r="P444" s="83"/>
      <c r="Q444" s="83"/>
      <c r="R444" s="83"/>
      <c r="S444" s="29"/>
    </row>
    <row r="445" spans="13:19" x14ac:dyDescent="0.3">
      <c r="M445" s="83">
        <f t="shared" si="34"/>
        <v>439</v>
      </c>
      <c r="N445" s="83"/>
      <c r="O445" s="83"/>
      <c r="P445" s="83"/>
      <c r="Q445" s="83"/>
      <c r="R445" s="83"/>
      <c r="S445" s="29"/>
    </row>
    <row r="446" spans="13:19" x14ac:dyDescent="0.3">
      <c r="M446" s="83">
        <f t="shared" si="34"/>
        <v>440</v>
      </c>
      <c r="N446" s="83"/>
      <c r="O446" s="83"/>
      <c r="P446" s="83"/>
      <c r="Q446" s="83"/>
      <c r="R446" s="83"/>
      <c r="S446" s="29"/>
    </row>
    <row r="447" spans="13:19" x14ac:dyDescent="0.3">
      <c r="M447" s="83">
        <f t="shared" si="34"/>
        <v>441</v>
      </c>
      <c r="N447" s="83"/>
      <c r="O447" s="83"/>
      <c r="P447" s="83"/>
      <c r="Q447" s="83"/>
      <c r="R447" s="83"/>
      <c r="S447" s="29"/>
    </row>
    <row r="448" spans="13:19" x14ac:dyDescent="0.3">
      <c r="M448" s="83">
        <f t="shared" si="34"/>
        <v>442</v>
      </c>
      <c r="N448" s="83"/>
      <c r="O448" s="83"/>
      <c r="P448" s="83"/>
      <c r="Q448" s="83"/>
      <c r="R448" s="83"/>
      <c r="S448" s="29"/>
    </row>
    <row r="449" spans="13:19" x14ac:dyDescent="0.3">
      <c r="M449" s="83">
        <f t="shared" si="34"/>
        <v>443</v>
      </c>
      <c r="N449" s="83"/>
      <c r="O449" s="83"/>
      <c r="P449" s="83"/>
      <c r="Q449" s="83"/>
      <c r="R449" s="83"/>
      <c r="S449" s="29"/>
    </row>
    <row r="450" spans="13:19" x14ac:dyDescent="0.3">
      <c r="M450" s="83">
        <f t="shared" si="34"/>
        <v>444</v>
      </c>
      <c r="N450" s="83"/>
      <c r="O450" s="83"/>
      <c r="P450" s="83"/>
      <c r="Q450" s="83"/>
      <c r="R450" s="83"/>
      <c r="S450" s="29"/>
    </row>
    <row r="451" spans="13:19" x14ac:dyDescent="0.3">
      <c r="M451" s="83">
        <f t="shared" si="34"/>
        <v>445</v>
      </c>
      <c r="N451" s="83"/>
      <c r="O451" s="83"/>
      <c r="P451" s="83"/>
      <c r="Q451" s="83"/>
      <c r="R451" s="83"/>
      <c r="S451" s="29"/>
    </row>
    <row r="452" spans="13:19" x14ac:dyDescent="0.3">
      <c r="M452" s="83">
        <f t="shared" si="34"/>
        <v>446</v>
      </c>
      <c r="N452" s="83"/>
      <c r="O452" s="83"/>
      <c r="P452" s="83"/>
      <c r="Q452" s="83"/>
      <c r="R452" s="83"/>
      <c r="S452" s="29"/>
    </row>
    <row r="453" spans="13:19" x14ac:dyDescent="0.3">
      <c r="M453" s="83">
        <f t="shared" si="34"/>
        <v>447</v>
      </c>
      <c r="N453" s="83"/>
      <c r="O453" s="83"/>
      <c r="P453" s="83"/>
      <c r="Q453" s="83"/>
      <c r="R453" s="83"/>
      <c r="S453" s="29"/>
    </row>
    <row r="454" spans="13:19" x14ac:dyDescent="0.3">
      <c r="M454" s="83">
        <f t="shared" si="34"/>
        <v>448</v>
      </c>
      <c r="N454" s="83"/>
      <c r="O454" s="83"/>
      <c r="P454" s="83"/>
      <c r="Q454" s="83"/>
      <c r="R454" s="83"/>
      <c r="S454" s="29"/>
    </row>
    <row r="455" spans="13:19" x14ac:dyDescent="0.3">
      <c r="M455" s="83">
        <f t="shared" si="34"/>
        <v>449</v>
      </c>
      <c r="N455" s="83"/>
      <c r="O455" s="83"/>
      <c r="P455" s="83"/>
      <c r="Q455" s="83"/>
      <c r="R455" s="83"/>
      <c r="S455" s="29"/>
    </row>
    <row r="456" spans="13:19" x14ac:dyDescent="0.3">
      <c r="M456" s="83">
        <f t="shared" si="34"/>
        <v>450</v>
      </c>
      <c r="N456" s="83"/>
      <c r="O456" s="83"/>
      <c r="P456" s="83"/>
      <c r="Q456" s="83"/>
      <c r="R456" s="83"/>
      <c r="S456" s="29"/>
    </row>
    <row r="457" spans="13:19" x14ac:dyDescent="0.3">
      <c r="M457" s="83">
        <f t="shared" ref="M457:M520" si="35">M456+1</f>
        <v>451</v>
      </c>
      <c r="N457" s="83"/>
      <c r="O457" s="83"/>
      <c r="P457" s="83"/>
      <c r="Q457" s="83"/>
      <c r="R457" s="83"/>
      <c r="S457" s="29"/>
    </row>
    <row r="458" spans="13:19" x14ac:dyDescent="0.3">
      <c r="M458" s="83">
        <f t="shared" si="35"/>
        <v>452</v>
      </c>
      <c r="N458" s="83"/>
      <c r="O458" s="83"/>
      <c r="P458" s="83"/>
      <c r="Q458" s="83"/>
      <c r="R458" s="83"/>
      <c r="S458" s="29"/>
    </row>
    <row r="459" spans="13:19" x14ac:dyDescent="0.3">
      <c r="M459" s="83">
        <f t="shared" si="35"/>
        <v>453</v>
      </c>
      <c r="N459" s="83"/>
      <c r="O459" s="83"/>
      <c r="P459" s="83"/>
      <c r="Q459" s="83"/>
      <c r="R459" s="83"/>
      <c r="S459" s="29"/>
    </row>
    <row r="460" spans="13:19" x14ac:dyDescent="0.3">
      <c r="M460" s="83">
        <f t="shared" si="35"/>
        <v>454</v>
      </c>
      <c r="N460" s="83"/>
      <c r="O460" s="83"/>
      <c r="P460" s="83"/>
      <c r="Q460" s="83"/>
      <c r="R460" s="83"/>
      <c r="S460" s="29"/>
    </row>
    <row r="461" spans="13:19" x14ac:dyDescent="0.3">
      <c r="M461" s="83">
        <f t="shared" si="35"/>
        <v>455</v>
      </c>
      <c r="N461" s="83"/>
      <c r="O461" s="83"/>
      <c r="P461" s="83"/>
      <c r="Q461" s="83"/>
      <c r="R461" s="83"/>
      <c r="S461" s="29"/>
    </row>
    <row r="462" spans="13:19" x14ac:dyDescent="0.3">
      <c r="M462" s="83">
        <f t="shared" si="35"/>
        <v>456</v>
      </c>
      <c r="N462" s="83"/>
      <c r="O462" s="83"/>
      <c r="P462" s="83"/>
      <c r="Q462" s="83"/>
      <c r="R462" s="83"/>
      <c r="S462" s="29"/>
    </row>
    <row r="463" spans="13:19" x14ac:dyDescent="0.3">
      <c r="M463" s="83">
        <f t="shared" si="35"/>
        <v>457</v>
      </c>
      <c r="N463" s="83"/>
      <c r="O463" s="83"/>
      <c r="P463" s="83"/>
      <c r="Q463" s="83"/>
      <c r="R463" s="83"/>
      <c r="S463" s="29"/>
    </row>
    <row r="464" spans="13:19" x14ac:dyDescent="0.3">
      <c r="M464" s="83">
        <f t="shared" si="35"/>
        <v>458</v>
      </c>
      <c r="N464" s="83"/>
      <c r="O464" s="83"/>
      <c r="P464" s="83"/>
      <c r="Q464" s="83"/>
      <c r="R464" s="83"/>
      <c r="S464" s="29"/>
    </row>
    <row r="465" spans="13:19" x14ac:dyDescent="0.3">
      <c r="M465" s="83">
        <f t="shared" si="35"/>
        <v>459</v>
      </c>
      <c r="N465" s="83"/>
      <c r="O465" s="83"/>
      <c r="P465" s="83"/>
      <c r="Q465" s="83"/>
      <c r="R465" s="83"/>
      <c r="S465" s="29"/>
    </row>
    <row r="466" spans="13:19" x14ac:dyDescent="0.3">
      <c r="M466" s="83">
        <f t="shared" si="35"/>
        <v>460</v>
      </c>
      <c r="N466" s="83"/>
      <c r="O466" s="83"/>
      <c r="P466" s="83"/>
      <c r="Q466" s="83"/>
      <c r="R466" s="83"/>
      <c r="S466" s="29"/>
    </row>
    <row r="467" spans="13:19" x14ac:dyDescent="0.3">
      <c r="M467" s="83">
        <f t="shared" si="35"/>
        <v>461</v>
      </c>
      <c r="N467" s="83"/>
      <c r="O467" s="83"/>
      <c r="P467" s="83"/>
      <c r="Q467" s="83"/>
      <c r="R467" s="83"/>
      <c r="S467" s="29"/>
    </row>
    <row r="468" spans="13:19" x14ac:dyDescent="0.3">
      <c r="M468" s="83">
        <f t="shared" si="35"/>
        <v>462</v>
      </c>
      <c r="N468" s="83"/>
      <c r="O468" s="83"/>
      <c r="P468" s="83"/>
      <c r="Q468" s="83"/>
      <c r="R468" s="83"/>
      <c r="S468" s="29"/>
    </row>
    <row r="469" spans="13:19" x14ac:dyDescent="0.3">
      <c r="M469" s="83">
        <f t="shared" si="35"/>
        <v>463</v>
      </c>
      <c r="N469" s="83"/>
      <c r="O469" s="83"/>
      <c r="P469" s="83"/>
      <c r="Q469" s="83"/>
      <c r="R469" s="83"/>
      <c r="S469" s="29"/>
    </row>
    <row r="470" spans="13:19" x14ac:dyDescent="0.3">
      <c r="M470" s="83">
        <f t="shared" si="35"/>
        <v>464</v>
      </c>
      <c r="N470" s="83"/>
      <c r="O470" s="83"/>
      <c r="P470" s="83"/>
      <c r="Q470" s="83"/>
      <c r="R470" s="83"/>
      <c r="S470" s="29"/>
    </row>
    <row r="471" spans="13:19" x14ac:dyDescent="0.3">
      <c r="M471" s="83">
        <f t="shared" si="35"/>
        <v>465</v>
      </c>
      <c r="N471" s="83"/>
      <c r="O471" s="83"/>
      <c r="P471" s="83"/>
      <c r="Q471" s="83"/>
      <c r="R471" s="83"/>
      <c r="S471" s="29"/>
    </row>
    <row r="472" spans="13:19" x14ac:dyDescent="0.3">
      <c r="M472" s="83">
        <f t="shared" si="35"/>
        <v>466</v>
      </c>
      <c r="N472" s="83"/>
      <c r="O472" s="83"/>
      <c r="P472" s="83"/>
      <c r="Q472" s="83"/>
      <c r="R472" s="83"/>
      <c r="S472" s="29"/>
    </row>
    <row r="473" spans="13:19" x14ac:dyDescent="0.3">
      <c r="M473" s="83">
        <f t="shared" si="35"/>
        <v>467</v>
      </c>
      <c r="N473" s="83"/>
      <c r="O473" s="83"/>
      <c r="P473" s="83"/>
      <c r="Q473" s="83"/>
      <c r="R473" s="83"/>
      <c r="S473" s="29"/>
    </row>
    <row r="474" spans="13:19" x14ac:dyDescent="0.3">
      <c r="M474" s="83">
        <f t="shared" si="35"/>
        <v>468</v>
      </c>
      <c r="N474" s="83"/>
      <c r="O474" s="83"/>
      <c r="P474" s="83"/>
      <c r="Q474" s="83"/>
      <c r="R474" s="83"/>
      <c r="S474" s="29"/>
    </row>
    <row r="475" spans="13:19" x14ac:dyDescent="0.3">
      <c r="M475" s="83">
        <f t="shared" si="35"/>
        <v>469</v>
      </c>
      <c r="N475" s="83"/>
      <c r="O475" s="83"/>
      <c r="P475" s="83"/>
      <c r="Q475" s="83"/>
      <c r="R475" s="83"/>
      <c r="S475" s="29"/>
    </row>
    <row r="476" spans="13:19" x14ac:dyDescent="0.3">
      <c r="M476" s="83">
        <f t="shared" si="35"/>
        <v>470</v>
      </c>
      <c r="N476" s="83"/>
      <c r="O476" s="83"/>
      <c r="P476" s="83"/>
      <c r="Q476" s="83"/>
      <c r="R476" s="83"/>
      <c r="S476" s="29"/>
    </row>
    <row r="477" spans="13:19" x14ac:dyDescent="0.3">
      <c r="M477" s="83">
        <f t="shared" si="35"/>
        <v>471</v>
      </c>
      <c r="N477" s="83"/>
      <c r="O477" s="83"/>
      <c r="P477" s="83"/>
      <c r="Q477" s="83"/>
      <c r="R477" s="83"/>
      <c r="S477" s="29"/>
    </row>
    <row r="478" spans="13:19" x14ac:dyDescent="0.3">
      <c r="M478" s="83">
        <f t="shared" si="35"/>
        <v>472</v>
      </c>
      <c r="N478" s="83"/>
      <c r="O478" s="83"/>
      <c r="P478" s="83"/>
      <c r="Q478" s="83"/>
      <c r="R478" s="83"/>
      <c r="S478" s="29"/>
    </row>
    <row r="479" spans="13:19" x14ac:dyDescent="0.3">
      <c r="M479" s="83">
        <f t="shared" si="35"/>
        <v>473</v>
      </c>
      <c r="N479" s="83"/>
      <c r="O479" s="83"/>
      <c r="P479" s="83"/>
      <c r="Q479" s="83"/>
      <c r="R479" s="83"/>
      <c r="S479" s="29"/>
    </row>
    <row r="480" spans="13:19" x14ac:dyDescent="0.3">
      <c r="M480" s="83">
        <f t="shared" si="35"/>
        <v>474</v>
      </c>
      <c r="N480" s="83"/>
      <c r="O480" s="83"/>
      <c r="P480" s="83"/>
      <c r="Q480" s="83"/>
      <c r="R480" s="83"/>
      <c r="S480" s="29"/>
    </row>
    <row r="481" spans="13:19" x14ac:dyDescent="0.3">
      <c r="M481" s="83">
        <f t="shared" si="35"/>
        <v>475</v>
      </c>
      <c r="N481" s="83"/>
      <c r="O481" s="83"/>
      <c r="P481" s="83"/>
      <c r="Q481" s="83"/>
      <c r="R481" s="83"/>
      <c r="S481" s="29"/>
    </row>
    <row r="482" spans="13:19" x14ac:dyDescent="0.3">
      <c r="M482" s="83">
        <f t="shared" si="35"/>
        <v>476</v>
      </c>
      <c r="N482" s="83"/>
      <c r="O482" s="83"/>
      <c r="P482" s="83"/>
      <c r="Q482" s="83"/>
      <c r="R482" s="83"/>
      <c r="S482" s="29"/>
    </row>
    <row r="483" spans="13:19" x14ac:dyDescent="0.3">
      <c r="M483" s="83">
        <f t="shared" si="35"/>
        <v>477</v>
      </c>
      <c r="N483" s="83"/>
      <c r="O483" s="83"/>
      <c r="P483" s="83"/>
      <c r="Q483" s="83"/>
      <c r="R483" s="83"/>
      <c r="S483" s="29"/>
    </row>
    <row r="484" spans="13:19" x14ac:dyDescent="0.3">
      <c r="M484" s="83">
        <f t="shared" si="35"/>
        <v>478</v>
      </c>
      <c r="N484" s="83"/>
      <c r="O484" s="83"/>
      <c r="P484" s="83"/>
      <c r="Q484" s="83"/>
      <c r="R484" s="83"/>
      <c r="S484" s="29"/>
    </row>
    <row r="485" spans="13:19" x14ac:dyDescent="0.3">
      <c r="M485" s="83">
        <f t="shared" si="35"/>
        <v>479</v>
      </c>
      <c r="N485" s="83"/>
      <c r="O485" s="83"/>
      <c r="P485" s="83"/>
      <c r="Q485" s="83"/>
      <c r="R485" s="83"/>
      <c r="S485" s="29"/>
    </row>
    <row r="486" spans="13:19" x14ac:dyDescent="0.3">
      <c r="M486" s="83">
        <f t="shared" si="35"/>
        <v>480</v>
      </c>
      <c r="N486" s="83"/>
      <c r="O486" s="83"/>
      <c r="P486" s="83"/>
      <c r="Q486" s="83"/>
      <c r="R486" s="83"/>
      <c r="S486" s="29"/>
    </row>
    <row r="487" spans="13:19" x14ac:dyDescent="0.3">
      <c r="M487" s="83">
        <f t="shared" si="35"/>
        <v>481</v>
      </c>
      <c r="N487" s="83"/>
      <c r="O487" s="83"/>
      <c r="P487" s="83"/>
      <c r="Q487" s="83"/>
      <c r="R487" s="83"/>
      <c r="S487" s="29"/>
    </row>
    <row r="488" spans="13:19" x14ac:dyDescent="0.3">
      <c r="M488" s="83">
        <f t="shared" si="35"/>
        <v>482</v>
      </c>
      <c r="N488" s="83"/>
      <c r="O488" s="83"/>
      <c r="P488" s="83"/>
      <c r="Q488" s="83"/>
      <c r="R488" s="83"/>
      <c r="S488" s="29"/>
    </row>
    <row r="489" spans="13:19" x14ac:dyDescent="0.3">
      <c r="M489" s="83">
        <f t="shared" si="35"/>
        <v>483</v>
      </c>
      <c r="N489" s="83"/>
      <c r="O489" s="83"/>
      <c r="P489" s="83"/>
      <c r="Q489" s="83"/>
      <c r="R489" s="83"/>
      <c r="S489" s="29"/>
    </row>
    <row r="490" spans="13:19" x14ac:dyDescent="0.3">
      <c r="M490" s="83">
        <f t="shared" si="35"/>
        <v>484</v>
      </c>
      <c r="N490" s="83"/>
      <c r="O490" s="83"/>
      <c r="P490" s="83"/>
      <c r="Q490" s="83"/>
      <c r="R490" s="83"/>
      <c r="S490" s="29"/>
    </row>
    <row r="491" spans="13:19" x14ac:dyDescent="0.3">
      <c r="M491" s="83">
        <f t="shared" si="35"/>
        <v>485</v>
      </c>
      <c r="N491" s="83"/>
      <c r="O491" s="83"/>
      <c r="P491" s="83"/>
      <c r="Q491" s="83"/>
      <c r="R491" s="83"/>
      <c r="S491" s="29"/>
    </row>
    <row r="492" spans="13:19" x14ac:dyDescent="0.3">
      <c r="M492" s="83">
        <f t="shared" si="35"/>
        <v>486</v>
      </c>
      <c r="N492" s="83"/>
      <c r="O492" s="83"/>
      <c r="P492" s="83"/>
      <c r="Q492" s="83"/>
      <c r="R492" s="83"/>
      <c r="S492" s="29"/>
    </row>
    <row r="493" spans="13:19" x14ac:dyDescent="0.3">
      <c r="M493" s="83">
        <f t="shared" si="35"/>
        <v>487</v>
      </c>
      <c r="N493" s="83"/>
      <c r="O493" s="83"/>
      <c r="P493" s="83"/>
      <c r="Q493" s="83"/>
      <c r="R493" s="83"/>
      <c r="S493" s="29"/>
    </row>
    <row r="494" spans="13:19" x14ac:dyDescent="0.3">
      <c r="M494" s="83">
        <f t="shared" si="35"/>
        <v>488</v>
      </c>
      <c r="N494" s="83"/>
      <c r="O494" s="83"/>
      <c r="P494" s="83"/>
      <c r="Q494" s="83"/>
      <c r="R494" s="83"/>
      <c r="S494" s="29"/>
    </row>
    <row r="495" spans="13:19" x14ac:dyDescent="0.3">
      <c r="M495" s="83">
        <f t="shared" si="35"/>
        <v>489</v>
      </c>
      <c r="N495" s="83"/>
      <c r="O495" s="83"/>
      <c r="P495" s="83"/>
      <c r="Q495" s="83"/>
      <c r="R495" s="83"/>
      <c r="S495" s="29"/>
    </row>
    <row r="496" spans="13:19" x14ac:dyDescent="0.3">
      <c r="M496" s="83">
        <f t="shared" si="35"/>
        <v>490</v>
      </c>
      <c r="N496" s="83"/>
      <c r="O496" s="83"/>
      <c r="P496" s="83"/>
      <c r="Q496" s="83"/>
      <c r="R496" s="83"/>
      <c r="S496" s="29"/>
    </row>
    <row r="497" spans="13:19" x14ac:dyDescent="0.3">
      <c r="M497" s="83">
        <f t="shared" si="35"/>
        <v>491</v>
      </c>
      <c r="N497" s="83"/>
      <c r="O497" s="83"/>
      <c r="P497" s="83"/>
      <c r="Q497" s="83"/>
      <c r="R497" s="83"/>
      <c r="S497" s="29"/>
    </row>
    <row r="498" spans="13:19" x14ac:dyDescent="0.3">
      <c r="M498" s="83">
        <f t="shared" si="35"/>
        <v>492</v>
      </c>
      <c r="N498" s="83"/>
      <c r="O498" s="83"/>
      <c r="P498" s="83"/>
      <c r="Q498" s="83"/>
      <c r="R498" s="83"/>
      <c r="S498" s="29"/>
    </row>
    <row r="499" spans="13:19" x14ac:dyDescent="0.3">
      <c r="M499" s="83">
        <f t="shared" si="35"/>
        <v>493</v>
      </c>
      <c r="N499" s="83"/>
      <c r="O499" s="83"/>
      <c r="P499" s="83"/>
      <c r="Q499" s="83"/>
      <c r="R499" s="83"/>
      <c r="S499" s="29"/>
    </row>
    <row r="500" spans="13:19" x14ac:dyDescent="0.3">
      <c r="M500" s="83">
        <f t="shared" si="35"/>
        <v>494</v>
      </c>
      <c r="N500" s="83"/>
      <c r="O500" s="83"/>
      <c r="P500" s="83"/>
      <c r="Q500" s="83"/>
      <c r="R500" s="83"/>
      <c r="S500" s="29"/>
    </row>
    <row r="501" spans="13:19" x14ac:dyDescent="0.3">
      <c r="M501" s="83">
        <f t="shared" si="35"/>
        <v>495</v>
      </c>
      <c r="N501" s="83"/>
      <c r="O501" s="83"/>
      <c r="P501" s="83"/>
      <c r="Q501" s="83"/>
      <c r="R501" s="83"/>
      <c r="S501" s="29"/>
    </row>
    <row r="502" spans="13:19" x14ac:dyDescent="0.3">
      <c r="M502" s="83">
        <f t="shared" si="35"/>
        <v>496</v>
      </c>
      <c r="N502" s="83"/>
      <c r="O502" s="83"/>
      <c r="P502" s="83"/>
      <c r="Q502" s="83"/>
      <c r="R502" s="83"/>
      <c r="S502" s="29"/>
    </row>
    <row r="503" spans="13:19" x14ac:dyDescent="0.3">
      <c r="M503" s="83">
        <f t="shared" si="35"/>
        <v>497</v>
      </c>
      <c r="N503" s="83"/>
      <c r="O503" s="83"/>
      <c r="P503" s="83"/>
      <c r="Q503" s="83"/>
      <c r="R503" s="83"/>
      <c r="S503" s="29"/>
    </row>
    <row r="504" spans="13:19" x14ac:dyDescent="0.3">
      <c r="M504" s="83">
        <f t="shared" si="35"/>
        <v>498</v>
      </c>
      <c r="N504" s="83"/>
      <c r="O504" s="83"/>
      <c r="P504" s="83"/>
      <c r="Q504" s="83"/>
      <c r="R504" s="83"/>
      <c r="S504" s="29"/>
    </row>
    <row r="505" spans="13:19" x14ac:dyDescent="0.3">
      <c r="M505" s="83">
        <f t="shared" si="35"/>
        <v>499</v>
      </c>
      <c r="N505" s="83"/>
      <c r="O505" s="83"/>
      <c r="P505" s="83"/>
      <c r="Q505" s="83"/>
      <c r="R505" s="83"/>
      <c r="S505" s="29"/>
    </row>
    <row r="506" spans="13:19" x14ac:dyDescent="0.3">
      <c r="M506" s="83">
        <f t="shared" si="35"/>
        <v>500</v>
      </c>
      <c r="N506" s="83"/>
      <c r="O506" s="83"/>
      <c r="P506" s="83"/>
      <c r="Q506" s="83"/>
      <c r="R506" s="83"/>
      <c r="S506" s="29"/>
    </row>
    <row r="507" spans="13:19" x14ac:dyDescent="0.3">
      <c r="M507" s="83">
        <f t="shared" si="35"/>
        <v>501</v>
      </c>
      <c r="N507" s="83"/>
      <c r="O507" s="83"/>
      <c r="P507" s="83"/>
      <c r="Q507" s="83"/>
      <c r="R507" s="83"/>
      <c r="S507" s="29"/>
    </row>
    <row r="508" spans="13:19" x14ac:dyDescent="0.3">
      <c r="M508" s="83">
        <f t="shared" si="35"/>
        <v>502</v>
      </c>
      <c r="N508" s="83"/>
      <c r="O508" s="83"/>
      <c r="P508" s="83"/>
      <c r="Q508" s="83"/>
      <c r="R508" s="83"/>
      <c r="S508" s="29"/>
    </row>
    <row r="509" spans="13:19" x14ac:dyDescent="0.3">
      <c r="M509" s="83">
        <f t="shared" si="35"/>
        <v>503</v>
      </c>
      <c r="N509" s="83"/>
      <c r="O509" s="83"/>
      <c r="P509" s="83"/>
      <c r="Q509" s="83"/>
      <c r="R509" s="83"/>
      <c r="S509" s="29"/>
    </row>
    <row r="510" spans="13:19" x14ac:dyDescent="0.3">
      <c r="M510" s="83">
        <f t="shared" si="35"/>
        <v>504</v>
      </c>
      <c r="N510" s="83"/>
      <c r="O510" s="83"/>
      <c r="P510" s="83"/>
      <c r="Q510" s="83"/>
      <c r="R510" s="83"/>
      <c r="S510" s="29"/>
    </row>
    <row r="511" spans="13:19" x14ac:dyDescent="0.3">
      <c r="M511" s="83">
        <f t="shared" si="35"/>
        <v>505</v>
      </c>
      <c r="N511" s="83"/>
      <c r="O511" s="83"/>
      <c r="P511" s="83"/>
      <c r="Q511" s="83"/>
      <c r="R511" s="83"/>
      <c r="S511" s="29"/>
    </row>
    <row r="512" spans="13:19" x14ac:dyDescent="0.3">
      <c r="M512" s="83">
        <f t="shared" si="35"/>
        <v>506</v>
      </c>
      <c r="N512" s="83"/>
      <c r="O512" s="83"/>
      <c r="P512" s="83"/>
      <c r="Q512" s="83"/>
      <c r="R512" s="83"/>
      <c r="S512" s="29"/>
    </row>
    <row r="513" spans="13:19" x14ac:dyDescent="0.3">
      <c r="M513" s="83">
        <f t="shared" si="35"/>
        <v>507</v>
      </c>
      <c r="N513" s="83"/>
      <c r="O513" s="83"/>
      <c r="P513" s="83"/>
      <c r="Q513" s="83"/>
      <c r="R513" s="83"/>
      <c r="S513" s="29"/>
    </row>
    <row r="514" spans="13:19" x14ac:dyDescent="0.3">
      <c r="M514" s="83">
        <f t="shared" si="35"/>
        <v>508</v>
      </c>
      <c r="N514" s="83"/>
      <c r="O514" s="83"/>
      <c r="P514" s="83"/>
      <c r="Q514" s="83"/>
      <c r="R514" s="83"/>
      <c r="S514" s="29"/>
    </row>
    <row r="515" spans="13:19" x14ac:dyDescent="0.3">
      <c r="M515" s="83">
        <f t="shared" si="35"/>
        <v>509</v>
      </c>
      <c r="N515" s="83"/>
      <c r="O515" s="83"/>
      <c r="P515" s="83"/>
      <c r="Q515" s="83"/>
      <c r="R515" s="83"/>
      <c r="S515" s="29"/>
    </row>
    <row r="516" spans="13:19" x14ac:dyDescent="0.3">
      <c r="M516" s="83">
        <f t="shared" si="35"/>
        <v>510</v>
      </c>
      <c r="N516" s="83"/>
      <c r="O516" s="83"/>
      <c r="P516" s="83"/>
      <c r="Q516" s="83"/>
      <c r="R516" s="83"/>
      <c r="S516" s="29"/>
    </row>
    <row r="517" spans="13:19" x14ac:dyDescent="0.3">
      <c r="M517" s="83">
        <f t="shared" si="35"/>
        <v>511</v>
      </c>
      <c r="N517" s="83"/>
      <c r="O517" s="83"/>
      <c r="P517" s="83"/>
      <c r="Q517" s="83"/>
      <c r="R517" s="83"/>
      <c r="S517" s="29"/>
    </row>
    <row r="518" spans="13:19" x14ac:dyDescent="0.3">
      <c r="M518" s="83">
        <f t="shared" si="35"/>
        <v>512</v>
      </c>
      <c r="N518" s="83"/>
      <c r="O518" s="83"/>
      <c r="P518" s="83"/>
      <c r="Q518" s="83"/>
      <c r="R518" s="83"/>
      <c r="S518" s="29"/>
    </row>
    <row r="519" spans="13:19" x14ac:dyDescent="0.3">
      <c r="M519" s="83">
        <f t="shared" si="35"/>
        <v>513</v>
      </c>
      <c r="N519" s="83"/>
      <c r="O519" s="83"/>
      <c r="P519" s="83"/>
      <c r="Q519" s="83"/>
      <c r="R519" s="83"/>
      <c r="S519" s="29"/>
    </row>
    <row r="520" spans="13:19" x14ac:dyDescent="0.3">
      <c r="M520" s="83">
        <f t="shared" si="35"/>
        <v>514</v>
      </c>
      <c r="N520" s="83"/>
      <c r="O520" s="83"/>
      <c r="P520" s="83"/>
      <c r="Q520" s="83"/>
      <c r="R520" s="83"/>
      <c r="S520" s="29"/>
    </row>
    <row r="521" spans="13:19" x14ac:dyDescent="0.3">
      <c r="M521" s="83">
        <f t="shared" ref="M521:M584" si="36">M520+1</f>
        <v>515</v>
      </c>
      <c r="N521" s="83"/>
      <c r="O521" s="83"/>
      <c r="P521" s="83"/>
      <c r="Q521" s="83"/>
      <c r="R521" s="83"/>
      <c r="S521" s="29"/>
    </row>
    <row r="522" spans="13:19" x14ac:dyDescent="0.3">
      <c r="M522" s="83">
        <f t="shared" si="36"/>
        <v>516</v>
      </c>
      <c r="N522" s="83"/>
      <c r="O522" s="83"/>
      <c r="P522" s="83"/>
      <c r="Q522" s="83"/>
      <c r="R522" s="83"/>
      <c r="S522" s="29"/>
    </row>
    <row r="523" spans="13:19" x14ac:dyDescent="0.3">
      <c r="M523" s="83">
        <f t="shared" si="36"/>
        <v>517</v>
      </c>
      <c r="N523" s="83"/>
      <c r="O523" s="83"/>
      <c r="P523" s="83"/>
      <c r="Q523" s="83"/>
      <c r="R523" s="83"/>
      <c r="S523" s="29"/>
    </row>
    <row r="524" spans="13:19" x14ac:dyDescent="0.3">
      <c r="M524" s="83">
        <f t="shared" si="36"/>
        <v>518</v>
      </c>
      <c r="N524" s="83"/>
      <c r="O524" s="83"/>
      <c r="P524" s="83"/>
      <c r="Q524" s="83"/>
      <c r="R524" s="83"/>
      <c r="S524" s="29"/>
    </row>
    <row r="525" spans="13:19" x14ac:dyDescent="0.3">
      <c r="M525" s="83">
        <f t="shared" si="36"/>
        <v>519</v>
      </c>
      <c r="N525" s="83"/>
      <c r="O525" s="83"/>
      <c r="P525" s="83"/>
      <c r="Q525" s="83"/>
      <c r="R525" s="83"/>
      <c r="S525" s="29"/>
    </row>
    <row r="526" spans="13:19" x14ac:dyDescent="0.3">
      <c r="M526" s="83">
        <f t="shared" si="36"/>
        <v>520</v>
      </c>
      <c r="N526" s="83"/>
      <c r="O526" s="83"/>
      <c r="P526" s="83"/>
      <c r="Q526" s="83"/>
      <c r="R526" s="83"/>
      <c r="S526" s="29"/>
    </row>
    <row r="527" spans="13:19" x14ac:dyDescent="0.3">
      <c r="M527" s="83">
        <f t="shared" si="36"/>
        <v>521</v>
      </c>
      <c r="N527" s="83"/>
      <c r="O527" s="83"/>
      <c r="P527" s="83"/>
      <c r="Q527" s="83"/>
      <c r="R527" s="83"/>
      <c r="S527" s="29"/>
    </row>
    <row r="528" spans="13:19" x14ac:dyDescent="0.3">
      <c r="M528" s="83">
        <f t="shared" si="36"/>
        <v>522</v>
      </c>
      <c r="N528" s="83"/>
      <c r="O528" s="83"/>
      <c r="P528" s="83"/>
      <c r="Q528" s="83"/>
      <c r="R528" s="83"/>
      <c r="S528" s="29"/>
    </row>
    <row r="529" spans="13:19" x14ac:dyDescent="0.3">
      <c r="M529" s="83">
        <f t="shared" si="36"/>
        <v>523</v>
      </c>
      <c r="N529" s="83"/>
      <c r="O529" s="83"/>
      <c r="P529" s="83"/>
      <c r="Q529" s="83"/>
      <c r="R529" s="83"/>
      <c r="S529" s="29"/>
    </row>
    <row r="530" spans="13:19" x14ac:dyDescent="0.3">
      <c r="M530" s="83">
        <f t="shared" si="36"/>
        <v>524</v>
      </c>
      <c r="N530" s="83"/>
      <c r="O530" s="83"/>
      <c r="P530" s="83"/>
      <c r="Q530" s="83"/>
      <c r="R530" s="83"/>
      <c r="S530" s="29"/>
    </row>
    <row r="531" spans="13:19" x14ac:dyDescent="0.3">
      <c r="M531" s="83">
        <f t="shared" si="36"/>
        <v>525</v>
      </c>
      <c r="N531" s="83"/>
      <c r="O531" s="83"/>
      <c r="P531" s="83"/>
      <c r="Q531" s="83"/>
      <c r="R531" s="83"/>
      <c r="S531" s="29"/>
    </row>
    <row r="532" spans="13:19" x14ac:dyDescent="0.3">
      <c r="M532" s="83">
        <f t="shared" si="36"/>
        <v>526</v>
      </c>
      <c r="N532" s="83"/>
      <c r="O532" s="83"/>
      <c r="P532" s="83"/>
      <c r="Q532" s="83"/>
      <c r="R532" s="83"/>
      <c r="S532" s="29"/>
    </row>
    <row r="533" spans="13:19" x14ac:dyDescent="0.3">
      <c r="M533" s="83">
        <f t="shared" si="36"/>
        <v>527</v>
      </c>
      <c r="N533" s="83"/>
      <c r="O533" s="83"/>
      <c r="P533" s="83"/>
      <c r="Q533" s="83"/>
      <c r="R533" s="83"/>
      <c r="S533" s="29"/>
    </row>
    <row r="534" spans="13:19" x14ac:dyDescent="0.3">
      <c r="M534" s="83">
        <f t="shared" si="36"/>
        <v>528</v>
      </c>
      <c r="N534" s="83"/>
      <c r="O534" s="83"/>
      <c r="P534" s="83"/>
      <c r="Q534" s="83"/>
      <c r="R534" s="83"/>
      <c r="S534" s="29"/>
    </row>
    <row r="535" spans="13:19" x14ac:dyDescent="0.3">
      <c r="M535" s="83">
        <f t="shared" si="36"/>
        <v>529</v>
      </c>
      <c r="N535" s="83"/>
      <c r="O535" s="83"/>
      <c r="P535" s="83"/>
      <c r="Q535" s="83"/>
      <c r="R535" s="83"/>
      <c r="S535" s="29"/>
    </row>
    <row r="536" spans="13:19" x14ac:dyDescent="0.3">
      <c r="M536" s="83">
        <f t="shared" si="36"/>
        <v>530</v>
      </c>
      <c r="N536" s="83"/>
      <c r="O536" s="83"/>
      <c r="P536" s="83"/>
      <c r="Q536" s="83"/>
      <c r="R536" s="83"/>
      <c r="S536" s="29"/>
    </row>
    <row r="537" spans="13:19" x14ac:dyDescent="0.3">
      <c r="M537" s="83">
        <f t="shared" si="36"/>
        <v>531</v>
      </c>
      <c r="N537" s="83"/>
      <c r="O537" s="83"/>
      <c r="P537" s="83"/>
      <c r="Q537" s="83"/>
      <c r="R537" s="83"/>
      <c r="S537" s="29"/>
    </row>
    <row r="538" spans="13:19" x14ac:dyDescent="0.3">
      <c r="M538" s="83">
        <f t="shared" si="36"/>
        <v>532</v>
      </c>
      <c r="N538" s="83"/>
      <c r="O538" s="83"/>
      <c r="P538" s="83"/>
      <c r="Q538" s="83"/>
      <c r="R538" s="83"/>
      <c r="S538" s="29"/>
    </row>
    <row r="539" spans="13:19" x14ac:dyDescent="0.3">
      <c r="M539" s="83">
        <f t="shared" si="36"/>
        <v>533</v>
      </c>
      <c r="N539" s="83"/>
      <c r="O539" s="83"/>
      <c r="P539" s="83"/>
      <c r="Q539" s="83"/>
      <c r="R539" s="83"/>
      <c r="S539" s="29"/>
    </row>
    <row r="540" spans="13:19" x14ac:dyDescent="0.3">
      <c r="M540" s="83">
        <f t="shared" si="36"/>
        <v>534</v>
      </c>
      <c r="N540" s="83"/>
      <c r="O540" s="83"/>
      <c r="P540" s="83"/>
      <c r="Q540" s="83"/>
      <c r="R540" s="83"/>
      <c r="S540" s="29"/>
    </row>
    <row r="541" spans="13:19" x14ac:dyDescent="0.3">
      <c r="M541" s="83">
        <f t="shared" si="36"/>
        <v>535</v>
      </c>
      <c r="N541" s="83"/>
      <c r="O541" s="83"/>
      <c r="P541" s="83"/>
      <c r="Q541" s="83"/>
      <c r="R541" s="83"/>
      <c r="S541" s="29"/>
    </row>
    <row r="542" spans="13:19" x14ac:dyDescent="0.3">
      <c r="M542" s="83">
        <f t="shared" si="36"/>
        <v>536</v>
      </c>
      <c r="N542" s="83"/>
      <c r="O542" s="83"/>
      <c r="P542" s="83"/>
      <c r="Q542" s="83"/>
      <c r="R542" s="83"/>
      <c r="S542" s="29"/>
    </row>
    <row r="543" spans="13:19" x14ac:dyDescent="0.3">
      <c r="M543" s="83">
        <f t="shared" si="36"/>
        <v>537</v>
      </c>
      <c r="N543" s="83"/>
      <c r="O543" s="83"/>
      <c r="P543" s="83"/>
      <c r="Q543" s="83"/>
      <c r="R543" s="83"/>
      <c r="S543" s="29"/>
    </row>
    <row r="544" spans="13:19" x14ac:dyDescent="0.3">
      <c r="M544" s="83">
        <f t="shared" si="36"/>
        <v>538</v>
      </c>
      <c r="N544" s="83"/>
      <c r="O544" s="83"/>
      <c r="P544" s="83"/>
      <c r="Q544" s="83"/>
      <c r="R544" s="83"/>
      <c r="S544" s="29"/>
    </row>
    <row r="545" spans="13:19" x14ac:dyDescent="0.3">
      <c r="M545" s="83">
        <f t="shared" si="36"/>
        <v>539</v>
      </c>
      <c r="N545" s="83"/>
      <c r="O545" s="83"/>
      <c r="P545" s="83"/>
      <c r="Q545" s="83"/>
      <c r="R545" s="83"/>
      <c r="S545" s="29"/>
    </row>
    <row r="546" spans="13:19" x14ac:dyDescent="0.3">
      <c r="M546" s="83">
        <f t="shared" si="36"/>
        <v>540</v>
      </c>
      <c r="N546" s="83"/>
      <c r="O546" s="83"/>
      <c r="P546" s="83"/>
      <c r="Q546" s="83"/>
      <c r="R546" s="83"/>
      <c r="S546" s="29"/>
    </row>
    <row r="547" spans="13:19" x14ac:dyDescent="0.3">
      <c r="M547" s="83">
        <f t="shared" si="36"/>
        <v>541</v>
      </c>
      <c r="N547" s="83"/>
      <c r="O547" s="83"/>
      <c r="P547" s="83"/>
      <c r="Q547" s="83"/>
      <c r="R547" s="83"/>
      <c r="S547" s="29"/>
    </row>
    <row r="548" spans="13:19" x14ac:dyDescent="0.3">
      <c r="M548" s="83">
        <f t="shared" si="36"/>
        <v>542</v>
      </c>
      <c r="N548" s="83"/>
      <c r="O548" s="83"/>
      <c r="P548" s="83"/>
      <c r="Q548" s="83"/>
      <c r="R548" s="83"/>
      <c r="S548" s="29"/>
    </row>
    <row r="549" spans="13:19" x14ac:dyDescent="0.3">
      <c r="M549" s="83">
        <f t="shared" si="36"/>
        <v>543</v>
      </c>
      <c r="N549" s="83"/>
      <c r="O549" s="83"/>
      <c r="P549" s="83"/>
      <c r="Q549" s="83"/>
      <c r="R549" s="83"/>
      <c r="S549" s="29"/>
    </row>
    <row r="550" spans="13:19" x14ac:dyDescent="0.3">
      <c r="M550" s="83">
        <f t="shared" si="36"/>
        <v>544</v>
      </c>
      <c r="N550" s="83"/>
      <c r="O550" s="83"/>
      <c r="P550" s="83"/>
      <c r="Q550" s="83"/>
      <c r="R550" s="83"/>
      <c r="S550" s="29"/>
    </row>
    <row r="551" spans="13:19" x14ac:dyDescent="0.3">
      <c r="M551" s="83">
        <f t="shared" si="36"/>
        <v>545</v>
      </c>
      <c r="N551" s="83"/>
      <c r="O551" s="83"/>
      <c r="P551" s="83"/>
      <c r="Q551" s="83"/>
      <c r="R551" s="83"/>
      <c r="S551" s="29"/>
    </row>
    <row r="552" spans="13:19" x14ac:dyDescent="0.3">
      <c r="M552" s="83">
        <f t="shared" si="36"/>
        <v>546</v>
      </c>
      <c r="N552" s="83"/>
      <c r="O552" s="83"/>
      <c r="P552" s="83"/>
      <c r="Q552" s="83"/>
      <c r="R552" s="83"/>
      <c r="S552" s="29"/>
    </row>
    <row r="553" spans="13:19" x14ac:dyDescent="0.3">
      <c r="M553" s="83">
        <f t="shared" si="36"/>
        <v>547</v>
      </c>
      <c r="N553" s="83"/>
      <c r="O553" s="83"/>
      <c r="P553" s="83"/>
      <c r="Q553" s="83"/>
      <c r="R553" s="83"/>
      <c r="S553" s="29"/>
    </row>
    <row r="554" spans="13:19" x14ac:dyDescent="0.3">
      <c r="M554" s="83">
        <f t="shared" si="36"/>
        <v>548</v>
      </c>
      <c r="N554" s="83"/>
      <c r="O554" s="83"/>
      <c r="P554" s="83"/>
      <c r="Q554" s="83"/>
      <c r="R554" s="83"/>
      <c r="S554" s="29"/>
    </row>
    <row r="555" spans="13:19" x14ac:dyDescent="0.3">
      <c r="M555" s="83">
        <f t="shared" si="36"/>
        <v>549</v>
      </c>
      <c r="N555" s="83"/>
      <c r="O555" s="83"/>
      <c r="P555" s="83"/>
      <c r="Q555" s="83"/>
      <c r="R555" s="83"/>
      <c r="S555" s="29"/>
    </row>
    <row r="556" spans="13:19" x14ac:dyDescent="0.3">
      <c r="M556" s="83">
        <f t="shared" si="36"/>
        <v>550</v>
      </c>
      <c r="N556" s="83"/>
      <c r="O556" s="83"/>
      <c r="P556" s="83"/>
      <c r="Q556" s="83"/>
      <c r="R556" s="83"/>
      <c r="S556" s="29"/>
    </row>
    <row r="557" spans="13:19" x14ac:dyDescent="0.3">
      <c r="M557" s="83">
        <f t="shared" si="36"/>
        <v>551</v>
      </c>
      <c r="N557" s="83"/>
      <c r="O557" s="83"/>
      <c r="P557" s="83"/>
      <c r="Q557" s="83"/>
      <c r="R557" s="83"/>
      <c r="S557" s="29"/>
    </row>
    <row r="558" spans="13:19" x14ac:dyDescent="0.3">
      <c r="M558" s="83">
        <f t="shared" si="36"/>
        <v>552</v>
      </c>
      <c r="N558" s="83"/>
      <c r="O558" s="83"/>
      <c r="P558" s="83"/>
      <c r="Q558" s="83"/>
      <c r="R558" s="83"/>
      <c r="S558" s="29"/>
    </row>
    <row r="559" spans="13:19" x14ac:dyDescent="0.3">
      <c r="M559" s="83">
        <f t="shared" si="36"/>
        <v>553</v>
      </c>
      <c r="N559" s="83"/>
      <c r="O559" s="83"/>
      <c r="P559" s="83"/>
      <c r="Q559" s="83"/>
      <c r="R559" s="83"/>
      <c r="S559" s="29"/>
    </row>
    <row r="560" spans="13:19" x14ac:dyDescent="0.3">
      <c r="M560" s="83">
        <f t="shared" si="36"/>
        <v>554</v>
      </c>
      <c r="N560" s="83"/>
      <c r="O560" s="83"/>
      <c r="P560" s="83"/>
      <c r="Q560" s="83"/>
      <c r="R560" s="83"/>
      <c r="S560" s="29"/>
    </row>
    <row r="561" spans="13:19" x14ac:dyDescent="0.3">
      <c r="M561" s="83">
        <f t="shared" si="36"/>
        <v>555</v>
      </c>
      <c r="N561" s="83"/>
      <c r="O561" s="83"/>
      <c r="P561" s="83"/>
      <c r="Q561" s="83"/>
      <c r="R561" s="83"/>
      <c r="S561" s="29"/>
    </row>
    <row r="562" spans="13:19" x14ac:dyDescent="0.3">
      <c r="M562" s="83">
        <f t="shared" si="36"/>
        <v>556</v>
      </c>
      <c r="N562" s="83"/>
      <c r="O562" s="83"/>
      <c r="P562" s="83"/>
      <c r="Q562" s="83"/>
      <c r="R562" s="83"/>
      <c r="S562" s="29"/>
    </row>
    <row r="563" spans="13:19" x14ac:dyDescent="0.3">
      <c r="M563" s="83">
        <f t="shared" si="36"/>
        <v>557</v>
      </c>
      <c r="N563" s="83"/>
      <c r="O563" s="83"/>
      <c r="P563" s="83"/>
      <c r="Q563" s="83"/>
      <c r="R563" s="83"/>
      <c r="S563" s="29"/>
    </row>
    <row r="564" spans="13:19" x14ac:dyDescent="0.3">
      <c r="M564" s="83">
        <f t="shared" si="36"/>
        <v>558</v>
      </c>
      <c r="N564" s="83"/>
      <c r="O564" s="83"/>
      <c r="P564" s="83"/>
      <c r="Q564" s="83"/>
      <c r="R564" s="83"/>
      <c r="S564" s="29"/>
    </row>
    <row r="565" spans="13:19" x14ac:dyDescent="0.3">
      <c r="M565" s="83">
        <f t="shared" si="36"/>
        <v>559</v>
      </c>
      <c r="N565" s="83"/>
      <c r="O565" s="83"/>
      <c r="P565" s="83"/>
      <c r="Q565" s="83"/>
      <c r="R565" s="83"/>
      <c r="S565" s="29"/>
    </row>
    <row r="566" spans="13:19" x14ac:dyDescent="0.3">
      <c r="M566" s="83">
        <f t="shared" si="36"/>
        <v>560</v>
      </c>
      <c r="N566" s="83"/>
      <c r="O566" s="83"/>
      <c r="P566" s="83"/>
      <c r="Q566" s="83"/>
      <c r="R566" s="83"/>
      <c r="S566" s="29"/>
    </row>
    <row r="567" spans="13:19" x14ac:dyDescent="0.3">
      <c r="M567" s="83">
        <f t="shared" si="36"/>
        <v>561</v>
      </c>
      <c r="N567" s="83"/>
      <c r="O567" s="83"/>
      <c r="P567" s="83"/>
      <c r="Q567" s="83"/>
      <c r="R567" s="83"/>
      <c r="S567" s="29"/>
    </row>
    <row r="568" spans="13:19" x14ac:dyDescent="0.3">
      <c r="M568" s="83">
        <f t="shared" si="36"/>
        <v>562</v>
      </c>
      <c r="N568" s="83"/>
      <c r="O568" s="83"/>
      <c r="P568" s="83"/>
      <c r="Q568" s="83"/>
      <c r="R568" s="83"/>
      <c r="S568" s="29"/>
    </row>
    <row r="569" spans="13:19" x14ac:dyDescent="0.3">
      <c r="M569" s="83">
        <f t="shared" si="36"/>
        <v>563</v>
      </c>
      <c r="N569" s="83"/>
      <c r="O569" s="83"/>
      <c r="P569" s="83"/>
      <c r="Q569" s="83"/>
      <c r="R569" s="83"/>
      <c r="S569" s="29"/>
    </row>
    <row r="570" spans="13:19" x14ac:dyDescent="0.3">
      <c r="M570" s="83">
        <f t="shared" si="36"/>
        <v>564</v>
      </c>
      <c r="N570" s="83"/>
      <c r="O570" s="83"/>
      <c r="P570" s="83"/>
      <c r="Q570" s="83"/>
      <c r="R570" s="83"/>
      <c r="S570" s="29"/>
    </row>
    <row r="571" spans="13:19" x14ac:dyDescent="0.3">
      <c r="M571" s="83">
        <f t="shared" si="36"/>
        <v>565</v>
      </c>
      <c r="N571" s="83"/>
      <c r="O571" s="83"/>
      <c r="P571" s="83"/>
      <c r="Q571" s="83"/>
      <c r="R571" s="83"/>
      <c r="S571" s="29"/>
    </row>
    <row r="572" spans="13:19" x14ac:dyDescent="0.3">
      <c r="M572" s="83">
        <f t="shared" si="36"/>
        <v>566</v>
      </c>
      <c r="N572" s="83"/>
      <c r="O572" s="83"/>
      <c r="P572" s="83"/>
      <c r="Q572" s="83"/>
      <c r="R572" s="83"/>
      <c r="S572" s="29"/>
    </row>
    <row r="573" spans="13:19" x14ac:dyDescent="0.3">
      <c r="M573" s="83">
        <f t="shared" si="36"/>
        <v>567</v>
      </c>
      <c r="N573" s="83"/>
      <c r="O573" s="83"/>
      <c r="P573" s="83"/>
      <c r="Q573" s="83"/>
      <c r="R573" s="83"/>
      <c r="S573" s="29"/>
    </row>
    <row r="574" spans="13:19" x14ac:dyDescent="0.3">
      <c r="M574" s="83">
        <f t="shared" si="36"/>
        <v>568</v>
      </c>
      <c r="N574" s="83"/>
      <c r="O574" s="83"/>
      <c r="P574" s="83"/>
      <c r="Q574" s="83"/>
      <c r="R574" s="83"/>
      <c r="S574" s="29"/>
    </row>
    <row r="575" spans="13:19" x14ac:dyDescent="0.3">
      <c r="M575" s="83">
        <f t="shared" si="36"/>
        <v>569</v>
      </c>
      <c r="N575" s="83"/>
      <c r="O575" s="83"/>
      <c r="P575" s="83"/>
      <c r="Q575" s="83"/>
      <c r="R575" s="83"/>
      <c r="S575" s="29"/>
    </row>
    <row r="576" spans="13:19" x14ac:dyDescent="0.3">
      <c r="M576" s="83">
        <f t="shared" si="36"/>
        <v>570</v>
      </c>
      <c r="N576" s="83"/>
      <c r="O576" s="83"/>
      <c r="P576" s="83"/>
      <c r="Q576" s="83"/>
      <c r="R576" s="83"/>
      <c r="S576" s="29"/>
    </row>
    <row r="577" spans="13:19" x14ac:dyDescent="0.3">
      <c r="M577" s="83">
        <f t="shared" si="36"/>
        <v>571</v>
      </c>
      <c r="N577" s="83"/>
      <c r="O577" s="83"/>
      <c r="P577" s="83"/>
      <c r="Q577" s="83"/>
      <c r="R577" s="83"/>
      <c r="S577" s="29"/>
    </row>
    <row r="578" spans="13:19" x14ac:dyDescent="0.3">
      <c r="M578" s="83">
        <f t="shared" si="36"/>
        <v>572</v>
      </c>
      <c r="N578" s="83"/>
      <c r="O578" s="83"/>
      <c r="P578" s="83"/>
      <c r="Q578" s="83"/>
      <c r="R578" s="83"/>
      <c r="S578" s="29"/>
    </row>
    <row r="579" spans="13:19" x14ac:dyDescent="0.3">
      <c r="M579" s="83">
        <f t="shared" si="36"/>
        <v>573</v>
      </c>
      <c r="N579" s="83"/>
      <c r="O579" s="83"/>
      <c r="P579" s="83"/>
      <c r="Q579" s="83"/>
      <c r="R579" s="83"/>
      <c r="S579" s="29"/>
    </row>
    <row r="580" spans="13:19" x14ac:dyDescent="0.3">
      <c r="M580" s="83">
        <f t="shared" si="36"/>
        <v>574</v>
      </c>
      <c r="N580" s="83"/>
      <c r="O580" s="83"/>
      <c r="P580" s="83"/>
      <c r="Q580" s="83"/>
      <c r="R580" s="83"/>
      <c r="S580" s="29"/>
    </row>
    <row r="581" spans="13:19" x14ac:dyDescent="0.3">
      <c r="M581" s="83">
        <f t="shared" si="36"/>
        <v>575</v>
      </c>
      <c r="N581" s="83"/>
      <c r="O581" s="83"/>
      <c r="P581" s="83"/>
      <c r="Q581" s="83"/>
      <c r="R581" s="83"/>
      <c r="S581" s="29"/>
    </row>
    <row r="582" spans="13:19" x14ac:dyDescent="0.3">
      <c r="M582" s="83">
        <f t="shared" si="36"/>
        <v>576</v>
      </c>
      <c r="N582" s="83"/>
      <c r="O582" s="83"/>
      <c r="P582" s="83"/>
      <c r="Q582" s="83"/>
      <c r="R582" s="83"/>
      <c r="S582" s="29"/>
    </row>
    <row r="583" spans="13:19" x14ac:dyDescent="0.3">
      <c r="M583" s="83">
        <f t="shared" si="36"/>
        <v>577</v>
      </c>
      <c r="N583" s="83"/>
      <c r="O583" s="83"/>
      <c r="P583" s="83"/>
      <c r="Q583" s="83"/>
      <c r="R583" s="83"/>
      <c r="S583" s="29"/>
    </row>
    <row r="584" spans="13:19" x14ac:dyDescent="0.3">
      <c r="M584" s="83">
        <f t="shared" si="36"/>
        <v>578</v>
      </c>
      <c r="N584" s="83"/>
      <c r="O584" s="83"/>
      <c r="P584" s="83"/>
      <c r="Q584" s="83"/>
      <c r="R584" s="83"/>
      <c r="S584" s="29"/>
    </row>
    <row r="585" spans="13:19" x14ac:dyDescent="0.3">
      <c r="M585" s="83">
        <f t="shared" ref="M585:M648" si="37">M584+1</f>
        <v>579</v>
      </c>
      <c r="N585" s="83"/>
      <c r="O585" s="83"/>
      <c r="P585" s="83"/>
      <c r="Q585" s="83"/>
      <c r="R585" s="83"/>
      <c r="S585" s="29"/>
    </row>
    <row r="586" spans="13:19" x14ac:dyDescent="0.3">
      <c r="M586" s="83">
        <f t="shared" si="37"/>
        <v>580</v>
      </c>
      <c r="N586" s="83"/>
      <c r="O586" s="83"/>
      <c r="P586" s="83"/>
      <c r="Q586" s="83"/>
      <c r="R586" s="83"/>
      <c r="S586" s="29"/>
    </row>
    <row r="587" spans="13:19" x14ac:dyDescent="0.3">
      <c r="M587" s="83">
        <f t="shared" si="37"/>
        <v>581</v>
      </c>
      <c r="N587" s="83"/>
      <c r="O587" s="83"/>
      <c r="P587" s="83"/>
      <c r="Q587" s="83"/>
      <c r="R587" s="83"/>
      <c r="S587" s="29"/>
    </row>
    <row r="588" spans="13:19" x14ac:dyDescent="0.3">
      <c r="M588" s="83">
        <f t="shared" si="37"/>
        <v>582</v>
      </c>
      <c r="N588" s="83"/>
      <c r="O588" s="83"/>
      <c r="P588" s="83"/>
      <c r="Q588" s="83"/>
      <c r="R588" s="83"/>
      <c r="S588" s="29"/>
    </row>
    <row r="589" spans="13:19" x14ac:dyDescent="0.3">
      <c r="M589" s="83">
        <f t="shared" si="37"/>
        <v>583</v>
      </c>
      <c r="N589" s="83"/>
      <c r="O589" s="83"/>
      <c r="P589" s="83"/>
      <c r="Q589" s="83"/>
      <c r="R589" s="83"/>
      <c r="S589" s="29"/>
    </row>
    <row r="590" spans="13:19" x14ac:dyDescent="0.3">
      <c r="M590" s="83">
        <f t="shared" si="37"/>
        <v>584</v>
      </c>
      <c r="N590" s="83"/>
      <c r="O590" s="83"/>
      <c r="P590" s="83"/>
      <c r="Q590" s="83"/>
      <c r="R590" s="83"/>
      <c r="S590" s="29"/>
    </row>
    <row r="591" spans="13:19" x14ac:dyDescent="0.3">
      <c r="M591" s="83">
        <f t="shared" si="37"/>
        <v>585</v>
      </c>
      <c r="N591" s="83"/>
      <c r="O591" s="83"/>
      <c r="P591" s="83"/>
      <c r="Q591" s="83"/>
      <c r="R591" s="83"/>
      <c r="S591" s="29"/>
    </row>
    <row r="592" spans="13:19" x14ac:dyDescent="0.3">
      <c r="M592" s="83">
        <f t="shared" si="37"/>
        <v>586</v>
      </c>
      <c r="N592" s="83"/>
      <c r="O592" s="83"/>
      <c r="P592" s="83"/>
      <c r="Q592" s="83"/>
      <c r="R592" s="83"/>
      <c r="S592" s="29"/>
    </row>
    <row r="593" spans="13:19" x14ac:dyDescent="0.3">
      <c r="M593" s="83">
        <f t="shared" si="37"/>
        <v>587</v>
      </c>
      <c r="N593" s="83"/>
      <c r="O593" s="83"/>
      <c r="P593" s="83"/>
      <c r="Q593" s="83"/>
      <c r="R593" s="83"/>
      <c r="S593" s="29"/>
    </row>
    <row r="594" spans="13:19" x14ac:dyDescent="0.3">
      <c r="M594" s="83">
        <f t="shared" si="37"/>
        <v>588</v>
      </c>
      <c r="N594" s="83"/>
      <c r="O594" s="83"/>
      <c r="P594" s="83"/>
      <c r="Q594" s="83"/>
      <c r="R594" s="83"/>
      <c r="S594" s="29"/>
    </row>
    <row r="595" spans="13:19" x14ac:dyDescent="0.3">
      <c r="M595" s="83">
        <f t="shared" si="37"/>
        <v>589</v>
      </c>
      <c r="N595" s="83"/>
      <c r="O595" s="83"/>
      <c r="P595" s="83"/>
      <c r="Q595" s="83"/>
      <c r="R595" s="83"/>
      <c r="S595" s="29"/>
    </row>
    <row r="596" spans="13:19" x14ac:dyDescent="0.3">
      <c r="M596" s="83">
        <f t="shared" si="37"/>
        <v>590</v>
      </c>
      <c r="N596" s="83"/>
      <c r="O596" s="83"/>
      <c r="P596" s="83"/>
      <c r="Q596" s="83"/>
      <c r="R596" s="83"/>
      <c r="S596" s="29"/>
    </row>
    <row r="597" spans="13:19" x14ac:dyDescent="0.3">
      <c r="M597" s="83">
        <f t="shared" si="37"/>
        <v>591</v>
      </c>
      <c r="N597" s="83"/>
      <c r="O597" s="83"/>
      <c r="P597" s="83"/>
      <c r="Q597" s="83"/>
      <c r="R597" s="83"/>
      <c r="S597" s="29"/>
    </row>
    <row r="598" spans="13:19" x14ac:dyDescent="0.3">
      <c r="M598" s="83">
        <f t="shared" si="37"/>
        <v>592</v>
      </c>
      <c r="N598" s="83"/>
      <c r="O598" s="83"/>
      <c r="P598" s="83"/>
      <c r="Q598" s="83"/>
      <c r="R598" s="83"/>
      <c r="S598" s="29"/>
    </row>
    <row r="599" spans="13:19" x14ac:dyDescent="0.3">
      <c r="M599" s="83">
        <f t="shared" si="37"/>
        <v>593</v>
      </c>
      <c r="N599" s="83"/>
      <c r="O599" s="83"/>
      <c r="P599" s="83"/>
      <c r="Q599" s="83"/>
      <c r="R599" s="83"/>
      <c r="S599" s="29"/>
    </row>
    <row r="600" spans="13:19" x14ac:dyDescent="0.3">
      <c r="M600" s="83">
        <f t="shared" si="37"/>
        <v>594</v>
      </c>
      <c r="N600" s="83"/>
      <c r="O600" s="83"/>
      <c r="P600" s="83"/>
      <c r="Q600" s="83"/>
      <c r="R600" s="83"/>
      <c r="S600" s="29"/>
    </row>
    <row r="601" spans="13:19" x14ac:dyDescent="0.3">
      <c r="M601" s="83">
        <f t="shared" si="37"/>
        <v>595</v>
      </c>
      <c r="N601" s="83"/>
      <c r="O601" s="83"/>
      <c r="P601" s="83"/>
      <c r="Q601" s="83"/>
      <c r="R601" s="83"/>
      <c r="S601" s="29"/>
    </row>
    <row r="602" spans="13:19" x14ac:dyDescent="0.3">
      <c r="M602" s="83">
        <f t="shared" si="37"/>
        <v>596</v>
      </c>
      <c r="N602" s="83"/>
      <c r="O602" s="83"/>
      <c r="P602" s="83"/>
      <c r="Q602" s="83"/>
      <c r="R602" s="83"/>
      <c r="S602" s="29"/>
    </row>
    <row r="603" spans="13:19" x14ac:dyDescent="0.3">
      <c r="M603" s="83">
        <f t="shared" si="37"/>
        <v>597</v>
      </c>
      <c r="N603" s="83"/>
      <c r="O603" s="83"/>
      <c r="P603" s="83"/>
      <c r="Q603" s="83"/>
      <c r="R603" s="83"/>
      <c r="S603" s="29"/>
    </row>
    <row r="604" spans="13:19" x14ac:dyDescent="0.3">
      <c r="M604" s="83">
        <f t="shared" si="37"/>
        <v>598</v>
      </c>
      <c r="N604" s="83"/>
      <c r="O604" s="83"/>
      <c r="P604" s="83"/>
      <c r="Q604" s="83"/>
      <c r="R604" s="83"/>
      <c r="S604" s="29"/>
    </row>
    <row r="605" spans="13:19" x14ac:dyDescent="0.3">
      <c r="M605" s="83">
        <f t="shared" si="37"/>
        <v>599</v>
      </c>
      <c r="N605" s="83"/>
      <c r="O605" s="83"/>
      <c r="P605" s="83"/>
      <c r="Q605" s="83"/>
      <c r="R605" s="83"/>
      <c r="S605" s="29"/>
    </row>
    <row r="606" spans="13:19" x14ac:dyDescent="0.3">
      <c r="M606" s="83">
        <f t="shared" si="37"/>
        <v>600</v>
      </c>
      <c r="N606" s="83"/>
      <c r="O606" s="83"/>
      <c r="P606" s="83"/>
      <c r="Q606" s="83"/>
      <c r="R606" s="83"/>
      <c r="S606" s="29"/>
    </row>
    <row r="607" spans="13:19" x14ac:dyDescent="0.3">
      <c r="M607" s="83">
        <f t="shared" si="37"/>
        <v>601</v>
      </c>
      <c r="N607" s="83"/>
      <c r="O607" s="83"/>
      <c r="P607" s="83"/>
      <c r="Q607" s="83"/>
      <c r="R607" s="83"/>
      <c r="S607" s="29"/>
    </row>
    <row r="608" spans="13:19" x14ac:dyDescent="0.3">
      <c r="M608" s="83">
        <f t="shared" si="37"/>
        <v>602</v>
      </c>
      <c r="N608" s="83"/>
      <c r="O608" s="83"/>
      <c r="P608" s="83"/>
      <c r="Q608" s="83"/>
      <c r="R608" s="83"/>
      <c r="S608" s="29"/>
    </row>
    <row r="609" spans="13:19" x14ac:dyDescent="0.3">
      <c r="M609" s="83">
        <f t="shared" si="37"/>
        <v>603</v>
      </c>
      <c r="N609" s="83"/>
      <c r="O609" s="83"/>
      <c r="P609" s="83"/>
      <c r="Q609" s="83"/>
      <c r="R609" s="83"/>
      <c r="S609" s="29"/>
    </row>
    <row r="610" spans="13:19" x14ac:dyDescent="0.3">
      <c r="M610" s="83">
        <f t="shared" si="37"/>
        <v>604</v>
      </c>
      <c r="N610" s="83"/>
      <c r="O610" s="83"/>
      <c r="P610" s="83"/>
      <c r="Q610" s="83"/>
      <c r="R610" s="83"/>
      <c r="S610" s="29"/>
    </row>
    <row r="611" spans="13:19" x14ac:dyDescent="0.3">
      <c r="M611" s="83">
        <f t="shared" si="37"/>
        <v>605</v>
      </c>
      <c r="N611" s="83"/>
      <c r="O611" s="83"/>
      <c r="P611" s="83"/>
      <c r="Q611" s="83"/>
      <c r="R611" s="83"/>
      <c r="S611" s="29"/>
    </row>
    <row r="612" spans="13:19" x14ac:dyDescent="0.3">
      <c r="M612" s="83">
        <f t="shared" si="37"/>
        <v>606</v>
      </c>
      <c r="N612" s="83"/>
      <c r="O612" s="83"/>
      <c r="P612" s="83"/>
      <c r="Q612" s="83"/>
      <c r="R612" s="83"/>
      <c r="S612" s="29"/>
    </row>
    <row r="613" spans="13:19" x14ac:dyDescent="0.3">
      <c r="M613" s="83">
        <f t="shared" si="37"/>
        <v>607</v>
      </c>
      <c r="N613" s="83"/>
      <c r="O613" s="83"/>
      <c r="P613" s="83"/>
      <c r="Q613" s="83"/>
      <c r="R613" s="83"/>
      <c r="S613" s="29"/>
    </row>
    <row r="614" spans="13:19" x14ac:dyDescent="0.3">
      <c r="M614" s="83">
        <f t="shared" si="37"/>
        <v>608</v>
      </c>
      <c r="N614" s="83"/>
      <c r="O614" s="83"/>
      <c r="P614" s="83"/>
      <c r="Q614" s="83"/>
      <c r="R614" s="83"/>
      <c r="S614" s="29"/>
    </row>
    <row r="615" spans="13:19" x14ac:dyDescent="0.3">
      <c r="M615" s="83">
        <f t="shared" si="37"/>
        <v>609</v>
      </c>
      <c r="N615" s="83"/>
      <c r="O615" s="83"/>
      <c r="P615" s="83"/>
      <c r="Q615" s="83"/>
      <c r="R615" s="83"/>
      <c r="S615" s="29"/>
    </row>
    <row r="616" spans="13:19" x14ac:dyDescent="0.3">
      <c r="M616" s="83">
        <f t="shared" si="37"/>
        <v>610</v>
      </c>
      <c r="N616" s="83"/>
      <c r="O616" s="83"/>
      <c r="P616" s="83"/>
      <c r="Q616" s="83"/>
      <c r="R616" s="83"/>
      <c r="S616" s="29"/>
    </row>
    <row r="617" spans="13:19" x14ac:dyDescent="0.3">
      <c r="M617" s="83">
        <f t="shared" si="37"/>
        <v>611</v>
      </c>
      <c r="N617" s="83"/>
      <c r="O617" s="83"/>
      <c r="P617" s="83"/>
      <c r="Q617" s="83"/>
      <c r="R617" s="83"/>
      <c r="S617" s="29"/>
    </row>
    <row r="618" spans="13:19" x14ac:dyDescent="0.3">
      <c r="M618" s="83">
        <f t="shared" si="37"/>
        <v>612</v>
      </c>
      <c r="N618" s="83"/>
      <c r="O618" s="83"/>
      <c r="P618" s="83"/>
      <c r="Q618" s="83"/>
      <c r="R618" s="83"/>
      <c r="S618" s="29"/>
    </row>
    <row r="619" spans="13:19" x14ac:dyDescent="0.3">
      <c r="M619" s="83">
        <f t="shared" si="37"/>
        <v>613</v>
      </c>
      <c r="N619" s="83"/>
      <c r="O619" s="83"/>
      <c r="P619" s="83"/>
      <c r="Q619" s="83"/>
      <c r="R619" s="83"/>
      <c r="S619" s="29"/>
    </row>
    <row r="620" spans="13:19" x14ac:dyDescent="0.3">
      <c r="M620" s="83">
        <f t="shared" si="37"/>
        <v>614</v>
      </c>
      <c r="N620" s="83"/>
      <c r="O620" s="83"/>
      <c r="P620" s="83"/>
      <c r="Q620" s="83"/>
      <c r="R620" s="83"/>
      <c r="S620" s="29"/>
    </row>
    <row r="621" spans="13:19" x14ac:dyDescent="0.3">
      <c r="M621" s="83">
        <f t="shared" si="37"/>
        <v>615</v>
      </c>
      <c r="N621" s="83"/>
      <c r="O621" s="83"/>
      <c r="P621" s="83"/>
      <c r="Q621" s="83"/>
      <c r="R621" s="83"/>
      <c r="S621" s="29"/>
    </row>
    <row r="622" spans="13:19" x14ac:dyDescent="0.3">
      <c r="M622" s="83">
        <f t="shared" si="37"/>
        <v>616</v>
      </c>
      <c r="N622" s="83"/>
      <c r="O622" s="83"/>
      <c r="P622" s="83"/>
      <c r="Q622" s="83"/>
      <c r="R622" s="83"/>
      <c r="S622" s="29"/>
    </row>
    <row r="623" spans="13:19" x14ac:dyDescent="0.3">
      <c r="M623" s="83">
        <f t="shared" si="37"/>
        <v>617</v>
      </c>
      <c r="N623" s="83"/>
      <c r="O623" s="83"/>
      <c r="P623" s="83"/>
      <c r="Q623" s="83"/>
      <c r="R623" s="83"/>
      <c r="S623" s="29"/>
    </row>
    <row r="624" spans="13:19" x14ac:dyDescent="0.3">
      <c r="M624" s="83">
        <f t="shared" si="37"/>
        <v>618</v>
      </c>
      <c r="N624" s="83"/>
      <c r="O624" s="83"/>
      <c r="P624" s="83"/>
      <c r="Q624" s="83"/>
      <c r="R624" s="83"/>
      <c r="S624" s="29"/>
    </row>
    <row r="625" spans="13:19" x14ac:dyDescent="0.3">
      <c r="M625" s="83">
        <f t="shared" si="37"/>
        <v>619</v>
      </c>
      <c r="N625" s="83"/>
      <c r="O625" s="83"/>
      <c r="P625" s="83"/>
      <c r="Q625" s="83"/>
      <c r="R625" s="83"/>
      <c r="S625" s="29"/>
    </row>
    <row r="626" spans="13:19" x14ac:dyDescent="0.3">
      <c r="M626" s="83">
        <f t="shared" si="37"/>
        <v>620</v>
      </c>
      <c r="N626" s="83"/>
      <c r="O626" s="83"/>
      <c r="P626" s="83"/>
      <c r="Q626" s="83"/>
      <c r="R626" s="83"/>
      <c r="S626" s="29"/>
    </row>
    <row r="627" spans="13:19" x14ac:dyDescent="0.3">
      <c r="M627" s="83">
        <f t="shared" si="37"/>
        <v>621</v>
      </c>
      <c r="N627" s="83"/>
      <c r="O627" s="83"/>
      <c r="P627" s="83"/>
      <c r="Q627" s="83"/>
      <c r="R627" s="83"/>
      <c r="S627" s="29"/>
    </row>
    <row r="628" spans="13:19" x14ac:dyDescent="0.3">
      <c r="M628" s="83">
        <f t="shared" si="37"/>
        <v>622</v>
      </c>
      <c r="N628" s="83"/>
      <c r="O628" s="83"/>
      <c r="P628" s="83"/>
      <c r="Q628" s="83"/>
      <c r="R628" s="83"/>
      <c r="S628" s="29"/>
    </row>
    <row r="629" spans="13:19" x14ac:dyDescent="0.3">
      <c r="M629" s="83">
        <f t="shared" si="37"/>
        <v>623</v>
      </c>
      <c r="N629" s="83"/>
      <c r="O629" s="83"/>
      <c r="P629" s="83"/>
      <c r="Q629" s="83"/>
      <c r="R629" s="83"/>
      <c r="S629" s="29"/>
    </row>
    <row r="630" spans="13:19" x14ac:dyDescent="0.3">
      <c r="M630" s="83">
        <f t="shared" si="37"/>
        <v>624</v>
      </c>
      <c r="N630" s="83"/>
      <c r="O630" s="83"/>
      <c r="P630" s="83"/>
      <c r="Q630" s="83"/>
      <c r="R630" s="83"/>
      <c r="S630" s="29"/>
    </row>
    <row r="631" spans="13:19" x14ac:dyDescent="0.3">
      <c r="M631" s="83">
        <f t="shared" si="37"/>
        <v>625</v>
      </c>
      <c r="N631" s="83"/>
      <c r="O631" s="83"/>
      <c r="P631" s="83"/>
      <c r="Q631" s="83"/>
      <c r="R631" s="83"/>
      <c r="S631" s="29"/>
    </row>
    <row r="632" spans="13:19" x14ac:dyDescent="0.3">
      <c r="M632" s="83">
        <f t="shared" si="37"/>
        <v>626</v>
      </c>
      <c r="N632" s="83"/>
      <c r="O632" s="83"/>
      <c r="P632" s="83"/>
      <c r="Q632" s="83"/>
      <c r="R632" s="83"/>
      <c r="S632" s="29"/>
    </row>
    <row r="633" spans="13:19" x14ac:dyDescent="0.3">
      <c r="M633" s="83">
        <f t="shared" si="37"/>
        <v>627</v>
      </c>
      <c r="N633" s="83"/>
      <c r="O633" s="83"/>
      <c r="P633" s="83"/>
      <c r="Q633" s="83"/>
      <c r="R633" s="83"/>
      <c r="S633" s="29"/>
    </row>
    <row r="634" spans="13:19" x14ac:dyDescent="0.3">
      <c r="M634" s="83">
        <f t="shared" si="37"/>
        <v>628</v>
      </c>
      <c r="N634" s="83"/>
      <c r="O634" s="83"/>
      <c r="P634" s="83"/>
      <c r="Q634" s="83"/>
      <c r="R634" s="83"/>
      <c r="S634" s="29"/>
    </row>
    <row r="635" spans="13:19" x14ac:dyDescent="0.3">
      <c r="M635" s="83">
        <f t="shared" si="37"/>
        <v>629</v>
      </c>
      <c r="N635" s="83"/>
      <c r="O635" s="83"/>
      <c r="P635" s="83"/>
      <c r="Q635" s="83"/>
      <c r="R635" s="83"/>
      <c r="S635" s="29"/>
    </row>
    <row r="636" spans="13:19" x14ac:dyDescent="0.3">
      <c r="M636" s="83">
        <f t="shared" si="37"/>
        <v>630</v>
      </c>
      <c r="N636" s="83"/>
      <c r="O636" s="83"/>
      <c r="P636" s="83"/>
      <c r="Q636" s="83"/>
      <c r="R636" s="83"/>
      <c r="S636" s="29"/>
    </row>
    <row r="637" spans="13:19" x14ac:dyDescent="0.3">
      <c r="M637" s="83">
        <f t="shared" si="37"/>
        <v>631</v>
      </c>
      <c r="N637" s="83"/>
      <c r="O637" s="83"/>
      <c r="P637" s="83"/>
      <c r="Q637" s="83"/>
      <c r="R637" s="83"/>
      <c r="S637" s="29"/>
    </row>
    <row r="638" spans="13:19" x14ac:dyDescent="0.3">
      <c r="M638" s="83">
        <f t="shared" si="37"/>
        <v>632</v>
      </c>
      <c r="N638" s="83"/>
      <c r="O638" s="83"/>
      <c r="P638" s="83"/>
      <c r="Q638" s="83"/>
      <c r="R638" s="83"/>
      <c r="S638" s="29"/>
    </row>
    <row r="639" spans="13:19" x14ac:dyDescent="0.3">
      <c r="M639" s="83">
        <f t="shared" si="37"/>
        <v>633</v>
      </c>
      <c r="N639" s="83"/>
      <c r="O639" s="83"/>
      <c r="P639" s="83"/>
      <c r="Q639" s="83"/>
      <c r="R639" s="83"/>
      <c r="S639" s="29"/>
    </row>
    <row r="640" spans="13:19" x14ac:dyDescent="0.3">
      <c r="M640" s="83">
        <f t="shared" si="37"/>
        <v>634</v>
      </c>
      <c r="N640" s="83"/>
      <c r="O640" s="83"/>
      <c r="P640" s="83"/>
      <c r="Q640" s="83"/>
      <c r="R640" s="83"/>
      <c r="S640" s="29"/>
    </row>
    <row r="641" spans="13:19" x14ac:dyDescent="0.3">
      <c r="M641" s="83">
        <f t="shared" si="37"/>
        <v>635</v>
      </c>
      <c r="N641" s="83"/>
      <c r="O641" s="83"/>
      <c r="P641" s="83"/>
      <c r="Q641" s="83"/>
      <c r="R641" s="83"/>
      <c r="S641" s="29"/>
    </row>
    <row r="642" spans="13:19" x14ac:dyDescent="0.3">
      <c r="M642" s="83">
        <f t="shared" si="37"/>
        <v>636</v>
      </c>
      <c r="N642" s="83"/>
      <c r="O642" s="83"/>
      <c r="P642" s="83"/>
      <c r="Q642" s="83"/>
      <c r="R642" s="83"/>
      <c r="S642" s="29"/>
    </row>
    <row r="643" spans="13:19" x14ac:dyDescent="0.3">
      <c r="M643" s="83">
        <f t="shared" si="37"/>
        <v>637</v>
      </c>
      <c r="N643" s="83"/>
      <c r="O643" s="83"/>
      <c r="P643" s="83"/>
      <c r="Q643" s="83"/>
      <c r="R643" s="83"/>
      <c r="S643" s="29"/>
    </row>
    <row r="644" spans="13:19" x14ac:dyDescent="0.3">
      <c r="M644" s="83">
        <f t="shared" si="37"/>
        <v>638</v>
      </c>
      <c r="N644" s="83"/>
      <c r="O644" s="83"/>
      <c r="P644" s="83"/>
      <c r="Q644" s="83"/>
      <c r="R644" s="83"/>
      <c r="S644" s="29"/>
    </row>
    <row r="645" spans="13:19" x14ac:dyDescent="0.3">
      <c r="M645" s="83">
        <f t="shared" si="37"/>
        <v>639</v>
      </c>
      <c r="N645" s="83"/>
      <c r="O645" s="83"/>
      <c r="P645" s="83"/>
      <c r="Q645" s="83"/>
      <c r="R645" s="83"/>
      <c r="S645" s="29"/>
    </row>
    <row r="646" spans="13:19" x14ac:dyDescent="0.3">
      <c r="M646" s="83">
        <f t="shared" si="37"/>
        <v>640</v>
      </c>
      <c r="N646" s="83"/>
      <c r="O646" s="83"/>
      <c r="P646" s="83"/>
      <c r="Q646" s="83"/>
      <c r="R646" s="83"/>
      <c r="S646" s="29"/>
    </row>
    <row r="647" spans="13:19" x14ac:dyDescent="0.3">
      <c r="M647" s="83">
        <f t="shared" si="37"/>
        <v>641</v>
      </c>
      <c r="N647" s="83"/>
      <c r="O647" s="83"/>
      <c r="P647" s="83"/>
      <c r="Q647" s="83"/>
      <c r="R647" s="83"/>
      <c r="S647" s="29"/>
    </row>
    <row r="648" spans="13:19" x14ac:dyDescent="0.3">
      <c r="M648" s="83">
        <f t="shared" si="37"/>
        <v>642</v>
      </c>
      <c r="N648" s="83"/>
      <c r="O648" s="83"/>
      <c r="P648" s="83"/>
      <c r="Q648" s="83"/>
      <c r="R648" s="83"/>
      <c r="S648" s="29"/>
    </row>
    <row r="649" spans="13:19" x14ac:dyDescent="0.3">
      <c r="M649" s="83">
        <f t="shared" ref="M649:M712" si="38">M648+1</f>
        <v>643</v>
      </c>
      <c r="N649" s="83"/>
      <c r="O649" s="83"/>
      <c r="P649" s="83"/>
      <c r="Q649" s="83"/>
      <c r="R649" s="83"/>
      <c r="S649" s="29"/>
    </row>
    <row r="650" spans="13:19" x14ac:dyDescent="0.3">
      <c r="M650" s="83">
        <f t="shared" si="38"/>
        <v>644</v>
      </c>
      <c r="N650" s="83"/>
      <c r="O650" s="83"/>
      <c r="P650" s="83"/>
      <c r="Q650" s="83"/>
      <c r="R650" s="83"/>
      <c r="S650" s="29"/>
    </row>
    <row r="651" spans="13:19" x14ac:dyDescent="0.3">
      <c r="M651" s="83">
        <f t="shared" si="38"/>
        <v>645</v>
      </c>
      <c r="N651" s="83"/>
      <c r="O651" s="83"/>
      <c r="P651" s="83"/>
      <c r="Q651" s="83"/>
      <c r="R651" s="83"/>
      <c r="S651" s="29"/>
    </row>
    <row r="652" spans="13:19" x14ac:dyDescent="0.3">
      <c r="M652" s="83">
        <f t="shared" si="38"/>
        <v>646</v>
      </c>
      <c r="N652" s="83"/>
      <c r="O652" s="83"/>
      <c r="P652" s="83"/>
      <c r="Q652" s="83"/>
      <c r="R652" s="83"/>
      <c r="S652" s="29"/>
    </row>
    <row r="653" spans="13:19" x14ac:dyDescent="0.3">
      <c r="M653" s="83">
        <f t="shared" si="38"/>
        <v>647</v>
      </c>
      <c r="N653" s="83"/>
      <c r="O653" s="83"/>
      <c r="P653" s="83"/>
      <c r="Q653" s="83"/>
      <c r="R653" s="83"/>
      <c r="S653" s="29"/>
    </row>
    <row r="654" spans="13:19" x14ac:dyDescent="0.3">
      <c r="M654" s="83">
        <f t="shared" si="38"/>
        <v>648</v>
      </c>
      <c r="N654" s="83"/>
      <c r="O654" s="83"/>
      <c r="P654" s="83"/>
      <c r="Q654" s="83"/>
      <c r="R654" s="83"/>
      <c r="S654" s="29"/>
    </row>
    <row r="655" spans="13:19" x14ac:dyDescent="0.3">
      <c r="M655" s="83">
        <f t="shared" si="38"/>
        <v>649</v>
      </c>
      <c r="N655" s="83"/>
      <c r="O655" s="83"/>
      <c r="P655" s="83"/>
      <c r="Q655" s="83"/>
      <c r="R655" s="83"/>
      <c r="S655" s="29"/>
    </row>
    <row r="656" spans="13:19" x14ac:dyDescent="0.3">
      <c r="M656" s="83">
        <f t="shared" si="38"/>
        <v>650</v>
      </c>
      <c r="N656" s="83"/>
      <c r="O656" s="83"/>
      <c r="P656" s="83"/>
      <c r="Q656" s="83"/>
      <c r="R656" s="83"/>
      <c r="S656" s="29"/>
    </row>
    <row r="657" spans="13:19" x14ac:dyDescent="0.3">
      <c r="M657" s="83">
        <f t="shared" si="38"/>
        <v>651</v>
      </c>
      <c r="N657" s="83"/>
      <c r="O657" s="83"/>
      <c r="P657" s="83"/>
      <c r="Q657" s="83"/>
      <c r="R657" s="83"/>
      <c r="S657" s="29"/>
    </row>
    <row r="658" spans="13:19" x14ac:dyDescent="0.3">
      <c r="M658" s="83">
        <f t="shared" si="38"/>
        <v>652</v>
      </c>
      <c r="N658" s="83"/>
      <c r="O658" s="83"/>
      <c r="P658" s="83"/>
      <c r="Q658" s="83"/>
      <c r="R658" s="83"/>
      <c r="S658" s="29"/>
    </row>
    <row r="659" spans="13:19" x14ac:dyDescent="0.3">
      <c r="M659" s="83">
        <f t="shared" si="38"/>
        <v>653</v>
      </c>
      <c r="N659" s="83"/>
      <c r="O659" s="83"/>
      <c r="P659" s="83"/>
      <c r="Q659" s="83"/>
      <c r="R659" s="83"/>
      <c r="S659" s="29"/>
    </row>
    <row r="660" spans="13:19" x14ac:dyDescent="0.3">
      <c r="M660" s="83">
        <f t="shared" si="38"/>
        <v>654</v>
      </c>
      <c r="N660" s="83"/>
      <c r="O660" s="83"/>
      <c r="P660" s="83"/>
      <c r="Q660" s="83"/>
      <c r="R660" s="83"/>
      <c r="S660" s="29"/>
    </row>
    <row r="661" spans="13:19" x14ac:dyDescent="0.3">
      <c r="M661" s="83">
        <f t="shared" si="38"/>
        <v>655</v>
      </c>
      <c r="N661" s="83"/>
      <c r="O661" s="83"/>
      <c r="P661" s="83"/>
      <c r="Q661" s="83"/>
      <c r="R661" s="83"/>
      <c r="S661" s="29"/>
    </row>
    <row r="662" spans="13:19" x14ac:dyDescent="0.3">
      <c r="M662" s="83">
        <f t="shared" si="38"/>
        <v>656</v>
      </c>
      <c r="N662" s="83"/>
      <c r="O662" s="83"/>
      <c r="P662" s="83"/>
      <c r="Q662" s="83"/>
      <c r="R662" s="83"/>
      <c r="S662" s="29"/>
    </row>
    <row r="663" spans="13:19" x14ac:dyDescent="0.3">
      <c r="M663" s="83">
        <f t="shared" si="38"/>
        <v>657</v>
      </c>
      <c r="N663" s="83"/>
      <c r="O663" s="83"/>
      <c r="P663" s="83"/>
      <c r="Q663" s="83"/>
      <c r="R663" s="83"/>
      <c r="S663" s="29"/>
    </row>
    <row r="664" spans="13:19" x14ac:dyDescent="0.3">
      <c r="M664" s="83">
        <f t="shared" si="38"/>
        <v>658</v>
      </c>
      <c r="N664" s="83"/>
      <c r="O664" s="83"/>
      <c r="P664" s="83"/>
      <c r="Q664" s="83"/>
      <c r="R664" s="83"/>
      <c r="S664" s="29"/>
    </row>
    <row r="665" spans="13:19" x14ac:dyDescent="0.3">
      <c r="M665" s="83">
        <f t="shared" si="38"/>
        <v>659</v>
      </c>
      <c r="N665" s="83"/>
      <c r="O665" s="83"/>
      <c r="P665" s="83"/>
      <c r="Q665" s="83"/>
      <c r="R665" s="83"/>
      <c r="S665" s="29"/>
    </row>
    <row r="666" spans="13:19" x14ac:dyDescent="0.3">
      <c r="M666" s="83">
        <f t="shared" si="38"/>
        <v>660</v>
      </c>
      <c r="N666" s="83"/>
      <c r="O666" s="83"/>
      <c r="P666" s="83"/>
      <c r="Q666" s="83"/>
      <c r="R666" s="83"/>
      <c r="S666" s="29"/>
    </row>
    <row r="667" spans="13:19" x14ac:dyDescent="0.3">
      <c r="M667" s="83">
        <f t="shared" si="38"/>
        <v>661</v>
      </c>
      <c r="N667" s="83"/>
      <c r="O667" s="83"/>
      <c r="P667" s="83"/>
      <c r="Q667" s="83"/>
      <c r="R667" s="83"/>
      <c r="S667" s="29"/>
    </row>
    <row r="668" spans="13:19" x14ac:dyDescent="0.3">
      <c r="M668" s="83">
        <f t="shared" si="38"/>
        <v>662</v>
      </c>
      <c r="N668" s="83"/>
      <c r="O668" s="83"/>
      <c r="P668" s="83"/>
      <c r="Q668" s="83"/>
      <c r="R668" s="83"/>
      <c r="S668" s="29"/>
    </row>
    <row r="669" spans="13:19" x14ac:dyDescent="0.3">
      <c r="M669" s="83">
        <f t="shared" si="38"/>
        <v>663</v>
      </c>
      <c r="N669" s="83"/>
      <c r="O669" s="83"/>
      <c r="P669" s="83"/>
      <c r="Q669" s="83"/>
      <c r="R669" s="83"/>
      <c r="S669" s="29"/>
    </row>
    <row r="670" spans="13:19" x14ac:dyDescent="0.3">
      <c r="M670" s="83">
        <f t="shared" si="38"/>
        <v>664</v>
      </c>
      <c r="N670" s="83"/>
      <c r="O670" s="83"/>
      <c r="P670" s="83"/>
      <c r="Q670" s="83"/>
      <c r="R670" s="83"/>
      <c r="S670" s="29"/>
    </row>
    <row r="671" spans="13:19" x14ac:dyDescent="0.3">
      <c r="M671" s="83">
        <f t="shared" si="38"/>
        <v>665</v>
      </c>
      <c r="N671" s="83"/>
      <c r="O671" s="83"/>
      <c r="P671" s="83"/>
      <c r="Q671" s="83"/>
      <c r="R671" s="83"/>
      <c r="S671" s="29"/>
    </row>
    <row r="672" spans="13:19" x14ac:dyDescent="0.3">
      <c r="M672" s="83">
        <f t="shared" si="38"/>
        <v>666</v>
      </c>
      <c r="N672" s="83"/>
      <c r="O672" s="83"/>
      <c r="P672" s="83"/>
      <c r="Q672" s="83"/>
      <c r="R672" s="83"/>
      <c r="S672" s="29"/>
    </row>
    <row r="673" spans="13:19" x14ac:dyDescent="0.3">
      <c r="M673" s="83">
        <f t="shared" si="38"/>
        <v>667</v>
      </c>
      <c r="N673" s="83"/>
      <c r="O673" s="83"/>
      <c r="P673" s="83"/>
      <c r="Q673" s="83"/>
      <c r="R673" s="83"/>
      <c r="S673" s="29"/>
    </row>
    <row r="674" spans="13:19" x14ac:dyDescent="0.3">
      <c r="M674" s="83">
        <f t="shared" si="38"/>
        <v>668</v>
      </c>
      <c r="N674" s="83"/>
      <c r="O674" s="83"/>
      <c r="P674" s="83"/>
      <c r="Q674" s="83"/>
      <c r="R674" s="83"/>
      <c r="S674" s="29"/>
    </row>
    <row r="675" spans="13:19" x14ac:dyDescent="0.3">
      <c r="M675" s="83">
        <f t="shared" si="38"/>
        <v>669</v>
      </c>
      <c r="N675" s="83"/>
      <c r="O675" s="83"/>
      <c r="P675" s="83"/>
      <c r="Q675" s="83"/>
      <c r="R675" s="83"/>
      <c r="S675" s="29"/>
    </row>
    <row r="676" spans="13:19" x14ac:dyDescent="0.3">
      <c r="M676" s="83">
        <f t="shared" si="38"/>
        <v>670</v>
      </c>
      <c r="N676" s="83"/>
      <c r="O676" s="83"/>
      <c r="P676" s="83"/>
      <c r="Q676" s="83"/>
      <c r="R676" s="83"/>
      <c r="S676" s="29"/>
    </row>
    <row r="677" spans="13:19" x14ac:dyDescent="0.3">
      <c r="M677" s="83">
        <f t="shared" si="38"/>
        <v>671</v>
      </c>
      <c r="N677" s="83"/>
      <c r="O677" s="83"/>
      <c r="P677" s="83"/>
      <c r="Q677" s="83"/>
      <c r="R677" s="83"/>
      <c r="S677" s="29"/>
    </row>
    <row r="678" spans="13:19" x14ac:dyDescent="0.3">
      <c r="M678" s="83">
        <f t="shared" si="38"/>
        <v>672</v>
      </c>
      <c r="N678" s="83"/>
      <c r="O678" s="83"/>
      <c r="P678" s="83"/>
      <c r="Q678" s="83"/>
      <c r="R678" s="83"/>
      <c r="S678" s="29"/>
    </row>
    <row r="679" spans="13:19" x14ac:dyDescent="0.3">
      <c r="M679" s="83">
        <f t="shared" si="38"/>
        <v>673</v>
      </c>
      <c r="N679" s="83"/>
      <c r="O679" s="83"/>
      <c r="P679" s="83"/>
      <c r="Q679" s="83"/>
      <c r="R679" s="83"/>
      <c r="S679" s="29"/>
    </row>
    <row r="680" spans="13:19" x14ac:dyDescent="0.3">
      <c r="M680" s="83">
        <f t="shared" si="38"/>
        <v>674</v>
      </c>
      <c r="N680" s="83"/>
      <c r="O680" s="83"/>
      <c r="P680" s="83"/>
      <c r="Q680" s="83"/>
      <c r="R680" s="83"/>
      <c r="S680" s="29"/>
    </row>
    <row r="681" spans="13:19" x14ac:dyDescent="0.3">
      <c r="M681" s="83">
        <f t="shared" si="38"/>
        <v>675</v>
      </c>
      <c r="N681" s="83"/>
      <c r="O681" s="83"/>
      <c r="P681" s="83"/>
      <c r="Q681" s="83"/>
      <c r="R681" s="83"/>
      <c r="S681" s="29"/>
    </row>
    <row r="682" spans="13:19" x14ac:dyDescent="0.3">
      <c r="M682" s="83">
        <f t="shared" si="38"/>
        <v>676</v>
      </c>
      <c r="N682" s="83"/>
      <c r="O682" s="83"/>
      <c r="P682" s="83"/>
      <c r="Q682" s="83"/>
      <c r="R682" s="83"/>
      <c r="S682" s="29"/>
    </row>
    <row r="683" spans="13:19" x14ac:dyDescent="0.3">
      <c r="M683" s="83">
        <f t="shared" si="38"/>
        <v>677</v>
      </c>
      <c r="N683" s="83"/>
      <c r="O683" s="83"/>
      <c r="P683" s="83"/>
      <c r="Q683" s="83"/>
      <c r="R683" s="83"/>
      <c r="S683" s="29"/>
    </row>
    <row r="684" spans="13:19" x14ac:dyDescent="0.3">
      <c r="M684" s="83">
        <f t="shared" si="38"/>
        <v>678</v>
      </c>
      <c r="N684" s="83"/>
      <c r="O684" s="83"/>
      <c r="P684" s="83"/>
      <c r="Q684" s="83"/>
      <c r="R684" s="83"/>
      <c r="S684" s="29"/>
    </row>
    <row r="685" spans="13:19" x14ac:dyDescent="0.3">
      <c r="M685" s="83">
        <f t="shared" si="38"/>
        <v>679</v>
      </c>
      <c r="N685" s="83"/>
      <c r="O685" s="83"/>
      <c r="P685" s="83"/>
      <c r="Q685" s="83"/>
      <c r="R685" s="83"/>
      <c r="S685" s="29"/>
    </row>
    <row r="686" spans="13:19" x14ac:dyDescent="0.3">
      <c r="M686" s="83">
        <f t="shared" si="38"/>
        <v>680</v>
      </c>
      <c r="N686" s="83"/>
      <c r="O686" s="83"/>
      <c r="P686" s="83"/>
      <c r="Q686" s="83"/>
      <c r="R686" s="83"/>
      <c r="S686" s="29"/>
    </row>
    <row r="687" spans="13:19" x14ac:dyDescent="0.3">
      <c r="M687" s="83">
        <f t="shared" si="38"/>
        <v>681</v>
      </c>
      <c r="N687" s="83"/>
      <c r="O687" s="83"/>
      <c r="P687" s="83"/>
      <c r="Q687" s="83"/>
      <c r="R687" s="83"/>
      <c r="S687" s="29"/>
    </row>
    <row r="688" spans="13:19" x14ac:dyDescent="0.3">
      <c r="M688" s="83">
        <f t="shared" si="38"/>
        <v>682</v>
      </c>
      <c r="N688" s="83"/>
      <c r="O688" s="83"/>
      <c r="P688" s="83"/>
      <c r="Q688" s="83"/>
      <c r="R688" s="83"/>
      <c r="S688" s="29"/>
    </row>
    <row r="689" spans="13:19" x14ac:dyDescent="0.3">
      <c r="M689" s="83">
        <f t="shared" si="38"/>
        <v>683</v>
      </c>
      <c r="N689" s="83"/>
      <c r="O689" s="83"/>
      <c r="P689" s="83"/>
      <c r="Q689" s="83"/>
      <c r="R689" s="83"/>
      <c r="S689" s="29"/>
    </row>
    <row r="690" spans="13:19" x14ac:dyDescent="0.3">
      <c r="M690" s="83">
        <f t="shared" si="38"/>
        <v>684</v>
      </c>
      <c r="N690" s="83"/>
      <c r="O690" s="83"/>
      <c r="P690" s="83"/>
      <c r="Q690" s="83"/>
      <c r="R690" s="83"/>
      <c r="S690" s="29"/>
    </row>
    <row r="691" spans="13:19" x14ac:dyDescent="0.3">
      <c r="M691" s="83">
        <f t="shared" si="38"/>
        <v>685</v>
      </c>
      <c r="N691" s="83"/>
      <c r="O691" s="83"/>
      <c r="P691" s="83"/>
      <c r="Q691" s="83"/>
      <c r="R691" s="83"/>
      <c r="S691" s="29"/>
    </row>
    <row r="692" spans="13:19" x14ac:dyDescent="0.3">
      <c r="M692" s="83">
        <f t="shared" si="38"/>
        <v>686</v>
      </c>
      <c r="N692" s="83"/>
      <c r="O692" s="83"/>
      <c r="P692" s="83"/>
      <c r="Q692" s="83"/>
      <c r="R692" s="83"/>
      <c r="S692" s="29"/>
    </row>
    <row r="693" spans="13:19" x14ac:dyDescent="0.3">
      <c r="M693" s="83">
        <f t="shared" si="38"/>
        <v>687</v>
      </c>
      <c r="N693" s="83"/>
      <c r="O693" s="83"/>
      <c r="P693" s="83"/>
      <c r="Q693" s="83"/>
      <c r="R693" s="83"/>
      <c r="S693" s="29"/>
    </row>
    <row r="694" spans="13:19" x14ac:dyDescent="0.3">
      <c r="M694" s="83">
        <f t="shared" si="38"/>
        <v>688</v>
      </c>
      <c r="N694" s="83"/>
      <c r="O694" s="83"/>
      <c r="P694" s="83"/>
      <c r="Q694" s="83"/>
      <c r="R694" s="83"/>
      <c r="S694" s="29"/>
    </row>
    <row r="695" spans="13:19" x14ac:dyDescent="0.3">
      <c r="M695" s="83">
        <f t="shared" si="38"/>
        <v>689</v>
      </c>
      <c r="N695" s="83"/>
      <c r="O695" s="83"/>
      <c r="P695" s="83"/>
      <c r="Q695" s="83"/>
      <c r="R695" s="83"/>
      <c r="S695" s="29"/>
    </row>
    <row r="696" spans="13:19" x14ac:dyDescent="0.3">
      <c r="M696" s="83">
        <f t="shared" si="38"/>
        <v>690</v>
      </c>
      <c r="N696" s="83"/>
      <c r="O696" s="83"/>
      <c r="P696" s="83"/>
      <c r="Q696" s="83"/>
      <c r="R696" s="83"/>
      <c r="S696" s="29"/>
    </row>
    <row r="697" spans="13:19" x14ac:dyDescent="0.3">
      <c r="M697" s="83">
        <f t="shared" si="38"/>
        <v>691</v>
      </c>
      <c r="N697" s="83"/>
      <c r="O697" s="83"/>
      <c r="P697" s="83"/>
      <c r="Q697" s="83"/>
      <c r="R697" s="83"/>
      <c r="S697" s="29"/>
    </row>
    <row r="698" spans="13:19" x14ac:dyDescent="0.3">
      <c r="M698" s="83">
        <f t="shared" si="38"/>
        <v>692</v>
      </c>
      <c r="N698" s="83"/>
      <c r="O698" s="83"/>
      <c r="P698" s="83"/>
      <c r="Q698" s="83"/>
      <c r="R698" s="83"/>
      <c r="S698" s="29"/>
    </row>
    <row r="699" spans="13:19" x14ac:dyDescent="0.3">
      <c r="M699" s="83">
        <f t="shared" si="38"/>
        <v>693</v>
      </c>
      <c r="N699" s="83"/>
      <c r="O699" s="83"/>
      <c r="P699" s="83"/>
      <c r="Q699" s="83"/>
      <c r="R699" s="83"/>
      <c r="S699" s="29"/>
    </row>
    <row r="700" spans="13:19" x14ac:dyDescent="0.3">
      <c r="M700" s="83">
        <f t="shared" si="38"/>
        <v>694</v>
      </c>
      <c r="N700" s="83"/>
      <c r="O700" s="83"/>
      <c r="P700" s="83"/>
      <c r="Q700" s="83"/>
      <c r="R700" s="83"/>
      <c r="S700" s="29"/>
    </row>
    <row r="701" spans="13:19" x14ac:dyDescent="0.3">
      <c r="M701" s="83">
        <f t="shared" si="38"/>
        <v>695</v>
      </c>
      <c r="N701" s="83"/>
      <c r="O701" s="83"/>
      <c r="P701" s="83"/>
      <c r="Q701" s="83"/>
      <c r="R701" s="83"/>
      <c r="S701" s="29"/>
    </row>
    <row r="702" spans="13:19" x14ac:dyDescent="0.3">
      <c r="M702" s="83">
        <f t="shared" si="38"/>
        <v>696</v>
      </c>
      <c r="N702" s="83"/>
      <c r="O702" s="83"/>
      <c r="P702" s="83"/>
      <c r="Q702" s="83"/>
      <c r="R702" s="83"/>
      <c r="S702" s="29"/>
    </row>
    <row r="703" spans="13:19" x14ac:dyDescent="0.3">
      <c r="M703" s="83">
        <f t="shared" si="38"/>
        <v>697</v>
      </c>
      <c r="N703" s="83"/>
      <c r="O703" s="83"/>
      <c r="P703" s="83"/>
      <c r="Q703" s="83"/>
      <c r="R703" s="83"/>
      <c r="S703" s="29"/>
    </row>
    <row r="704" spans="13:19" x14ac:dyDescent="0.3">
      <c r="M704" s="83">
        <f t="shared" si="38"/>
        <v>698</v>
      </c>
      <c r="N704" s="83"/>
      <c r="O704" s="83"/>
      <c r="P704" s="83"/>
      <c r="Q704" s="83"/>
      <c r="R704" s="83"/>
      <c r="S704" s="29"/>
    </row>
    <row r="705" spans="13:19" x14ac:dyDescent="0.3">
      <c r="M705" s="83">
        <f t="shared" si="38"/>
        <v>699</v>
      </c>
      <c r="N705" s="83"/>
      <c r="O705" s="83"/>
      <c r="P705" s="83"/>
      <c r="Q705" s="83"/>
      <c r="R705" s="83"/>
      <c r="S705" s="29"/>
    </row>
    <row r="706" spans="13:19" x14ac:dyDescent="0.3">
      <c r="M706" s="83">
        <f t="shared" si="38"/>
        <v>700</v>
      </c>
      <c r="N706" s="83"/>
      <c r="O706" s="83"/>
      <c r="P706" s="83"/>
      <c r="Q706" s="83"/>
      <c r="R706" s="83"/>
      <c r="S706" s="29"/>
    </row>
    <row r="707" spans="13:19" x14ac:dyDescent="0.3">
      <c r="M707" s="83">
        <f t="shared" si="38"/>
        <v>701</v>
      </c>
      <c r="N707" s="83"/>
      <c r="O707" s="83"/>
      <c r="P707" s="83"/>
      <c r="Q707" s="83"/>
      <c r="R707" s="83"/>
      <c r="S707" s="29"/>
    </row>
    <row r="708" spans="13:19" x14ac:dyDescent="0.3">
      <c r="M708" s="83">
        <f t="shared" si="38"/>
        <v>702</v>
      </c>
      <c r="N708" s="83"/>
      <c r="O708" s="83"/>
      <c r="P708" s="83"/>
      <c r="Q708" s="83"/>
      <c r="R708" s="83"/>
      <c r="S708" s="29"/>
    </row>
    <row r="709" spans="13:19" x14ac:dyDescent="0.3">
      <c r="M709" s="83">
        <f t="shared" si="38"/>
        <v>703</v>
      </c>
      <c r="N709" s="83"/>
      <c r="O709" s="83"/>
      <c r="P709" s="83"/>
      <c r="Q709" s="83"/>
      <c r="R709" s="83"/>
      <c r="S709" s="29"/>
    </row>
    <row r="710" spans="13:19" x14ac:dyDescent="0.3">
      <c r="M710" s="83">
        <f t="shared" si="38"/>
        <v>704</v>
      </c>
      <c r="N710" s="83"/>
      <c r="O710" s="83"/>
      <c r="P710" s="83"/>
      <c r="Q710" s="83"/>
      <c r="R710" s="83"/>
      <c r="S710" s="29"/>
    </row>
    <row r="711" spans="13:19" x14ac:dyDescent="0.3">
      <c r="M711" s="83">
        <f t="shared" si="38"/>
        <v>705</v>
      </c>
      <c r="N711" s="83"/>
      <c r="O711" s="83"/>
      <c r="P711" s="83"/>
      <c r="Q711" s="83"/>
      <c r="R711" s="83"/>
      <c r="S711" s="29"/>
    </row>
    <row r="712" spans="13:19" x14ac:dyDescent="0.3">
      <c r="M712" s="83">
        <f t="shared" si="38"/>
        <v>706</v>
      </c>
      <c r="N712" s="83"/>
      <c r="O712" s="83"/>
      <c r="P712" s="83"/>
      <c r="Q712" s="83"/>
      <c r="R712" s="83"/>
      <c r="S712" s="29"/>
    </row>
    <row r="713" spans="13:19" x14ac:dyDescent="0.3">
      <c r="M713" s="83">
        <f t="shared" ref="M713:M726" si="39">M712+1</f>
        <v>707</v>
      </c>
      <c r="N713" s="83"/>
      <c r="O713" s="83"/>
      <c r="P713" s="83"/>
      <c r="Q713" s="83"/>
      <c r="R713" s="83"/>
      <c r="S713" s="29"/>
    </row>
    <row r="714" spans="13:19" x14ac:dyDescent="0.3">
      <c r="M714" s="83">
        <f t="shared" si="39"/>
        <v>708</v>
      </c>
      <c r="N714" s="83"/>
      <c r="O714" s="83"/>
      <c r="P714" s="83"/>
      <c r="Q714" s="83"/>
      <c r="R714" s="83"/>
      <c r="S714" s="29"/>
    </row>
    <row r="715" spans="13:19" x14ac:dyDescent="0.3">
      <c r="M715" s="83">
        <f t="shared" si="39"/>
        <v>709</v>
      </c>
      <c r="N715" s="83"/>
      <c r="O715" s="83"/>
      <c r="P715" s="83"/>
      <c r="Q715" s="83"/>
      <c r="R715" s="83"/>
      <c r="S715" s="29"/>
    </row>
    <row r="716" spans="13:19" x14ac:dyDescent="0.3">
      <c r="M716" s="83">
        <f t="shared" si="39"/>
        <v>710</v>
      </c>
      <c r="N716" s="83"/>
      <c r="O716" s="83"/>
      <c r="P716" s="83"/>
      <c r="Q716" s="83"/>
      <c r="R716" s="83"/>
      <c r="S716" s="29"/>
    </row>
    <row r="717" spans="13:19" x14ac:dyDescent="0.3">
      <c r="M717" s="83">
        <f t="shared" si="39"/>
        <v>711</v>
      </c>
      <c r="N717" s="83"/>
      <c r="O717" s="83"/>
      <c r="P717" s="83"/>
      <c r="Q717" s="83"/>
      <c r="R717" s="83"/>
      <c r="S717" s="29"/>
    </row>
    <row r="718" spans="13:19" x14ac:dyDescent="0.3">
      <c r="M718" s="83">
        <f t="shared" si="39"/>
        <v>712</v>
      </c>
      <c r="N718" s="83"/>
      <c r="O718" s="83"/>
      <c r="P718" s="83"/>
      <c r="Q718" s="83"/>
      <c r="R718" s="83"/>
      <c r="S718" s="29"/>
    </row>
    <row r="719" spans="13:19" x14ac:dyDescent="0.3">
      <c r="M719" s="83">
        <f t="shared" si="39"/>
        <v>713</v>
      </c>
      <c r="N719" s="83"/>
      <c r="O719" s="83"/>
      <c r="P719" s="83"/>
      <c r="Q719" s="83"/>
      <c r="R719" s="83"/>
      <c r="S719" s="29"/>
    </row>
    <row r="720" spans="13:19" x14ac:dyDescent="0.3">
      <c r="M720" s="83">
        <f t="shared" si="39"/>
        <v>714</v>
      </c>
      <c r="N720" s="83"/>
      <c r="O720" s="83"/>
      <c r="P720" s="83"/>
      <c r="Q720" s="83"/>
      <c r="R720" s="83"/>
      <c r="S720" s="29"/>
    </row>
    <row r="721" spans="13:19" x14ac:dyDescent="0.3">
      <c r="M721" s="83">
        <f t="shared" si="39"/>
        <v>715</v>
      </c>
      <c r="N721" s="83"/>
      <c r="O721" s="83"/>
      <c r="P721" s="83"/>
      <c r="Q721" s="83"/>
      <c r="R721" s="83"/>
      <c r="S721" s="29"/>
    </row>
    <row r="722" spans="13:19" x14ac:dyDescent="0.3">
      <c r="M722" s="83">
        <f t="shared" si="39"/>
        <v>716</v>
      </c>
      <c r="N722" s="83"/>
      <c r="O722" s="83"/>
      <c r="P722" s="83"/>
      <c r="Q722" s="83"/>
      <c r="R722" s="83"/>
      <c r="S722" s="29"/>
    </row>
    <row r="723" spans="13:19" x14ac:dyDescent="0.3">
      <c r="M723" s="83">
        <f t="shared" si="39"/>
        <v>717</v>
      </c>
      <c r="N723" s="83"/>
      <c r="O723" s="83"/>
      <c r="P723" s="83"/>
      <c r="Q723" s="83"/>
      <c r="R723" s="83"/>
      <c r="S723" s="29"/>
    </row>
    <row r="724" spans="13:19" x14ac:dyDescent="0.3">
      <c r="M724" s="83">
        <f t="shared" si="39"/>
        <v>718</v>
      </c>
      <c r="N724" s="83"/>
      <c r="O724" s="83"/>
      <c r="P724" s="83"/>
      <c r="Q724" s="83"/>
      <c r="R724" s="83"/>
      <c r="S724" s="29"/>
    </row>
    <row r="725" spans="13:19" x14ac:dyDescent="0.3">
      <c r="M725" s="83">
        <f t="shared" si="39"/>
        <v>719</v>
      </c>
      <c r="N725" s="83"/>
      <c r="O725" s="83"/>
      <c r="P725" s="83"/>
      <c r="Q725" s="83"/>
      <c r="R725" s="83"/>
      <c r="S725" s="29"/>
    </row>
    <row r="726" spans="13:19" x14ac:dyDescent="0.3">
      <c r="M726" s="83">
        <f t="shared" si="39"/>
        <v>720</v>
      </c>
      <c r="N726" s="83"/>
      <c r="O726" s="83"/>
      <c r="P726" s="83"/>
      <c r="Q726" s="83"/>
      <c r="R726" s="83"/>
      <c r="S726" s="29"/>
    </row>
  </sheetData>
  <mergeCells count="38">
    <mergeCell ref="Y18:Z18"/>
    <mergeCell ref="Y4:Z6"/>
    <mergeCell ref="AA5:AB5"/>
    <mergeCell ref="AA6:AB6"/>
    <mergeCell ref="AC4:AD4"/>
    <mergeCell ref="AC5:AD5"/>
    <mergeCell ref="AC6:AD6"/>
    <mergeCell ref="AC7:AD7"/>
    <mergeCell ref="AC8:AD8"/>
    <mergeCell ref="AC9:AD9"/>
    <mergeCell ref="AC10:AD10"/>
    <mergeCell ref="AC11:AD11"/>
    <mergeCell ref="AA7:AB7"/>
    <mergeCell ref="AA8:AB8"/>
    <mergeCell ref="AA9:AB9"/>
    <mergeCell ref="AA10:AB10"/>
    <mergeCell ref="Y13:AB13"/>
    <mergeCell ref="Y14:AB14"/>
    <mergeCell ref="Y15:Z15"/>
    <mergeCell ref="Y17:Z17"/>
    <mergeCell ref="Y16:Z16"/>
    <mergeCell ref="AA11:AB11"/>
    <mergeCell ref="Y7:Z7"/>
    <mergeCell ref="Y8:Z8"/>
    <mergeCell ref="Y9:Z9"/>
    <mergeCell ref="Y10:Z10"/>
    <mergeCell ref="Y11:Z11"/>
    <mergeCell ref="AA4:AB4"/>
    <mergeCell ref="A3:B3"/>
    <mergeCell ref="N2:O2"/>
    <mergeCell ref="P2:Q2"/>
    <mergeCell ref="R2:S2"/>
    <mergeCell ref="A4:B4"/>
    <mergeCell ref="R5:S5"/>
    <mergeCell ref="P5:Q5"/>
    <mergeCell ref="N5:O5"/>
    <mergeCell ref="C3:D3"/>
    <mergeCell ref="C4:D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287FB-44C9-4BB3-BA1E-3F9084FAA143}">
  <dimension ref="A1"/>
  <sheetViews>
    <sheetView topLeftCell="A50" workbookViewId="0">
      <selection activeCell="G75" sqref="G75"/>
    </sheetView>
  </sheetViews>
  <sheetFormatPr defaultRowHeight="14.4" x14ac:dyDescent="0.3"/>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10" ma:contentTypeDescription="Create a new document." ma:contentTypeScope="" ma:versionID="f0f47e1bc64cdcfc310f7a3abb06e10e">
  <xsd:schema xmlns:xsd="http://www.w3.org/2001/XMLSchema" xmlns:xs="http://www.w3.org/2001/XMLSchema" xmlns:p="http://schemas.microsoft.com/office/2006/metadata/properties" xmlns:ns3="0085e1a2-9cbf-4b92-866b-21f3c89040b6" targetNamespace="http://schemas.microsoft.com/office/2006/metadata/properties" ma:root="true" ma:fieldsID="fbfc114f50dc62e3873dc618915924f9"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085e1a2-9cbf-4b92-866b-21f3c89040b6" xsi:nil="true"/>
  </documentManagement>
</p:properties>
</file>

<file path=customXml/itemProps1.xml><?xml version="1.0" encoding="utf-8"?>
<ds:datastoreItem xmlns:ds="http://schemas.openxmlformats.org/officeDocument/2006/customXml" ds:itemID="{E2DF340F-91E5-4816-A22D-66CA10FC04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E3A586-C6AF-4661-B24A-C54F17E7594C}">
  <ds:schemaRefs>
    <ds:schemaRef ds:uri="http://schemas.microsoft.com/sharepoint/v3/contenttype/forms"/>
  </ds:schemaRefs>
</ds:datastoreItem>
</file>

<file path=customXml/itemProps3.xml><?xml version="1.0" encoding="utf-8"?>
<ds:datastoreItem xmlns:ds="http://schemas.openxmlformats.org/officeDocument/2006/customXml" ds:itemID="{839ECEB5-DF0D-43DD-B02E-A420F63E8DB5}">
  <ds:schemaRefs>
    <ds:schemaRef ds:uri="http://purl.org/dc/terms/"/>
    <ds:schemaRef ds:uri="0085e1a2-9cbf-4b92-866b-21f3c89040b6"/>
    <ds:schemaRef ds:uri="http://www.w3.org/XML/1998/namespace"/>
    <ds:schemaRef ds:uri="http://schemas.microsoft.com/office/infopath/2007/PartnerControls"/>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Flow Bench Test</vt:lpstr>
      <vt:lpstr>Cylinder Head Measurements</vt:lpstr>
      <vt:lpstr>Cylinder head and Valve Graphs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Owen</dc:creator>
  <cp:keywords/>
  <dc:description/>
  <cp:lastModifiedBy>Jay Hodson (2404496)</cp:lastModifiedBy>
  <cp:revision/>
  <dcterms:created xsi:type="dcterms:W3CDTF">2022-03-10T10:37:56Z</dcterms:created>
  <dcterms:modified xsi:type="dcterms:W3CDTF">2025-12-14T16:22:45Z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y fmtid="{D5CDD505-2E9C-101B-9397-08002B2CF9AE}" pid="3" name="MediaServiceImageTags">
    <vt:lpwstr/>
  </property>
</Properties>
</file>