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onstruction\Skills for Professional Practice\"/>
    </mc:Choice>
  </mc:AlternateContent>
  <xr:revisionPtr revIDLastSave="0" documentId="13_ncr:1_{BE75D77A-BA2F-4BBA-8636-A031D57B5095}" xr6:coauthVersionLast="47" xr6:coauthVersionMax="47" xr10:uidLastSave="{00000000-0000-0000-0000-000000000000}"/>
  <bookViews>
    <workbookView xWindow="-108" yWindow="-108" windowWidth="23256" windowHeight="1245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2" i="1" l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21" i="1"/>
  <c r="H22" i="1"/>
  <c r="H23" i="1"/>
  <c r="H24" i="1"/>
  <c r="H25" i="1"/>
  <c r="H26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2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21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52" i="1"/>
  <c r="E21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52" i="1"/>
  <c r="D21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52" i="1"/>
  <c r="C30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52" i="1"/>
  <c r="B21" i="1"/>
  <c r="H30" i="1"/>
  <c r="H31" i="1"/>
  <c r="H32" i="1"/>
  <c r="H33" i="1"/>
  <c r="H34" i="1"/>
  <c r="H35" i="1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22" i="2"/>
  <c r="H20" i="4"/>
  <c r="H21" i="4"/>
  <c r="H22" i="4"/>
  <c r="H23" i="4"/>
  <c r="H24" i="4"/>
  <c r="H25" i="4"/>
  <c r="H26" i="4"/>
  <c r="H27" i="4"/>
  <c r="H28" i="4"/>
  <c r="H29" i="4"/>
  <c r="H30" i="4"/>
  <c r="H31" i="4"/>
  <c r="H19" i="4"/>
  <c r="G20" i="4"/>
  <c r="G21" i="4"/>
  <c r="G22" i="4"/>
  <c r="G23" i="4"/>
  <c r="G24" i="4"/>
  <c r="G25" i="4"/>
  <c r="G26" i="4"/>
  <c r="G27" i="4"/>
  <c r="G28" i="4"/>
  <c r="G29" i="4"/>
  <c r="G30" i="4"/>
  <c r="G31" i="4"/>
  <c r="G19" i="4"/>
  <c r="F20" i="4"/>
  <c r="F21" i="4"/>
  <c r="F22" i="4"/>
  <c r="F23" i="4"/>
  <c r="F24" i="4"/>
  <c r="F25" i="4"/>
  <c r="F26" i="4"/>
  <c r="F27" i="4"/>
  <c r="F28" i="4"/>
  <c r="F29" i="4"/>
  <c r="F30" i="4"/>
  <c r="F31" i="4"/>
  <c r="F19" i="4"/>
  <c r="E20" i="4"/>
  <c r="E21" i="4"/>
  <c r="E22" i="4"/>
  <c r="E23" i="4"/>
  <c r="E24" i="4"/>
  <c r="E25" i="4"/>
  <c r="E26" i="4"/>
  <c r="E27" i="4"/>
  <c r="E28" i="4"/>
  <c r="E29" i="4"/>
  <c r="E30" i="4"/>
  <c r="E31" i="4"/>
  <c r="E19" i="4"/>
  <c r="D20" i="4"/>
  <c r="D21" i="4"/>
  <c r="D22" i="4"/>
  <c r="D23" i="4"/>
  <c r="D24" i="4"/>
  <c r="D25" i="4"/>
  <c r="D26" i="4"/>
  <c r="D27" i="4"/>
  <c r="D28" i="4"/>
  <c r="D29" i="4"/>
  <c r="D30" i="4"/>
  <c r="D31" i="4"/>
  <c r="D19" i="4"/>
  <c r="C20" i="4"/>
  <c r="C21" i="4"/>
  <c r="C22" i="4"/>
  <c r="C23" i="4"/>
  <c r="C24" i="4"/>
  <c r="C25" i="4"/>
  <c r="C26" i="4"/>
  <c r="C27" i="4"/>
  <c r="C28" i="4"/>
  <c r="C29" i="4"/>
  <c r="C30" i="4"/>
  <c r="C31" i="4"/>
  <c r="C19" i="4"/>
  <c r="B31" i="4"/>
  <c r="B20" i="4"/>
  <c r="B21" i="4"/>
  <c r="B22" i="4"/>
  <c r="B23" i="4"/>
  <c r="B24" i="4"/>
  <c r="B25" i="4"/>
  <c r="B26" i="4"/>
  <c r="B27" i="4"/>
  <c r="B28" i="4"/>
  <c r="B29" i="4"/>
  <c r="B30" i="4"/>
  <c r="B19" i="4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21" i="3"/>
  <c r="B35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21" i="3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22" i="2"/>
  <c r="C35" i="1"/>
  <c r="C34" i="1"/>
  <c r="C33" i="1"/>
  <c r="C32" i="1"/>
  <c r="C31" i="1"/>
  <c r="G34" i="1"/>
  <c r="G35" i="1"/>
  <c r="G33" i="1"/>
  <c r="G32" i="1"/>
  <c r="G31" i="1"/>
  <c r="G30" i="1"/>
  <c r="G26" i="1"/>
  <c r="G25" i="1"/>
  <c r="G24" i="1"/>
  <c r="G23" i="1"/>
  <c r="G22" i="1"/>
  <c r="F35" i="1"/>
  <c r="F34" i="1"/>
  <c r="F33" i="1"/>
  <c r="F32" i="1"/>
  <c r="F31" i="1"/>
  <c r="F30" i="1"/>
  <c r="F26" i="1"/>
  <c r="F25" i="1"/>
  <c r="F24" i="1"/>
  <c r="F23" i="1"/>
  <c r="F22" i="1"/>
  <c r="E35" i="1"/>
  <c r="E34" i="1"/>
  <c r="E33" i="1"/>
  <c r="E32" i="1"/>
  <c r="E31" i="1"/>
  <c r="E30" i="1"/>
  <c r="E26" i="1"/>
  <c r="E25" i="1"/>
  <c r="E24" i="1"/>
  <c r="E23" i="1"/>
  <c r="E22" i="1"/>
  <c r="C26" i="1"/>
  <c r="C25" i="1"/>
  <c r="C24" i="1"/>
  <c r="C23" i="1"/>
  <c r="C22" i="1"/>
  <c r="C21" i="1"/>
  <c r="B35" i="1"/>
  <c r="B34" i="1"/>
  <c r="B33" i="1"/>
  <c r="B32" i="1"/>
  <c r="B31" i="1"/>
  <c r="B30" i="1"/>
  <c r="B26" i="1"/>
  <c r="B25" i="1"/>
  <c r="B24" i="1"/>
  <c r="B23" i="1"/>
  <c r="B22" i="1"/>
  <c r="D35" i="1"/>
  <c r="D34" i="1"/>
  <c r="D33" i="1"/>
  <c r="D32" i="1"/>
  <c r="D31" i="1"/>
  <c r="D30" i="1"/>
  <c r="D26" i="1"/>
  <c r="D25" i="1"/>
  <c r="D24" i="1"/>
  <c r="D23" i="1"/>
  <c r="D22" i="1"/>
</calcChain>
</file>

<file path=xl/sharedStrings.xml><?xml version="1.0" encoding="utf-8"?>
<sst xmlns="http://schemas.openxmlformats.org/spreadsheetml/2006/main" count="170" uniqueCount="67">
  <si>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</si>
  <si>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</si>
  <si>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</si>
  <si>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</si>
  <si>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</si>
  <si>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</si>
  <si>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</si>
  <si>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</si>
  <si>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</si>
  <si>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</si>
  <si>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</si>
  <si>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</si>
  <si>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</si>
  <si>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</si>
  <si>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</si>
  <si>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</si>
  <si>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</si>
  <si>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</si>
  <si>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</si>
  <si>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</si>
  <si>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</si>
  <si>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</si>
  <si>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</si>
  <si>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</si>
  <si>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</si>
  <si>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</si>
  <si>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</si>
  <si>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</si>
  <si>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</si>
  <si>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</si>
  <si>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</si>
  <si>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</si>
  <si>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</si>
  <si>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</si>
  <si>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</si>
  <si>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</si>
  <si>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</si>
  <si>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</si>
  <si>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</si>
  <si>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</si>
  <si>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</si>
  <si>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</si>
  <si>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</si>
  <si>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</si>
  <si>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</si>
  <si>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</si>
  <si>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</si>
  <si>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</si>
  <si>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median</t>
  </si>
  <si>
    <t>mode</t>
  </si>
  <si>
    <t>standard diviation</t>
  </si>
  <si>
    <t>size of firm:</t>
  </si>
  <si>
    <t xml:space="preserve">mean </t>
  </si>
  <si>
    <t>standard division</t>
  </si>
  <si>
    <t>avaerage amount of firms by size from 1997-2022</t>
  </si>
  <si>
    <t>max range</t>
  </si>
  <si>
    <t>min range</t>
  </si>
  <si>
    <t>all firms</t>
  </si>
  <si>
    <t>year:</t>
  </si>
  <si>
    <t>average amount of firms by year</t>
  </si>
  <si>
    <t xml:space="preserve">mode </t>
  </si>
  <si>
    <t>standart diviation</t>
  </si>
  <si>
    <t>range</t>
  </si>
  <si>
    <t xml:space="preserve">median </t>
  </si>
  <si>
    <t>standard deviation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</si>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</sst>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2" borderId="0" xfId="0" applyFont="1" applyFill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ill="1"/>
  </cellXfs>
  <cellStyles count="2">
    <cellStyle name="Heading 1 2" xfId="1" xr:uid="{18D023CE-241C-4325-9960-B6A78C1F79C8}"/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 amount of firms by size from 1997-2022 </a:t>
            </a:r>
          </a:p>
        </c:rich>
      </c:tx>
      <c:layout>
        <c:manualLayout>
          <c:xMode val="edge"/>
          <c:yMode val="edge"/>
          <c:x val="0.138340113735783"/>
          <c:y val="2.1328464397586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1'!$B$20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1'!$A$21:$A$25</c:f>
              <c:strCache>
                <c:ptCount val="5"/>
                <c:pt idx="0">
                  <c:v>1</c:v>
                </c:pt>
                <c:pt idx="1">
                  <c:v>8-13</c:v>
                </c:pt>
                <c:pt idx="2">
                  <c:v>35-59</c:v>
                </c:pt>
                <c:pt idx="3">
                  <c:v>115-299</c:v>
                </c:pt>
                <c:pt idx="4">
                  <c:v>115-299</c:v>
                </c:pt>
              </c:strCache>
            </c:strRef>
          </c:cat>
          <c:val>
            <c:numRef>
              <c:f>'Table 1'!$B$21:$B$25</c:f>
              <c:numCache>
                <c:formatCode>General</c:formatCode>
                <c:ptCount val="5"/>
                <c:pt idx="0">
                  <c:v>98983.653846153844</c:v>
                </c:pt>
                <c:pt idx="1">
                  <c:v>10713.576923076924</c:v>
                </c:pt>
                <c:pt idx="2">
                  <c:v>1754.2307692307693</c:v>
                </c:pt>
                <c:pt idx="3">
                  <c:v>506.76923076923077</c:v>
                </c:pt>
                <c:pt idx="4">
                  <c:v>54.96153846153846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81-45CF-8AB8-174DE78322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3434816"/>
        <c:axId val="2013433376"/>
      </c:barChart>
      <c:catAx>
        <c:axId val="201343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3433376"/>
        <c:crosses val="autoZero"/>
        <c:auto val="1"/>
        <c:lblAlgn val="ctr"/>
        <c:lblOffset val="100"/>
        <c:noMultiLvlLbl val="0"/>
      </c:catAx>
      <c:valAx>
        <c:axId val="201343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3434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amount of firms by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1'!$B$29</c:f>
              <c:strCache>
                <c:ptCount val="1"/>
                <c:pt idx="0">
                  <c:v>mean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1'!$A$30:$A$35</c:f>
              <c:numCache>
                <c:formatCode>General</c:formatCode>
                <c:ptCount val="6"/>
                <c:pt idx="0">
                  <c:v>1997</c:v>
                </c:pt>
                <c:pt idx="1">
                  <c:v>2002</c:v>
                </c:pt>
                <c:pt idx="2">
                  <c:v>2007</c:v>
                </c:pt>
                <c:pt idx="3">
                  <c:v>2012</c:v>
                </c:pt>
                <c:pt idx="4">
                  <c:v>2017</c:v>
                </c:pt>
                <c:pt idx="5">
                  <c:v>2022</c:v>
                </c:pt>
              </c:numCache>
            </c:numRef>
          </c:cat>
          <c:val>
            <c:numRef>
              <c:f>'Table 1'!$B$30:$B$35</c:f>
              <c:numCache>
                <c:formatCode>General</c:formatCode>
                <c:ptCount val="6"/>
                <c:pt idx="0">
                  <c:v>12319.076923076924</c:v>
                </c:pt>
                <c:pt idx="1">
                  <c:v>12783.153846153846</c:v>
                </c:pt>
                <c:pt idx="2">
                  <c:v>14784.538461538461</c:v>
                </c:pt>
                <c:pt idx="3">
                  <c:v>15720.23076923077</c:v>
                </c:pt>
                <c:pt idx="4">
                  <c:v>21136.23076923077</c:v>
                </c:pt>
                <c:pt idx="5">
                  <c:v>25325.461538461539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1-4548-B589-CC53CC495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0324464"/>
        <c:axId val="1200325904"/>
      </c:lineChart>
      <c:catAx>
        <c:axId val="1200324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325904"/>
        <c:crosses val="autoZero"/>
        <c:auto val="1"/>
        <c:lblAlgn val="ctr"/>
        <c:lblOffset val="100"/>
        <c:noMultiLvlLbl val="0"/>
      </c:catAx>
      <c:valAx>
        <c:axId val="120032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324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median amount of firms by size from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1'!$C$20</c:f>
              <c:strCache>
                <c:ptCount val="1"/>
                <c:pt idx="0">
                  <c:v>median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02E-4D9A-82A7-BCF265B4E08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02E-4D9A-82A7-BCF265B4E08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02E-4D9A-82A7-BCF265B4E08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02E-4D9A-82A7-BCF265B4E08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02E-4D9A-82A7-BCF265B4E086}"/>
              </c:ext>
            </c:extLst>
          </c:dPt>
          <c:cat>
            <c:strRef>
              <c:f>'Table 1'!$A$21:$A$25</c:f>
              <c:strCache>
                <c:ptCount val="5"/>
                <c:pt idx="0">
                  <c:v>1</c:v>
                </c:pt>
                <c:pt idx="1">
                  <c:v>8-13</c:v>
                </c:pt>
                <c:pt idx="2">
                  <c:v>35-59</c:v>
                </c:pt>
                <c:pt idx="3">
                  <c:v>115-299</c:v>
                </c:pt>
                <c:pt idx="4">
                  <c:v>115-299</c:v>
                </c:pt>
              </c:strCache>
            </c:strRef>
          </c:cat>
          <c:val>
            <c:numRef>
              <c:f>'Table 1'!$C$21:$C$25</c:f>
              <c:numCache>
                <c:formatCode>General</c:formatCode>
                <c:ptCount val="5"/>
                <c:pt idx="0">
                  <c:v>87927.5</c:v>
                </c:pt>
                <c:pt idx="1">
                  <c:v>11686.5</c:v>
                </c:pt>
                <c:pt idx="2">
                  <c:v>1848.5</c:v>
                </c:pt>
                <c:pt idx="3">
                  <c:v>528</c:v>
                </c:pt>
                <c:pt idx="4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F0-47DB-BDCB-DA65056B6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1'!$C$29</c:f>
              <c:strCache>
                <c:ptCount val="1"/>
                <c:pt idx="0">
                  <c:v>median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61-46C1-A167-E9085E3C64E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61-46C1-A167-E9085E3C64E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61-46C1-A167-E9085E3C64E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61-46C1-A167-E9085E3C64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861-46C1-A167-E9085E3C64E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861-46C1-A167-E9085E3C64E6}"/>
              </c:ext>
            </c:extLst>
          </c:dPt>
          <c:cat>
            <c:numRef>
              <c:f>'Table 1'!$A$30:$A$35</c:f>
              <c:numCache>
                <c:formatCode>General</c:formatCode>
                <c:ptCount val="6"/>
                <c:pt idx="0">
                  <c:v>1997</c:v>
                </c:pt>
                <c:pt idx="1">
                  <c:v>2002</c:v>
                </c:pt>
                <c:pt idx="2">
                  <c:v>2007</c:v>
                </c:pt>
                <c:pt idx="3">
                  <c:v>2012</c:v>
                </c:pt>
                <c:pt idx="4">
                  <c:v>2017</c:v>
                </c:pt>
                <c:pt idx="5">
                  <c:v>2022</c:v>
                </c:pt>
              </c:numCache>
            </c:numRef>
          </c:cat>
          <c:val>
            <c:numRef>
              <c:f>'Table 1'!$C$30:$C$35</c:f>
              <c:numCache>
                <c:formatCode>General</c:formatCode>
                <c:ptCount val="6"/>
                <c:pt idx="0">
                  <c:v>1156</c:v>
                </c:pt>
                <c:pt idx="1">
                  <c:v>1782</c:v>
                </c:pt>
                <c:pt idx="2">
                  <c:v>2128</c:v>
                </c:pt>
                <c:pt idx="3">
                  <c:v>1796</c:v>
                </c:pt>
                <c:pt idx="4">
                  <c:v>1879</c:v>
                </c:pt>
                <c:pt idx="5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38-4D4F-A880-B95DDF667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2'!$B$21</c:f>
              <c:strCache>
                <c:ptCount val="1"/>
                <c:pt idx="0">
                  <c:v>mean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2'!$A$22:$A$36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2'!$B$22:$B$36</c:f>
              <c:numCache>
                <c:formatCode>General</c:formatCode>
                <c:ptCount val="15"/>
                <c:pt idx="0">
                  <c:v>6473.3076923076924</c:v>
                </c:pt>
                <c:pt idx="1">
                  <c:v>22372.076923076922</c:v>
                </c:pt>
                <c:pt idx="2">
                  <c:v>17745.538461538461</c:v>
                </c:pt>
                <c:pt idx="3">
                  <c:v>17249.615384615383</c:v>
                </c:pt>
                <c:pt idx="4">
                  <c:v>19475.807692307691</c:v>
                </c:pt>
                <c:pt idx="5">
                  <c:v>30313.73076923077</c:v>
                </c:pt>
                <c:pt idx="6">
                  <c:v>31847</c:v>
                </c:pt>
                <c:pt idx="7">
                  <c:v>41345.115384615383</c:v>
                </c:pt>
                <c:pt idx="8">
                  <c:v>24084.153846153848</c:v>
                </c:pt>
                <c:pt idx="9">
                  <c:v>0</c:v>
                </c:pt>
                <c:pt idx="10">
                  <c:v>210905.11538461538</c:v>
                </c:pt>
                <c:pt idx="11">
                  <c:v>10233.538461538461</c:v>
                </c:pt>
                <c:pt idx="12">
                  <c:v>16053.692307692309</c:v>
                </c:pt>
                <c:pt idx="13">
                  <c:v>0</c:v>
                </c:pt>
                <c:pt idx="14">
                  <c:v>237188.76923076922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5E-4622-B13E-32DDE96EC8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90098448"/>
        <c:axId val="490097008"/>
      </c:barChart>
      <c:catAx>
        <c:axId val="4900984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097008"/>
        <c:crosses val="autoZero"/>
        <c:auto val="1"/>
        <c:lblAlgn val="ctr"/>
        <c:lblOffset val="100"/>
        <c:noMultiLvlLbl val="0"/>
      </c:catAx>
      <c:valAx>
        <c:axId val="490097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098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2'!$C$21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 2'!$A$21:$A$36</c15:sqref>
                  </c15:fullRef>
                </c:ext>
              </c:extLst>
              <c:f>'Table 2'!$A$22:$A$36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 2'!$C$22:$C$36</c15:sqref>
                  </c15:fullRef>
                </c:ext>
              </c:extLst>
              <c:f>'Table 2'!$C$23:$C$36</c:f>
              <c:numCache>
                <c:formatCode>General</c:formatCode>
                <c:ptCount val="14"/>
                <c:pt idx="0">
                  <c:v>21264.5</c:v>
                </c:pt>
                <c:pt idx="1">
                  <c:v>17333.5</c:v>
                </c:pt>
                <c:pt idx="2">
                  <c:v>16800</c:v>
                </c:pt>
                <c:pt idx="3">
                  <c:v>18683</c:v>
                </c:pt>
                <c:pt idx="4">
                  <c:v>28741.5</c:v>
                </c:pt>
                <c:pt idx="5">
                  <c:v>25997.5</c:v>
                </c:pt>
                <c:pt idx="6">
                  <c:v>39474</c:v>
                </c:pt>
                <c:pt idx="7">
                  <c:v>23748</c:v>
                </c:pt>
                <c:pt idx="8">
                  <c:v>0</c:v>
                </c:pt>
                <c:pt idx="9">
                  <c:v>198747.5</c:v>
                </c:pt>
                <c:pt idx="10">
                  <c:v>9855</c:v>
                </c:pt>
                <c:pt idx="11">
                  <c:v>16104</c:v>
                </c:pt>
                <c:pt idx="12">
                  <c:v>0</c:v>
                </c:pt>
                <c:pt idx="13">
                  <c:v>224756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74-498A-8DF2-86B6A19E5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095088"/>
        <c:axId val="490095568"/>
      </c:barChart>
      <c:catAx>
        <c:axId val="49009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095568"/>
        <c:crosses val="autoZero"/>
        <c:auto val="1"/>
        <c:lblAlgn val="ctr"/>
        <c:lblOffset val="100"/>
        <c:noMultiLvlLbl val="0"/>
      </c:catAx>
      <c:valAx>
        <c:axId val="49009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095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2'!$E$21</c:f>
              <c:strCache>
                <c:ptCount val="1"/>
                <c:pt idx="0">
                  <c:v>standard diviation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2'!$A$22:$A$36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2'!$E$22:$E$36</c:f>
              <c:numCache>
                <c:formatCode>General</c:formatCode>
                <c:ptCount val="15"/>
                <c:pt idx="0">
                  <c:v>2032.5144972517312</c:v>
                </c:pt>
                <c:pt idx="1">
                  <c:v>6393.1047476047297</c:v>
                </c:pt>
                <c:pt idx="2">
                  <c:v>4647.3941535511631</c:v>
                </c:pt>
                <c:pt idx="3">
                  <c:v>4711.400709571818</c:v>
                </c:pt>
                <c:pt idx="4">
                  <c:v>4753.3671435665965</c:v>
                </c:pt>
                <c:pt idx="5">
                  <c:v>8709.2859985543782</c:v>
                </c:pt>
                <c:pt idx="6">
                  <c:v>16526.200480449217</c:v>
                </c:pt>
                <c:pt idx="7">
                  <c:v>11176.094395903869</c:v>
                </c:pt>
                <c:pt idx="8">
                  <c:v>5945.7606254695957</c:v>
                </c:pt>
                <c:pt idx="9">
                  <c:v>0</c:v>
                </c:pt>
                <c:pt idx="10">
                  <c:v>64637.992600839272</c:v>
                </c:pt>
                <c:pt idx="11">
                  <c:v>2186.9330530360394</c:v>
                </c:pt>
                <c:pt idx="12">
                  <c:v>3484.0543941704568</c:v>
                </c:pt>
                <c:pt idx="13">
                  <c:v>0</c:v>
                </c:pt>
                <c:pt idx="14">
                  <c:v>70254.244856411475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F7-4BFC-899C-5E2D8F1B9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4997120"/>
        <c:axId val="274998080"/>
      </c:lineChart>
      <c:catAx>
        <c:axId val="27499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998080"/>
        <c:crosses val="autoZero"/>
        <c:auto val="1"/>
        <c:lblAlgn val="ctr"/>
        <c:lblOffset val="100"/>
        <c:noMultiLvlLbl val="0"/>
      </c:catAx>
      <c:valAx>
        <c:axId val="27499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997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3'!$A$35</c:f>
              <c:strCache>
                <c:ptCount val="1"/>
                <c:pt idx="0">
                  <c:v>Great Britain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3'!$B$20:$G$20</c:f>
              <c:strCache>
                <c:ptCount val="6"/>
                <c:pt idx="0">
                  <c:v>mean</c:v>
                </c:pt>
                <c:pt idx="1">
                  <c:v>median</c:v>
                </c:pt>
                <c:pt idx="2">
                  <c:v>mode</c:v>
                </c:pt>
                <c:pt idx="3">
                  <c:v>standart diviation</c:v>
                </c:pt>
                <c:pt idx="4">
                  <c:v>min range</c:v>
                </c:pt>
                <c:pt idx="5">
                  <c:v>max range</c:v>
                </c:pt>
              </c:strCache>
            </c:strRef>
          </c:cat>
          <c:val>
            <c:numRef>
              <c:f>'Table 3'!$B$35:$G$35</c:f>
              <c:numCache>
                <c:formatCode>General</c:formatCode>
                <c:ptCount val="6"/>
                <c:pt idx="0">
                  <c:v>1166.9276923076923</c:v>
                </c:pt>
                <c:pt idx="1">
                  <c:v>1164.4000000000001</c:v>
                </c:pt>
                <c:pt idx="2">
                  <c:v>#N/A</c:v>
                </c:pt>
                <c:pt idx="3">
                  <c:v>175.83870910144134</c:v>
                </c:pt>
                <c:pt idx="4">
                  <c:v>778.5</c:v>
                </c:pt>
                <c:pt idx="5">
                  <c:v>1436.7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5D-4BAC-B3A1-EAE8C2D618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06695648"/>
        <c:axId val="1106688448"/>
      </c:barChart>
      <c:catAx>
        <c:axId val="110669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6688448"/>
        <c:crosses val="autoZero"/>
        <c:auto val="1"/>
        <c:lblAlgn val="ctr"/>
        <c:lblOffset val="100"/>
        <c:noMultiLvlLbl val="0"/>
      </c:catAx>
      <c:valAx>
        <c:axId val="110668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669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3'!$B$20</c:f>
              <c:strCache>
                <c:ptCount val="1"/>
                <c:pt idx="0">
                  <c:v>mean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3'!$A$21:$A$35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3'!$B$21:$B$35</c:f>
              <c:numCache>
                <c:formatCode>General</c:formatCode>
                <c:ptCount val="15"/>
                <c:pt idx="0">
                  <c:v>41.016807692307687</c:v>
                </c:pt>
                <c:pt idx="1">
                  <c:v>129.98400000000001</c:v>
                </c:pt>
                <c:pt idx="2">
                  <c:v>99.99357692307693</c:v>
                </c:pt>
                <c:pt idx="3">
                  <c:v>77.9966923076923</c:v>
                </c:pt>
                <c:pt idx="4">
                  <c:v>99.008192307692312</c:v>
                </c:pt>
                <c:pt idx="5">
                  <c:v>129.87619230769229</c:v>
                </c:pt>
                <c:pt idx="6">
                  <c:v>154.1032692307692</c:v>
                </c:pt>
                <c:pt idx="7">
                  <c:v>181.02803846153847</c:v>
                </c:pt>
                <c:pt idx="8">
                  <c:v>99.030653846153854</c:v>
                </c:pt>
                <c:pt idx="9">
                  <c:v>0</c:v>
                </c:pt>
                <c:pt idx="10">
                  <c:v>1012.068192307692</c:v>
                </c:pt>
                <c:pt idx="11">
                  <c:v>44.641769230769221</c:v>
                </c:pt>
                <c:pt idx="12">
                  <c:v>110.21003846153846</c:v>
                </c:pt>
                <c:pt idx="13">
                  <c:v>0</c:v>
                </c:pt>
                <c:pt idx="14">
                  <c:v>1166.9276923076923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08-4698-A8DD-F11E5DD3C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4994720"/>
        <c:axId val="274995200"/>
      </c:lineChart>
      <c:catAx>
        <c:axId val="27499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995200"/>
        <c:crosses val="autoZero"/>
        <c:auto val="1"/>
        <c:lblAlgn val="ctr"/>
        <c:lblOffset val="100"/>
        <c:noMultiLvlLbl val="0"/>
      </c:catAx>
      <c:valAx>
        <c:axId val="27499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99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3'!$H$20</c:f>
              <c:strCache>
                <c:ptCount val="1"/>
                <c:pt idx="0">
                  <c:v>range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3'!$A$21:$A$35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3'!$H$21:$H$35</c:f>
              <c:numCache>
                <c:formatCode>General</c:formatCode>
                <c:ptCount val="15"/>
                <c:pt idx="0">
                  <c:v>23.200000000000003</c:v>
                </c:pt>
                <c:pt idx="1">
                  <c:v>78.5</c:v>
                </c:pt>
                <c:pt idx="2">
                  <c:v>42.7</c:v>
                </c:pt>
                <c:pt idx="3">
                  <c:v>42.4</c:v>
                </c:pt>
                <c:pt idx="4">
                  <c:v>37.299999999999997</c:v>
                </c:pt>
                <c:pt idx="5">
                  <c:v>95.381</c:v>
                </c:pt>
                <c:pt idx="6">
                  <c:v>112.39999999999999</c:v>
                </c:pt>
                <c:pt idx="7">
                  <c:v>123.80000000000001</c:v>
                </c:pt>
                <c:pt idx="8">
                  <c:v>67.100000000000009</c:v>
                </c:pt>
                <c:pt idx="9">
                  <c:v>0</c:v>
                </c:pt>
                <c:pt idx="10">
                  <c:v>592</c:v>
                </c:pt>
                <c:pt idx="11">
                  <c:v>25</c:v>
                </c:pt>
                <c:pt idx="12">
                  <c:v>54.161000000000001</c:v>
                </c:pt>
                <c:pt idx="13">
                  <c:v>0</c:v>
                </c:pt>
                <c:pt idx="14">
                  <c:v>658.2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46-47BF-B30F-D0FA9E2F1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7818000"/>
        <c:axId val="1207821840"/>
      </c:lineChart>
      <c:catAx>
        <c:axId val="120781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821840"/>
        <c:crosses val="autoZero"/>
        <c:auto val="1"/>
        <c:lblAlgn val="ctr"/>
        <c:lblOffset val="100"/>
        <c:noMultiLvlLbl val="0"/>
      </c:catAx>
      <c:valAx>
        <c:axId val="120782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81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4'!$B$18</c:f>
              <c:strCache>
                <c:ptCount val="1"/>
                <c:pt idx="0">
                  <c:v>mean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4'!$A$19:$A$31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4'!$B$19:$B$31</c:f>
              <c:numCache>
                <c:formatCode>General</c:formatCode>
                <c:ptCount val="13"/>
                <c:pt idx="0">
                  <c:v>270625</c:v>
                </c:pt>
                <c:pt idx="1">
                  <c:v>26535.125</c:v>
                </c:pt>
                <c:pt idx="2">
                  <c:v>23846.875</c:v>
                </c:pt>
                <c:pt idx="3">
                  <c:v>3192.25</c:v>
                </c:pt>
                <c:pt idx="4">
                  <c:v>1441.25</c:v>
                </c:pt>
                <c:pt idx="5">
                  <c:v>437.125</c:v>
                </c:pt>
                <c:pt idx="6">
                  <c:v>236.125</c:v>
                </c:pt>
                <c:pt idx="7">
                  <c:v>144.125</c:v>
                </c:pt>
                <c:pt idx="8">
                  <c:v>280.75</c:v>
                </c:pt>
                <c:pt idx="9">
                  <c:v>233.625</c:v>
                </c:pt>
                <c:pt idx="10">
                  <c:v>21.75</c:v>
                </c:pt>
                <c:pt idx="11">
                  <c:v>15.75</c:v>
                </c:pt>
                <c:pt idx="12">
                  <c:v>327009.75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92-4F61-B503-836AFE537E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4'!$H$18</c:f>
              <c:strCache>
                <c:ptCount val="1"/>
                <c:pt idx="0">
                  <c:v>range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4'!$A$19:$A$31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4'!$H$19:$H$31</c:f>
              <c:numCache>
                <c:formatCode>General</c:formatCode>
                <c:ptCount val="13"/>
                <c:pt idx="0">
                  <c:v>83629</c:v>
                </c:pt>
                <c:pt idx="1">
                  <c:v>9937</c:v>
                </c:pt>
                <c:pt idx="2">
                  <c:v>7284</c:v>
                </c:pt>
                <c:pt idx="3">
                  <c:v>1025</c:v>
                </c:pt>
                <c:pt idx="4">
                  <c:v>639</c:v>
                </c:pt>
                <c:pt idx="5">
                  <c:v>175</c:v>
                </c:pt>
                <c:pt idx="6">
                  <c:v>107</c:v>
                </c:pt>
                <c:pt idx="7">
                  <c:v>63</c:v>
                </c:pt>
                <c:pt idx="8">
                  <c:v>152</c:v>
                </c:pt>
                <c:pt idx="9">
                  <c:v>53</c:v>
                </c:pt>
                <c:pt idx="10">
                  <c:v>15</c:v>
                </c:pt>
                <c:pt idx="11">
                  <c:v>12</c:v>
                </c:pt>
                <c:pt idx="12">
                  <c:v>100557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67-4F16-954F-498B03059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3735120"/>
        <c:axId val="1083732240"/>
      </c:lineChart>
      <c:catAx>
        <c:axId val="1083735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3732240"/>
        <c:crosses val="autoZero"/>
        <c:auto val="1"/>
        <c:lblAlgn val="ctr"/>
        <c:lblOffset val="100"/>
        <c:noMultiLvlLbl val="0"/>
      </c:catAx>
      <c:valAx>
        <c:axId val="108373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3735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130629</xdr:colOff>
      <xdr:row>18</xdr:row>
      <xdr:rowOff>336913</xdr:rowOff>
    </xdr:from>
    <xdr:to>
      <xdr:col>15</xdr:col>
      <xdr:colOff>435429</xdr:colOff>
      <xdr:row>33</xdr:row>
      <xdr:rowOff>146413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7E272A-1569-79A7-6B12-6A3163DE7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601436</xdr:colOff>
      <xdr:row>18</xdr:row>
      <xdr:rowOff>300264</xdr:rowOff>
    </xdr:from>
    <xdr:to>
      <xdr:col>23</xdr:col>
      <xdr:colOff>252186</xdr:colOff>
      <xdr:row>33</xdr:row>
      <xdr:rowOff>88900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A776BF7-F88D-563D-DBD9-9349F196B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146776</xdr:colOff>
      <xdr:row>34</xdr:row>
      <xdr:rowOff>19775</xdr:rowOff>
    </xdr:from>
    <xdr:to>
      <xdr:col>15</xdr:col>
      <xdr:colOff>451576</xdr:colOff>
      <xdr:row>49</xdr:row>
      <xdr:rowOff>74566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9261D33-8349-33E2-99AE-FF618151CC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206829</xdr:colOff>
      <xdr:row>34</xdr:row>
      <xdr:rowOff>59871</xdr:rowOff>
    </xdr:from>
    <xdr:to>
      <xdr:col>23</xdr:col>
      <xdr:colOff>511629</xdr:colOff>
      <xdr:row>49</xdr:row>
      <xdr:rowOff>27214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CAA369F-9B68-657B-C4AD-6447703D46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</xdr:colOff>
      <xdr:row>19</xdr:row>
      <xdr:rowOff>171450</xdr:rowOff>
    </xdr:from>
    <xdr:to>
      <xdr:col>15</xdr:col>
      <xdr:colOff>365760</xdr:colOff>
      <xdr:row>34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1FE127-502D-8BBF-6FED-C3B982A63A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22860</xdr:colOff>
      <xdr:row>20</xdr:row>
      <xdr:rowOff>26670</xdr:rowOff>
    </xdr:from>
    <xdr:to>
      <xdr:col>23</xdr:col>
      <xdr:colOff>327660</xdr:colOff>
      <xdr:row>35</xdr:row>
      <xdr:rowOff>26670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6DECCA-B265-A9BC-FF8E-B6A7B2D60B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45720</xdr:colOff>
      <xdr:row>35</xdr:row>
      <xdr:rowOff>87630</xdr:rowOff>
    </xdr:from>
    <xdr:to>
      <xdr:col>15</xdr:col>
      <xdr:colOff>350520</xdr:colOff>
      <xdr:row>50</xdr:row>
      <xdr:rowOff>87630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D508529-D8DD-664B-5E8B-EB2AA1D06A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19</xdr:row>
      <xdr:rowOff>49530</xdr:rowOff>
    </xdr:from>
    <xdr:to>
      <xdr:col>15</xdr:col>
      <xdr:colOff>487680</xdr:colOff>
      <xdr:row>34</xdr:row>
      <xdr:rowOff>49530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399381-BC8C-E349-523F-3E7BFF45BE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518160</xdr:colOff>
      <xdr:row>19</xdr:row>
      <xdr:rowOff>118110</xdr:rowOff>
    </xdr:from>
    <xdr:to>
      <xdr:col>23</xdr:col>
      <xdr:colOff>213360</xdr:colOff>
      <xdr:row>34</xdr:row>
      <xdr:rowOff>118110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6FE46D9-A213-214A-2047-24A404454D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289560</xdr:colOff>
      <xdr:row>35</xdr:row>
      <xdr:rowOff>57150</xdr:rowOff>
    </xdr:from>
    <xdr:to>
      <xdr:col>15</xdr:col>
      <xdr:colOff>594360</xdr:colOff>
      <xdr:row>50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E6EFF42-FFD2-55CD-5AAD-88151B6D29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472440</xdr:colOff>
      <xdr:row>17</xdr:row>
      <xdr:rowOff>57150</xdr:rowOff>
    </xdr:from>
    <xdr:to>
      <xdr:col>16</xdr:col>
      <xdr:colOff>167640</xdr:colOff>
      <xdr:row>32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7948C9-AF61-E8F6-7E8D-C83F82FD8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297180</xdr:colOff>
      <xdr:row>17</xdr:row>
      <xdr:rowOff>57150</xdr:rowOff>
    </xdr:from>
    <xdr:to>
      <xdr:col>23</xdr:col>
      <xdr:colOff>601980</xdr:colOff>
      <xdr:row>32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53CD0C-27A7-3C2A-662A-EF83B81E97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557304-6732-4922-904E-6E6E76B63252}" name="Table1" displayName="Table1" ref="A20:H26" totalsRowShown="0" headerRowCellStyle="Normal" dataCellStyle="Normal">
  <autoFilter ref="A20:H26" xr:uid="{B1557304-6732-4922-904E-6E6E76B63252}"/>
  <tableColumns count="8">
    <tableColumn id="1" xr3:uid="{1D8FCEB1-7517-4EF5-9FDE-40E6C25B2B79}" name="size of firm:" dataCellStyle="Normal"/>
    <tableColumn id="2" xr3:uid="{D838E9F6-97B8-4D4D-B286-E0C5C93CA4B8}" name="mean " dataCellStyle="Normal"/>
    <tableColumn id="3" xr3:uid="{CD9C16D4-83DD-4A6C-BEF8-09F985E9BCFE}" name="median" dataCellStyle="Normal">
      <calculatedColumnFormula>MEDIAN(B12,AA12)</calculatedColumnFormula>
    </tableColumn>
    <tableColumn id="4" xr3:uid="{A40273E2-5FB2-41F5-9E4D-A00739BBB505}" name="mode" dataCellStyle="Normal">
      <calculatedColumnFormula>MODE(B4:AA4)</calculatedColumnFormula>
    </tableColumn>
    <tableColumn id="5" xr3:uid="{72A7ADFF-F477-4D32-BD50-81DB6D0360AB}" name="standard division" dataCellStyle="Normal"/>
    <tableColumn id="6" xr3:uid="{590A5C49-3128-419C-9581-8FC94E5881AB}" name="min range" dataCellStyle="Normal"/>
    <tableColumn id="7" xr3:uid="{CB06156C-FE60-4C16-BFB2-3E7C01DA51F4}" name="max range" dataCellStyle="Normal"/>
    <tableColumn id="8" xr3:uid="{DF4D180F-8650-4942-B2E5-AE92DC8C3836}" name="range" dataDxfId="1" dataCellStyle="Normal">
      <calculatedColumnFormula>Table1[[#This Row],[max range]]-Table1[[#This Row],[min range]]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72D21A-3F63-4AB4-8CCD-7688A9527AE6}" name="Table3" displayName="Table3" ref="A29:H35" totalsRowShown="0">
  <autoFilter ref="A29:H35" xr:uid="{2B72D21A-3F63-4AB4-8CCD-7688A9527AE6}"/>
  <tableColumns count="8">
    <tableColumn id="1" xr3:uid="{23D1F584-6B30-4325-BA4A-7B2547F4FCAA}" name="year:"/>
    <tableColumn id="2" xr3:uid="{B99FF172-DEEE-48A3-B02F-646A777A7A8C}" name="mean"/>
    <tableColumn id="3" xr3:uid="{AE145236-8E83-4FA7-8B42-502C07D211FE}" name="median"/>
    <tableColumn id="4" xr3:uid="{80D6729D-8C3C-4D74-978C-0B817201A707}" name="mode"/>
    <tableColumn id="5" xr3:uid="{D9ED4222-DC88-4EE0-AD17-BF5721DBFE27}" name="standard diviation"/>
    <tableColumn id="6" xr3:uid="{B033FE13-ED6A-4FFA-B32D-512149025056}" name="min range"/>
    <tableColumn id="7" xr3:uid="{DB7C1F50-0AB3-4C32-9ADC-02B20D21B60C}" name="max range"/>
    <tableColumn id="8" xr3:uid="{91A20F62-4A78-4FAB-8584-1DA867932F54}" name="range" dataDxfId="5">
      <calculatedColumnFormula>Table3[[#This Row],[max range]]-Table3[[#This Row],[min range]]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F307E5-B00D-4032-811A-211A4E76802C}" name="Table2" displayName="Table2" ref="A51:H65" totalsRowShown="0">
  <autoFilter ref="A51:H65" xr:uid="{1AF307E5-B00D-4032-811A-211A4E76802C}"/>
  <tableColumns count="8">
    <tableColumn id="1" xr3:uid="{CC5542F6-C9A6-4B11-A903-3884BD7897DF}" name="Size of Firm " dataDxfId="4"/>
    <tableColumn id="2" xr3:uid="{EF1B6EBB-389B-458E-ACC6-63BC84313B62}" name="mean">
      <calculatedColumnFormula>AVERAGE(B4:AA4)</calculatedColumnFormula>
    </tableColumn>
    <tableColumn id="3" xr3:uid="{F52519B2-FDB8-4F7B-9F4D-9308D96374F3}" name="median">
      <calculatedColumnFormula>MEDIAN(B4:B16)</calculatedColumnFormula>
    </tableColumn>
    <tableColumn id="4" xr3:uid="{367F9300-DAB4-40C2-AF14-8F97D860E67D}" name="mode">
      <calculatedColumnFormula>MODE(B4:AA4)</calculatedColumnFormula>
    </tableColumn>
    <tableColumn id="5" xr3:uid="{DE968FE4-6733-492B-861D-68DB10539960}" name="standard diviation">
      <calculatedColumnFormula>_xlfn.STDEV.S(B4:AA4)</calculatedColumnFormula>
    </tableColumn>
    <tableColumn id="6" xr3:uid="{7C80E181-026B-41D1-BDC5-F419824F2AAD}" name="min range" dataDxfId="3">
      <calculatedColumnFormula>MIN(B4:AA4)</calculatedColumnFormula>
    </tableColumn>
    <tableColumn id="7" xr3:uid="{7008DB87-EA24-4FA4-AF2C-B3BDAA0608A0}" name="max range" dataDxfId="2">
      <calculatedColumnFormula>MAX(B4:AA4)</calculatedColumnFormula>
    </tableColumn>
    <tableColumn id="8" xr3:uid="{1E393E17-80DA-410F-BB0B-DBBCD0CBDD0C}" name="range" dataDxfId="0">
      <calculatedColumnFormula>Table2[[#This Row],[max range]]-Table2[[#This Row],[min range]]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65"/>
  <sheetViews>
    <sheetView topLeftCell="A9" zoomScale="70" zoomScaleNormal="70" workbookViewId="0">
      <selection activeCell="F47" sqref="F47"/>
    </sheetView>
  </sheetViews>
  <sheetFormatPr defaultRowHeight="14.4" x14ac:dyDescent="0.3"/>
  <cols>
    <col min="1" max="1" width="26.6640625" customWidth="1"/>
    <col min="3" max="3" width="9.21875" customWidth="1"/>
    <col min="5" max="5" width="17.88671875" customWidth="1"/>
    <col min="6" max="6" width="12.109375" customWidth="1"/>
    <col min="7" max="7" width="11.77734375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3">
        <v>1997</v>
      </c>
      <c r="C3" s="1">
        <v>1998</v>
      </c>
      <c r="D3" s="1">
        <v>1999</v>
      </c>
      <c r="E3" s="1">
        <v>2000</v>
      </c>
      <c r="F3" s="1">
        <v>2001</v>
      </c>
      <c r="G3" s="3">
        <v>2002</v>
      </c>
      <c r="H3" s="1">
        <v>2003</v>
      </c>
      <c r="I3" s="1">
        <v>2004</v>
      </c>
      <c r="J3" s="1">
        <v>2005</v>
      </c>
      <c r="K3" s="1">
        <v>2006</v>
      </c>
      <c r="L3" s="3">
        <v>2007</v>
      </c>
      <c r="M3" s="1">
        <v>2008</v>
      </c>
      <c r="N3" s="1">
        <v>2009</v>
      </c>
      <c r="O3" s="1">
        <v>2010</v>
      </c>
      <c r="P3" s="1">
        <v>2011</v>
      </c>
      <c r="Q3" s="3">
        <v>2012</v>
      </c>
      <c r="R3" s="1">
        <v>2013</v>
      </c>
      <c r="S3" s="1">
        <v>2014</v>
      </c>
      <c r="T3" s="1">
        <v>2015</v>
      </c>
      <c r="U3" s="1">
        <v>2016</v>
      </c>
      <c r="V3" s="3">
        <v>2017</v>
      </c>
      <c r="W3" s="1">
        <v>2018</v>
      </c>
      <c r="X3" s="1">
        <v>2019</v>
      </c>
      <c r="Y3" s="1">
        <v>2020</v>
      </c>
      <c r="Z3" s="1">
        <v>2021</v>
      </c>
      <c r="AA3" s="3">
        <v>2022</v>
      </c>
    </row>
    <row r="4" spans="1:27" x14ac:dyDescent="0.3">
      <c r="A4" s="3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3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3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3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3" t="s">
        <v>11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14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8" spans="1:27" x14ac:dyDescent="0.3">
      <c r="A18" s="1"/>
    </row>
    <row r="19" spans="1:27" ht="29.4" customHeight="1" x14ac:dyDescent="0.3">
      <c r="A19" s="4" t="s">
        <v>54</v>
      </c>
    </row>
    <row r="20" spans="1:27" x14ac:dyDescent="0.3">
      <c r="A20" t="s">
        <v>51</v>
      </c>
      <c r="B20" t="s">
        <v>52</v>
      </c>
      <c r="C20" t="s">
        <v>48</v>
      </c>
      <c r="D20" t="s">
        <v>49</v>
      </c>
      <c r="E20" t="s">
        <v>53</v>
      </c>
      <c r="F20" t="s">
        <v>56</v>
      </c>
      <c r="G20" t="s">
        <v>55</v>
      </c>
      <c r="H20" s="6" t="s">
        <v>62</v>
      </c>
    </row>
    <row r="21" spans="1:27" x14ac:dyDescent="0.3">
      <c r="A21" t="s">
        <v>2</v>
      </c>
      <c r="B21">
        <f>AVERAGE(B4:AA4)</f>
        <v>98983.653846153844</v>
      </c>
      <c r="C21">
        <f>MEDIAN(B4:AA4)</f>
        <v>87927.5</v>
      </c>
      <c r="D21" t="e">
        <f>MODE(B4:AA4)</f>
        <v>#N/A</v>
      </c>
      <c r="E21">
        <f>_xlfn.STDEV.S(B4:AA4)</f>
        <v>28948.913198173512</v>
      </c>
      <c r="F21">
        <f>MIN(B4:AA4)</f>
        <v>70370</v>
      </c>
      <c r="G21">
        <f>MAX(B4:AA4)</f>
        <v>157012</v>
      </c>
      <c r="H21" s="6">
        <f>Table1[[#This Row],[max range]]-Table1[[#This Row],[min range]]</f>
        <v>86642</v>
      </c>
    </row>
    <row r="22" spans="1:27" x14ac:dyDescent="0.3">
      <c r="A22" t="s">
        <v>5</v>
      </c>
      <c r="B22">
        <f>AVERAGE(B7:AA7)</f>
        <v>10713.576923076924</v>
      </c>
      <c r="C22">
        <f>MEDIAN(B7:AA7)</f>
        <v>11686.5</v>
      </c>
      <c r="D22">
        <f>MODE(B7:AA7)</f>
        <v>11455</v>
      </c>
      <c r="E22">
        <f>_xlfn.STDEV.S(B7:AA7)</f>
        <v>3209.4998261171709</v>
      </c>
      <c r="F22">
        <f>MIN(B7:AA7)</f>
        <v>3787</v>
      </c>
      <c r="G22">
        <f>MAX(B7:AA7)</f>
        <v>14378</v>
      </c>
      <c r="H22" s="6">
        <f>Table1[[#This Row],[max range]]-Table1[[#This Row],[min range]]</f>
        <v>10591</v>
      </c>
    </row>
    <row r="23" spans="1:27" x14ac:dyDescent="0.3">
      <c r="A23" t="s">
        <v>8</v>
      </c>
      <c r="B23">
        <f>AVERAGE(B10:AA10)</f>
        <v>1754.2307692307693</v>
      </c>
      <c r="C23">
        <f>MEDIAN(B10:AA10)</f>
        <v>1848.5</v>
      </c>
      <c r="D23" t="e">
        <f>MODE(B10:AA10)</f>
        <v>#N/A</v>
      </c>
      <c r="E23">
        <f>_xlfn.STDEV.S(B10:AA10)</f>
        <v>325.40956441903228</v>
      </c>
      <c r="F23">
        <f>MIN(B10:AA10)</f>
        <v>999</v>
      </c>
      <c r="G23">
        <f>MAX(B10:AA10)</f>
        <v>2211</v>
      </c>
      <c r="H23" s="6">
        <f>Table1[[#This Row],[max range]]-Table1[[#This Row],[min range]]</f>
        <v>1212</v>
      </c>
    </row>
    <row r="24" spans="1:27" x14ac:dyDescent="0.3">
      <c r="A24" t="s">
        <v>11</v>
      </c>
      <c r="B24">
        <f>AVERAGE(B13:AA13)</f>
        <v>506.76923076923077</v>
      </c>
      <c r="C24">
        <f>MEDIAN(B13:AA13)</f>
        <v>528</v>
      </c>
      <c r="D24">
        <f>MODE(B13:AA13)</f>
        <v>483</v>
      </c>
      <c r="E24">
        <f>_xlfn.STDEV.S(B13:AA13)</f>
        <v>69.505860295262877</v>
      </c>
      <c r="F24">
        <f>MIN(B13:AA13)</f>
        <v>341</v>
      </c>
      <c r="G24">
        <f>MAX(B13:AA13)</f>
        <v>602</v>
      </c>
      <c r="H24" s="6">
        <f>Table1[[#This Row],[max range]]-Table1[[#This Row],[min range]]</f>
        <v>261</v>
      </c>
    </row>
    <row r="25" spans="1:27" x14ac:dyDescent="0.3">
      <c r="A25" t="s">
        <v>11</v>
      </c>
      <c r="B25">
        <f>AVERAGE(B16:AA16)</f>
        <v>54.96153846153846</v>
      </c>
      <c r="C25">
        <f>MEDIAN(B16:AA16)</f>
        <v>57</v>
      </c>
      <c r="D25">
        <f>MODE(B16:AA16)</f>
        <v>60</v>
      </c>
      <c r="E25">
        <f>_xlfn.STDEV.S(B16:AA16)</f>
        <v>7.6445053167920074</v>
      </c>
      <c r="F25">
        <f>MIN(B16:AA16)</f>
        <v>35</v>
      </c>
      <c r="G25">
        <f>MAX(B16:AA16)</f>
        <v>64</v>
      </c>
      <c r="H25" s="6">
        <f>Table1[[#This Row],[max range]]-Table1[[#This Row],[min range]]</f>
        <v>29</v>
      </c>
    </row>
    <row r="26" spans="1:27" x14ac:dyDescent="0.3">
      <c r="A26" t="s">
        <v>57</v>
      </c>
      <c r="B26">
        <f>AVERAGE(B17:AA17)</f>
        <v>237188.76923076922</v>
      </c>
      <c r="C26">
        <f>MEDIAN(B17:AA17)</f>
        <v>224756</v>
      </c>
      <c r="D26" t="e">
        <f>MODE(B17:AA17)</f>
        <v>#N/A</v>
      </c>
      <c r="E26">
        <f>_xlfn.STDEV.S(B17:AA17)</f>
        <v>70254.244856411475</v>
      </c>
      <c r="F26">
        <f>MIN(B17:AA17)</f>
        <v>160148</v>
      </c>
      <c r="G26">
        <f>MAX(B17:AA17)</f>
        <v>374332</v>
      </c>
      <c r="H26" s="6">
        <f>Table1[[#This Row],[max range]]-Table1[[#This Row],[min range]]</f>
        <v>214184</v>
      </c>
    </row>
    <row r="28" spans="1:27" ht="30.6" customHeight="1" x14ac:dyDescent="0.3">
      <c r="A28" s="5" t="s">
        <v>59</v>
      </c>
    </row>
    <row r="29" spans="1:27" x14ac:dyDescent="0.3">
      <c r="A29" t="s">
        <v>58</v>
      </c>
      <c r="B29" t="s">
        <v>47</v>
      </c>
      <c r="C29" t="s">
        <v>48</v>
      </c>
      <c r="D29" t="s">
        <v>49</v>
      </c>
      <c r="E29" t="s">
        <v>50</v>
      </c>
      <c r="F29" t="s">
        <v>56</v>
      </c>
      <c r="G29" t="s">
        <v>55</v>
      </c>
      <c r="H29" t="s">
        <v>62</v>
      </c>
    </row>
    <row r="30" spans="1:27" x14ac:dyDescent="0.3">
      <c r="A30">
        <v>1997</v>
      </c>
      <c r="B30">
        <f>AVERAGE(B4:B16)</f>
        <v>12319.076923076924</v>
      </c>
      <c r="C30">
        <f>MEDIAN(B4:B16)</f>
        <v>1156</v>
      </c>
      <c r="D30" t="e">
        <f>MODE(B4:B16)</f>
        <v>#N/A</v>
      </c>
      <c r="E30">
        <f>_xlfn.STDEV.S(B4:B16)</f>
        <v>25842.716096486256</v>
      </c>
      <c r="F30">
        <f>MIN(B4:B16)</f>
        <v>38</v>
      </c>
      <c r="G30">
        <f>MAX(B4:B16)</f>
        <v>86269</v>
      </c>
      <c r="H30">
        <f>Table3[[#This Row],[max range]]-Table3[[#This Row],[min range]]</f>
        <v>86231</v>
      </c>
    </row>
    <row r="31" spans="1:27" x14ac:dyDescent="0.3">
      <c r="A31">
        <v>2002</v>
      </c>
      <c r="B31">
        <f>AVERAGE(G4:G16)</f>
        <v>12783.153846153846</v>
      </c>
      <c r="C31">
        <f>MEDIAN(G4:G16)</f>
        <v>1782</v>
      </c>
      <c r="D31" t="e">
        <f>MODE(G4:G16)</f>
        <v>#N/A</v>
      </c>
      <c r="E31">
        <f>_xlfn.STDEV.S(G4:G16)</f>
        <v>22759.585284176253</v>
      </c>
      <c r="F31">
        <f>MIN(G4:G16)</f>
        <v>57</v>
      </c>
      <c r="G31">
        <f>MAX(G4:G11)</f>
        <v>71431</v>
      </c>
      <c r="H31">
        <f>Table3[[#This Row],[max range]]-Table3[[#This Row],[min range]]</f>
        <v>71374</v>
      </c>
    </row>
    <row r="32" spans="1:27" x14ac:dyDescent="0.3">
      <c r="A32">
        <v>2007</v>
      </c>
      <c r="B32">
        <f>AVERAGE(L4:L16)</f>
        <v>14784.538461538461</v>
      </c>
      <c r="C32">
        <f>MEDIAN(L4:L16)</f>
        <v>2128</v>
      </c>
      <c r="D32" t="e">
        <f>MODE(L4:L16)</f>
        <v>#N/A</v>
      </c>
      <c r="E32">
        <f>_xlfn.STDEV.S(L4:L16)</f>
        <v>25083.239661891712</v>
      </c>
      <c r="F32">
        <f>MIN(L4:L16)</f>
        <v>60</v>
      </c>
      <c r="G32">
        <f>MAX(L4:L16)</f>
        <v>74325</v>
      </c>
      <c r="H32">
        <f>Table3[[#This Row],[max range]]-Table3[[#This Row],[min range]]</f>
        <v>74265</v>
      </c>
    </row>
    <row r="33" spans="1:26" x14ac:dyDescent="0.3">
      <c r="A33">
        <v>2012</v>
      </c>
      <c r="B33">
        <f>AVERAGE(Q4:Q16)</f>
        <v>15720.23076923077</v>
      </c>
      <c r="C33">
        <f>MEDIAN(Q4:Q16)</f>
        <v>1796</v>
      </c>
      <c r="D33" t="e">
        <f>MODE(Q4:Q16)</f>
        <v>#N/A</v>
      </c>
      <c r="E33">
        <f>_xlfn.STDEV.S(Q4:Q16)</f>
        <v>28662.398911447981</v>
      </c>
      <c r="F33">
        <f>MIN(Q4:Q11)</f>
        <v>530</v>
      </c>
      <c r="G33">
        <f>MAX(Q4:Q16)</f>
        <v>90647</v>
      </c>
      <c r="H33">
        <f>Table3[[#This Row],[max range]]-Table3[[#This Row],[min range]]</f>
        <v>90117</v>
      </c>
    </row>
    <row r="34" spans="1:26" x14ac:dyDescent="0.3">
      <c r="A34">
        <v>2017</v>
      </c>
      <c r="B34">
        <f>AVERAGE(V4:V16)</f>
        <v>21136.23076923077</v>
      </c>
      <c r="C34">
        <f>MEDIAN(V4:V16)</f>
        <v>1879</v>
      </c>
      <c r="D34" t="e">
        <f>MODE(V4,V16)</f>
        <v>#N/A</v>
      </c>
      <c r="E34">
        <f>_xlfn.STDEV.S(V4:V16)</f>
        <v>41048.753176667553</v>
      </c>
      <c r="F34">
        <f>MIN(V4:V16)</f>
        <v>56</v>
      </c>
      <c r="G34">
        <f>_xlfn.STDEV.S(V4:V16)</f>
        <v>41048.753176667553</v>
      </c>
      <c r="H34">
        <f>Table3[[#This Row],[max range]]-Table3[[#This Row],[min range]]</f>
        <v>40992.753176667553</v>
      </c>
    </row>
    <row r="35" spans="1:26" x14ac:dyDescent="0.3">
      <c r="A35">
        <v>2022</v>
      </c>
      <c r="B35">
        <f>AVERAGE(AA4:AA16)</f>
        <v>25325.461538461539</v>
      </c>
      <c r="C35">
        <f>MEDIAN(AA4:AA16)</f>
        <v>1860</v>
      </c>
      <c r="D35" t="e">
        <f>MODE(AA4:AA16)</f>
        <v>#N/A</v>
      </c>
      <c r="E35">
        <f>_xlfn.STDEV.S(AA4:AA16)</f>
        <v>49217.351348576558</v>
      </c>
      <c r="F35">
        <f>MIN(AA4:AA11)</f>
        <v>617</v>
      </c>
      <c r="G35">
        <f>_xlfn.STDEV.S(AA4:AA16)</f>
        <v>49217.351348576558</v>
      </c>
      <c r="H35">
        <f>Table3[[#This Row],[max range]]-Table3[[#This Row],[min range]]</f>
        <v>48600.351348576558</v>
      </c>
    </row>
    <row r="37" spans="1:26" x14ac:dyDescent="0.3">
      <c r="Z37">
        <v>1</v>
      </c>
    </row>
    <row r="51" spans="1:8" x14ac:dyDescent="0.3">
      <c r="A51" s="1" t="s">
        <v>1</v>
      </c>
      <c r="B51" t="s">
        <v>47</v>
      </c>
      <c r="C51" t="s">
        <v>48</v>
      </c>
      <c r="D51" t="s">
        <v>49</v>
      </c>
      <c r="E51" t="s">
        <v>50</v>
      </c>
      <c r="F51" t="s">
        <v>56</v>
      </c>
      <c r="G51" t="s">
        <v>55</v>
      </c>
      <c r="H51" t="s">
        <v>62</v>
      </c>
    </row>
    <row r="52" spans="1:8" x14ac:dyDescent="0.3">
      <c r="A52" s="3" t="s">
        <v>2</v>
      </c>
      <c r="B52">
        <f>AVERAGE(B4:AA4)</f>
        <v>98983.653846153844</v>
      </c>
      <c r="C52">
        <f>MEDIAN(B4:B16)</f>
        <v>1156</v>
      </c>
      <c r="D52" t="e">
        <f>MODE(B4:AA4)</f>
        <v>#N/A</v>
      </c>
      <c r="E52">
        <f>_xlfn.STDEV.S(B4:AA4)</f>
        <v>28948.913198173512</v>
      </c>
      <c r="F52">
        <f t="shared" ref="F52:F65" si="0">MIN(B4:AA4)</f>
        <v>70370</v>
      </c>
      <c r="G52">
        <f t="shared" ref="G52:G65" si="1">MAX(B4:AA4)</f>
        <v>157012</v>
      </c>
      <c r="H52">
        <f>Table2[[#This Row],[max range]]-Table2[[#This Row],[min range]]</f>
        <v>86642</v>
      </c>
    </row>
    <row r="53" spans="1:8" x14ac:dyDescent="0.3">
      <c r="A53" s="1" t="s">
        <v>3</v>
      </c>
      <c r="B53">
        <f t="shared" ref="B53:B65" si="2">AVERAGE(B5:AA5)</f>
        <v>66876.61538461539</v>
      </c>
      <c r="C53">
        <f t="shared" ref="C53:C65" si="3">MEDIAN(B5:B17)</f>
        <v>1156</v>
      </c>
      <c r="D53" t="e">
        <f t="shared" ref="D53:D65" si="4">MODE(B5:AA5)</f>
        <v>#N/A</v>
      </c>
      <c r="E53">
        <f t="shared" ref="E53:E65" si="5">_xlfn.STDEV.S(B5:AA5)</f>
        <v>17010.872050725487</v>
      </c>
      <c r="F53">
        <f t="shared" si="0"/>
        <v>47644</v>
      </c>
      <c r="G53">
        <f t="shared" si="1"/>
        <v>103938</v>
      </c>
      <c r="H53">
        <f>Table2[[#This Row],[max range]]-Table2[[#This Row],[min range]]</f>
        <v>56294</v>
      </c>
    </row>
    <row r="54" spans="1:8" x14ac:dyDescent="0.3">
      <c r="A54" s="1" t="s">
        <v>4</v>
      </c>
      <c r="B54">
        <f t="shared" si="2"/>
        <v>29076.961538461539</v>
      </c>
      <c r="C54">
        <f t="shared" si="3"/>
        <v>776</v>
      </c>
      <c r="D54" t="e">
        <f t="shared" si="4"/>
        <v>#N/A</v>
      </c>
      <c r="E54">
        <f t="shared" si="5"/>
        <v>6924.3415772520639</v>
      </c>
      <c r="F54">
        <f t="shared" si="0"/>
        <v>15737</v>
      </c>
      <c r="G54">
        <f t="shared" si="1"/>
        <v>41044</v>
      </c>
      <c r="H54">
        <f>Table2[[#This Row],[max range]]-Table2[[#This Row],[min range]]</f>
        <v>25307</v>
      </c>
    </row>
    <row r="55" spans="1:8" x14ac:dyDescent="0.3">
      <c r="A55" s="3" t="s">
        <v>5</v>
      </c>
      <c r="B55">
        <f t="shared" si="2"/>
        <v>10713.576923076924</v>
      </c>
      <c r="C55">
        <f t="shared" si="3"/>
        <v>396</v>
      </c>
      <c r="D55">
        <f t="shared" si="4"/>
        <v>11455</v>
      </c>
      <c r="E55">
        <f t="shared" si="5"/>
        <v>3209.4998261171709</v>
      </c>
      <c r="F55">
        <f t="shared" si="0"/>
        <v>3787</v>
      </c>
      <c r="G55">
        <f t="shared" si="1"/>
        <v>14378</v>
      </c>
      <c r="H55">
        <f>Table2[[#This Row],[max range]]-Table2[[#This Row],[min range]]</f>
        <v>10591</v>
      </c>
    </row>
    <row r="56" spans="1:8" x14ac:dyDescent="0.3">
      <c r="A56" s="1" t="s">
        <v>6</v>
      </c>
      <c r="B56">
        <f t="shared" si="2"/>
        <v>5791.5384615384619</v>
      </c>
      <c r="C56">
        <f t="shared" si="3"/>
        <v>388.5</v>
      </c>
      <c r="D56" t="e">
        <f t="shared" si="4"/>
        <v>#N/A</v>
      </c>
      <c r="E56">
        <f t="shared" si="5"/>
        <v>1225.4747400340561</v>
      </c>
      <c r="F56">
        <f t="shared" si="0"/>
        <v>3101</v>
      </c>
      <c r="G56">
        <f t="shared" si="1"/>
        <v>7102</v>
      </c>
      <c r="H56">
        <f>Table2[[#This Row],[max range]]-Table2[[#This Row],[min range]]</f>
        <v>4001</v>
      </c>
    </row>
    <row r="57" spans="1:8" x14ac:dyDescent="0.3">
      <c r="A57" s="1" t="s">
        <v>7</v>
      </c>
      <c r="B57">
        <f t="shared" si="2"/>
        <v>1815.4230769230769</v>
      </c>
      <c r="C57">
        <f t="shared" si="3"/>
        <v>388.5</v>
      </c>
      <c r="D57">
        <f t="shared" si="4"/>
        <v>1201</v>
      </c>
      <c r="E57">
        <f t="shared" si="5"/>
        <v>289.54836184332595</v>
      </c>
      <c r="F57">
        <f t="shared" si="0"/>
        <v>1176</v>
      </c>
      <c r="G57">
        <f t="shared" si="1"/>
        <v>2262</v>
      </c>
      <c r="H57">
        <f>Table2[[#This Row],[max range]]-Table2[[#This Row],[min range]]</f>
        <v>1086</v>
      </c>
    </row>
    <row r="58" spans="1:8" x14ac:dyDescent="0.3">
      <c r="A58" s="3" t="s">
        <v>8</v>
      </c>
      <c r="B58">
        <f t="shared" si="2"/>
        <v>1754.2307692307693</v>
      </c>
      <c r="C58">
        <f t="shared" si="3"/>
        <v>388.5</v>
      </c>
      <c r="D58" t="e">
        <f t="shared" si="4"/>
        <v>#N/A</v>
      </c>
      <c r="E58">
        <f t="shared" si="5"/>
        <v>325.40956441903228</v>
      </c>
      <c r="F58">
        <f t="shared" si="0"/>
        <v>999</v>
      </c>
      <c r="G58">
        <f t="shared" si="1"/>
        <v>2211</v>
      </c>
      <c r="H58">
        <f>Table2[[#This Row],[max range]]-Table2[[#This Row],[min range]]</f>
        <v>1212</v>
      </c>
    </row>
    <row r="59" spans="1:8" x14ac:dyDescent="0.3">
      <c r="A59" s="1" t="s">
        <v>9</v>
      </c>
      <c r="B59">
        <f t="shared" si="2"/>
        <v>527.88461538461536</v>
      </c>
      <c r="C59">
        <f t="shared" si="3"/>
        <v>388.5</v>
      </c>
      <c r="D59">
        <f t="shared" si="4"/>
        <v>583</v>
      </c>
      <c r="E59">
        <f t="shared" si="5"/>
        <v>80.926300754737085</v>
      </c>
      <c r="F59">
        <f t="shared" si="0"/>
        <v>354</v>
      </c>
      <c r="G59">
        <f t="shared" si="1"/>
        <v>647</v>
      </c>
      <c r="H59">
        <f>Table2[[#This Row],[max range]]-Table2[[#This Row],[min range]]</f>
        <v>293</v>
      </c>
    </row>
    <row r="60" spans="1:8" x14ac:dyDescent="0.3">
      <c r="A60" s="1" t="s">
        <v>10</v>
      </c>
      <c r="B60">
        <f t="shared" si="2"/>
        <v>424.19230769230768</v>
      </c>
      <c r="C60">
        <f t="shared" si="3"/>
        <v>443.88461538461536</v>
      </c>
      <c r="D60">
        <f t="shared" si="4"/>
        <v>304</v>
      </c>
      <c r="E60">
        <f t="shared" si="5"/>
        <v>67.700528346989444</v>
      </c>
      <c r="F60">
        <f t="shared" si="0"/>
        <v>271</v>
      </c>
      <c r="G60">
        <f t="shared" si="1"/>
        <v>511</v>
      </c>
      <c r="H60">
        <f>Table2[[#This Row],[max range]]-Table2[[#This Row],[min range]]</f>
        <v>240</v>
      </c>
    </row>
    <row r="61" spans="1:8" x14ac:dyDescent="0.3">
      <c r="A61" s="3" t="s">
        <v>11</v>
      </c>
      <c r="B61">
        <f t="shared" si="2"/>
        <v>506.76923076923077</v>
      </c>
      <c r="C61">
        <f t="shared" si="3"/>
        <v>443.88461538461536</v>
      </c>
      <c r="D61">
        <f t="shared" si="4"/>
        <v>483</v>
      </c>
      <c r="E61">
        <f t="shared" si="5"/>
        <v>69.505860295262877</v>
      </c>
      <c r="F61">
        <f t="shared" si="0"/>
        <v>341</v>
      </c>
      <c r="G61">
        <f t="shared" si="1"/>
        <v>602</v>
      </c>
      <c r="H61">
        <f>Table2[[#This Row],[max range]]-Table2[[#This Row],[min range]]</f>
        <v>261</v>
      </c>
    </row>
    <row r="62" spans="1:8" x14ac:dyDescent="0.3">
      <c r="A62" s="1" t="s">
        <v>12</v>
      </c>
      <c r="B62">
        <f t="shared" si="2"/>
        <v>137</v>
      </c>
      <c r="C62">
        <f t="shared" si="3"/>
        <v>1130.5</v>
      </c>
      <c r="D62">
        <f t="shared" si="4"/>
        <v>148</v>
      </c>
      <c r="E62">
        <f t="shared" si="5"/>
        <v>16.840427548016709</v>
      </c>
      <c r="F62">
        <f t="shared" si="0"/>
        <v>91</v>
      </c>
      <c r="G62">
        <f t="shared" si="1"/>
        <v>164</v>
      </c>
      <c r="H62">
        <f>Table2[[#This Row],[max range]]-Table2[[#This Row],[min range]]</f>
        <v>73</v>
      </c>
    </row>
    <row r="63" spans="1:8" x14ac:dyDescent="0.3">
      <c r="A63" s="1" t="s">
        <v>13</v>
      </c>
      <c r="B63">
        <f t="shared" si="2"/>
        <v>60.115384615384613</v>
      </c>
      <c r="C63">
        <f t="shared" si="3"/>
        <v>1754.2307692307693</v>
      </c>
      <c r="D63">
        <f t="shared" si="4"/>
        <v>56</v>
      </c>
      <c r="E63">
        <f t="shared" si="5"/>
        <v>6.7783592296479656</v>
      </c>
      <c r="F63">
        <f t="shared" si="0"/>
        <v>48</v>
      </c>
      <c r="G63">
        <f t="shared" si="1"/>
        <v>75</v>
      </c>
      <c r="H63">
        <f>Table2[[#This Row],[max range]]-Table2[[#This Row],[min range]]</f>
        <v>27</v>
      </c>
    </row>
    <row r="64" spans="1:8" x14ac:dyDescent="0.3">
      <c r="A64" s="3" t="s">
        <v>11</v>
      </c>
      <c r="B64">
        <f t="shared" si="2"/>
        <v>54.96153846153846</v>
      </c>
      <c r="C64">
        <f t="shared" si="3"/>
        <v>6233.9038461538466</v>
      </c>
      <c r="D64">
        <f t="shared" si="4"/>
        <v>60</v>
      </c>
      <c r="E64">
        <f t="shared" si="5"/>
        <v>7.6445053167920074</v>
      </c>
      <c r="F64">
        <f t="shared" si="0"/>
        <v>35</v>
      </c>
      <c r="G64">
        <f t="shared" si="1"/>
        <v>64</v>
      </c>
      <c r="H64">
        <f>Table2[[#This Row],[max range]]-Table2[[#This Row],[min range]]</f>
        <v>29</v>
      </c>
    </row>
    <row r="65" spans="1:8" x14ac:dyDescent="0.3">
      <c r="A65" s="1" t="s">
        <v>14</v>
      </c>
      <c r="B65">
        <f t="shared" si="2"/>
        <v>237188.76923076922</v>
      </c>
      <c r="C65">
        <f t="shared" si="3"/>
        <v>10713.576923076924</v>
      </c>
      <c r="D65" t="e">
        <f t="shared" si="4"/>
        <v>#N/A</v>
      </c>
      <c r="E65">
        <f t="shared" si="5"/>
        <v>70254.244856411475</v>
      </c>
      <c r="F65">
        <f t="shared" si="0"/>
        <v>160148</v>
      </c>
      <c r="G65">
        <f t="shared" si="1"/>
        <v>374332</v>
      </c>
      <c r="H65">
        <f>Table2[[#This Row],[max range]]-Table2[[#This Row],[min range]]</f>
        <v>214184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36"/>
  <sheetViews>
    <sheetView topLeftCell="A8" workbookViewId="0">
      <selection activeCell="H22" sqref="H22:H36"/>
    </sheetView>
  </sheetViews>
  <sheetFormatPr defaultRowHeight="14.4" x14ac:dyDescent="0.3"/>
  <cols>
    <col min="1" max="1" width="26.6640625" customWidth="1"/>
    <col min="5" max="5" width="15.5546875" customWidth="1"/>
  </cols>
  <sheetData>
    <row r="1" spans="1:27" x14ac:dyDescent="0.3">
      <c r="A1" t="s">
        <v>15</v>
      </c>
    </row>
    <row r="3" spans="1:27" s="1" customFormat="1" x14ac:dyDescent="0.3">
      <c r="A3" s="1" t="s">
        <v>16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17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18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19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20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21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22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23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24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25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26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27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28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29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19" spans="1:27" x14ac:dyDescent="0.3">
      <c r="A19" s="1"/>
    </row>
    <row r="21" spans="1:27" x14ac:dyDescent="0.3">
      <c r="A21" s="1" t="s">
        <v>16</v>
      </c>
      <c r="B21" t="s">
        <v>47</v>
      </c>
      <c r="C21" t="s">
        <v>48</v>
      </c>
      <c r="D21" t="s">
        <v>60</v>
      </c>
      <c r="E21" t="s">
        <v>50</v>
      </c>
      <c r="F21" t="s">
        <v>56</v>
      </c>
      <c r="G21" t="s">
        <v>55</v>
      </c>
      <c r="H21" t="s">
        <v>62</v>
      </c>
    </row>
    <row r="22" spans="1:27" x14ac:dyDescent="0.3">
      <c r="A22" s="1" t="s">
        <v>17</v>
      </c>
      <c r="B22">
        <f>AVERAGE(B4:AA4)</f>
        <v>6473.3076923076924</v>
      </c>
      <c r="C22">
        <f>MEDIAN(B4:AA4)</f>
        <v>6184</v>
      </c>
      <c r="D22" t="e">
        <f>MODE(B4:AA4)</f>
        <v>#N/A</v>
      </c>
      <c r="E22">
        <f>_xlfn.STDEV.S(B4:AA4)</f>
        <v>2032.5144972517312</v>
      </c>
      <c r="F22">
        <f>MIN(B4:AA4)</f>
        <v>4079</v>
      </c>
      <c r="G22">
        <f>MAX(B4:AA4)</f>
        <v>10264</v>
      </c>
      <c r="H22">
        <f>G22-F22</f>
        <v>6185</v>
      </c>
    </row>
    <row r="23" spans="1:27" x14ac:dyDescent="0.3">
      <c r="A23" s="1" t="s">
        <v>18</v>
      </c>
      <c r="B23">
        <f t="shared" ref="B23:B36" si="0">AVERAGE(B5:AA5)</f>
        <v>22372.076923076922</v>
      </c>
      <c r="C23">
        <f t="shared" ref="C23:C36" si="1">MEDIAN(B5:AA5)</f>
        <v>21264.5</v>
      </c>
      <c r="D23" t="e">
        <f t="shared" ref="D23:D36" si="2">MODE(B5:AA5)</f>
        <v>#N/A</v>
      </c>
      <c r="E23">
        <f t="shared" ref="E23:E36" si="3">_xlfn.STDEV.S(B5:AA5)</f>
        <v>6393.1047476047297</v>
      </c>
      <c r="F23">
        <f t="shared" ref="F23:F36" si="4">MIN(B5:AA5)</f>
        <v>15303</v>
      </c>
      <c r="G23">
        <f t="shared" ref="G23:G36" si="5">MAX(B5:AA5)</f>
        <v>34818</v>
      </c>
      <c r="H23">
        <f t="shared" ref="H23:H36" si="6">G23-F23</f>
        <v>19515</v>
      </c>
    </row>
    <row r="24" spans="1:27" x14ac:dyDescent="0.3">
      <c r="A24" s="1" t="s">
        <v>19</v>
      </c>
      <c r="B24">
        <f t="shared" si="0"/>
        <v>17745.538461538461</v>
      </c>
      <c r="C24">
        <f t="shared" si="1"/>
        <v>17333.5</v>
      </c>
      <c r="D24" t="e">
        <f t="shared" si="2"/>
        <v>#N/A</v>
      </c>
      <c r="E24">
        <f t="shared" si="3"/>
        <v>4647.3941535511631</v>
      </c>
      <c r="F24">
        <f t="shared" si="4"/>
        <v>12442</v>
      </c>
      <c r="G24">
        <f t="shared" si="5"/>
        <v>27459</v>
      </c>
      <c r="H24">
        <f t="shared" si="6"/>
        <v>15017</v>
      </c>
    </row>
    <row r="25" spans="1:27" x14ac:dyDescent="0.3">
      <c r="A25" s="1" t="s">
        <v>20</v>
      </c>
      <c r="B25">
        <f t="shared" si="0"/>
        <v>17249.615384615383</v>
      </c>
      <c r="C25">
        <f t="shared" si="1"/>
        <v>16800</v>
      </c>
      <c r="D25" t="e">
        <f t="shared" si="2"/>
        <v>#N/A</v>
      </c>
      <c r="E25">
        <f t="shared" si="3"/>
        <v>4711.400709571818</v>
      </c>
      <c r="F25">
        <f t="shared" si="4"/>
        <v>11396</v>
      </c>
      <c r="G25">
        <f t="shared" si="5"/>
        <v>26609</v>
      </c>
      <c r="H25">
        <f t="shared" si="6"/>
        <v>15213</v>
      </c>
    </row>
    <row r="26" spans="1:27" x14ac:dyDescent="0.3">
      <c r="A26" s="1" t="s">
        <v>21</v>
      </c>
      <c r="B26">
        <f t="shared" si="0"/>
        <v>19475.807692307691</v>
      </c>
      <c r="C26">
        <f t="shared" si="1"/>
        <v>18683</v>
      </c>
      <c r="D26" t="e">
        <f t="shared" si="2"/>
        <v>#N/A</v>
      </c>
      <c r="E26">
        <f t="shared" si="3"/>
        <v>4753.3671435665965</v>
      </c>
      <c r="F26">
        <f t="shared" si="4"/>
        <v>13974</v>
      </c>
      <c r="G26">
        <f t="shared" si="5"/>
        <v>29918</v>
      </c>
      <c r="H26">
        <f t="shared" si="6"/>
        <v>15944</v>
      </c>
    </row>
    <row r="27" spans="1:27" x14ac:dyDescent="0.3">
      <c r="A27" s="1" t="s">
        <v>22</v>
      </c>
      <c r="B27">
        <f t="shared" si="0"/>
        <v>30313.73076923077</v>
      </c>
      <c r="C27">
        <f t="shared" si="1"/>
        <v>28741.5</v>
      </c>
      <c r="D27" t="e">
        <f t="shared" si="2"/>
        <v>#N/A</v>
      </c>
      <c r="E27">
        <f t="shared" si="3"/>
        <v>8709.2859985543782</v>
      </c>
      <c r="F27">
        <f t="shared" si="4"/>
        <v>20195</v>
      </c>
      <c r="G27">
        <f t="shared" si="5"/>
        <v>47315</v>
      </c>
      <c r="H27">
        <f t="shared" si="6"/>
        <v>27120</v>
      </c>
    </row>
    <row r="28" spans="1:27" x14ac:dyDescent="0.3">
      <c r="A28" s="1" t="s">
        <v>23</v>
      </c>
      <c r="B28">
        <f t="shared" si="0"/>
        <v>31847</v>
      </c>
      <c r="C28">
        <f t="shared" si="1"/>
        <v>25997.5</v>
      </c>
      <c r="D28" t="e">
        <f t="shared" si="2"/>
        <v>#N/A</v>
      </c>
      <c r="E28">
        <f t="shared" si="3"/>
        <v>16526.200480449217</v>
      </c>
      <c r="F28">
        <f t="shared" si="4"/>
        <v>15936</v>
      </c>
      <c r="G28">
        <f t="shared" si="5"/>
        <v>63700</v>
      </c>
      <c r="H28">
        <f t="shared" si="6"/>
        <v>47764</v>
      </c>
    </row>
    <row r="29" spans="1:27" x14ac:dyDescent="0.3">
      <c r="A29" s="1" t="s">
        <v>24</v>
      </c>
      <c r="B29">
        <f t="shared" si="0"/>
        <v>41345.115384615383</v>
      </c>
      <c r="C29">
        <f t="shared" si="1"/>
        <v>39474</v>
      </c>
      <c r="D29" t="e">
        <f t="shared" si="2"/>
        <v>#N/A</v>
      </c>
      <c r="E29">
        <f t="shared" si="3"/>
        <v>11176.094395903869</v>
      </c>
      <c r="F29">
        <f t="shared" si="4"/>
        <v>27824</v>
      </c>
      <c r="G29">
        <f t="shared" si="5"/>
        <v>62351</v>
      </c>
      <c r="H29">
        <f t="shared" si="6"/>
        <v>34527</v>
      </c>
    </row>
    <row r="30" spans="1:27" x14ac:dyDescent="0.3">
      <c r="A30" s="1" t="s">
        <v>25</v>
      </c>
      <c r="B30">
        <f t="shared" si="0"/>
        <v>24084.153846153848</v>
      </c>
      <c r="C30">
        <f t="shared" si="1"/>
        <v>23748</v>
      </c>
      <c r="D30" t="e">
        <f t="shared" si="2"/>
        <v>#N/A</v>
      </c>
      <c r="E30">
        <f t="shared" si="3"/>
        <v>5945.7606254695957</v>
      </c>
      <c r="F30">
        <f t="shared" si="4"/>
        <v>16462</v>
      </c>
      <c r="G30">
        <f t="shared" si="5"/>
        <v>35344</v>
      </c>
      <c r="H30">
        <f t="shared" si="6"/>
        <v>18882</v>
      </c>
    </row>
    <row r="31" spans="1:27" x14ac:dyDescent="0.3">
      <c r="A31" s="1"/>
      <c r="B31" t="e">
        <f t="shared" si="0"/>
        <v>#DIV/0!</v>
      </c>
      <c r="C31" t="e">
        <f t="shared" si="1"/>
        <v>#NUM!</v>
      </c>
      <c r="D31" t="e">
        <f t="shared" si="2"/>
        <v>#N/A</v>
      </c>
      <c r="E31" t="e">
        <f t="shared" si="3"/>
        <v>#DIV/0!</v>
      </c>
      <c r="F31">
        <f t="shared" si="4"/>
        <v>0</v>
      </c>
      <c r="G31">
        <f t="shared" si="5"/>
        <v>0</v>
      </c>
      <c r="H31">
        <f t="shared" si="6"/>
        <v>0</v>
      </c>
    </row>
    <row r="32" spans="1:27" x14ac:dyDescent="0.3">
      <c r="A32" s="1" t="s">
        <v>26</v>
      </c>
      <c r="B32">
        <f t="shared" si="0"/>
        <v>210905.11538461538</v>
      </c>
      <c r="C32">
        <f t="shared" si="1"/>
        <v>198747.5</v>
      </c>
      <c r="D32" t="e">
        <f t="shared" si="2"/>
        <v>#N/A</v>
      </c>
      <c r="E32">
        <f t="shared" si="3"/>
        <v>64637.992600839272</v>
      </c>
      <c r="F32">
        <f t="shared" si="4"/>
        <v>139500</v>
      </c>
      <c r="G32">
        <f t="shared" si="5"/>
        <v>337778</v>
      </c>
      <c r="H32">
        <f t="shared" si="6"/>
        <v>198278</v>
      </c>
    </row>
    <row r="33" spans="1:8" x14ac:dyDescent="0.3">
      <c r="A33" s="1" t="s">
        <v>27</v>
      </c>
      <c r="B33">
        <f t="shared" si="0"/>
        <v>10233.538461538461</v>
      </c>
      <c r="C33">
        <f t="shared" si="1"/>
        <v>9855</v>
      </c>
      <c r="D33" t="e">
        <f t="shared" si="2"/>
        <v>#N/A</v>
      </c>
      <c r="E33">
        <f t="shared" si="3"/>
        <v>2186.9330530360394</v>
      </c>
      <c r="F33">
        <f t="shared" si="4"/>
        <v>7676</v>
      </c>
      <c r="G33">
        <f t="shared" si="5"/>
        <v>14587</v>
      </c>
      <c r="H33">
        <f t="shared" si="6"/>
        <v>6911</v>
      </c>
    </row>
    <row r="34" spans="1:8" x14ac:dyDescent="0.3">
      <c r="A34" s="1" t="s">
        <v>28</v>
      </c>
      <c r="B34">
        <f t="shared" si="0"/>
        <v>16053.692307692309</v>
      </c>
      <c r="C34">
        <f t="shared" si="1"/>
        <v>16104</v>
      </c>
      <c r="D34" t="e">
        <f t="shared" si="2"/>
        <v>#N/A</v>
      </c>
      <c r="E34">
        <f t="shared" si="3"/>
        <v>3484.0543941704568</v>
      </c>
      <c r="F34">
        <f t="shared" si="4"/>
        <v>11624</v>
      </c>
      <c r="G34">
        <f t="shared" si="5"/>
        <v>21967</v>
      </c>
      <c r="H34">
        <f t="shared" si="6"/>
        <v>10343</v>
      </c>
    </row>
    <row r="35" spans="1:8" x14ac:dyDescent="0.3">
      <c r="A35" s="1"/>
      <c r="B35" t="e">
        <f t="shared" si="0"/>
        <v>#DIV/0!</v>
      </c>
      <c r="C35" t="e">
        <f t="shared" si="1"/>
        <v>#NUM!</v>
      </c>
      <c r="D35" t="e">
        <f t="shared" si="2"/>
        <v>#N/A</v>
      </c>
      <c r="E35" t="e">
        <f t="shared" si="3"/>
        <v>#DIV/0!</v>
      </c>
      <c r="F35">
        <f t="shared" si="4"/>
        <v>0</v>
      </c>
      <c r="G35">
        <f t="shared" si="5"/>
        <v>0</v>
      </c>
      <c r="H35">
        <f t="shared" si="6"/>
        <v>0</v>
      </c>
    </row>
    <row r="36" spans="1:8" x14ac:dyDescent="0.3">
      <c r="A36" s="1" t="s">
        <v>29</v>
      </c>
      <c r="B36">
        <f t="shared" si="0"/>
        <v>237188.76923076922</v>
      </c>
      <c r="C36">
        <f t="shared" si="1"/>
        <v>224756</v>
      </c>
      <c r="D36" t="e">
        <f t="shared" si="2"/>
        <v>#N/A</v>
      </c>
      <c r="E36">
        <f t="shared" si="3"/>
        <v>70254.244856411475</v>
      </c>
      <c r="F36">
        <f t="shared" si="4"/>
        <v>160148</v>
      </c>
      <c r="G36">
        <f t="shared" si="5"/>
        <v>374332</v>
      </c>
      <c r="H36">
        <f t="shared" si="6"/>
        <v>214184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35"/>
  <sheetViews>
    <sheetView topLeftCell="A16" workbookViewId="0">
      <selection activeCell="H20" sqref="H20:H35"/>
    </sheetView>
  </sheetViews>
  <sheetFormatPr defaultRowHeight="14.4" x14ac:dyDescent="0.3"/>
  <cols>
    <col min="1" max="1" width="26.6640625" customWidth="1"/>
    <col min="5" max="5" width="14.5546875" customWidth="1"/>
  </cols>
  <sheetData>
    <row r="1" spans="1:27" x14ac:dyDescent="0.3">
      <c r="A1" t="s">
        <v>30</v>
      </c>
    </row>
    <row r="3" spans="1:27" s="1" customFormat="1" x14ac:dyDescent="0.3">
      <c r="A3" s="1" t="s">
        <v>16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17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18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19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20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21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31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32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24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25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26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27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28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29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0" spans="1:27" x14ac:dyDescent="0.3">
      <c r="A20" s="1" t="s">
        <v>16</v>
      </c>
      <c r="B20" t="s">
        <v>47</v>
      </c>
      <c r="C20" t="s">
        <v>48</v>
      </c>
      <c r="D20" t="s">
        <v>49</v>
      </c>
      <c r="E20" t="s">
        <v>61</v>
      </c>
      <c r="F20" t="s">
        <v>56</v>
      </c>
      <c r="G20" t="s">
        <v>55</v>
      </c>
      <c r="H20" t="s">
        <v>62</v>
      </c>
    </row>
    <row r="21" spans="1:27" x14ac:dyDescent="0.3">
      <c r="A21" s="1" t="s">
        <v>17</v>
      </c>
      <c r="B21">
        <f>AVERAGE(B4:AA4)</f>
        <v>41.016807692307687</v>
      </c>
      <c r="C21">
        <f>MEDIAN(B4:AA4)</f>
        <v>42.2</v>
      </c>
      <c r="D21">
        <f>MODE(B4:AA4)</f>
        <v>42.2</v>
      </c>
      <c r="E21">
        <f>_xlfn.STDEV.S(B4:AA4)</f>
        <v>6.3712122050312079</v>
      </c>
      <c r="F21">
        <f>MIN(B4:AA4)</f>
        <v>28.9</v>
      </c>
      <c r="G21">
        <f>MAX(B4:AA4)</f>
        <v>52.1</v>
      </c>
      <c r="H21">
        <f>G21-F21</f>
        <v>23.200000000000003</v>
      </c>
    </row>
    <row r="22" spans="1:27" x14ac:dyDescent="0.3">
      <c r="A22" s="1" t="s">
        <v>18</v>
      </c>
      <c r="B22">
        <f t="shared" ref="B22:B35" si="0">AVERAGE(B5:AA5)</f>
        <v>129.98400000000001</v>
      </c>
      <c r="C22">
        <f t="shared" ref="C22:C35" si="1">MEDIAN(B5:AA5)</f>
        <v>133.69999999999999</v>
      </c>
      <c r="D22" t="e">
        <f t="shared" ref="D22:D35" si="2">MODE(B5:AA5)</f>
        <v>#N/A</v>
      </c>
      <c r="E22">
        <f t="shared" ref="E22:E35" si="3">_xlfn.STDEV.S(B5:AA5)</f>
        <v>23.442943842444262</v>
      </c>
      <c r="F22">
        <f t="shared" ref="F22:F35" si="4">MIN(B5:AA5)</f>
        <v>85</v>
      </c>
      <c r="G22">
        <f t="shared" ref="G22:G35" si="5">MAX(B5:AA5)</f>
        <v>163.5</v>
      </c>
      <c r="H22">
        <f t="shared" ref="H22:H35" si="6">G22-F22</f>
        <v>78.5</v>
      </c>
    </row>
    <row r="23" spans="1:27" x14ac:dyDescent="0.3">
      <c r="A23" s="1" t="s">
        <v>19</v>
      </c>
      <c r="B23">
        <f t="shared" si="0"/>
        <v>99.99357692307693</v>
      </c>
      <c r="C23">
        <f t="shared" si="1"/>
        <v>100.9</v>
      </c>
      <c r="D23" t="e">
        <f t="shared" si="2"/>
        <v>#N/A</v>
      </c>
      <c r="E23">
        <f t="shared" si="3"/>
        <v>10.5857451628993</v>
      </c>
      <c r="F23">
        <f t="shared" si="4"/>
        <v>75.3</v>
      </c>
      <c r="G23">
        <f t="shared" si="5"/>
        <v>118</v>
      </c>
      <c r="H23">
        <f t="shared" si="6"/>
        <v>42.7</v>
      </c>
    </row>
    <row r="24" spans="1:27" x14ac:dyDescent="0.3">
      <c r="A24" s="1" t="s">
        <v>20</v>
      </c>
      <c r="B24">
        <f t="shared" si="0"/>
        <v>77.9966923076923</v>
      </c>
      <c r="C24">
        <f t="shared" si="1"/>
        <v>79.900000000000006</v>
      </c>
      <c r="D24">
        <f t="shared" si="2"/>
        <v>76.3</v>
      </c>
      <c r="E24">
        <f t="shared" si="3"/>
        <v>11.304962293680582</v>
      </c>
      <c r="F24">
        <f t="shared" si="4"/>
        <v>51.6</v>
      </c>
      <c r="G24">
        <f t="shared" si="5"/>
        <v>94</v>
      </c>
      <c r="H24">
        <f t="shared" si="6"/>
        <v>42.4</v>
      </c>
    </row>
    <row r="25" spans="1:27" x14ac:dyDescent="0.3">
      <c r="A25" s="1" t="s">
        <v>21</v>
      </c>
      <c r="B25">
        <f t="shared" si="0"/>
        <v>99.008192307692312</v>
      </c>
      <c r="C25">
        <f t="shared" si="1"/>
        <v>101.55</v>
      </c>
      <c r="D25" t="e">
        <f t="shared" si="2"/>
        <v>#N/A</v>
      </c>
      <c r="E25">
        <f t="shared" si="3"/>
        <v>10.176454832678047</v>
      </c>
      <c r="F25">
        <f t="shared" si="4"/>
        <v>73</v>
      </c>
      <c r="G25">
        <f t="shared" si="5"/>
        <v>110.3</v>
      </c>
      <c r="H25">
        <f t="shared" si="6"/>
        <v>37.299999999999997</v>
      </c>
    </row>
    <row r="26" spans="1:27" x14ac:dyDescent="0.3">
      <c r="A26" s="1" t="s">
        <v>31</v>
      </c>
      <c r="B26">
        <f t="shared" si="0"/>
        <v>129.87619230769229</v>
      </c>
      <c r="C26">
        <f t="shared" si="1"/>
        <v>129.25</v>
      </c>
      <c r="D26" t="e">
        <f t="shared" si="2"/>
        <v>#N/A</v>
      </c>
      <c r="E26">
        <f t="shared" si="3"/>
        <v>26.813635653553884</v>
      </c>
      <c r="F26">
        <f t="shared" si="4"/>
        <v>77.900000000000006</v>
      </c>
      <c r="G26">
        <f t="shared" si="5"/>
        <v>173.28100000000001</v>
      </c>
      <c r="H26">
        <f t="shared" si="6"/>
        <v>95.381</v>
      </c>
    </row>
    <row r="27" spans="1:27" x14ac:dyDescent="0.3">
      <c r="A27" s="1" t="s">
        <v>32</v>
      </c>
      <c r="B27">
        <f t="shared" si="0"/>
        <v>154.1032692307692</v>
      </c>
      <c r="C27">
        <f t="shared" si="1"/>
        <v>154.14999999999998</v>
      </c>
      <c r="D27" t="e">
        <f t="shared" si="2"/>
        <v>#N/A</v>
      </c>
      <c r="E27">
        <f t="shared" si="3"/>
        <v>33.492762768762681</v>
      </c>
      <c r="F27">
        <f t="shared" si="4"/>
        <v>98.8</v>
      </c>
      <c r="G27">
        <f t="shared" si="5"/>
        <v>211.2</v>
      </c>
      <c r="H27">
        <f t="shared" si="6"/>
        <v>112.39999999999999</v>
      </c>
    </row>
    <row r="28" spans="1:27" x14ac:dyDescent="0.3">
      <c r="A28" s="1" t="s">
        <v>24</v>
      </c>
      <c r="B28">
        <f t="shared" si="0"/>
        <v>181.02803846153847</v>
      </c>
      <c r="C28">
        <f t="shared" si="1"/>
        <v>185.3</v>
      </c>
      <c r="D28" t="e">
        <f t="shared" si="2"/>
        <v>#N/A</v>
      </c>
      <c r="E28">
        <f t="shared" si="3"/>
        <v>29.040510739972504</v>
      </c>
      <c r="F28">
        <f t="shared" si="4"/>
        <v>110.5</v>
      </c>
      <c r="G28">
        <f t="shared" si="5"/>
        <v>234.3</v>
      </c>
      <c r="H28">
        <f t="shared" si="6"/>
        <v>123.80000000000001</v>
      </c>
    </row>
    <row r="29" spans="1:27" x14ac:dyDescent="0.3">
      <c r="A29" s="1" t="s">
        <v>25</v>
      </c>
      <c r="B29">
        <f t="shared" si="0"/>
        <v>99.030653846153854</v>
      </c>
      <c r="C29">
        <f t="shared" si="1"/>
        <v>98.05</v>
      </c>
      <c r="D29" t="e">
        <f t="shared" si="2"/>
        <v>#N/A</v>
      </c>
      <c r="E29">
        <f t="shared" si="3"/>
        <v>16.962526200875388</v>
      </c>
      <c r="F29">
        <f t="shared" si="4"/>
        <v>61.2</v>
      </c>
      <c r="G29">
        <f t="shared" si="5"/>
        <v>128.30000000000001</v>
      </c>
      <c r="H29">
        <f t="shared" si="6"/>
        <v>67.100000000000009</v>
      </c>
    </row>
    <row r="30" spans="1:27" x14ac:dyDescent="0.3">
      <c r="A30" s="1"/>
      <c r="B30" t="e">
        <f t="shared" si="0"/>
        <v>#DIV/0!</v>
      </c>
      <c r="C30" t="e">
        <f t="shared" si="1"/>
        <v>#NUM!</v>
      </c>
      <c r="D30" t="e">
        <f t="shared" si="2"/>
        <v>#N/A</v>
      </c>
      <c r="E30" t="e">
        <f t="shared" si="3"/>
        <v>#DIV/0!</v>
      </c>
      <c r="F30">
        <f t="shared" si="4"/>
        <v>0</v>
      </c>
      <c r="G30">
        <f t="shared" si="5"/>
        <v>0</v>
      </c>
      <c r="H30">
        <f t="shared" si="6"/>
        <v>0</v>
      </c>
    </row>
    <row r="31" spans="1:27" x14ac:dyDescent="0.3">
      <c r="A31" s="1" t="s">
        <v>26</v>
      </c>
      <c r="B31">
        <f t="shared" si="0"/>
        <v>1012.068192307692</v>
      </c>
      <c r="C31">
        <f t="shared" si="1"/>
        <v>1012.05</v>
      </c>
      <c r="D31">
        <f t="shared" si="2"/>
        <v>1000.1</v>
      </c>
      <c r="E31">
        <f t="shared" si="3"/>
        <v>155.42111334359302</v>
      </c>
      <c r="F31">
        <f t="shared" si="4"/>
        <v>663.7</v>
      </c>
      <c r="G31">
        <f t="shared" si="5"/>
        <v>1255.7</v>
      </c>
      <c r="H31">
        <f t="shared" si="6"/>
        <v>592</v>
      </c>
    </row>
    <row r="32" spans="1:27" x14ac:dyDescent="0.3">
      <c r="A32" s="1" t="s">
        <v>27</v>
      </c>
      <c r="B32">
        <f t="shared" si="0"/>
        <v>44.641769230769221</v>
      </c>
      <c r="C32">
        <f t="shared" si="1"/>
        <v>44.75</v>
      </c>
      <c r="D32" t="e">
        <f t="shared" si="2"/>
        <v>#N/A</v>
      </c>
      <c r="E32">
        <f t="shared" si="3"/>
        <v>6.8535317453570066</v>
      </c>
      <c r="F32">
        <f t="shared" si="4"/>
        <v>30.6</v>
      </c>
      <c r="G32">
        <f t="shared" si="5"/>
        <v>55.6</v>
      </c>
      <c r="H32">
        <f t="shared" si="6"/>
        <v>25</v>
      </c>
    </row>
    <row r="33" spans="1:8" x14ac:dyDescent="0.3">
      <c r="A33" s="1" t="s">
        <v>28</v>
      </c>
      <c r="B33">
        <f t="shared" si="0"/>
        <v>110.21003846153846</v>
      </c>
      <c r="C33">
        <f t="shared" si="1"/>
        <v>110.1</v>
      </c>
      <c r="D33">
        <f t="shared" si="2"/>
        <v>129.4</v>
      </c>
      <c r="E33">
        <f t="shared" si="3"/>
        <v>15.838298773493982</v>
      </c>
      <c r="F33">
        <f t="shared" si="4"/>
        <v>83.9</v>
      </c>
      <c r="G33">
        <f t="shared" si="5"/>
        <v>138.06100000000001</v>
      </c>
      <c r="H33">
        <f t="shared" si="6"/>
        <v>54.161000000000001</v>
      </c>
    </row>
    <row r="34" spans="1:8" x14ac:dyDescent="0.3">
      <c r="A34" s="1"/>
      <c r="B34" t="e">
        <f t="shared" si="0"/>
        <v>#DIV/0!</v>
      </c>
      <c r="C34" t="e">
        <f t="shared" si="1"/>
        <v>#NUM!</v>
      </c>
      <c r="D34" t="e">
        <f t="shared" si="2"/>
        <v>#N/A</v>
      </c>
      <c r="E34" t="e">
        <f t="shared" si="3"/>
        <v>#DIV/0!</v>
      </c>
      <c r="F34">
        <f t="shared" si="4"/>
        <v>0</v>
      </c>
      <c r="G34">
        <f t="shared" si="5"/>
        <v>0</v>
      </c>
      <c r="H34">
        <f t="shared" si="6"/>
        <v>0</v>
      </c>
    </row>
    <row r="35" spans="1:8" x14ac:dyDescent="0.3">
      <c r="A35" s="1" t="s">
        <v>29</v>
      </c>
      <c r="B35">
        <f>AVERAGE(B18:AA18)</f>
        <v>1166.9276923076923</v>
      </c>
      <c r="C35">
        <f t="shared" si="1"/>
        <v>1164.4000000000001</v>
      </c>
      <c r="D35" t="e">
        <f t="shared" si="2"/>
        <v>#N/A</v>
      </c>
      <c r="E35">
        <f t="shared" si="3"/>
        <v>175.83870910144134</v>
      </c>
      <c r="F35">
        <f t="shared" si="4"/>
        <v>778.5</v>
      </c>
      <c r="G35">
        <f t="shared" si="5"/>
        <v>1436.7</v>
      </c>
      <c r="H35">
        <f t="shared" si="6"/>
        <v>658.2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31"/>
  <sheetViews>
    <sheetView tabSelected="1" topLeftCell="B22" workbookViewId="0">
      <selection activeCell="H18" sqref="H18:H31"/>
    </sheetView>
  </sheetViews>
  <sheetFormatPr defaultRowHeight="14.4" x14ac:dyDescent="0.3"/>
  <cols>
    <col min="1" max="1" width="28.6640625" customWidth="1"/>
    <col min="5" max="5" width="17.6640625" customWidth="1"/>
  </cols>
  <sheetData>
    <row r="1" spans="1:9" x14ac:dyDescent="0.3">
      <c r="A1" t="s">
        <v>46</v>
      </c>
    </row>
    <row r="3" spans="1:9" s="1" customFormat="1" x14ac:dyDescent="0.3">
      <c r="A3" s="1" t="s">
        <v>33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34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35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36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37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38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39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40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41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42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43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44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45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14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  <row r="18" spans="1:8" x14ac:dyDescent="0.3">
      <c r="A18" s="1" t="s">
        <v>33</v>
      </c>
      <c r="B18" t="s">
        <v>47</v>
      </c>
      <c r="C18" t="s">
        <v>63</v>
      </c>
      <c r="D18" t="s">
        <v>49</v>
      </c>
      <c r="E18" t="s">
        <v>64</v>
      </c>
      <c r="F18" t="s">
        <v>65</v>
      </c>
      <c r="G18" t="s">
        <v>66</v>
      </c>
      <c r="H18" t="s">
        <v>62</v>
      </c>
    </row>
    <row r="19" spans="1:8" x14ac:dyDescent="0.3">
      <c r="A19" s="1" t="s">
        <v>34</v>
      </c>
      <c r="B19">
        <f>AVERAGE(B4:I4)</f>
        <v>270625</v>
      </c>
      <c r="C19">
        <f>MEDIAN(B4:I4)</f>
        <v>273138</v>
      </c>
      <c r="D19" t="e">
        <f>MODE(B4:I4)</f>
        <v>#N/A</v>
      </c>
      <c r="E19">
        <f>_xlfn.STDEV.S(B4:I4)</f>
        <v>25876.653940238433</v>
      </c>
      <c r="F19">
        <f>MIN(B4:I4)</f>
        <v>228603</v>
      </c>
      <c r="G19">
        <f>MAX(B4:I4)</f>
        <v>312232</v>
      </c>
      <c r="H19">
        <f>G19-F19</f>
        <v>83629</v>
      </c>
    </row>
    <row r="20" spans="1:8" x14ac:dyDescent="0.3">
      <c r="A20" s="1" t="s">
        <v>35</v>
      </c>
      <c r="B20">
        <f t="shared" ref="B20:B30" si="0">AVERAGE(B5:I5)</f>
        <v>26535.125</v>
      </c>
      <c r="C20">
        <f t="shared" ref="C20:C31" si="1">MEDIAN(B5:I5)</f>
        <v>26478</v>
      </c>
      <c r="D20" t="e">
        <f t="shared" ref="D20:D31" si="2">MODE(B5:I5)</f>
        <v>#N/A</v>
      </c>
      <c r="E20">
        <f t="shared" ref="E20:E31" si="3">_xlfn.STDEV.S(B5:I5)</f>
        <v>3588.9489682118037</v>
      </c>
      <c r="F20">
        <f t="shared" ref="F20:F31" si="4">MIN(B5:I5)</f>
        <v>21170</v>
      </c>
      <c r="G20">
        <f t="shared" ref="G20:G31" si="5">MAX(B5:I5)</f>
        <v>31107</v>
      </c>
      <c r="H20">
        <f t="shared" ref="H20:H31" si="6">G20-F20</f>
        <v>9937</v>
      </c>
    </row>
    <row r="21" spans="1:8" x14ac:dyDescent="0.3">
      <c r="A21" s="1" t="s">
        <v>36</v>
      </c>
      <c r="B21">
        <f t="shared" si="0"/>
        <v>23846.875</v>
      </c>
      <c r="C21">
        <f t="shared" si="1"/>
        <v>24603</v>
      </c>
      <c r="D21" t="e">
        <f t="shared" si="2"/>
        <v>#N/A</v>
      </c>
      <c r="E21">
        <f t="shared" si="3"/>
        <v>2391.4989583642187</v>
      </c>
      <c r="F21">
        <f t="shared" si="4"/>
        <v>19391</v>
      </c>
      <c r="G21">
        <f t="shared" si="5"/>
        <v>26675</v>
      </c>
      <c r="H21">
        <f t="shared" si="6"/>
        <v>7284</v>
      </c>
    </row>
    <row r="22" spans="1:8" x14ac:dyDescent="0.3">
      <c r="A22" s="1" t="s">
        <v>37</v>
      </c>
      <c r="B22">
        <f t="shared" si="0"/>
        <v>3192.25</v>
      </c>
      <c r="C22">
        <f t="shared" si="1"/>
        <v>3289</v>
      </c>
      <c r="D22" t="e">
        <f t="shared" si="2"/>
        <v>#N/A</v>
      </c>
      <c r="E22">
        <f t="shared" si="3"/>
        <v>347.83729776187846</v>
      </c>
      <c r="F22">
        <f t="shared" si="4"/>
        <v>2526</v>
      </c>
      <c r="G22">
        <f t="shared" si="5"/>
        <v>3551</v>
      </c>
      <c r="H22">
        <f t="shared" si="6"/>
        <v>1025</v>
      </c>
    </row>
    <row r="23" spans="1:8" x14ac:dyDescent="0.3">
      <c r="A23" s="1" t="s">
        <v>38</v>
      </c>
      <c r="B23">
        <f t="shared" si="0"/>
        <v>1441.25</v>
      </c>
      <c r="C23">
        <f t="shared" si="1"/>
        <v>1486.5</v>
      </c>
      <c r="D23" t="e">
        <f t="shared" si="2"/>
        <v>#N/A</v>
      </c>
      <c r="E23">
        <f t="shared" si="3"/>
        <v>219.41724766168355</v>
      </c>
      <c r="F23">
        <f t="shared" si="4"/>
        <v>1029</v>
      </c>
      <c r="G23">
        <f t="shared" si="5"/>
        <v>1668</v>
      </c>
      <c r="H23">
        <f t="shared" si="6"/>
        <v>639</v>
      </c>
    </row>
    <row r="24" spans="1:8" x14ac:dyDescent="0.3">
      <c r="A24" s="1" t="s">
        <v>39</v>
      </c>
      <c r="B24">
        <f t="shared" si="0"/>
        <v>437.125</v>
      </c>
      <c r="C24">
        <f t="shared" si="1"/>
        <v>450</v>
      </c>
      <c r="D24" t="e">
        <f t="shared" si="2"/>
        <v>#N/A</v>
      </c>
      <c r="E24">
        <f t="shared" si="3"/>
        <v>60.541455690649343</v>
      </c>
      <c r="F24">
        <f t="shared" si="4"/>
        <v>324</v>
      </c>
      <c r="G24">
        <f t="shared" si="5"/>
        <v>499</v>
      </c>
      <c r="H24">
        <f t="shared" si="6"/>
        <v>175</v>
      </c>
    </row>
    <row r="25" spans="1:8" x14ac:dyDescent="0.3">
      <c r="A25" s="1" t="s">
        <v>40</v>
      </c>
      <c r="B25">
        <f t="shared" si="0"/>
        <v>236.125</v>
      </c>
      <c r="C25">
        <f t="shared" si="1"/>
        <v>243</v>
      </c>
      <c r="D25">
        <f t="shared" si="2"/>
        <v>243</v>
      </c>
      <c r="E25">
        <f t="shared" si="3"/>
        <v>39.458613037677118</v>
      </c>
      <c r="F25">
        <f t="shared" si="4"/>
        <v>180</v>
      </c>
      <c r="G25">
        <f t="shared" si="5"/>
        <v>287</v>
      </c>
      <c r="H25">
        <f t="shared" si="6"/>
        <v>107</v>
      </c>
    </row>
    <row r="26" spans="1:8" x14ac:dyDescent="0.3">
      <c r="A26" s="1" t="s">
        <v>41</v>
      </c>
      <c r="B26">
        <f t="shared" si="0"/>
        <v>144.125</v>
      </c>
      <c r="C26">
        <f t="shared" si="1"/>
        <v>145</v>
      </c>
      <c r="D26" t="e">
        <f t="shared" si="2"/>
        <v>#N/A</v>
      </c>
      <c r="E26">
        <f t="shared" si="3"/>
        <v>22.119400017696165</v>
      </c>
      <c r="F26">
        <f t="shared" si="4"/>
        <v>113</v>
      </c>
      <c r="G26">
        <f t="shared" si="5"/>
        <v>176</v>
      </c>
      <c r="H26">
        <f t="shared" si="6"/>
        <v>63</v>
      </c>
    </row>
    <row r="27" spans="1:8" x14ac:dyDescent="0.3">
      <c r="A27" s="1" t="s">
        <v>42</v>
      </c>
      <c r="B27">
        <f t="shared" si="0"/>
        <v>280.75</v>
      </c>
      <c r="C27">
        <f t="shared" si="1"/>
        <v>279.5</v>
      </c>
      <c r="D27" t="e">
        <f t="shared" si="2"/>
        <v>#N/A</v>
      </c>
      <c r="E27">
        <f t="shared" si="3"/>
        <v>42.734228502621711</v>
      </c>
      <c r="F27">
        <f t="shared" si="4"/>
        <v>201</v>
      </c>
      <c r="G27">
        <f t="shared" si="5"/>
        <v>353</v>
      </c>
      <c r="H27">
        <f t="shared" si="6"/>
        <v>152</v>
      </c>
    </row>
    <row r="28" spans="1:8" x14ac:dyDescent="0.3">
      <c r="A28" s="1" t="s">
        <v>43</v>
      </c>
      <c r="B28">
        <f t="shared" si="0"/>
        <v>233.625</v>
      </c>
      <c r="C28">
        <f t="shared" si="1"/>
        <v>235.5</v>
      </c>
      <c r="D28" t="e">
        <f t="shared" si="2"/>
        <v>#N/A</v>
      </c>
      <c r="E28">
        <f t="shared" si="3"/>
        <v>19.573579131063383</v>
      </c>
      <c r="F28">
        <f t="shared" si="4"/>
        <v>205</v>
      </c>
      <c r="G28">
        <f t="shared" si="5"/>
        <v>258</v>
      </c>
      <c r="H28">
        <f t="shared" si="6"/>
        <v>53</v>
      </c>
    </row>
    <row r="29" spans="1:8" x14ac:dyDescent="0.3">
      <c r="A29" s="1" t="s">
        <v>44</v>
      </c>
      <c r="B29">
        <f t="shared" si="0"/>
        <v>21.75</v>
      </c>
      <c r="C29">
        <f t="shared" si="1"/>
        <v>20.5</v>
      </c>
      <c r="D29">
        <f t="shared" si="2"/>
        <v>20</v>
      </c>
      <c r="E29">
        <f t="shared" si="3"/>
        <v>4.5903625751598938</v>
      </c>
      <c r="F29">
        <f t="shared" si="4"/>
        <v>15</v>
      </c>
      <c r="G29">
        <f t="shared" si="5"/>
        <v>30</v>
      </c>
      <c r="H29">
        <f t="shared" si="6"/>
        <v>15</v>
      </c>
    </row>
    <row r="30" spans="1:8" x14ac:dyDescent="0.3">
      <c r="A30" s="1" t="s">
        <v>45</v>
      </c>
      <c r="B30">
        <f t="shared" si="0"/>
        <v>15.75</v>
      </c>
      <c r="C30">
        <f t="shared" si="1"/>
        <v>17.5</v>
      </c>
      <c r="D30">
        <f t="shared" si="2"/>
        <v>20</v>
      </c>
      <c r="E30">
        <f t="shared" si="3"/>
        <v>4.8623921214621451</v>
      </c>
      <c r="F30">
        <f t="shared" si="4"/>
        <v>8</v>
      </c>
      <c r="G30">
        <f t="shared" si="5"/>
        <v>20</v>
      </c>
      <c r="H30">
        <f t="shared" si="6"/>
        <v>12</v>
      </c>
    </row>
    <row r="31" spans="1:8" x14ac:dyDescent="0.3">
      <c r="A31" s="1" t="s">
        <v>14</v>
      </c>
      <c r="B31">
        <f>AVERAGE(B16:I16)</f>
        <v>327009.75</v>
      </c>
      <c r="C31">
        <f t="shared" si="1"/>
        <v>330733.5</v>
      </c>
      <c r="D31" t="e">
        <f t="shared" si="2"/>
        <v>#N/A</v>
      </c>
      <c r="E31">
        <f t="shared" si="3"/>
        <v>32058.647274509705</v>
      </c>
      <c r="F31">
        <f t="shared" si="4"/>
        <v>273775</v>
      </c>
      <c r="G31">
        <f t="shared" si="5"/>
        <v>374332</v>
      </c>
      <c r="H31">
        <f t="shared" si="6"/>
        <v>100557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michael sutton</cp:lastModifiedBy>
  <dcterms:created xsi:type="dcterms:W3CDTF">2024-11-13T19:48:53Z</dcterms:created>
  <dcterms:modified xsi:type="dcterms:W3CDTF">2024-12-11T18:27:45Z</dcterms:modified>
</cp:coreProperties>
</file>