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Propellants And Fuses 2023/"/>
    </mc:Choice>
  </mc:AlternateContent>
  <xr:revisionPtr revIDLastSave="75" documentId="8_{4A2328EA-1ADC-4F18-8DD6-85EA08F81428}" xr6:coauthVersionLast="47" xr6:coauthVersionMax="47" xr10:uidLastSave="{76147C02-ABEC-4DBC-AD4E-1D61422A16CF}"/>
  <bookViews>
    <workbookView xWindow="13720" yWindow="800" windowWidth="15390" windowHeight="9535" activeTab="1" xr2:uid="{C0F94A81-3925-4921-962F-FA05D14C0BAF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0" i="2" l="1"/>
  <c r="W10" i="2"/>
  <c r="V10" i="2"/>
  <c r="U10" i="2"/>
  <c r="T10" i="2"/>
  <c r="S10" i="2"/>
  <c r="R10" i="2"/>
  <c r="Y10" i="2" s="1"/>
  <c r="P10" i="2"/>
  <c r="O10" i="2"/>
  <c r="K10" i="2"/>
  <c r="X9" i="2"/>
  <c r="W9" i="2"/>
  <c r="V9" i="2"/>
  <c r="U9" i="2"/>
  <c r="T9" i="2"/>
  <c r="S9" i="2"/>
  <c r="R9" i="2"/>
  <c r="Y9" i="2" s="1"/>
  <c r="P9" i="2"/>
  <c r="O9" i="2"/>
  <c r="K9" i="2"/>
  <c r="X8" i="2"/>
  <c r="W8" i="2"/>
  <c r="V8" i="2"/>
  <c r="U8" i="2"/>
  <c r="T8" i="2"/>
  <c r="S8" i="2"/>
  <c r="R8" i="2"/>
  <c r="Y8" i="2" s="1"/>
  <c r="Z8" i="2" s="1"/>
  <c r="AA8" i="2" s="1"/>
  <c r="P8" i="2"/>
  <c r="O8" i="2"/>
  <c r="X7" i="2"/>
  <c r="W7" i="2"/>
  <c r="V7" i="2"/>
  <c r="U7" i="2"/>
  <c r="T7" i="2"/>
  <c r="S7" i="2"/>
  <c r="R7" i="2"/>
  <c r="Y7" i="2" s="1"/>
  <c r="Z7" i="2" s="1"/>
  <c r="AA7" i="2" s="1"/>
  <c r="P7" i="2"/>
  <c r="O7" i="2"/>
  <c r="X6" i="2"/>
  <c r="W6" i="2"/>
  <c r="V6" i="2"/>
  <c r="U6" i="2"/>
  <c r="T6" i="2"/>
  <c r="S6" i="2"/>
  <c r="R6" i="2"/>
  <c r="Y6" i="2" s="1"/>
  <c r="Z6" i="2" s="1"/>
  <c r="AA6" i="2" s="1"/>
  <c r="P6" i="2"/>
  <c r="O6" i="2"/>
  <c r="O9" i="1"/>
  <c r="P9" i="1"/>
  <c r="K9" i="1"/>
  <c r="Z9" i="1" s="1"/>
  <c r="AA9" i="1" s="1"/>
  <c r="Y9" i="1"/>
  <c r="X9" i="1"/>
  <c r="W9" i="1"/>
  <c r="V9" i="1"/>
  <c r="U9" i="1"/>
  <c r="T9" i="1"/>
  <c r="S9" i="1"/>
  <c r="R9" i="1"/>
  <c r="T6" i="1"/>
  <c r="S6" i="1"/>
  <c r="K10" i="1"/>
  <c r="X10" i="1"/>
  <c r="W10" i="1"/>
  <c r="V10" i="1"/>
  <c r="U10" i="1"/>
  <c r="T10" i="1"/>
  <c r="S10" i="1"/>
  <c r="R10" i="1"/>
  <c r="X8" i="1"/>
  <c r="W8" i="1"/>
  <c r="V8" i="1"/>
  <c r="U8" i="1"/>
  <c r="T8" i="1"/>
  <c r="S8" i="1"/>
  <c r="R8" i="1"/>
  <c r="X7" i="1"/>
  <c r="W7" i="1"/>
  <c r="V7" i="1"/>
  <c r="U7" i="1"/>
  <c r="T7" i="1"/>
  <c r="S7" i="1"/>
  <c r="R7" i="1"/>
  <c r="X6" i="1"/>
  <c r="W6" i="1"/>
  <c r="V6" i="1"/>
  <c r="U6" i="1"/>
  <c r="R6" i="1"/>
  <c r="P6" i="1"/>
  <c r="O6" i="1" s="1"/>
  <c r="P7" i="1"/>
  <c r="O7" i="1" s="1"/>
  <c r="P8" i="1"/>
  <c r="O8" i="1" s="1"/>
  <c r="P10" i="1"/>
  <c r="O10" i="1" s="1"/>
  <c r="Z9" i="2" l="1"/>
  <c r="AA9" i="2" s="1"/>
  <c r="Z10" i="2"/>
  <c r="AA10" i="2" s="1"/>
  <c r="Y6" i="1"/>
  <c r="Z6" i="1" s="1"/>
  <c r="AA6" i="1" s="1"/>
  <c r="Y8" i="1"/>
  <c r="Z8" i="1" s="1"/>
  <c r="AA8" i="1" s="1"/>
  <c r="Y10" i="1"/>
  <c r="Z10" i="1" s="1"/>
  <c r="AA10" i="1" s="1"/>
  <c r="Y7" i="1"/>
  <c r="Z7" i="1" s="1"/>
  <c r="AA7" i="1" s="1"/>
</calcChain>
</file>

<file path=xl/sharedStrings.xml><?xml version="1.0" encoding="utf-8"?>
<sst xmlns="http://schemas.openxmlformats.org/spreadsheetml/2006/main" count="52" uniqueCount="26">
  <si>
    <r>
      <t>CO</t>
    </r>
    <r>
      <rPr>
        <vertAlign val="subscript"/>
        <sz val="11"/>
        <color theme="1"/>
        <rFont val="Calibri"/>
        <family val="2"/>
        <scheme val="minor"/>
      </rPr>
      <t>2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</si>
  <si>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</si>
  <si>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t>CO</t>
  </si>
  <si>
    <r>
      <t>N</t>
    </r>
    <r>
      <rPr>
        <vertAlign val="subscript"/>
        <sz val="11"/>
        <color theme="1"/>
        <rFont val="Calibri"/>
        <family val="2"/>
        <scheme val="minor"/>
      </rPr>
      <t>2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</si>
  <si>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</si>
  <si>
    <r>
      <t>O</t>
    </r>
    <r>
      <rPr>
        <vertAlign val="subscript"/>
        <sz val="11"/>
        <color theme="1"/>
        <rFont val="Calibri"/>
        <family val="2"/>
        <scheme val="minor"/>
      </rPr>
      <t>2</t>
    </r>
  </si>
  <si>
    <t>C</t>
  </si>
  <si>
    <t>0 Balace</t>
  </si>
  <si>
    <r>
      <t>ΔH</t>
    </r>
    <r>
      <rPr>
        <vertAlign val="subscript"/>
        <sz val="11"/>
        <color theme="1"/>
        <rFont val="Calibri"/>
        <family val="2"/>
      </rPr>
      <t>f</t>
    </r>
    <r>
      <rPr>
        <sz val="11"/>
        <color theme="1"/>
        <rFont val="Calibri"/>
        <family val="2"/>
      </rPr>
      <t xml:space="preserve">
 (kJ/Mol)</t>
    </r>
  </si>
  <si>
    <r>
      <t>ΔH</t>
    </r>
    <r>
      <rPr>
        <vertAlign val="subscript"/>
        <sz val="11"/>
        <color theme="1"/>
        <rFont val="Calibri"/>
        <family val="2"/>
      </rPr>
      <t>d</t>
    </r>
    <r>
      <rPr>
        <sz val="11"/>
        <color theme="1"/>
        <rFont val="Calibri"/>
        <family val="2"/>
      </rPr>
      <t xml:space="preserve">
 (kJ/Mol)</t>
    </r>
  </si>
  <si>
    <t>Q
(kJ/kg)</t>
  </si>
  <si>
    <t>Gas Vol
(dm3/kg)</t>
  </si>
  <si>
    <t>Gas Vol
(dm3/mol)</t>
  </si>
  <si>
    <r>
      <t>ΔH</t>
    </r>
    <r>
      <rPr>
        <vertAlign val="subscript"/>
        <sz val="11"/>
        <color theme="1"/>
        <rFont val="Calibri"/>
        <family val="2"/>
      </rPr>
      <t xml:space="preserve">f </t>
    </r>
    <r>
      <rPr>
        <sz val="11"/>
        <color theme="1"/>
        <rFont val="Calibri"/>
        <family val="2"/>
      </rPr>
      <t>(kJ/Mol)</t>
    </r>
  </si>
  <si>
    <t>Products by mol</t>
  </si>
  <si>
    <t>Nitro Cellulose</t>
  </si>
  <si>
    <r>
      <t>C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3</t>
    </r>
  </si>
  <si>
    <t>Nitro Glycerine</t>
  </si>
  <si>
    <r>
      <t>C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9</t>
    </r>
  </si>
  <si>
    <t>Nitro Guanidine</t>
  </si>
  <si>
    <r>
      <t>CH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0</t>
    </r>
    <r>
      <rPr>
        <vertAlign val="subscript"/>
        <sz val="11"/>
        <color theme="1"/>
        <rFont val="Calibri"/>
        <family val="2"/>
        <scheme val="minor"/>
      </rPr>
      <t>2</t>
    </r>
  </si>
  <si>
    <t>HMX</t>
  </si>
  <si>
    <r>
      <t>C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8</t>
    </r>
  </si>
  <si>
    <t>RDX</t>
  </si>
  <si>
    <r>
      <t>C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0</t>
    </r>
    <r>
      <rPr>
        <vertAlign val="subscript"/>
        <sz val="11"/>
        <color theme="1"/>
        <rFont val="Calibri"/>
        <family val="2"/>
        <scheme val="minor"/>
      </rPr>
      <t>6</t>
    </r>
  </si>
  <si>
    <t>Akhavan (3rd edition)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</si>
</sst>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Propellant</a:t>
            </a:r>
            <a:r>
              <a:rPr lang="en-GB" baseline="0"/>
              <a:t> Ingredient Characteristics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8736542852608"/>
          <c:y val="0.12067544933332194"/>
          <c:w val="0.82841492673218231"/>
          <c:h val="0.723822372420740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Q
(kJ/kg)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Sheet1!$A$6:$A$10</c:f>
              <c:strCache>
                <c:ptCount val="5"/>
                <c:pt idx="0">
                  <c:v>Nitro Cellulose</c:v>
                </c:pt>
                <c:pt idx="1">
                  <c:v>Nitro Glycerine</c:v>
                </c:pt>
                <c:pt idx="2">
                  <c:v>Nitro Guanidine</c:v>
                </c:pt>
                <c:pt idx="3">
                  <c:v>HMX</c:v>
                </c:pt>
                <c:pt idx="4">
                  <c:v>RDX</c:v>
                </c:pt>
              </c:strCache>
            </c:strRef>
          </c:cat>
          <c:val>
            <c:numRef>
              <c:f>Sheet1!$M$6:$M$10</c:f>
              <c:numCache>
                <c:formatCode>General</c:formatCode>
                <c:ptCount val="5"/>
                <c:pt idx="0">
                  <c:v>4312</c:v>
                </c:pt>
                <c:pt idx="1">
                  <c:v>6228</c:v>
                </c:pt>
                <c:pt idx="2">
                  <c:v>2501</c:v>
                </c:pt>
                <c:pt idx="3">
                  <c:v>5012</c:v>
                </c:pt>
                <c:pt idx="4">
                  <c:v>5075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E1-4D48-A4E3-54BCAB73C4D8}"/>
            </c:ext>
          </c:extLst>
        </c:ser>
        <c:ser>
          <c:idx val="1"/>
          <c:order val="1"/>
          <c:tx>
            <c:strRef>
              <c:f>Sheet1!$N$3</c:f>
              <c:strCache>
                <c:ptCount val="1"/>
                <c:pt idx="0">
                  <c:v>Gas Vol
(dm3/kg)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Sheet1!$A$6:$A$10</c:f>
              <c:strCache>
                <c:ptCount val="5"/>
                <c:pt idx="0">
                  <c:v>Nitro Cellulose</c:v>
                </c:pt>
                <c:pt idx="1">
                  <c:v>Nitro Glycerine</c:v>
                </c:pt>
                <c:pt idx="2">
                  <c:v>Nitro Guanidine</c:v>
                </c:pt>
                <c:pt idx="3">
                  <c:v>HMX</c:v>
                </c:pt>
                <c:pt idx="4">
                  <c:v>RDX</c:v>
                </c:pt>
              </c:strCache>
            </c:strRef>
          </c:cat>
          <c:val>
            <c:numRef>
              <c:f>Sheet1!$N$6:$N$10</c:f>
              <c:numCache>
                <c:formatCode>General</c:formatCode>
                <c:ptCount val="5"/>
                <c:pt idx="0">
                  <c:v>821</c:v>
                </c:pt>
                <c:pt idx="1">
                  <c:v>739</c:v>
                </c:pt>
                <c:pt idx="2">
                  <c:v>1076</c:v>
                </c:pt>
                <c:pt idx="3">
                  <c:v>908</c:v>
                </c:pt>
                <c:pt idx="4">
                  <c:v>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E1-4D48-A4E3-54BCAB73C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6061472"/>
        <c:axId val="589996240"/>
      </c:barChart>
      <c:catAx>
        <c:axId val="386061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996240"/>
        <c:crosses val="autoZero"/>
        <c:auto val="1"/>
        <c:lblAlgn val="ctr"/>
        <c:lblOffset val="100"/>
        <c:noMultiLvlLbl val="0"/>
      </c:catAx>
      <c:valAx>
        <c:axId val="589996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06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Propellant</a:t>
            </a:r>
            <a:r>
              <a:rPr lang="en-GB" baseline="0"/>
              <a:t> Ingredient Characteristics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38736542852608"/>
          <c:y val="0.12067544933332194"/>
          <c:w val="0.82841492673218231"/>
          <c:h val="0.723822372420740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Q
(kJ/kg)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Sheet1!$A$6:$A$10</c:f>
              <c:strCache>
                <c:ptCount val="5"/>
                <c:pt idx="0">
                  <c:v>Nitro Cellulose</c:v>
                </c:pt>
                <c:pt idx="1">
                  <c:v>Nitro Glycerine</c:v>
                </c:pt>
                <c:pt idx="2">
                  <c:v>Nitro Guanidine</c:v>
                </c:pt>
                <c:pt idx="3">
                  <c:v>HMX</c:v>
                </c:pt>
                <c:pt idx="4">
                  <c:v>RDX</c:v>
                </c:pt>
              </c:strCache>
            </c:strRef>
          </c:cat>
          <c:val>
            <c:numRef>
              <c:f>Sheet1!$M$6:$M$10</c:f>
              <c:numCache>
                <c:formatCode>General</c:formatCode>
                <c:ptCount val="5"/>
                <c:pt idx="0">
                  <c:v>4312</c:v>
                </c:pt>
                <c:pt idx="1">
                  <c:v>6228</c:v>
                </c:pt>
                <c:pt idx="2">
                  <c:v>2501</c:v>
                </c:pt>
                <c:pt idx="3">
                  <c:v>5012</c:v>
                </c:pt>
                <c:pt idx="4">
                  <c:v>5075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00-4E95-A12A-DB18E1529E64}"/>
            </c:ext>
          </c:extLst>
        </c:ser>
        <c:ser>
          <c:idx val="1"/>
          <c:order val="1"/>
          <c:tx>
            <c:strRef>
              <c:f>Sheet1!$N$3</c:f>
              <c:strCache>
                <c:ptCount val="1"/>
                <c:pt idx="0">
                  <c:v>Gas Vol
(dm3/kg)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Sheet1!$A$6:$A$10</c:f>
              <c:strCache>
                <c:ptCount val="5"/>
                <c:pt idx="0">
                  <c:v>Nitro Cellulose</c:v>
                </c:pt>
                <c:pt idx="1">
                  <c:v>Nitro Glycerine</c:v>
                </c:pt>
                <c:pt idx="2">
                  <c:v>Nitro Guanidine</c:v>
                </c:pt>
                <c:pt idx="3">
                  <c:v>HMX</c:v>
                </c:pt>
                <c:pt idx="4">
                  <c:v>RDX</c:v>
                </c:pt>
              </c:strCache>
            </c:strRef>
          </c:cat>
          <c:val>
            <c:numRef>
              <c:f>Sheet1!$N$6:$N$10</c:f>
              <c:numCache>
                <c:formatCode>General</c:formatCode>
                <c:ptCount val="5"/>
                <c:pt idx="0">
                  <c:v>821</c:v>
                </c:pt>
                <c:pt idx="1">
                  <c:v>739</c:v>
                </c:pt>
                <c:pt idx="2">
                  <c:v>1076</c:v>
                </c:pt>
                <c:pt idx="3">
                  <c:v>908</c:v>
                </c:pt>
                <c:pt idx="4">
                  <c:v>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00-4E95-A12A-DB18E1529E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6061472"/>
        <c:axId val="589996240"/>
      </c:barChart>
      <c:catAx>
        <c:axId val="386061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9996240"/>
        <c:crosses val="autoZero"/>
        <c:auto val="1"/>
        <c:lblAlgn val="ctr"/>
        <c:lblOffset val="100"/>
        <c:noMultiLvlLbl val="0"/>
      </c:catAx>
      <c:valAx>
        <c:axId val="589996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06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276226</xdr:colOff>
      <xdr:row>13</xdr:row>
      <xdr:rowOff>38098</xdr:rowOff>
    </xdr:from>
    <xdr:to>
      <xdr:col>12</xdr:col>
      <xdr:colOff>571500</xdr:colOff>
      <xdr:row>37</xdr:row>
      <xdr:rowOff>19049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E18389A-71AF-7345-1316-36FD9775BA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190047</xdr:colOff>
      <xdr:row>16</xdr:row>
      <xdr:rowOff>128812</xdr:rowOff>
    </xdr:from>
    <xdr:to>
      <xdr:col>12</xdr:col>
      <xdr:colOff>485321</xdr:colOff>
      <xdr:row>40</xdr:row>
      <xdr:rowOff>109764</xdr:rowOff>
    </xdr:to>
    <xdr:graphicFrame macro="">
      <xdr:nvGraphicFramePr>
        <xdr:cNvPr id="2" name="Chart 6">
          <a:extLst>
            <a:ext uri="{FF2B5EF4-FFF2-40B4-BE49-F238E27FC236}">
              <a16:creationId xmlns:a16="http://schemas.microsoft.com/office/drawing/2014/main" id="{3C6BDFEF-157B-4E70-B82F-16BBF6CEA1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314B3-928B-48FD-ADB6-99B79DE4AFD7}">
  <dimension ref="A3:AA1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RowHeight="14.25" x14ac:dyDescent="0.45"/>
  <cols>
    <col min="1" max="2" width="16.86328125" customWidth="1"/>
    <col min="12" max="15" width="11" customWidth="1"/>
  </cols>
  <sheetData>
    <row r="3" spans="1:27" ht="30" x14ac:dyDescent="0.45"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5" t="s">
        <v>8</v>
      </c>
      <c r="L3" s="5" t="s">
        <v>9</v>
      </c>
      <c r="M3" s="5" t="s">
        <v>10</v>
      </c>
      <c r="N3" s="4" t="s">
        <v>11</v>
      </c>
      <c r="O3" s="4" t="s">
        <v>12</v>
      </c>
    </row>
    <row r="4" spans="1:27" ht="15.75" x14ac:dyDescent="0.55000000000000004">
      <c r="A4" s="1" t="s">
        <v>13</v>
      </c>
      <c r="B4" s="1"/>
      <c r="C4" s="4">
        <v>-394</v>
      </c>
      <c r="D4" s="4">
        <v>-241</v>
      </c>
      <c r="E4" s="4">
        <v>-112</v>
      </c>
      <c r="F4" s="4">
        <v>0</v>
      </c>
      <c r="G4" s="4">
        <v>0</v>
      </c>
      <c r="H4" s="4">
        <v>0</v>
      </c>
      <c r="I4" s="4">
        <v>0</v>
      </c>
      <c r="J4" s="4"/>
      <c r="K4" s="4"/>
      <c r="L4" s="5"/>
      <c r="M4" s="5"/>
      <c r="N4" s="4"/>
      <c r="O4" s="3"/>
      <c r="Q4">
        <v>22.4</v>
      </c>
    </row>
    <row r="5" spans="1:27" x14ac:dyDescent="0.45">
      <c r="A5" s="1"/>
      <c r="B5" s="1"/>
      <c r="C5" s="7" t="s">
        <v>14</v>
      </c>
      <c r="D5" s="7"/>
      <c r="E5" s="7"/>
      <c r="F5" s="7"/>
      <c r="G5" s="7"/>
      <c r="H5" s="7"/>
      <c r="I5" s="7"/>
      <c r="J5" s="4"/>
      <c r="K5" s="4"/>
      <c r="L5" s="5"/>
      <c r="M5" s="5"/>
      <c r="N5" s="4"/>
      <c r="O5" s="3"/>
    </row>
    <row r="6" spans="1:27" ht="15.75" x14ac:dyDescent="0.55000000000000004">
      <c r="A6" t="s">
        <v>15</v>
      </c>
      <c r="B6" t="s">
        <v>16</v>
      </c>
      <c r="C6" s="4">
        <v>1.5</v>
      </c>
      <c r="D6" s="4">
        <v>3.5</v>
      </c>
      <c r="E6" s="4">
        <v>4.5</v>
      </c>
      <c r="F6" s="4">
        <v>1.5</v>
      </c>
      <c r="G6" s="4">
        <v>0</v>
      </c>
      <c r="H6" s="4">
        <v>0</v>
      </c>
      <c r="I6" s="4">
        <v>0</v>
      </c>
      <c r="J6" s="4">
        <v>-24.24</v>
      </c>
      <c r="K6" s="4">
        <v>-370.7</v>
      </c>
      <c r="L6" s="4">
        <v>-1281.3699999999999</v>
      </c>
      <c r="M6" s="4">
        <v>4312</v>
      </c>
      <c r="N6" s="4">
        <v>821</v>
      </c>
      <c r="O6" s="3">
        <f>+P6*$Q$4</f>
        <v>246.39999999999998</v>
      </c>
      <c r="P6" s="6">
        <f>SUM(C6:I6)</f>
        <v>11</v>
      </c>
      <c r="R6">
        <f t="shared" ref="R6:X6" si="0">+C6*C4</f>
        <v>-591</v>
      </c>
      <c r="S6">
        <f t="shared" si="0"/>
        <v>-843.5</v>
      </c>
      <c r="T6">
        <f t="shared" si="0"/>
        <v>-504</v>
      </c>
      <c r="U6">
        <f t="shared" si="0"/>
        <v>0</v>
      </c>
      <c r="V6">
        <f t="shared" si="0"/>
        <v>0</v>
      </c>
      <c r="W6">
        <f t="shared" si="0"/>
        <v>0</v>
      </c>
      <c r="X6">
        <f t="shared" si="0"/>
        <v>0</v>
      </c>
      <c r="Y6">
        <f>SUM(R6:X6)</f>
        <v>-1938.5</v>
      </c>
      <c r="Z6">
        <f t="shared" ref="Z6:AA10" si="1">+Y6-K6</f>
        <v>-1567.8</v>
      </c>
      <c r="AA6">
        <f t="shared" si="1"/>
        <v>-286.43000000000006</v>
      </c>
    </row>
    <row r="7" spans="1:27" ht="15.75" x14ac:dyDescent="0.55000000000000004">
      <c r="A7" t="s">
        <v>17</v>
      </c>
      <c r="B7" t="s">
        <v>18</v>
      </c>
      <c r="C7" s="4">
        <v>3</v>
      </c>
      <c r="D7" s="4">
        <v>2.5</v>
      </c>
      <c r="E7" s="4">
        <v>0</v>
      </c>
      <c r="F7" s="4">
        <v>1.5</v>
      </c>
      <c r="G7" s="4">
        <v>0</v>
      </c>
      <c r="H7" s="4">
        <v>0.5</v>
      </c>
      <c r="I7" s="4">
        <v>0</v>
      </c>
      <c r="J7" s="4">
        <v>3.52</v>
      </c>
      <c r="K7" s="4">
        <v>-652.6</v>
      </c>
      <c r="L7" s="4">
        <v>-1414</v>
      </c>
      <c r="M7" s="4">
        <v>6228</v>
      </c>
      <c r="N7" s="4">
        <v>739</v>
      </c>
      <c r="O7" s="3">
        <f>+P7*$Q$4</f>
        <v>168</v>
      </c>
      <c r="P7" s="6">
        <f>SUM(C7:I7)</f>
        <v>7.5</v>
      </c>
      <c r="R7">
        <f t="shared" ref="R7:X7" si="2">+C7*C4</f>
        <v>-1182</v>
      </c>
      <c r="S7">
        <f t="shared" si="2"/>
        <v>-602.5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  <c r="Y7">
        <f>SUM(R7:X7)</f>
        <v>-1784.5</v>
      </c>
      <c r="Z7">
        <f t="shared" si="1"/>
        <v>-1131.9000000000001</v>
      </c>
      <c r="AA7">
        <f t="shared" si="1"/>
        <v>282.09999999999991</v>
      </c>
    </row>
    <row r="8" spans="1:27" ht="15.75" x14ac:dyDescent="0.55000000000000004">
      <c r="A8" t="s">
        <v>19</v>
      </c>
      <c r="B8" t="s">
        <v>20</v>
      </c>
      <c r="C8" s="4">
        <v>0</v>
      </c>
      <c r="D8" s="4">
        <v>1</v>
      </c>
      <c r="E8" s="4">
        <v>1</v>
      </c>
      <c r="F8" s="4">
        <v>2</v>
      </c>
      <c r="G8" s="4">
        <v>1</v>
      </c>
      <c r="H8" s="4">
        <v>0</v>
      </c>
      <c r="I8" s="4">
        <v>0</v>
      </c>
      <c r="J8" s="4">
        <v>-30.75</v>
      </c>
      <c r="K8" s="4">
        <v>-92.05</v>
      </c>
      <c r="L8" s="4">
        <v>-260</v>
      </c>
      <c r="M8" s="4">
        <v>2501</v>
      </c>
      <c r="N8" s="4">
        <v>1076</v>
      </c>
      <c r="O8" s="3">
        <f>+P8*$Q$4</f>
        <v>112</v>
      </c>
      <c r="P8" s="6">
        <f>SUM(C8:I8)</f>
        <v>5</v>
      </c>
      <c r="R8">
        <f t="shared" ref="R8:X8" si="3">+C8*C4</f>
        <v>0</v>
      </c>
      <c r="S8">
        <f t="shared" si="3"/>
        <v>-241</v>
      </c>
      <c r="T8">
        <f t="shared" si="3"/>
        <v>-112</v>
      </c>
      <c r="U8">
        <f t="shared" si="3"/>
        <v>0</v>
      </c>
      <c r="V8">
        <f t="shared" si="3"/>
        <v>0</v>
      </c>
      <c r="W8">
        <f t="shared" si="3"/>
        <v>0</v>
      </c>
      <c r="X8">
        <f t="shared" si="3"/>
        <v>0</v>
      </c>
      <c r="Y8">
        <f>SUM(R8:X8)</f>
        <v>-353</v>
      </c>
      <c r="Z8">
        <f t="shared" si="1"/>
        <v>-260.95</v>
      </c>
      <c r="AA8">
        <f t="shared" si="1"/>
        <v>-0.94999999999998863</v>
      </c>
    </row>
    <row r="9" spans="1:27" ht="15.75" x14ac:dyDescent="0.55000000000000004">
      <c r="A9" t="s">
        <v>21</v>
      </c>
      <c r="B9" t="s">
        <v>22</v>
      </c>
      <c r="C9" s="4">
        <v>0</v>
      </c>
      <c r="D9" s="4">
        <v>4</v>
      </c>
      <c r="E9" s="4">
        <v>4</v>
      </c>
      <c r="F9" s="4">
        <v>4</v>
      </c>
      <c r="G9" s="4">
        <v>0</v>
      </c>
      <c r="H9" s="4">
        <v>0</v>
      </c>
      <c r="I9" s="4">
        <v>0</v>
      </c>
      <c r="J9" s="4">
        <v>-21.61</v>
      </c>
      <c r="K9" s="4">
        <f>75.02</f>
        <v>75.02</v>
      </c>
      <c r="L9" s="4">
        <v>-1484.44</v>
      </c>
      <c r="M9" s="4">
        <v>5012</v>
      </c>
      <c r="N9" s="4">
        <v>908</v>
      </c>
      <c r="O9" s="3">
        <f>+P9*$Q$4</f>
        <v>268.79999999999995</v>
      </c>
      <c r="P9" s="6">
        <f>SUM(C9:I9)</f>
        <v>12</v>
      </c>
      <c r="R9">
        <f t="shared" ref="R9:X9" si="4">+C9*C4</f>
        <v>0</v>
      </c>
      <c r="S9">
        <f t="shared" si="4"/>
        <v>-964</v>
      </c>
      <c r="T9">
        <f t="shared" si="4"/>
        <v>-448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>SUM(R9:X9)</f>
        <v>-1412</v>
      </c>
      <c r="Z9">
        <f t="shared" ref="Z9" si="5">+Y9-K9</f>
        <v>-1487.02</v>
      </c>
      <c r="AA9">
        <f t="shared" ref="AA9" si="6">+Z9-L9</f>
        <v>-2.5799999999999272</v>
      </c>
    </row>
    <row r="10" spans="1:27" ht="15.75" x14ac:dyDescent="0.55000000000000004">
      <c r="A10" t="s">
        <v>23</v>
      </c>
      <c r="B10" t="s">
        <v>24</v>
      </c>
      <c r="C10" s="4">
        <v>0</v>
      </c>
      <c r="D10" s="4">
        <v>3</v>
      </c>
      <c r="E10" s="4">
        <v>3</v>
      </c>
      <c r="F10" s="4">
        <v>3</v>
      </c>
      <c r="G10" s="4">
        <v>0</v>
      </c>
      <c r="H10" s="4">
        <v>0</v>
      </c>
      <c r="I10" s="4">
        <v>0</v>
      </c>
      <c r="J10" s="4">
        <v>-21.61</v>
      </c>
      <c r="K10" s="4">
        <f>70.29</f>
        <v>70.290000000000006</v>
      </c>
      <c r="L10" s="4">
        <v>-1127</v>
      </c>
      <c r="M10" s="4">
        <v>5075</v>
      </c>
      <c r="N10" s="4">
        <v>908</v>
      </c>
      <c r="O10" s="3">
        <f>+P10*$Q$4</f>
        <v>201.6</v>
      </c>
      <c r="P10" s="6">
        <f>SUM(C10:I10)</f>
        <v>9</v>
      </c>
      <c r="R10">
        <f t="shared" ref="R10:X10" si="7">+C10*C4</f>
        <v>0</v>
      </c>
      <c r="S10">
        <f t="shared" si="7"/>
        <v>-723</v>
      </c>
      <c r="T10">
        <f t="shared" si="7"/>
        <v>-336</v>
      </c>
      <c r="U10">
        <f t="shared" si="7"/>
        <v>0</v>
      </c>
      <c r="V10">
        <f t="shared" si="7"/>
        <v>0</v>
      </c>
      <c r="W10">
        <f t="shared" si="7"/>
        <v>0</v>
      </c>
      <c r="X10">
        <f t="shared" si="7"/>
        <v>0</v>
      </c>
      <c r="Y10">
        <f>SUM(R10:X10)</f>
        <v>-1059</v>
      </c>
      <c r="Z10">
        <f t="shared" si="1"/>
        <v>-1129.29</v>
      </c>
      <c r="AA10">
        <f t="shared" si="1"/>
        <v>-2.2899999999999636</v>
      </c>
    </row>
    <row r="11" spans="1:27" x14ac:dyDescent="0.4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2"/>
    </row>
    <row r="13" spans="1:27" x14ac:dyDescent="0.45">
      <c r="O13" t="s">
        <v>25</v>
      </c>
    </row>
  </sheetData>
  <mergeCells count="1">
    <mergeCell ref="C5:I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F6CE1-0CC5-4124-87FD-ECEFAD5D489D}">
  <dimension ref="A3:AA13"/>
  <sheetViews>
    <sheetView tabSelected="1" topLeftCell="A15" zoomScale="70" zoomScaleNormal="70" workbookViewId="0">
      <selection activeCell="B38" sqref="B38"/>
    </sheetView>
  </sheetViews>
  <sheetFormatPr defaultRowHeight="14.25" x14ac:dyDescent="0.45"/>
  <cols>
    <col min="1" max="2" width="16.86328125" customWidth="1"/>
    <col min="12" max="15" width="11" customWidth="1"/>
  </cols>
  <sheetData>
    <row r="3" spans="1:27" ht="30" x14ac:dyDescent="0.45"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5" t="s">
        <v>8</v>
      </c>
      <c r="L3" s="5" t="s">
        <v>9</v>
      </c>
      <c r="M3" s="5" t="s">
        <v>10</v>
      </c>
      <c r="N3" s="4" t="s">
        <v>11</v>
      </c>
      <c r="O3" s="4" t="s">
        <v>12</v>
      </c>
    </row>
    <row r="4" spans="1:27" ht="15.75" x14ac:dyDescent="0.55000000000000004">
      <c r="A4" s="1" t="s">
        <v>13</v>
      </c>
      <c r="B4" s="1"/>
      <c r="C4" s="4">
        <v>-394</v>
      </c>
      <c r="D4" s="4">
        <v>-285</v>
      </c>
      <c r="E4" s="4">
        <v>-112</v>
      </c>
      <c r="F4" s="4">
        <v>0</v>
      </c>
      <c r="G4" s="4">
        <v>0</v>
      </c>
      <c r="H4" s="4">
        <v>0</v>
      </c>
      <c r="I4" s="4">
        <v>0</v>
      </c>
      <c r="J4" s="4"/>
      <c r="K4" s="4"/>
      <c r="L4" s="5"/>
      <c r="M4" s="5"/>
      <c r="N4" s="4"/>
      <c r="O4" s="3"/>
      <c r="Q4">
        <v>22.4</v>
      </c>
    </row>
    <row r="5" spans="1:27" x14ac:dyDescent="0.45">
      <c r="A5" s="1"/>
      <c r="B5" s="1"/>
      <c r="C5" s="7" t="s">
        <v>14</v>
      </c>
      <c r="D5" s="7"/>
      <c r="E5" s="7"/>
      <c r="F5" s="7"/>
      <c r="G5" s="7"/>
      <c r="H5" s="7"/>
      <c r="I5" s="7"/>
      <c r="J5" s="4"/>
      <c r="K5" s="4"/>
      <c r="L5" s="5"/>
      <c r="M5" s="5"/>
      <c r="N5" s="4"/>
      <c r="O5" s="3"/>
    </row>
    <row r="6" spans="1:27" ht="15.75" x14ac:dyDescent="0.55000000000000004">
      <c r="A6" t="s">
        <v>15</v>
      </c>
      <c r="B6" t="s">
        <v>16</v>
      </c>
      <c r="C6" s="4">
        <v>1.5</v>
      </c>
      <c r="D6" s="4">
        <v>3.5</v>
      </c>
      <c r="E6" s="4">
        <v>4.5</v>
      </c>
      <c r="F6" s="4">
        <v>1.5</v>
      </c>
      <c r="G6" s="4">
        <v>0</v>
      </c>
      <c r="H6" s="4">
        <v>0</v>
      </c>
      <c r="I6" s="4">
        <v>0</v>
      </c>
      <c r="J6" s="4">
        <v>-24.24</v>
      </c>
      <c r="K6" s="4">
        <v>-370.7</v>
      </c>
      <c r="L6" s="4">
        <v>-1281.3699999999999</v>
      </c>
      <c r="M6" s="4">
        <v>4312</v>
      </c>
      <c r="N6" s="4">
        <v>821</v>
      </c>
      <c r="O6" s="3">
        <f>+P6*$Q$4</f>
        <v>246.39999999999998</v>
      </c>
      <c r="P6" s="6">
        <f>SUM(C6:I6)</f>
        <v>11</v>
      </c>
      <c r="R6">
        <f t="shared" ref="R6:X6" si="0">+C6*C4</f>
        <v>-591</v>
      </c>
      <c r="S6">
        <f t="shared" si="0"/>
        <v>-997.5</v>
      </c>
      <c r="T6">
        <f t="shared" si="0"/>
        <v>-504</v>
      </c>
      <c r="U6">
        <f t="shared" si="0"/>
        <v>0</v>
      </c>
      <c r="V6">
        <f t="shared" si="0"/>
        <v>0</v>
      </c>
      <c r="W6">
        <f t="shared" si="0"/>
        <v>0</v>
      </c>
      <c r="X6">
        <f t="shared" si="0"/>
        <v>0</v>
      </c>
      <c r="Y6">
        <f>SUM(R6:X6)</f>
        <v>-2092.5</v>
      </c>
      <c r="Z6">
        <f t="shared" ref="Z6:AA10" si="1">+Y6-K6</f>
        <v>-1721.8</v>
      </c>
      <c r="AA6">
        <f t="shared" si="1"/>
        <v>-440.43000000000006</v>
      </c>
    </row>
    <row r="7" spans="1:27" ht="15.75" x14ac:dyDescent="0.55000000000000004">
      <c r="A7" t="s">
        <v>17</v>
      </c>
      <c r="B7" t="s">
        <v>18</v>
      </c>
      <c r="C7" s="4">
        <v>3</v>
      </c>
      <c r="D7" s="4">
        <v>2.5</v>
      </c>
      <c r="E7" s="4">
        <v>0</v>
      </c>
      <c r="F7" s="4">
        <v>1.5</v>
      </c>
      <c r="G7" s="4">
        <v>0</v>
      </c>
      <c r="H7" s="4">
        <v>0.5</v>
      </c>
      <c r="I7" s="4">
        <v>0</v>
      </c>
      <c r="J7" s="4">
        <v>3.52</v>
      </c>
      <c r="K7" s="4">
        <v>-652.6</v>
      </c>
      <c r="L7" s="4">
        <v>-1414</v>
      </c>
      <c r="M7" s="4">
        <v>6228</v>
      </c>
      <c r="N7" s="4">
        <v>739</v>
      </c>
      <c r="O7" s="3">
        <f>+P7*$Q$4</f>
        <v>168</v>
      </c>
      <c r="P7" s="6">
        <f>SUM(C7:I7)</f>
        <v>7.5</v>
      </c>
      <c r="R7">
        <f t="shared" ref="R7:X7" si="2">+C7*C4</f>
        <v>-1182</v>
      </c>
      <c r="S7">
        <f t="shared" si="2"/>
        <v>-712.5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  <c r="Y7">
        <f>SUM(R7:X7)</f>
        <v>-1894.5</v>
      </c>
      <c r="Z7">
        <f t="shared" si="1"/>
        <v>-1241.9000000000001</v>
      </c>
      <c r="AA7">
        <f t="shared" si="1"/>
        <v>172.09999999999991</v>
      </c>
    </row>
    <row r="8" spans="1:27" ht="15.75" x14ac:dyDescent="0.55000000000000004">
      <c r="A8" t="s">
        <v>19</v>
      </c>
      <c r="B8" t="s">
        <v>20</v>
      </c>
      <c r="C8" s="4">
        <v>0</v>
      </c>
      <c r="D8" s="4">
        <v>1</v>
      </c>
      <c r="E8" s="4">
        <v>1</v>
      </c>
      <c r="F8" s="4">
        <v>2</v>
      </c>
      <c r="G8" s="4">
        <v>1</v>
      </c>
      <c r="H8" s="4">
        <v>0</v>
      </c>
      <c r="I8" s="4">
        <v>0</v>
      </c>
      <c r="J8" s="4">
        <v>-30.75</v>
      </c>
      <c r="K8" s="4">
        <v>-92.05</v>
      </c>
      <c r="L8" s="4">
        <v>-260</v>
      </c>
      <c r="M8" s="4">
        <v>2501</v>
      </c>
      <c r="N8" s="4">
        <v>1076</v>
      </c>
      <c r="O8" s="3">
        <f>+P8*$Q$4</f>
        <v>112</v>
      </c>
      <c r="P8" s="6">
        <f>SUM(C8:I8)</f>
        <v>5</v>
      </c>
      <c r="R8">
        <f t="shared" ref="R8:X8" si="3">+C8*C4</f>
        <v>0</v>
      </c>
      <c r="S8">
        <f t="shared" si="3"/>
        <v>-285</v>
      </c>
      <c r="T8">
        <f t="shared" si="3"/>
        <v>-112</v>
      </c>
      <c r="U8">
        <f t="shared" si="3"/>
        <v>0</v>
      </c>
      <c r="V8">
        <f t="shared" si="3"/>
        <v>0</v>
      </c>
      <c r="W8">
        <f t="shared" si="3"/>
        <v>0</v>
      </c>
      <c r="X8">
        <f t="shared" si="3"/>
        <v>0</v>
      </c>
      <c r="Y8">
        <f>SUM(R8:X8)</f>
        <v>-397</v>
      </c>
      <c r="Z8">
        <f t="shared" si="1"/>
        <v>-304.95</v>
      </c>
      <c r="AA8">
        <f t="shared" si="1"/>
        <v>-44.949999999999989</v>
      </c>
    </row>
    <row r="9" spans="1:27" ht="15.75" x14ac:dyDescent="0.55000000000000004">
      <c r="A9" t="s">
        <v>21</v>
      </c>
      <c r="B9" t="s">
        <v>22</v>
      </c>
      <c r="C9" s="4">
        <v>0</v>
      </c>
      <c r="D9" s="4">
        <v>4</v>
      </c>
      <c r="E9" s="4">
        <v>4</v>
      </c>
      <c r="F9" s="4">
        <v>4</v>
      </c>
      <c r="G9" s="4">
        <v>0</v>
      </c>
      <c r="H9" s="4">
        <v>0</v>
      </c>
      <c r="I9" s="4">
        <v>0</v>
      </c>
      <c r="J9" s="4">
        <v>-21.61</v>
      </c>
      <c r="K9" s="4">
        <f>75.02</f>
        <v>75.02</v>
      </c>
      <c r="L9" s="4">
        <v>-1484.44</v>
      </c>
      <c r="M9" s="4">
        <v>5012</v>
      </c>
      <c r="N9" s="4">
        <v>908</v>
      </c>
      <c r="O9" s="3">
        <f>+P9*$Q$4</f>
        <v>268.79999999999995</v>
      </c>
      <c r="P9" s="6">
        <f>SUM(C9:I9)</f>
        <v>12</v>
      </c>
      <c r="R9">
        <f t="shared" ref="R9:X9" si="4">+C9*C4</f>
        <v>0</v>
      </c>
      <c r="S9">
        <f t="shared" si="4"/>
        <v>-1140</v>
      </c>
      <c r="T9">
        <f t="shared" si="4"/>
        <v>-448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>SUM(R9:X9)</f>
        <v>-1588</v>
      </c>
      <c r="Z9">
        <f t="shared" si="1"/>
        <v>-1663.02</v>
      </c>
      <c r="AA9">
        <f t="shared" si="1"/>
        <v>-178.57999999999993</v>
      </c>
    </row>
    <row r="10" spans="1:27" ht="15.75" x14ac:dyDescent="0.55000000000000004">
      <c r="A10" t="s">
        <v>23</v>
      </c>
      <c r="B10" t="s">
        <v>24</v>
      </c>
      <c r="C10" s="4">
        <v>0</v>
      </c>
      <c r="D10" s="4">
        <v>3</v>
      </c>
      <c r="E10" s="4">
        <v>3</v>
      </c>
      <c r="F10" s="4">
        <v>3</v>
      </c>
      <c r="G10" s="4">
        <v>0</v>
      </c>
      <c r="H10" s="4">
        <v>0</v>
      </c>
      <c r="I10" s="4">
        <v>0</v>
      </c>
      <c r="J10" s="4">
        <v>-21.61</v>
      </c>
      <c r="K10" s="4">
        <f>70.29</f>
        <v>70.290000000000006</v>
      </c>
      <c r="L10" s="4">
        <v>-1127</v>
      </c>
      <c r="M10" s="4">
        <v>5075</v>
      </c>
      <c r="N10" s="4">
        <v>908</v>
      </c>
      <c r="O10" s="3">
        <f>+P10*$Q$4</f>
        <v>201.6</v>
      </c>
      <c r="P10" s="6">
        <f>SUM(C10:I10)</f>
        <v>9</v>
      </c>
      <c r="R10">
        <f t="shared" ref="R10:X10" si="5">+C10*C4</f>
        <v>0</v>
      </c>
      <c r="S10">
        <f t="shared" si="5"/>
        <v>-855</v>
      </c>
      <c r="T10">
        <f t="shared" si="5"/>
        <v>-336</v>
      </c>
      <c r="U10">
        <f t="shared" si="5"/>
        <v>0</v>
      </c>
      <c r="V10">
        <f t="shared" si="5"/>
        <v>0</v>
      </c>
      <c r="W10">
        <f t="shared" si="5"/>
        <v>0</v>
      </c>
      <c r="X10">
        <f t="shared" si="5"/>
        <v>0</v>
      </c>
      <c r="Y10">
        <f>SUM(R10:X10)</f>
        <v>-1191</v>
      </c>
      <c r="Z10">
        <f t="shared" si="1"/>
        <v>-1261.29</v>
      </c>
      <c r="AA10">
        <f t="shared" si="1"/>
        <v>-134.28999999999996</v>
      </c>
    </row>
    <row r="11" spans="1:27" x14ac:dyDescent="0.4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2"/>
    </row>
    <row r="13" spans="1:27" x14ac:dyDescent="0.45">
      <c r="O13" t="s">
        <v>25</v>
      </c>
    </row>
  </sheetData>
  <mergeCells count="1">
    <mergeCell ref="C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David Holley</cp:lastModifiedBy>
  <cp:revision/>
  <dcterms:created xsi:type="dcterms:W3CDTF">2023-10-29T11:13:15Z</dcterms:created>
  <dcterms:modified xsi:type="dcterms:W3CDTF">2023-11-29T11:39:39Z</dcterms:modified>
  <cp:category/>
  <cp:contentStatus/>
</cp:coreProperties>
</file>