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4.xml" ContentType="application/vnd.openxmlformats-officedocument.drawingml.chartshapes+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drawings/drawing5.xml" ContentType="application/vnd.openxmlformats-officedocument.drawingml.chartshapes+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uowtsd-my.sharepoint.com/personal/2304962_student_uwtsd_ac_uk/Documents/Year 2/Thermodynamics/"/>
    </mc:Choice>
  </mc:AlternateContent>
  <xr:revisionPtr revIDLastSave="0" documentId="8_{CB79060F-0C2C-4BC2-8486-8E9DAFEF0BED}" xr6:coauthVersionLast="47" xr6:coauthVersionMax="47" xr10:uidLastSave="{00000000-0000-0000-0000-000000000000}"/>
  <bookViews>
    <workbookView xWindow="-120" yWindow="-120" windowWidth="29040" windowHeight="15720" xr2:uid="{6C8B8ED9-43B6-428D-802E-D17B4ED85D6A}"/>
  </bookViews>
  <sheets>
    <sheet name="Part 1" sheetId="1" r:id="rId1"/>
    <sheet name="Part 1 Graphs" sheetId="3" r:id="rId2"/>
    <sheet name="Part 2" sheetId="7" r:id="rId3"/>
    <sheet name="References" sheetId="2"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7" i="7" l="1"/>
  <c r="BD5" i="7" s="1"/>
  <c r="BB5" i="7"/>
  <c r="AY5" i="7"/>
  <c r="AV5" i="7"/>
  <c r="AV6" i="7"/>
  <c r="AV7" i="7"/>
  <c r="AV8" i="7"/>
  <c r="AV9" i="7"/>
  <c r="AV10" i="7"/>
  <c r="AV11" i="7"/>
  <c r="AV12" i="7"/>
  <c r="AV13" i="7"/>
  <c r="AV14" i="7"/>
  <c r="AV15" i="7"/>
  <c r="AV16" i="7"/>
  <c r="AV17" i="7"/>
  <c r="AV18" i="7"/>
  <c r="AV19" i="7"/>
  <c r="AV20" i="7"/>
  <c r="AV21" i="7"/>
  <c r="AV22" i="7"/>
  <c r="AV23" i="7"/>
  <c r="AV24" i="7"/>
  <c r="AV25" i="7"/>
  <c r="AV26" i="7"/>
  <c r="AV27" i="7"/>
  <c r="AV28" i="7"/>
  <c r="AV29" i="7"/>
  <c r="AV30" i="7"/>
  <c r="AV31" i="7"/>
  <c r="AV32" i="7"/>
  <c r="AV33" i="7"/>
  <c r="AV34" i="7"/>
  <c r="AV35" i="7"/>
  <c r="AV36" i="7"/>
  <c r="AV37" i="7"/>
  <c r="AV38" i="7"/>
  <c r="AV39" i="7"/>
  <c r="AV40" i="7"/>
  <c r="AV41" i="7"/>
  <c r="AV42" i="7"/>
  <c r="AV43" i="7"/>
  <c r="AV44" i="7"/>
  <c r="AV45" i="7"/>
  <c r="AV46" i="7"/>
  <c r="AV47" i="7"/>
  <c r="AV48" i="7"/>
  <c r="AV49" i="7"/>
  <c r="AV50" i="7"/>
  <c r="AV51" i="7"/>
  <c r="AV52" i="7"/>
  <c r="AV53" i="7"/>
  <c r="AV54" i="7"/>
  <c r="AV55" i="7"/>
  <c r="AV56" i="7"/>
  <c r="AV57" i="7"/>
  <c r="AV58" i="7"/>
  <c r="AV59" i="7"/>
  <c r="AV60" i="7"/>
  <c r="AV61" i="7"/>
  <c r="AV62" i="7"/>
  <c r="AV63" i="7"/>
  <c r="AV64" i="7"/>
  <c r="AV65" i="7"/>
  <c r="AV66" i="7"/>
  <c r="AV67" i="7"/>
  <c r="AV68" i="7"/>
  <c r="AV69" i="7"/>
  <c r="AV70" i="7"/>
  <c r="AV71" i="7"/>
  <c r="AV72" i="7"/>
  <c r="AV73" i="7"/>
  <c r="AV74" i="7"/>
  <c r="AV75" i="7"/>
  <c r="AV76" i="7"/>
  <c r="AV77" i="7"/>
  <c r="AV78" i="7"/>
  <c r="AV79" i="7"/>
  <c r="AV80" i="7"/>
  <c r="AV81" i="7"/>
  <c r="AV82" i="7"/>
  <c r="AV83" i="7"/>
  <c r="AV84" i="7"/>
  <c r="AV85" i="7"/>
  <c r="AV86" i="7"/>
  <c r="AV87" i="7"/>
  <c r="AV88" i="7"/>
  <c r="AV89" i="7"/>
  <c r="AV90" i="7"/>
  <c r="AV91" i="7"/>
  <c r="AV92" i="7"/>
  <c r="AV93" i="7"/>
  <c r="AV94" i="7"/>
  <c r="AV95" i="7"/>
  <c r="AV96" i="7"/>
  <c r="AV97" i="7"/>
  <c r="AV98" i="7"/>
  <c r="AV99" i="7"/>
  <c r="AV100" i="7"/>
  <c r="AV101" i="7"/>
  <c r="AV102" i="7"/>
  <c r="AV103" i="7"/>
  <c r="AV104" i="7"/>
  <c r="AV105" i="7"/>
  <c r="AV106" i="7"/>
  <c r="AV107" i="7"/>
  <c r="AV108" i="7"/>
  <c r="AV109" i="7"/>
  <c r="AV110" i="7"/>
  <c r="AV111" i="7"/>
  <c r="AV112" i="7"/>
  <c r="AV113" i="7"/>
  <c r="AV114" i="7"/>
  <c r="AV115" i="7"/>
  <c r="AV116" i="7"/>
  <c r="AV117" i="7"/>
  <c r="AV118" i="7"/>
  <c r="AV119" i="7"/>
  <c r="AV120" i="7"/>
  <c r="AV121" i="7"/>
  <c r="AV122" i="7"/>
  <c r="AV123" i="7"/>
  <c r="AV124" i="7"/>
  <c r="AV125" i="7"/>
  <c r="AV126" i="7"/>
  <c r="AV127" i="7"/>
  <c r="AV128" i="7"/>
  <c r="AV129" i="7"/>
  <c r="AV130" i="7"/>
  <c r="AV131" i="7"/>
  <c r="AV132" i="7"/>
  <c r="AV133" i="7"/>
  <c r="AV134" i="7"/>
  <c r="AV135" i="7"/>
  <c r="AV136" i="7"/>
  <c r="AV137" i="7"/>
  <c r="AV138" i="7"/>
  <c r="AV139" i="7"/>
  <c r="AV140" i="7"/>
  <c r="AV141" i="7"/>
  <c r="AV142" i="7"/>
  <c r="AV143" i="7"/>
  <c r="AV144" i="7"/>
  <c r="AV145" i="7"/>
  <c r="AV146" i="7"/>
  <c r="AV147" i="7"/>
  <c r="AV148" i="7"/>
  <c r="AV149" i="7"/>
  <c r="AV150" i="7"/>
  <c r="AV151" i="7"/>
  <c r="AV152" i="7"/>
  <c r="AV153" i="7"/>
  <c r="AV154" i="7"/>
  <c r="AV155" i="7"/>
  <c r="AV156" i="7"/>
  <c r="AV157" i="7"/>
  <c r="AV158" i="7"/>
  <c r="AV159" i="7"/>
  <c r="AV160" i="7"/>
  <c r="AV161" i="7"/>
  <c r="AV162" i="7"/>
  <c r="AV163" i="7"/>
  <c r="AV164" i="7"/>
  <c r="AV165" i="7"/>
  <c r="AV166" i="7"/>
  <c r="AV167" i="7"/>
  <c r="AV168" i="7"/>
  <c r="AV169" i="7"/>
  <c r="AV170" i="7"/>
  <c r="AV171" i="7"/>
  <c r="AV172" i="7"/>
  <c r="AV173" i="7"/>
  <c r="AV174" i="7"/>
  <c r="AV175" i="7"/>
  <c r="AV176" i="7"/>
  <c r="AV177" i="7"/>
  <c r="AV178" i="7"/>
  <c r="AV179" i="7"/>
  <c r="AV180" i="7"/>
  <c r="AV181" i="7"/>
  <c r="AV182" i="7"/>
  <c r="AV183" i="7"/>
  <c r="AV184" i="7"/>
  <c r="AV185" i="7"/>
  <c r="AV186" i="7"/>
  <c r="AV187" i="7"/>
  <c r="AV188" i="7"/>
  <c r="AV189" i="7"/>
  <c r="AV190" i="7"/>
  <c r="AV191" i="7"/>
  <c r="AV192" i="7"/>
  <c r="AV193" i="7"/>
  <c r="AV194" i="7"/>
  <c r="AV195" i="7"/>
  <c r="AV196" i="7"/>
  <c r="AV197" i="7"/>
  <c r="AV198" i="7"/>
  <c r="AV199" i="7"/>
  <c r="AV200" i="7"/>
  <c r="AV201" i="7"/>
  <c r="AV202" i="7"/>
  <c r="AV203" i="7"/>
  <c r="AV204" i="7"/>
  <c r="AV205" i="7"/>
  <c r="AV206" i="7"/>
  <c r="AV207" i="7"/>
  <c r="AV208" i="7"/>
  <c r="AV209" i="7"/>
  <c r="AV210" i="7"/>
  <c r="AV211" i="7"/>
  <c r="AV212" i="7"/>
  <c r="AV213" i="7"/>
  <c r="AV214" i="7"/>
  <c r="AV215" i="7"/>
  <c r="AV216" i="7"/>
  <c r="AV217" i="7"/>
  <c r="AV218" i="7"/>
  <c r="AV219" i="7"/>
  <c r="AV220" i="7"/>
  <c r="AV221" i="7"/>
  <c r="AV222" i="7"/>
  <c r="AV223" i="7"/>
  <c r="AV224" i="7"/>
  <c r="AV225" i="7"/>
  <c r="AV226" i="7"/>
  <c r="AV227" i="7"/>
  <c r="AV228" i="7"/>
  <c r="AV229" i="7"/>
  <c r="AV230" i="7"/>
  <c r="AV231" i="7"/>
  <c r="AV232" i="7"/>
  <c r="AV233" i="7"/>
  <c r="AV234" i="7"/>
  <c r="AV235" i="7"/>
  <c r="AV236" i="7"/>
  <c r="AV237" i="7"/>
  <c r="AV238" i="7"/>
  <c r="AV239" i="7"/>
  <c r="AV240" i="7"/>
  <c r="AV241" i="7"/>
  <c r="AV242" i="7"/>
  <c r="AV243" i="7"/>
  <c r="AV244" i="7"/>
  <c r="AV245" i="7"/>
  <c r="AV246" i="7"/>
  <c r="AV247" i="7"/>
  <c r="AV248" i="7"/>
  <c r="AV249" i="7"/>
  <c r="AV250" i="7"/>
  <c r="AV251" i="7"/>
  <c r="AV252" i="7"/>
  <c r="AV253" i="7"/>
  <c r="AV254" i="7"/>
  <c r="AV255" i="7"/>
  <c r="AV256" i="7"/>
  <c r="AV257" i="7"/>
  <c r="AV258" i="7"/>
  <c r="AV259" i="7"/>
  <c r="AV260" i="7"/>
  <c r="AV261" i="7"/>
  <c r="AV262" i="7"/>
  <c r="AV263" i="7"/>
  <c r="AV264" i="7"/>
  <c r="AV265" i="7"/>
  <c r="AV266" i="7"/>
  <c r="AV267" i="7"/>
  <c r="AV268" i="7"/>
  <c r="AV269" i="7"/>
  <c r="AV270" i="7"/>
  <c r="AV271" i="7"/>
  <c r="AV272" i="7"/>
  <c r="AV273" i="7"/>
  <c r="AV274" i="7"/>
  <c r="AV275" i="7"/>
  <c r="AV276" i="7"/>
  <c r="AV277" i="7"/>
  <c r="AV278" i="7"/>
  <c r="AV279" i="7"/>
  <c r="AV280" i="7"/>
  <c r="AV281" i="7"/>
  <c r="AV282" i="7"/>
  <c r="AV283" i="7"/>
  <c r="AV284" i="7"/>
  <c r="AV285" i="7"/>
  <c r="AV286" i="7"/>
  <c r="AV287" i="7"/>
  <c r="AV288" i="7"/>
  <c r="AV289" i="7"/>
  <c r="AV290" i="7"/>
  <c r="AV291" i="7"/>
  <c r="AV292" i="7"/>
  <c r="AV293" i="7"/>
  <c r="AV294" i="7"/>
  <c r="AV295" i="7"/>
  <c r="AV296" i="7"/>
  <c r="AV297" i="7"/>
  <c r="AV298" i="7"/>
  <c r="AV299" i="7"/>
  <c r="AV300" i="7"/>
  <c r="AV301" i="7"/>
  <c r="AV302" i="7"/>
  <c r="AV303" i="7"/>
  <c r="AV304" i="7"/>
  <c r="AV305" i="7"/>
  <c r="AV306" i="7"/>
  <c r="AV307" i="7"/>
  <c r="AV308" i="7"/>
  <c r="AV309" i="7"/>
  <c r="AV310" i="7"/>
  <c r="AV311" i="7"/>
  <c r="AV312" i="7"/>
  <c r="AV313" i="7"/>
  <c r="AV314" i="7"/>
  <c r="AV315" i="7"/>
  <c r="AV316" i="7"/>
  <c r="AV317" i="7"/>
  <c r="AV318" i="7"/>
  <c r="AV319" i="7"/>
  <c r="AV320" i="7"/>
  <c r="AV321" i="7"/>
  <c r="AV322" i="7"/>
  <c r="AV323" i="7"/>
  <c r="AV324" i="7"/>
  <c r="AV325" i="7"/>
  <c r="AV326" i="7"/>
  <c r="AV327" i="7"/>
  <c r="AV328" i="7"/>
  <c r="AV329" i="7"/>
  <c r="AV330" i="7"/>
  <c r="AV331" i="7"/>
  <c r="AV332" i="7"/>
  <c r="AV333" i="7"/>
  <c r="AV334" i="7"/>
  <c r="AV335" i="7"/>
  <c r="AV336" i="7"/>
  <c r="AV337" i="7"/>
  <c r="AV338" i="7"/>
  <c r="AV339" i="7"/>
  <c r="AV340" i="7"/>
  <c r="AV341" i="7"/>
  <c r="AV342" i="7"/>
  <c r="AV343" i="7"/>
  <c r="AV344" i="7"/>
  <c r="AV345" i="7"/>
  <c r="AV346" i="7"/>
  <c r="AV347" i="7"/>
  <c r="AV348" i="7"/>
  <c r="AV349" i="7"/>
  <c r="AV350" i="7"/>
  <c r="AV351" i="7"/>
  <c r="AV352" i="7"/>
  <c r="AV353" i="7"/>
  <c r="AV354" i="7"/>
  <c r="AV355" i="7"/>
  <c r="AV356" i="7"/>
  <c r="AV357" i="7"/>
  <c r="AV358" i="7"/>
  <c r="AV359" i="7"/>
  <c r="AV360" i="7"/>
  <c r="AV361" i="7"/>
  <c r="AV362" i="7"/>
  <c r="AV363" i="7"/>
  <c r="AV364" i="7"/>
  <c r="AV4" i="7"/>
  <c r="AR5" i="7"/>
  <c r="AR6" i="7"/>
  <c r="AR7" i="7"/>
  <c r="AR8" i="7"/>
  <c r="AR9" i="7"/>
  <c r="AR10" i="7"/>
  <c r="AR11" i="7"/>
  <c r="AR12" i="7"/>
  <c r="AR13" i="7"/>
  <c r="AR14" i="7"/>
  <c r="AR15" i="7"/>
  <c r="AR16" i="7"/>
  <c r="AR17" i="7"/>
  <c r="AR18" i="7"/>
  <c r="AR19" i="7"/>
  <c r="AR20" i="7"/>
  <c r="AR21" i="7"/>
  <c r="AR22" i="7"/>
  <c r="AR23" i="7"/>
  <c r="AR24" i="7"/>
  <c r="AR25" i="7"/>
  <c r="AR26" i="7"/>
  <c r="AR27" i="7"/>
  <c r="AR28" i="7"/>
  <c r="AR29" i="7"/>
  <c r="AR30" i="7"/>
  <c r="AR31" i="7"/>
  <c r="AR32" i="7"/>
  <c r="AR33" i="7"/>
  <c r="AR34" i="7"/>
  <c r="AR35" i="7"/>
  <c r="AR36" i="7"/>
  <c r="AR37" i="7"/>
  <c r="AR38" i="7"/>
  <c r="AR39" i="7"/>
  <c r="AR40" i="7"/>
  <c r="AR41" i="7"/>
  <c r="AR42" i="7"/>
  <c r="AR43" i="7"/>
  <c r="AR44" i="7"/>
  <c r="AR45" i="7"/>
  <c r="AR46" i="7"/>
  <c r="AR47" i="7"/>
  <c r="AR48" i="7"/>
  <c r="AR49" i="7"/>
  <c r="AR50" i="7"/>
  <c r="AR51" i="7"/>
  <c r="AR52" i="7"/>
  <c r="AR53" i="7"/>
  <c r="AR54" i="7"/>
  <c r="AR55" i="7"/>
  <c r="AR56" i="7"/>
  <c r="AR57" i="7"/>
  <c r="AR58" i="7"/>
  <c r="AR59" i="7"/>
  <c r="AR60" i="7"/>
  <c r="AR61" i="7"/>
  <c r="AR62" i="7"/>
  <c r="AR63" i="7"/>
  <c r="AR64" i="7"/>
  <c r="AR65" i="7"/>
  <c r="AR66" i="7"/>
  <c r="AR67" i="7"/>
  <c r="AR68" i="7"/>
  <c r="AR69" i="7"/>
  <c r="AR70" i="7"/>
  <c r="AR71" i="7"/>
  <c r="AR72" i="7"/>
  <c r="AR73" i="7"/>
  <c r="AR74" i="7"/>
  <c r="AR75" i="7"/>
  <c r="AR76" i="7"/>
  <c r="AR77" i="7"/>
  <c r="AR78" i="7"/>
  <c r="AR79" i="7"/>
  <c r="AR80" i="7"/>
  <c r="AR81" i="7"/>
  <c r="AR82" i="7"/>
  <c r="AR83" i="7"/>
  <c r="AR84" i="7"/>
  <c r="AR85" i="7"/>
  <c r="AR86" i="7"/>
  <c r="AR87" i="7"/>
  <c r="AR88" i="7"/>
  <c r="AR89" i="7"/>
  <c r="AR90" i="7"/>
  <c r="AR91" i="7"/>
  <c r="AR92" i="7"/>
  <c r="AR93" i="7"/>
  <c r="AR94" i="7"/>
  <c r="AR95" i="7"/>
  <c r="AR96" i="7"/>
  <c r="AR97" i="7"/>
  <c r="AR98" i="7"/>
  <c r="AR99" i="7"/>
  <c r="AR100" i="7"/>
  <c r="AR101" i="7"/>
  <c r="AR102" i="7"/>
  <c r="AR103" i="7"/>
  <c r="AR104" i="7"/>
  <c r="AR105" i="7"/>
  <c r="AR106" i="7"/>
  <c r="AR107" i="7"/>
  <c r="AR108" i="7"/>
  <c r="AR109" i="7"/>
  <c r="AR110" i="7"/>
  <c r="AR111" i="7"/>
  <c r="AR112" i="7"/>
  <c r="AR113" i="7"/>
  <c r="AR114" i="7"/>
  <c r="AR115" i="7"/>
  <c r="AR116" i="7"/>
  <c r="AR117" i="7"/>
  <c r="AR118" i="7"/>
  <c r="AR119" i="7"/>
  <c r="AR120" i="7"/>
  <c r="AR121" i="7"/>
  <c r="AR122" i="7"/>
  <c r="AR123" i="7"/>
  <c r="AR124" i="7"/>
  <c r="AR125" i="7"/>
  <c r="AR126" i="7"/>
  <c r="AR127" i="7"/>
  <c r="AR128" i="7"/>
  <c r="AR129" i="7"/>
  <c r="AR130" i="7"/>
  <c r="AR131" i="7"/>
  <c r="AR132" i="7"/>
  <c r="AR133" i="7"/>
  <c r="AR134" i="7"/>
  <c r="AR135" i="7"/>
  <c r="AR136" i="7"/>
  <c r="AR137" i="7"/>
  <c r="AR138" i="7"/>
  <c r="AR139" i="7"/>
  <c r="AR140" i="7"/>
  <c r="AR141" i="7"/>
  <c r="AR142" i="7"/>
  <c r="AR143" i="7"/>
  <c r="AR144" i="7"/>
  <c r="AR145" i="7"/>
  <c r="AR146" i="7"/>
  <c r="AR147" i="7"/>
  <c r="AR148" i="7"/>
  <c r="AR149" i="7"/>
  <c r="AR150" i="7"/>
  <c r="AR151" i="7"/>
  <c r="AR152" i="7"/>
  <c r="AR153" i="7"/>
  <c r="AR154" i="7"/>
  <c r="AR155" i="7"/>
  <c r="AR156" i="7"/>
  <c r="AR157" i="7"/>
  <c r="AR158" i="7"/>
  <c r="AR159" i="7"/>
  <c r="AR160" i="7"/>
  <c r="AR161" i="7"/>
  <c r="AR162" i="7"/>
  <c r="AR163" i="7"/>
  <c r="AR164" i="7"/>
  <c r="AR165" i="7"/>
  <c r="AR166" i="7"/>
  <c r="AR167" i="7"/>
  <c r="AR168" i="7"/>
  <c r="AR169" i="7"/>
  <c r="AR170" i="7"/>
  <c r="AR171" i="7"/>
  <c r="AR172" i="7"/>
  <c r="AR173" i="7"/>
  <c r="AR174" i="7"/>
  <c r="AR175" i="7"/>
  <c r="AR176" i="7"/>
  <c r="AR177" i="7"/>
  <c r="AR178" i="7"/>
  <c r="AR179" i="7"/>
  <c r="AR180" i="7"/>
  <c r="AR181" i="7"/>
  <c r="AR182" i="7"/>
  <c r="AR183" i="7"/>
  <c r="AR184" i="7"/>
  <c r="AR185" i="7"/>
  <c r="AR186" i="7"/>
  <c r="AR187" i="7"/>
  <c r="AR188" i="7"/>
  <c r="AR189" i="7"/>
  <c r="AR190" i="7"/>
  <c r="AR191" i="7"/>
  <c r="AR192" i="7"/>
  <c r="AR193" i="7"/>
  <c r="AR194" i="7"/>
  <c r="AR195" i="7"/>
  <c r="AR196" i="7"/>
  <c r="AR197" i="7"/>
  <c r="AR198" i="7"/>
  <c r="AR199" i="7"/>
  <c r="AR200" i="7"/>
  <c r="AR201" i="7"/>
  <c r="AR202" i="7"/>
  <c r="AR203" i="7"/>
  <c r="AR204" i="7"/>
  <c r="AR205" i="7"/>
  <c r="AR206" i="7"/>
  <c r="AR207" i="7"/>
  <c r="AR208" i="7"/>
  <c r="AR209" i="7"/>
  <c r="AR210" i="7"/>
  <c r="AR211" i="7"/>
  <c r="AR212" i="7"/>
  <c r="AR213" i="7"/>
  <c r="AR214" i="7"/>
  <c r="AR215" i="7"/>
  <c r="AR216" i="7"/>
  <c r="AR217" i="7"/>
  <c r="AR218" i="7"/>
  <c r="AR219" i="7"/>
  <c r="AR220" i="7"/>
  <c r="AR221" i="7"/>
  <c r="AR222" i="7"/>
  <c r="AR223" i="7"/>
  <c r="AR224" i="7"/>
  <c r="AR225" i="7"/>
  <c r="AR226" i="7"/>
  <c r="AR227" i="7"/>
  <c r="AR228" i="7"/>
  <c r="AR229" i="7"/>
  <c r="AR230" i="7"/>
  <c r="AR231" i="7"/>
  <c r="AR232" i="7"/>
  <c r="AR233" i="7"/>
  <c r="AR234" i="7"/>
  <c r="AR235" i="7"/>
  <c r="AR236" i="7"/>
  <c r="AR237" i="7"/>
  <c r="AR238" i="7"/>
  <c r="AR239" i="7"/>
  <c r="AR240" i="7"/>
  <c r="AR241" i="7"/>
  <c r="AR242" i="7"/>
  <c r="AR243" i="7"/>
  <c r="AR244" i="7"/>
  <c r="AR245" i="7"/>
  <c r="AR246" i="7"/>
  <c r="AR247" i="7"/>
  <c r="AR248" i="7"/>
  <c r="AR249" i="7"/>
  <c r="AR250" i="7"/>
  <c r="AR251" i="7"/>
  <c r="AR252" i="7"/>
  <c r="AR253" i="7"/>
  <c r="AR254" i="7"/>
  <c r="AR255" i="7"/>
  <c r="AR256" i="7"/>
  <c r="AR257" i="7"/>
  <c r="AR258" i="7"/>
  <c r="AR259" i="7"/>
  <c r="AR260" i="7"/>
  <c r="AR261" i="7"/>
  <c r="AR262" i="7"/>
  <c r="AR263" i="7"/>
  <c r="AR264" i="7"/>
  <c r="AR265" i="7"/>
  <c r="AR266" i="7"/>
  <c r="AR267" i="7"/>
  <c r="AR268" i="7"/>
  <c r="AR269" i="7"/>
  <c r="AR270" i="7"/>
  <c r="AR271" i="7"/>
  <c r="AR272" i="7"/>
  <c r="AR273" i="7"/>
  <c r="AR274" i="7"/>
  <c r="AR275" i="7"/>
  <c r="AR276" i="7"/>
  <c r="AR277" i="7"/>
  <c r="AR278" i="7"/>
  <c r="AR279" i="7"/>
  <c r="AR280" i="7"/>
  <c r="AR281" i="7"/>
  <c r="AR282" i="7"/>
  <c r="AR283" i="7"/>
  <c r="AR284" i="7"/>
  <c r="AR285" i="7"/>
  <c r="AR286" i="7"/>
  <c r="AR287" i="7"/>
  <c r="AR288" i="7"/>
  <c r="AR289" i="7"/>
  <c r="AR290" i="7"/>
  <c r="AR291" i="7"/>
  <c r="AR292" i="7"/>
  <c r="AR293" i="7"/>
  <c r="AR294" i="7"/>
  <c r="AR295" i="7"/>
  <c r="AR296" i="7"/>
  <c r="AR297" i="7"/>
  <c r="AR298" i="7"/>
  <c r="AR299" i="7"/>
  <c r="AR300" i="7"/>
  <c r="AR301" i="7"/>
  <c r="AR302" i="7"/>
  <c r="AR303" i="7"/>
  <c r="AR304" i="7"/>
  <c r="AR305" i="7"/>
  <c r="AR306" i="7"/>
  <c r="AR307" i="7"/>
  <c r="AR308" i="7"/>
  <c r="AR309" i="7"/>
  <c r="AR310" i="7"/>
  <c r="AR311" i="7"/>
  <c r="AR312" i="7"/>
  <c r="AR313" i="7"/>
  <c r="AR314" i="7"/>
  <c r="AR315" i="7"/>
  <c r="AR316" i="7"/>
  <c r="AR317" i="7"/>
  <c r="AR318" i="7"/>
  <c r="AR319" i="7"/>
  <c r="AR320" i="7"/>
  <c r="AR321" i="7"/>
  <c r="AR322" i="7"/>
  <c r="AR323" i="7"/>
  <c r="AR324" i="7"/>
  <c r="AR325" i="7"/>
  <c r="AR326" i="7"/>
  <c r="AR327" i="7"/>
  <c r="AR328" i="7"/>
  <c r="AR329" i="7"/>
  <c r="AR330" i="7"/>
  <c r="AR331" i="7"/>
  <c r="AR332" i="7"/>
  <c r="AR333" i="7"/>
  <c r="AR334" i="7"/>
  <c r="AR335" i="7"/>
  <c r="AR336" i="7"/>
  <c r="AR337" i="7"/>
  <c r="AR338" i="7"/>
  <c r="AR339" i="7"/>
  <c r="AR340" i="7"/>
  <c r="AR341" i="7"/>
  <c r="AR342" i="7"/>
  <c r="AR343" i="7"/>
  <c r="AR344" i="7"/>
  <c r="AR345" i="7"/>
  <c r="AR346" i="7"/>
  <c r="AR347" i="7"/>
  <c r="AR348" i="7"/>
  <c r="AR349" i="7"/>
  <c r="AR350" i="7"/>
  <c r="AR351" i="7"/>
  <c r="AR352" i="7"/>
  <c r="AR353" i="7"/>
  <c r="AR354" i="7"/>
  <c r="AR355" i="7"/>
  <c r="AR356" i="7"/>
  <c r="AR357" i="7"/>
  <c r="AR358" i="7"/>
  <c r="AR359" i="7"/>
  <c r="AR360" i="7"/>
  <c r="AR361" i="7"/>
  <c r="AR362" i="7"/>
  <c r="AR363" i="7"/>
  <c r="AR364" i="7"/>
  <c r="AR4" i="7"/>
  <c r="Y37" i="7"/>
  <c r="K47" i="7"/>
  <c r="J47" i="7"/>
  <c r="I47" i="7"/>
  <c r="H47" i="7"/>
  <c r="G47" i="7"/>
  <c r="Y53" i="7"/>
  <c r="U50" i="7"/>
  <c r="U51" i="7"/>
  <c r="U52" i="7"/>
  <c r="U53" i="7"/>
  <c r="U54" i="7"/>
  <c r="U55" i="7"/>
  <c r="U56" i="7"/>
  <c r="S50" i="7"/>
  <c r="S51" i="7"/>
  <c r="S52" i="7"/>
  <c r="S53" i="7"/>
  <c r="S54" i="7"/>
  <c r="S55" i="7"/>
  <c r="S56" i="7"/>
  <c r="S49" i="7"/>
  <c r="W56" i="7"/>
  <c r="X56" i="7"/>
  <c r="Y56" i="7" s="1"/>
  <c r="W55" i="7"/>
  <c r="W54" i="7"/>
  <c r="W53" i="7"/>
  <c r="X53" i="7" s="1"/>
  <c r="W52" i="7"/>
  <c r="X52" i="7"/>
  <c r="Y52" i="7" s="1"/>
  <c r="W51" i="7"/>
  <c r="X51" i="7" s="1"/>
  <c r="Y51" i="7" s="1"/>
  <c r="W50" i="7"/>
  <c r="X50" i="7" s="1"/>
  <c r="Y50" i="7" s="1"/>
  <c r="W49" i="7"/>
  <c r="X49" i="7" s="1"/>
  <c r="Y49" i="7" s="1"/>
  <c r="U49" i="7"/>
  <c r="Y38" i="7"/>
  <c r="Y39" i="7"/>
  <c r="Y40" i="7"/>
  <c r="Y41" i="7"/>
  <c r="Y42" i="7"/>
  <c r="Y43" i="7"/>
  <c r="Y44" i="7"/>
  <c r="X44" i="7"/>
  <c r="X38" i="7"/>
  <c r="X39" i="7"/>
  <c r="X40" i="7"/>
  <c r="X41" i="7"/>
  <c r="X42" i="7"/>
  <c r="X43" i="7"/>
  <c r="X37" i="7"/>
  <c r="W38" i="7"/>
  <c r="W39" i="7"/>
  <c r="W40" i="7"/>
  <c r="W41" i="7"/>
  <c r="W42" i="7"/>
  <c r="W43" i="7"/>
  <c r="W44" i="7"/>
  <c r="W37" i="7"/>
  <c r="U38" i="7"/>
  <c r="U39" i="7"/>
  <c r="U40" i="7"/>
  <c r="U41" i="7"/>
  <c r="U42" i="7"/>
  <c r="U43" i="7"/>
  <c r="U44" i="7"/>
  <c r="U37" i="7"/>
  <c r="S38" i="7"/>
  <c r="S39" i="7"/>
  <c r="S40" i="7"/>
  <c r="S41" i="7"/>
  <c r="S42" i="7"/>
  <c r="S43" i="7"/>
  <c r="S44" i="7"/>
  <c r="S37" i="7"/>
  <c r="F51" i="7"/>
  <c r="E50" i="7"/>
  <c r="F50" i="7"/>
  <c r="G50" i="7"/>
  <c r="H50" i="7"/>
  <c r="I50" i="7"/>
  <c r="J50" i="7"/>
  <c r="K50" i="7"/>
  <c r="D50" i="7"/>
  <c r="K49" i="7"/>
  <c r="J49" i="7"/>
  <c r="I49" i="7"/>
  <c r="H49" i="7"/>
  <c r="G49" i="7"/>
  <c r="F49" i="7"/>
  <c r="E49" i="7"/>
  <c r="D49" i="7"/>
  <c r="F47" i="7"/>
  <c r="E47" i="7"/>
  <c r="D47" i="7"/>
  <c r="E46" i="7"/>
  <c r="F46" i="7"/>
  <c r="G46" i="7"/>
  <c r="H46" i="7"/>
  <c r="I46" i="7"/>
  <c r="J46" i="7"/>
  <c r="K46" i="7"/>
  <c r="D46" i="7"/>
  <c r="J17" i="7"/>
  <c r="J16" i="7"/>
  <c r="F38" i="7"/>
  <c r="E37" i="7"/>
  <c r="F37" i="7"/>
  <c r="G37" i="7"/>
  <c r="H37" i="7"/>
  <c r="I37" i="7"/>
  <c r="J37" i="7"/>
  <c r="K37" i="7"/>
  <c r="D36" i="7"/>
  <c r="D37" i="7"/>
  <c r="K36" i="7"/>
  <c r="J36" i="7"/>
  <c r="I36" i="7"/>
  <c r="H36" i="7"/>
  <c r="G36" i="7"/>
  <c r="F36" i="7"/>
  <c r="E36" i="7"/>
  <c r="K34" i="7"/>
  <c r="J34" i="7"/>
  <c r="I34" i="7"/>
  <c r="H34" i="7"/>
  <c r="G34" i="7"/>
  <c r="F34" i="7"/>
  <c r="E34" i="7"/>
  <c r="D34" i="7"/>
  <c r="E33" i="7"/>
  <c r="F33" i="7"/>
  <c r="G33" i="7"/>
  <c r="H33" i="7"/>
  <c r="I33" i="7"/>
  <c r="J33" i="7"/>
  <c r="K33" i="7"/>
  <c r="D33" i="7"/>
  <c r="AN6" i="1"/>
  <c r="AN7" i="1"/>
  <c r="AN8" i="1"/>
  <c r="AN9" i="1"/>
  <c r="AN10" i="1"/>
  <c r="AN11" i="1"/>
  <c r="AN12" i="1"/>
  <c r="AN13" i="1"/>
  <c r="AN14" i="1"/>
  <c r="AN15" i="1"/>
  <c r="AN16" i="1"/>
  <c r="AN17" i="1"/>
  <c r="AN18" i="1"/>
  <c r="AN19" i="1"/>
  <c r="AN20" i="1"/>
  <c r="AN21" i="1"/>
  <c r="AN22" i="1"/>
  <c r="AN23" i="1"/>
  <c r="AN24" i="1"/>
  <c r="AN25" i="1"/>
  <c r="AN26" i="1"/>
  <c r="AN27" i="1"/>
  <c r="AN28" i="1"/>
  <c r="AN29" i="1"/>
  <c r="AN30" i="1"/>
  <c r="AN31" i="1"/>
  <c r="AN32" i="1"/>
  <c r="AN33" i="1"/>
  <c r="AN34" i="1"/>
  <c r="AN35" i="1"/>
  <c r="AN36" i="1"/>
  <c r="AN37" i="1"/>
  <c r="AN38" i="1"/>
  <c r="AN39" i="1"/>
  <c r="AN40" i="1"/>
  <c r="AN41" i="1"/>
  <c r="AN42" i="1"/>
  <c r="AN43" i="1"/>
  <c r="AN44" i="1"/>
  <c r="AN45" i="1"/>
  <c r="AN46" i="1"/>
  <c r="AN47" i="1"/>
  <c r="AN48" i="1"/>
  <c r="AN49" i="1"/>
  <c r="AN50" i="1"/>
  <c r="AN51" i="1"/>
  <c r="AN52" i="1"/>
  <c r="AN53" i="1"/>
  <c r="AN54" i="1"/>
  <c r="AN55" i="1"/>
  <c r="AN56" i="1"/>
  <c r="AN57" i="1"/>
  <c r="AN58" i="1"/>
  <c r="AN59" i="1"/>
  <c r="AN60" i="1"/>
  <c r="AN61" i="1"/>
  <c r="AN62" i="1"/>
  <c r="AN63" i="1"/>
  <c r="AN64" i="1"/>
  <c r="AN65" i="1"/>
  <c r="AN66" i="1"/>
  <c r="AN67" i="1"/>
  <c r="AN68" i="1"/>
  <c r="AN69" i="1"/>
  <c r="AN70" i="1"/>
  <c r="AN71" i="1"/>
  <c r="AN72" i="1"/>
  <c r="AN73" i="1"/>
  <c r="AN74" i="1"/>
  <c r="AN75" i="1"/>
  <c r="AN76" i="1"/>
  <c r="AN77" i="1"/>
  <c r="AN78" i="1"/>
  <c r="AN79" i="1"/>
  <c r="AN80" i="1"/>
  <c r="AN81" i="1"/>
  <c r="AN82" i="1"/>
  <c r="AN83" i="1"/>
  <c r="AN84" i="1"/>
  <c r="AN85" i="1"/>
  <c r="AN86" i="1"/>
  <c r="AN87" i="1"/>
  <c r="AN88" i="1"/>
  <c r="AN89" i="1"/>
  <c r="AN90" i="1"/>
  <c r="AN91" i="1"/>
  <c r="AN92" i="1"/>
  <c r="AN93" i="1"/>
  <c r="AN94" i="1"/>
  <c r="AN95" i="1"/>
  <c r="AN96" i="1"/>
  <c r="AN97" i="1"/>
  <c r="AN98" i="1"/>
  <c r="AN99" i="1"/>
  <c r="AN100" i="1"/>
  <c r="AN101" i="1"/>
  <c r="AN102" i="1"/>
  <c r="AN103" i="1"/>
  <c r="AN104" i="1"/>
  <c r="AN105" i="1"/>
  <c r="AN106" i="1"/>
  <c r="AN107" i="1"/>
  <c r="AN108" i="1"/>
  <c r="AN109" i="1"/>
  <c r="AN110" i="1"/>
  <c r="AN111" i="1"/>
  <c r="AN112" i="1"/>
  <c r="AN113" i="1"/>
  <c r="AN114" i="1"/>
  <c r="AN115" i="1"/>
  <c r="AN116" i="1"/>
  <c r="AN117" i="1"/>
  <c r="AN118" i="1"/>
  <c r="AN119" i="1"/>
  <c r="AN120" i="1"/>
  <c r="AN121" i="1"/>
  <c r="AN122" i="1"/>
  <c r="AN123" i="1"/>
  <c r="AN124" i="1"/>
  <c r="AN125" i="1"/>
  <c r="AN126" i="1"/>
  <c r="AN127" i="1"/>
  <c r="AN128" i="1"/>
  <c r="AN129" i="1"/>
  <c r="AN130" i="1"/>
  <c r="AN131" i="1"/>
  <c r="AN132" i="1"/>
  <c r="AN133" i="1"/>
  <c r="AN134" i="1"/>
  <c r="AN135" i="1"/>
  <c r="AN136" i="1"/>
  <c r="AN137" i="1"/>
  <c r="AN138" i="1"/>
  <c r="AN139" i="1"/>
  <c r="AN140" i="1"/>
  <c r="AN141" i="1"/>
  <c r="AN142" i="1"/>
  <c r="AN143" i="1"/>
  <c r="AN144" i="1"/>
  <c r="AN145" i="1"/>
  <c r="AN146" i="1"/>
  <c r="AN147" i="1"/>
  <c r="AN148" i="1"/>
  <c r="AN149" i="1"/>
  <c r="AN150" i="1"/>
  <c r="AN151" i="1"/>
  <c r="AN152" i="1"/>
  <c r="AN153" i="1"/>
  <c r="AN154" i="1"/>
  <c r="AN155" i="1"/>
  <c r="AN156" i="1"/>
  <c r="AN157" i="1"/>
  <c r="AN158" i="1"/>
  <c r="AN159" i="1"/>
  <c r="AN160" i="1"/>
  <c r="AN161"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185" i="1"/>
  <c r="AN186" i="1"/>
  <c r="AN187" i="1"/>
  <c r="AN188" i="1"/>
  <c r="AN189" i="1"/>
  <c r="AN190" i="1"/>
  <c r="AN191" i="1"/>
  <c r="AN192" i="1"/>
  <c r="AN193" i="1"/>
  <c r="AN194" i="1"/>
  <c r="AN195" i="1"/>
  <c r="AN196" i="1"/>
  <c r="AN197" i="1"/>
  <c r="AN198" i="1"/>
  <c r="AN199" i="1"/>
  <c r="AN200" i="1"/>
  <c r="AN201" i="1"/>
  <c r="AN202" i="1"/>
  <c r="AN203" i="1"/>
  <c r="AN204" i="1"/>
  <c r="AN205" i="1"/>
  <c r="AN206"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41" i="1"/>
  <c r="AN242" i="1"/>
  <c r="AN243" i="1"/>
  <c r="AN244" i="1"/>
  <c r="AN245" i="1"/>
  <c r="AN246" i="1"/>
  <c r="AN247" i="1"/>
  <c r="AN248" i="1"/>
  <c r="AN249" i="1"/>
  <c r="AN250" i="1"/>
  <c r="AN251" i="1"/>
  <c r="AN252" i="1"/>
  <c r="AN253" i="1"/>
  <c r="AN254" i="1"/>
  <c r="AN255" i="1"/>
  <c r="AN256" i="1"/>
  <c r="AN257" i="1"/>
  <c r="AN258" i="1"/>
  <c r="AN259" i="1"/>
  <c r="AN260" i="1"/>
  <c r="AN261" i="1"/>
  <c r="AN262" i="1"/>
  <c r="AN263" i="1"/>
  <c r="AN264" i="1"/>
  <c r="AN265" i="1"/>
  <c r="AN266" i="1"/>
  <c r="AN267" i="1"/>
  <c r="AN268" i="1"/>
  <c r="AN269" i="1"/>
  <c r="AN270" i="1"/>
  <c r="AN271" i="1"/>
  <c r="AN272" i="1"/>
  <c r="AN273" i="1"/>
  <c r="AN274" i="1"/>
  <c r="AN275" i="1"/>
  <c r="AN276" i="1"/>
  <c r="AN277" i="1"/>
  <c r="AN278" i="1"/>
  <c r="AN279" i="1"/>
  <c r="AN280" i="1"/>
  <c r="AN281" i="1"/>
  <c r="AN282" i="1"/>
  <c r="AN283" i="1"/>
  <c r="AN284" i="1"/>
  <c r="AN285" i="1"/>
  <c r="AN286" i="1"/>
  <c r="AN287" i="1"/>
  <c r="AN288" i="1"/>
  <c r="AN289" i="1"/>
  <c r="AN290" i="1"/>
  <c r="AN291" i="1"/>
  <c r="AN292" i="1"/>
  <c r="AN293" i="1"/>
  <c r="AN294" i="1"/>
  <c r="AN295" i="1"/>
  <c r="AN296" i="1"/>
  <c r="AN297" i="1"/>
  <c r="AN298" i="1"/>
  <c r="AN299" i="1"/>
  <c r="AN300" i="1"/>
  <c r="AN301" i="1"/>
  <c r="AN302" i="1"/>
  <c r="AN303" i="1"/>
  <c r="AN304" i="1"/>
  <c r="AN305" i="1"/>
  <c r="AN306" i="1"/>
  <c r="AN307" i="1"/>
  <c r="AN308" i="1"/>
  <c r="AN309" i="1"/>
  <c r="AN310" i="1"/>
  <c r="AN311" i="1"/>
  <c r="AN312" i="1"/>
  <c r="AN313" i="1"/>
  <c r="AN314" i="1"/>
  <c r="AN315" i="1"/>
  <c r="AN316" i="1"/>
  <c r="AN317" i="1"/>
  <c r="AN318" i="1"/>
  <c r="AN319" i="1"/>
  <c r="AN320" i="1"/>
  <c r="AN321" i="1"/>
  <c r="AN322" i="1"/>
  <c r="AN323" i="1"/>
  <c r="AN324" i="1"/>
  <c r="AN325" i="1"/>
  <c r="AN326" i="1"/>
  <c r="AN327" i="1"/>
  <c r="AN328" i="1"/>
  <c r="AN329" i="1"/>
  <c r="AN330" i="1"/>
  <c r="AN331" i="1"/>
  <c r="AN332" i="1"/>
  <c r="AN333" i="1"/>
  <c r="AN334" i="1"/>
  <c r="AN335" i="1"/>
  <c r="AN336" i="1"/>
  <c r="AN337" i="1"/>
  <c r="AN338" i="1"/>
  <c r="AN339" i="1"/>
  <c r="AN340" i="1"/>
  <c r="AN341" i="1"/>
  <c r="AN342" i="1"/>
  <c r="AN343" i="1"/>
  <c r="AN344" i="1"/>
  <c r="AN345" i="1"/>
  <c r="AN346" i="1"/>
  <c r="AN347" i="1"/>
  <c r="AN348" i="1"/>
  <c r="AN349" i="1"/>
  <c r="AN350" i="1"/>
  <c r="AN351" i="1"/>
  <c r="AN352" i="1"/>
  <c r="AN353" i="1"/>
  <c r="AN354" i="1"/>
  <c r="AN355" i="1"/>
  <c r="AN356" i="1"/>
  <c r="AN357" i="1"/>
  <c r="AN358" i="1"/>
  <c r="AN359" i="1"/>
  <c r="AN360" i="1"/>
  <c r="AN361" i="1"/>
  <c r="AN362" i="1"/>
  <c r="AN363" i="1"/>
  <c r="AN364" i="1"/>
  <c r="AN5" i="1"/>
  <c r="AN4" i="1"/>
  <c r="AM5" i="1"/>
  <c r="AM6" i="1"/>
  <c r="AM7" i="1"/>
  <c r="AM8" i="1"/>
  <c r="AM9" i="1"/>
  <c r="AM10" i="1"/>
  <c r="AM11" i="1"/>
  <c r="AM12" i="1"/>
  <c r="AM13" i="1"/>
  <c r="AM14" i="1"/>
  <c r="AM15" i="1"/>
  <c r="AM16" i="1"/>
  <c r="AM17" i="1"/>
  <c r="AM18" i="1"/>
  <c r="AM19" i="1"/>
  <c r="AM20" i="1"/>
  <c r="AM21" i="1"/>
  <c r="AM22" i="1"/>
  <c r="AM23" i="1"/>
  <c r="AM24" i="1"/>
  <c r="AM25" i="1"/>
  <c r="AM26" i="1"/>
  <c r="AM27" i="1"/>
  <c r="AM28" i="1"/>
  <c r="AM29" i="1"/>
  <c r="AM30" i="1"/>
  <c r="AM31" i="1"/>
  <c r="AM32" i="1"/>
  <c r="AM33" i="1"/>
  <c r="AM34" i="1"/>
  <c r="AM35" i="1"/>
  <c r="AM36" i="1"/>
  <c r="AM37" i="1"/>
  <c r="AM38" i="1"/>
  <c r="AM39" i="1"/>
  <c r="AM40" i="1"/>
  <c r="AM41" i="1"/>
  <c r="AM42" i="1"/>
  <c r="AM43" i="1"/>
  <c r="AM44" i="1"/>
  <c r="AM45" i="1"/>
  <c r="AM46" i="1"/>
  <c r="AM47" i="1"/>
  <c r="AM48" i="1"/>
  <c r="AM49" i="1"/>
  <c r="AM50" i="1"/>
  <c r="AM51" i="1"/>
  <c r="AM52" i="1"/>
  <c r="AM53" i="1"/>
  <c r="AM54" i="1"/>
  <c r="AM55" i="1"/>
  <c r="AM56" i="1"/>
  <c r="AM57" i="1"/>
  <c r="AM58" i="1"/>
  <c r="AM59" i="1"/>
  <c r="AM60" i="1"/>
  <c r="AM61" i="1"/>
  <c r="AM62" i="1"/>
  <c r="AM63" i="1"/>
  <c r="AM64" i="1"/>
  <c r="AM65" i="1"/>
  <c r="AM66" i="1"/>
  <c r="AM67" i="1"/>
  <c r="AM68" i="1"/>
  <c r="AM69" i="1"/>
  <c r="AM70" i="1"/>
  <c r="AM71" i="1"/>
  <c r="AM72" i="1"/>
  <c r="AM73" i="1"/>
  <c r="AM74" i="1"/>
  <c r="AM75" i="1"/>
  <c r="AM76" i="1"/>
  <c r="AM77" i="1"/>
  <c r="AM78" i="1"/>
  <c r="AM79" i="1"/>
  <c r="AM80" i="1"/>
  <c r="AM81" i="1"/>
  <c r="AM82" i="1"/>
  <c r="AM83" i="1"/>
  <c r="AM84" i="1"/>
  <c r="AM85" i="1"/>
  <c r="AM86" i="1"/>
  <c r="AM87" i="1"/>
  <c r="AM88" i="1"/>
  <c r="AM89" i="1"/>
  <c r="AM90" i="1"/>
  <c r="AM91" i="1"/>
  <c r="AM92" i="1"/>
  <c r="AM93" i="1"/>
  <c r="AM94" i="1"/>
  <c r="AM95" i="1"/>
  <c r="AM96" i="1"/>
  <c r="AM97" i="1"/>
  <c r="AM98" i="1"/>
  <c r="AM99" i="1"/>
  <c r="AM100" i="1"/>
  <c r="AM101" i="1"/>
  <c r="AM102" i="1"/>
  <c r="AM103" i="1"/>
  <c r="AM104" i="1"/>
  <c r="AM105" i="1"/>
  <c r="AM106" i="1"/>
  <c r="AM107" i="1"/>
  <c r="AM108" i="1"/>
  <c r="AM109" i="1"/>
  <c r="AM110" i="1"/>
  <c r="AM111" i="1"/>
  <c r="AM112" i="1"/>
  <c r="AM113" i="1"/>
  <c r="AM114" i="1"/>
  <c r="AM115" i="1"/>
  <c r="AM116" i="1"/>
  <c r="AM117" i="1"/>
  <c r="AM118" i="1"/>
  <c r="AM119" i="1"/>
  <c r="AM120" i="1"/>
  <c r="AM121" i="1"/>
  <c r="AM122" i="1"/>
  <c r="AM123" i="1"/>
  <c r="AM124" i="1"/>
  <c r="AM125" i="1"/>
  <c r="AM126" i="1"/>
  <c r="AM127" i="1"/>
  <c r="AM128" i="1"/>
  <c r="AM129" i="1"/>
  <c r="AM130" i="1"/>
  <c r="AM131" i="1"/>
  <c r="AM132" i="1"/>
  <c r="AM133" i="1"/>
  <c r="AM134" i="1"/>
  <c r="AM135" i="1"/>
  <c r="AM136" i="1"/>
  <c r="AM137" i="1"/>
  <c r="AM138" i="1"/>
  <c r="AM139" i="1"/>
  <c r="AM140" i="1"/>
  <c r="AM141" i="1"/>
  <c r="AM142" i="1"/>
  <c r="AM143" i="1"/>
  <c r="AM144" i="1"/>
  <c r="AM145" i="1"/>
  <c r="AM146" i="1"/>
  <c r="AM147" i="1"/>
  <c r="AM148" i="1"/>
  <c r="AM149" i="1"/>
  <c r="AM150" i="1"/>
  <c r="AM151" i="1"/>
  <c r="AM152" i="1"/>
  <c r="AM153" i="1"/>
  <c r="AM154" i="1"/>
  <c r="AM155" i="1"/>
  <c r="AM156" i="1"/>
  <c r="AM157" i="1"/>
  <c r="AM158" i="1"/>
  <c r="AM159" i="1"/>
  <c r="AM160" i="1"/>
  <c r="AM161" i="1"/>
  <c r="AM162" i="1"/>
  <c r="AM163" i="1"/>
  <c r="AM164" i="1"/>
  <c r="AM165" i="1"/>
  <c r="AM166" i="1"/>
  <c r="AM167" i="1"/>
  <c r="AM168" i="1"/>
  <c r="AM169" i="1"/>
  <c r="AM170" i="1"/>
  <c r="AM171" i="1"/>
  <c r="AM172" i="1"/>
  <c r="AM173" i="1"/>
  <c r="AM174" i="1"/>
  <c r="AM175" i="1"/>
  <c r="AM176" i="1"/>
  <c r="AM177" i="1"/>
  <c r="AM178" i="1"/>
  <c r="AM179" i="1"/>
  <c r="AM180" i="1"/>
  <c r="AM181" i="1"/>
  <c r="AM182" i="1"/>
  <c r="AM183" i="1"/>
  <c r="AM184" i="1"/>
  <c r="AM185" i="1"/>
  <c r="AM186" i="1"/>
  <c r="AM187" i="1"/>
  <c r="AM188" i="1"/>
  <c r="AM189" i="1"/>
  <c r="AM190" i="1"/>
  <c r="AM191" i="1"/>
  <c r="AM192" i="1"/>
  <c r="AM193" i="1"/>
  <c r="AM194" i="1"/>
  <c r="AM195" i="1"/>
  <c r="AM196" i="1"/>
  <c r="AM197" i="1"/>
  <c r="AM198" i="1"/>
  <c r="AM199" i="1"/>
  <c r="AM200" i="1"/>
  <c r="AM201" i="1"/>
  <c r="AM202" i="1"/>
  <c r="AM203" i="1"/>
  <c r="AM204" i="1"/>
  <c r="AM205" i="1"/>
  <c r="AM206" i="1"/>
  <c r="AM207" i="1"/>
  <c r="AM208" i="1"/>
  <c r="AM209" i="1"/>
  <c r="AM210" i="1"/>
  <c r="AM211" i="1"/>
  <c r="AM212" i="1"/>
  <c r="AM213" i="1"/>
  <c r="AM214" i="1"/>
  <c r="AM215" i="1"/>
  <c r="AM216" i="1"/>
  <c r="AM217" i="1"/>
  <c r="AM218" i="1"/>
  <c r="AM219" i="1"/>
  <c r="AM220" i="1"/>
  <c r="AM221" i="1"/>
  <c r="AM222" i="1"/>
  <c r="AM223" i="1"/>
  <c r="AM224" i="1"/>
  <c r="AM225" i="1"/>
  <c r="AM226" i="1"/>
  <c r="AM227" i="1"/>
  <c r="AM228" i="1"/>
  <c r="AM229" i="1"/>
  <c r="AM230" i="1"/>
  <c r="AM231" i="1"/>
  <c r="AM232" i="1"/>
  <c r="AM233" i="1"/>
  <c r="AM234" i="1"/>
  <c r="AM235" i="1"/>
  <c r="AM236" i="1"/>
  <c r="AM237" i="1"/>
  <c r="AM238" i="1"/>
  <c r="AM239" i="1"/>
  <c r="AM240" i="1"/>
  <c r="AM241" i="1"/>
  <c r="AM242" i="1"/>
  <c r="AM243" i="1"/>
  <c r="AM244" i="1"/>
  <c r="AM245" i="1"/>
  <c r="AM246" i="1"/>
  <c r="AM247" i="1"/>
  <c r="AM248" i="1"/>
  <c r="AM249" i="1"/>
  <c r="AM250" i="1"/>
  <c r="AM251" i="1"/>
  <c r="AM252" i="1"/>
  <c r="AM253" i="1"/>
  <c r="AM254" i="1"/>
  <c r="AM255" i="1"/>
  <c r="AM256" i="1"/>
  <c r="AM257" i="1"/>
  <c r="AM258" i="1"/>
  <c r="AM259" i="1"/>
  <c r="AM260" i="1"/>
  <c r="AM261" i="1"/>
  <c r="AM262" i="1"/>
  <c r="AM263" i="1"/>
  <c r="AM264" i="1"/>
  <c r="AM265" i="1"/>
  <c r="AM266" i="1"/>
  <c r="AM267" i="1"/>
  <c r="AM268" i="1"/>
  <c r="AM269" i="1"/>
  <c r="AM270" i="1"/>
  <c r="AM271" i="1"/>
  <c r="AM272" i="1"/>
  <c r="AM273" i="1"/>
  <c r="AM274" i="1"/>
  <c r="AM275" i="1"/>
  <c r="AM276" i="1"/>
  <c r="AM277" i="1"/>
  <c r="AM278" i="1"/>
  <c r="AM279" i="1"/>
  <c r="AM280" i="1"/>
  <c r="AM281" i="1"/>
  <c r="AM282" i="1"/>
  <c r="AM283" i="1"/>
  <c r="AM284" i="1"/>
  <c r="AM285" i="1"/>
  <c r="AM286" i="1"/>
  <c r="AM287" i="1"/>
  <c r="AM288" i="1"/>
  <c r="AM289" i="1"/>
  <c r="AM290" i="1"/>
  <c r="AM291" i="1"/>
  <c r="AM292" i="1"/>
  <c r="AM293" i="1"/>
  <c r="AM294" i="1"/>
  <c r="AM295" i="1"/>
  <c r="AM296" i="1"/>
  <c r="AM297" i="1"/>
  <c r="AM298" i="1"/>
  <c r="AM299" i="1"/>
  <c r="AM300" i="1"/>
  <c r="AM301" i="1"/>
  <c r="AM302" i="1"/>
  <c r="AM303" i="1"/>
  <c r="AM304" i="1"/>
  <c r="AM305" i="1"/>
  <c r="AM306" i="1"/>
  <c r="AM307" i="1"/>
  <c r="AM308" i="1"/>
  <c r="AM309" i="1"/>
  <c r="AM310" i="1"/>
  <c r="AM311" i="1"/>
  <c r="AM312" i="1"/>
  <c r="AM313" i="1"/>
  <c r="AM314" i="1"/>
  <c r="AM315" i="1"/>
  <c r="AM316" i="1"/>
  <c r="AM317" i="1"/>
  <c r="AM318" i="1"/>
  <c r="AM319" i="1"/>
  <c r="AM320" i="1"/>
  <c r="AM321" i="1"/>
  <c r="AM322" i="1"/>
  <c r="AM323" i="1"/>
  <c r="AM324" i="1"/>
  <c r="AM325" i="1"/>
  <c r="AM326" i="1"/>
  <c r="AM327" i="1"/>
  <c r="AM328" i="1"/>
  <c r="AM329" i="1"/>
  <c r="AM330" i="1"/>
  <c r="AM331" i="1"/>
  <c r="AM332" i="1"/>
  <c r="AM333" i="1"/>
  <c r="AM334" i="1"/>
  <c r="AM335" i="1"/>
  <c r="AM336" i="1"/>
  <c r="AM337" i="1"/>
  <c r="AM338" i="1"/>
  <c r="AM339" i="1"/>
  <c r="AM340" i="1"/>
  <c r="AM341" i="1"/>
  <c r="AM342" i="1"/>
  <c r="AM343" i="1"/>
  <c r="AM344" i="1"/>
  <c r="AM345" i="1"/>
  <c r="AM346" i="1"/>
  <c r="AM347" i="1"/>
  <c r="AM348" i="1"/>
  <c r="AM349" i="1"/>
  <c r="AM350" i="1"/>
  <c r="AM351" i="1"/>
  <c r="AM352" i="1"/>
  <c r="AM353" i="1"/>
  <c r="AM354" i="1"/>
  <c r="AM355" i="1"/>
  <c r="AM356" i="1"/>
  <c r="AM357" i="1"/>
  <c r="AM358" i="1"/>
  <c r="AM359" i="1"/>
  <c r="AM360" i="1"/>
  <c r="AM361" i="1"/>
  <c r="AM362" i="1"/>
  <c r="AM363" i="1"/>
  <c r="AM364" i="1"/>
  <c r="AM4" i="1"/>
  <c r="AL23" i="1"/>
  <c r="AL24" i="1"/>
  <c r="AL25" i="1"/>
  <c r="AL26" i="1"/>
  <c r="AL27" i="1"/>
  <c r="AL28" i="1"/>
  <c r="AL29" i="1"/>
  <c r="AL30" i="1"/>
  <c r="AL31" i="1"/>
  <c r="AL32" i="1"/>
  <c r="AL33" i="1"/>
  <c r="AL34" i="1"/>
  <c r="AL35" i="1"/>
  <c r="AL36" i="1"/>
  <c r="AL37" i="1"/>
  <c r="AL38" i="1"/>
  <c r="AL39" i="1"/>
  <c r="AL40" i="1"/>
  <c r="AL41" i="1"/>
  <c r="AL42" i="1"/>
  <c r="AL43" i="1"/>
  <c r="AL44" i="1"/>
  <c r="AL45" i="1"/>
  <c r="AL46" i="1"/>
  <c r="AL47" i="1"/>
  <c r="AL48" i="1"/>
  <c r="AL49" i="1"/>
  <c r="AL50" i="1"/>
  <c r="AL51" i="1"/>
  <c r="AL52" i="1"/>
  <c r="AL53" i="1"/>
  <c r="AL54" i="1"/>
  <c r="AL55" i="1"/>
  <c r="AL56" i="1"/>
  <c r="AL57" i="1"/>
  <c r="AL58" i="1"/>
  <c r="AL59" i="1"/>
  <c r="AL60" i="1"/>
  <c r="AL61" i="1"/>
  <c r="AL62" i="1"/>
  <c r="AL63" i="1"/>
  <c r="AL64" i="1"/>
  <c r="AL65" i="1"/>
  <c r="AL66" i="1"/>
  <c r="AL67" i="1"/>
  <c r="AL68" i="1"/>
  <c r="AL69" i="1"/>
  <c r="AL70" i="1"/>
  <c r="AL71" i="1"/>
  <c r="AL72" i="1"/>
  <c r="AL73" i="1"/>
  <c r="AL74" i="1"/>
  <c r="AL75" i="1"/>
  <c r="AL76" i="1"/>
  <c r="AL77" i="1"/>
  <c r="AL78" i="1"/>
  <c r="AL79" i="1"/>
  <c r="AL80" i="1"/>
  <c r="AL81" i="1"/>
  <c r="AL82" i="1"/>
  <c r="AL83" i="1"/>
  <c r="AL84" i="1"/>
  <c r="AL85" i="1"/>
  <c r="AL86" i="1"/>
  <c r="AL87" i="1"/>
  <c r="AL88" i="1"/>
  <c r="AL89" i="1"/>
  <c r="AL90" i="1"/>
  <c r="AL91" i="1"/>
  <c r="AL92" i="1"/>
  <c r="AL93" i="1"/>
  <c r="AL94" i="1"/>
  <c r="AL95" i="1"/>
  <c r="AL96" i="1"/>
  <c r="AL97" i="1"/>
  <c r="AL98" i="1"/>
  <c r="AL99" i="1"/>
  <c r="AL100" i="1"/>
  <c r="AL101" i="1"/>
  <c r="AL102" i="1"/>
  <c r="AL103" i="1"/>
  <c r="AL104" i="1"/>
  <c r="AL105" i="1"/>
  <c r="AL106" i="1"/>
  <c r="AL107" i="1"/>
  <c r="AL108" i="1"/>
  <c r="AL109" i="1"/>
  <c r="AL110" i="1"/>
  <c r="AL111" i="1"/>
  <c r="AL112" i="1"/>
  <c r="AL113" i="1"/>
  <c r="AL114" i="1"/>
  <c r="AL115" i="1"/>
  <c r="AL116" i="1"/>
  <c r="AL117" i="1"/>
  <c r="AL118" i="1"/>
  <c r="AL119" i="1"/>
  <c r="AL120" i="1"/>
  <c r="AL121" i="1"/>
  <c r="AL122" i="1"/>
  <c r="AL123" i="1"/>
  <c r="AL124" i="1"/>
  <c r="AL125" i="1"/>
  <c r="AL126" i="1"/>
  <c r="AL127" i="1"/>
  <c r="AL128" i="1"/>
  <c r="AL129" i="1"/>
  <c r="AL130" i="1"/>
  <c r="AL131" i="1"/>
  <c r="AL132" i="1"/>
  <c r="AL133" i="1"/>
  <c r="AL134" i="1"/>
  <c r="AL135" i="1"/>
  <c r="AL136" i="1"/>
  <c r="AL137" i="1"/>
  <c r="AL138" i="1"/>
  <c r="AL139" i="1"/>
  <c r="AL140" i="1"/>
  <c r="AL141" i="1"/>
  <c r="AL142" i="1"/>
  <c r="AL143" i="1"/>
  <c r="AL144" i="1"/>
  <c r="AL145" i="1"/>
  <c r="AL146" i="1"/>
  <c r="AL147" i="1"/>
  <c r="AL148" i="1"/>
  <c r="AL149" i="1"/>
  <c r="AL150" i="1"/>
  <c r="AL151" i="1"/>
  <c r="AL152" i="1"/>
  <c r="AL153" i="1"/>
  <c r="AL154" i="1"/>
  <c r="AL155" i="1"/>
  <c r="AL156" i="1"/>
  <c r="AL157" i="1"/>
  <c r="AL158" i="1"/>
  <c r="AL159" i="1"/>
  <c r="AL160" i="1"/>
  <c r="AL161" i="1"/>
  <c r="AL162" i="1"/>
  <c r="AL163" i="1"/>
  <c r="AL164" i="1"/>
  <c r="AL165" i="1"/>
  <c r="AL166" i="1"/>
  <c r="AL167" i="1"/>
  <c r="AL168" i="1"/>
  <c r="AL169" i="1"/>
  <c r="AL170" i="1"/>
  <c r="AL171" i="1"/>
  <c r="AL172" i="1"/>
  <c r="AL173" i="1"/>
  <c r="AL174" i="1"/>
  <c r="AL175" i="1"/>
  <c r="AL176" i="1"/>
  <c r="AL177" i="1"/>
  <c r="AL178" i="1"/>
  <c r="AL179" i="1"/>
  <c r="AL180" i="1"/>
  <c r="AL181" i="1"/>
  <c r="AL182" i="1"/>
  <c r="AL183" i="1"/>
  <c r="AL184" i="1"/>
  <c r="AL185" i="1"/>
  <c r="AL186" i="1"/>
  <c r="AL187" i="1"/>
  <c r="AL188" i="1"/>
  <c r="AL189" i="1"/>
  <c r="AL190" i="1"/>
  <c r="AL191" i="1"/>
  <c r="AL192" i="1"/>
  <c r="AL193" i="1"/>
  <c r="AL194" i="1"/>
  <c r="AL195" i="1"/>
  <c r="AL196" i="1"/>
  <c r="AL197" i="1"/>
  <c r="AL198" i="1"/>
  <c r="AL199" i="1"/>
  <c r="AL200" i="1"/>
  <c r="AL201" i="1"/>
  <c r="AL202" i="1"/>
  <c r="AL203" i="1"/>
  <c r="AL204" i="1"/>
  <c r="AL205" i="1"/>
  <c r="AL206" i="1"/>
  <c r="AL207" i="1"/>
  <c r="AL208" i="1"/>
  <c r="AL209" i="1"/>
  <c r="AL210" i="1"/>
  <c r="AL211" i="1"/>
  <c r="AL212" i="1"/>
  <c r="AL213" i="1"/>
  <c r="AL214" i="1"/>
  <c r="AL215" i="1"/>
  <c r="AL216" i="1"/>
  <c r="AL217" i="1"/>
  <c r="AL218" i="1"/>
  <c r="AL219" i="1"/>
  <c r="AL220" i="1"/>
  <c r="AL221" i="1"/>
  <c r="AL222" i="1"/>
  <c r="AL223" i="1"/>
  <c r="AL224" i="1"/>
  <c r="AL225" i="1"/>
  <c r="AL226" i="1"/>
  <c r="AL227" i="1"/>
  <c r="AL228" i="1"/>
  <c r="AL229" i="1"/>
  <c r="AL230" i="1"/>
  <c r="AL231" i="1"/>
  <c r="AL232" i="1"/>
  <c r="AL233" i="1"/>
  <c r="AL234" i="1"/>
  <c r="AL235" i="1"/>
  <c r="AL236" i="1"/>
  <c r="AL237" i="1"/>
  <c r="AL238" i="1"/>
  <c r="AL239" i="1"/>
  <c r="AL240" i="1"/>
  <c r="AL241" i="1"/>
  <c r="AL242" i="1"/>
  <c r="AL243" i="1"/>
  <c r="AL244" i="1"/>
  <c r="AL245" i="1"/>
  <c r="AL246" i="1"/>
  <c r="AL247" i="1"/>
  <c r="AL248" i="1"/>
  <c r="AL249" i="1"/>
  <c r="AL250" i="1"/>
  <c r="AL251" i="1"/>
  <c r="AL252" i="1"/>
  <c r="AL253" i="1"/>
  <c r="AL254" i="1"/>
  <c r="AL255" i="1"/>
  <c r="AL256" i="1"/>
  <c r="AL257" i="1"/>
  <c r="AL258" i="1"/>
  <c r="AL259" i="1"/>
  <c r="AL260" i="1"/>
  <c r="AL261" i="1"/>
  <c r="AL262" i="1"/>
  <c r="AL263" i="1"/>
  <c r="AL264" i="1"/>
  <c r="AL265" i="1"/>
  <c r="AL266" i="1"/>
  <c r="AL267" i="1"/>
  <c r="AL268" i="1"/>
  <c r="AL269" i="1"/>
  <c r="AL270" i="1"/>
  <c r="AL271" i="1"/>
  <c r="AL272" i="1"/>
  <c r="AL273" i="1"/>
  <c r="AL274" i="1"/>
  <c r="AL275" i="1"/>
  <c r="AL276" i="1"/>
  <c r="AL277" i="1"/>
  <c r="AL278" i="1"/>
  <c r="AL279" i="1"/>
  <c r="AL280" i="1"/>
  <c r="AL281" i="1"/>
  <c r="AL282" i="1"/>
  <c r="AL283" i="1"/>
  <c r="AL284" i="1"/>
  <c r="AL285" i="1"/>
  <c r="AL286" i="1"/>
  <c r="AL287" i="1"/>
  <c r="AL288" i="1"/>
  <c r="AL289" i="1"/>
  <c r="AL290" i="1"/>
  <c r="AL291" i="1"/>
  <c r="AL292" i="1"/>
  <c r="AL293" i="1"/>
  <c r="AL294" i="1"/>
  <c r="AL295" i="1"/>
  <c r="AL296" i="1"/>
  <c r="AL297" i="1"/>
  <c r="AL298" i="1"/>
  <c r="AL299" i="1"/>
  <c r="AL300" i="1"/>
  <c r="AL301" i="1"/>
  <c r="AL302" i="1"/>
  <c r="AL303" i="1"/>
  <c r="AL304" i="1"/>
  <c r="AL305" i="1"/>
  <c r="AL306" i="1"/>
  <c r="AL307" i="1"/>
  <c r="AL308" i="1"/>
  <c r="AL309" i="1"/>
  <c r="AL310" i="1"/>
  <c r="AL311" i="1"/>
  <c r="AL312" i="1"/>
  <c r="AL313" i="1"/>
  <c r="AL314" i="1"/>
  <c r="AL315" i="1"/>
  <c r="AL316" i="1"/>
  <c r="AL317" i="1"/>
  <c r="AL318" i="1"/>
  <c r="AL319" i="1"/>
  <c r="AL320" i="1"/>
  <c r="AL321" i="1"/>
  <c r="AL322" i="1"/>
  <c r="AL323" i="1"/>
  <c r="AL324" i="1"/>
  <c r="AL325" i="1"/>
  <c r="AL326" i="1"/>
  <c r="AL327" i="1"/>
  <c r="AL328" i="1"/>
  <c r="AL329" i="1"/>
  <c r="AL330" i="1"/>
  <c r="AL331" i="1"/>
  <c r="AL332" i="1"/>
  <c r="AL333" i="1"/>
  <c r="AL334" i="1"/>
  <c r="AL335" i="1"/>
  <c r="AL336" i="1"/>
  <c r="AL337" i="1"/>
  <c r="AL338" i="1"/>
  <c r="AL339" i="1"/>
  <c r="AL340" i="1"/>
  <c r="AL341" i="1"/>
  <c r="AL342" i="1"/>
  <c r="AL343" i="1"/>
  <c r="AL344" i="1"/>
  <c r="AL345" i="1"/>
  <c r="AL346" i="1"/>
  <c r="AL347" i="1"/>
  <c r="AL348" i="1"/>
  <c r="AL349" i="1"/>
  <c r="AL350" i="1"/>
  <c r="AL351" i="1"/>
  <c r="AL352" i="1"/>
  <c r="AL353" i="1"/>
  <c r="AL354" i="1"/>
  <c r="AL355" i="1"/>
  <c r="AL356" i="1"/>
  <c r="AL357" i="1"/>
  <c r="AL358" i="1"/>
  <c r="AL359" i="1"/>
  <c r="AL360" i="1"/>
  <c r="AL361" i="1"/>
  <c r="AL362" i="1"/>
  <c r="AL363" i="1"/>
  <c r="AL364" i="1"/>
  <c r="AL5" i="1"/>
  <c r="AL6" i="1"/>
  <c r="AL7" i="1"/>
  <c r="AL8" i="1"/>
  <c r="AL9" i="1"/>
  <c r="AL10" i="1"/>
  <c r="AL11" i="1"/>
  <c r="AL12" i="1"/>
  <c r="AL13" i="1"/>
  <c r="AL14" i="1"/>
  <c r="AL15" i="1"/>
  <c r="AL16" i="1"/>
  <c r="AL17" i="1"/>
  <c r="AL18" i="1"/>
  <c r="AL19" i="1"/>
  <c r="AL20" i="1"/>
  <c r="AL21" i="1"/>
  <c r="AL22" i="1"/>
  <c r="AL4" i="1"/>
  <c r="AK5" i="1"/>
  <c r="AK6" i="1"/>
  <c r="AK7" i="1"/>
  <c r="AK8" i="1"/>
  <c r="AK9" i="1"/>
  <c r="AK10" i="1"/>
  <c r="AK11" i="1"/>
  <c r="AK12" i="1"/>
  <c r="AK13" i="1"/>
  <c r="AK14" i="1"/>
  <c r="AK15" i="1"/>
  <c r="AK16" i="1"/>
  <c r="AK17" i="1"/>
  <c r="AK18" i="1"/>
  <c r="AK19" i="1"/>
  <c r="AK20" i="1"/>
  <c r="AK21" i="1"/>
  <c r="AK22" i="1"/>
  <c r="AK23" i="1"/>
  <c r="AK24" i="1"/>
  <c r="AK25" i="1"/>
  <c r="AK26" i="1"/>
  <c r="AK27" i="1"/>
  <c r="AK28" i="1"/>
  <c r="AK29" i="1"/>
  <c r="AK30" i="1"/>
  <c r="AK31" i="1"/>
  <c r="AK32" i="1"/>
  <c r="AK33" i="1"/>
  <c r="AK34" i="1"/>
  <c r="AK35" i="1"/>
  <c r="AK36" i="1"/>
  <c r="AK37" i="1"/>
  <c r="AK38" i="1"/>
  <c r="AK39" i="1"/>
  <c r="AK40" i="1"/>
  <c r="AK41" i="1"/>
  <c r="AK42" i="1"/>
  <c r="AK43" i="1"/>
  <c r="AK44" i="1"/>
  <c r="AK45" i="1"/>
  <c r="AK46" i="1"/>
  <c r="AK47" i="1"/>
  <c r="AK48" i="1"/>
  <c r="AK49" i="1"/>
  <c r="AK50" i="1"/>
  <c r="AK51" i="1"/>
  <c r="AK52" i="1"/>
  <c r="AK53" i="1"/>
  <c r="AK54" i="1"/>
  <c r="AK55" i="1"/>
  <c r="AK56" i="1"/>
  <c r="AK57" i="1"/>
  <c r="AK58" i="1"/>
  <c r="AK59" i="1"/>
  <c r="AK60" i="1"/>
  <c r="AK61" i="1"/>
  <c r="AK62" i="1"/>
  <c r="AK63" i="1"/>
  <c r="AK64" i="1"/>
  <c r="AK65" i="1"/>
  <c r="AK66" i="1"/>
  <c r="AK67" i="1"/>
  <c r="AK68" i="1"/>
  <c r="AK69" i="1"/>
  <c r="AK70" i="1"/>
  <c r="AK71" i="1"/>
  <c r="AK72" i="1"/>
  <c r="AK73" i="1"/>
  <c r="AK74" i="1"/>
  <c r="AK75" i="1"/>
  <c r="AK76" i="1"/>
  <c r="AK77" i="1"/>
  <c r="AK78" i="1"/>
  <c r="AK79" i="1"/>
  <c r="AK80" i="1"/>
  <c r="AK81" i="1"/>
  <c r="AK82" i="1"/>
  <c r="AK83" i="1"/>
  <c r="AK84" i="1"/>
  <c r="AK85" i="1"/>
  <c r="AK86" i="1"/>
  <c r="AK87" i="1"/>
  <c r="AK88" i="1"/>
  <c r="AK89" i="1"/>
  <c r="AK90" i="1"/>
  <c r="AK91" i="1"/>
  <c r="AK92" i="1"/>
  <c r="AK93" i="1"/>
  <c r="AK94" i="1"/>
  <c r="AK95" i="1"/>
  <c r="AK96" i="1"/>
  <c r="AK97" i="1"/>
  <c r="AK98" i="1"/>
  <c r="AK99" i="1"/>
  <c r="AK100" i="1"/>
  <c r="AK101" i="1"/>
  <c r="AK102" i="1"/>
  <c r="AK103" i="1"/>
  <c r="AK104" i="1"/>
  <c r="AK105" i="1"/>
  <c r="AK106" i="1"/>
  <c r="AK107" i="1"/>
  <c r="AK108" i="1"/>
  <c r="AK109" i="1"/>
  <c r="AK110" i="1"/>
  <c r="AK111" i="1"/>
  <c r="AK112" i="1"/>
  <c r="AK113" i="1"/>
  <c r="AK114" i="1"/>
  <c r="AK115" i="1"/>
  <c r="AK116" i="1"/>
  <c r="AK117" i="1"/>
  <c r="AK118" i="1"/>
  <c r="AK119" i="1"/>
  <c r="AK120" i="1"/>
  <c r="AK121" i="1"/>
  <c r="AK122" i="1"/>
  <c r="AK123" i="1"/>
  <c r="AK124" i="1"/>
  <c r="AK125" i="1"/>
  <c r="AK126" i="1"/>
  <c r="AK127" i="1"/>
  <c r="AK128" i="1"/>
  <c r="AK129" i="1"/>
  <c r="AK130" i="1"/>
  <c r="AK131" i="1"/>
  <c r="AK132" i="1"/>
  <c r="AK133" i="1"/>
  <c r="AK134" i="1"/>
  <c r="AK135" i="1"/>
  <c r="AK136" i="1"/>
  <c r="AK137" i="1"/>
  <c r="AK138" i="1"/>
  <c r="AK139" i="1"/>
  <c r="AK140" i="1"/>
  <c r="AK141" i="1"/>
  <c r="AK142" i="1"/>
  <c r="AK143" i="1"/>
  <c r="AK144" i="1"/>
  <c r="AK145" i="1"/>
  <c r="AK146" i="1"/>
  <c r="AK147" i="1"/>
  <c r="AK148" i="1"/>
  <c r="AK149" i="1"/>
  <c r="AK150" i="1"/>
  <c r="AK151" i="1"/>
  <c r="AK152" i="1"/>
  <c r="AK153" i="1"/>
  <c r="AK154" i="1"/>
  <c r="AK155" i="1"/>
  <c r="AK156" i="1"/>
  <c r="AK157" i="1"/>
  <c r="AK158" i="1"/>
  <c r="AK159" i="1"/>
  <c r="AK160" i="1"/>
  <c r="AK161" i="1"/>
  <c r="AK162" i="1"/>
  <c r="AK163" i="1"/>
  <c r="AK164" i="1"/>
  <c r="AK165" i="1"/>
  <c r="AK166" i="1"/>
  <c r="AK167" i="1"/>
  <c r="AK168" i="1"/>
  <c r="AK169" i="1"/>
  <c r="AK170" i="1"/>
  <c r="AK171" i="1"/>
  <c r="AK172" i="1"/>
  <c r="AK173" i="1"/>
  <c r="AK174" i="1"/>
  <c r="AK175" i="1"/>
  <c r="AK176" i="1"/>
  <c r="AK177" i="1"/>
  <c r="AK178" i="1"/>
  <c r="AK179" i="1"/>
  <c r="AK180" i="1"/>
  <c r="AK181" i="1"/>
  <c r="AK182" i="1"/>
  <c r="AK183" i="1"/>
  <c r="AK184" i="1"/>
  <c r="AK185" i="1"/>
  <c r="AK186" i="1"/>
  <c r="AK187" i="1"/>
  <c r="AK188" i="1"/>
  <c r="AK189" i="1"/>
  <c r="AK190" i="1"/>
  <c r="AK191" i="1"/>
  <c r="AK192" i="1"/>
  <c r="AK193" i="1"/>
  <c r="AK194" i="1"/>
  <c r="AK195" i="1"/>
  <c r="AK196" i="1"/>
  <c r="AK197" i="1"/>
  <c r="AK198" i="1"/>
  <c r="AK199" i="1"/>
  <c r="AK200" i="1"/>
  <c r="AK201" i="1"/>
  <c r="AK202" i="1"/>
  <c r="AK203" i="1"/>
  <c r="AK204" i="1"/>
  <c r="AK205" i="1"/>
  <c r="AK206" i="1"/>
  <c r="AK207" i="1"/>
  <c r="AK208" i="1"/>
  <c r="AK209" i="1"/>
  <c r="AK210" i="1"/>
  <c r="AK211" i="1"/>
  <c r="AK212" i="1"/>
  <c r="AK213" i="1"/>
  <c r="AK214" i="1"/>
  <c r="AK215" i="1"/>
  <c r="AK216" i="1"/>
  <c r="AK217" i="1"/>
  <c r="AK218" i="1"/>
  <c r="AK219" i="1"/>
  <c r="AK220" i="1"/>
  <c r="AK221" i="1"/>
  <c r="AK222" i="1"/>
  <c r="AK223" i="1"/>
  <c r="AK224" i="1"/>
  <c r="AK225" i="1"/>
  <c r="AK226" i="1"/>
  <c r="AK227" i="1"/>
  <c r="AK228" i="1"/>
  <c r="AK229" i="1"/>
  <c r="AK230" i="1"/>
  <c r="AK231" i="1"/>
  <c r="AK232" i="1"/>
  <c r="AK233" i="1"/>
  <c r="AK234" i="1"/>
  <c r="AK235" i="1"/>
  <c r="AK236" i="1"/>
  <c r="AK237" i="1"/>
  <c r="AK238" i="1"/>
  <c r="AK239" i="1"/>
  <c r="AK240" i="1"/>
  <c r="AK241" i="1"/>
  <c r="AK242" i="1"/>
  <c r="AK243" i="1"/>
  <c r="AK244" i="1"/>
  <c r="AK245" i="1"/>
  <c r="AK246" i="1"/>
  <c r="AK247" i="1"/>
  <c r="AK248" i="1"/>
  <c r="AK249" i="1"/>
  <c r="AK250" i="1"/>
  <c r="AK251" i="1"/>
  <c r="AK252" i="1"/>
  <c r="AK253" i="1"/>
  <c r="AK254" i="1"/>
  <c r="AK255" i="1"/>
  <c r="AK256" i="1"/>
  <c r="AK257" i="1"/>
  <c r="AK258" i="1"/>
  <c r="AK259" i="1"/>
  <c r="AK260" i="1"/>
  <c r="AK261" i="1"/>
  <c r="AK262" i="1"/>
  <c r="AK263" i="1"/>
  <c r="AK264" i="1"/>
  <c r="AK265" i="1"/>
  <c r="AK266" i="1"/>
  <c r="AK267" i="1"/>
  <c r="AK268" i="1"/>
  <c r="AK269" i="1"/>
  <c r="AK270" i="1"/>
  <c r="AK271" i="1"/>
  <c r="AK272" i="1"/>
  <c r="AK273" i="1"/>
  <c r="AK274" i="1"/>
  <c r="AK275" i="1"/>
  <c r="AK276" i="1"/>
  <c r="AK277" i="1"/>
  <c r="AK278" i="1"/>
  <c r="AK279" i="1"/>
  <c r="AK280" i="1"/>
  <c r="AK281" i="1"/>
  <c r="AK282" i="1"/>
  <c r="AK283" i="1"/>
  <c r="AK284" i="1"/>
  <c r="AK285" i="1"/>
  <c r="AK286" i="1"/>
  <c r="AK287" i="1"/>
  <c r="AK288" i="1"/>
  <c r="AK289" i="1"/>
  <c r="AK290" i="1"/>
  <c r="AK291" i="1"/>
  <c r="AK292" i="1"/>
  <c r="AK293" i="1"/>
  <c r="AK294" i="1"/>
  <c r="AK295" i="1"/>
  <c r="AK296" i="1"/>
  <c r="AK297" i="1"/>
  <c r="AK298" i="1"/>
  <c r="AK299" i="1"/>
  <c r="AK300" i="1"/>
  <c r="AK301" i="1"/>
  <c r="AK302" i="1"/>
  <c r="AK303" i="1"/>
  <c r="AK304" i="1"/>
  <c r="AK305" i="1"/>
  <c r="AK306" i="1"/>
  <c r="AK307" i="1"/>
  <c r="AK308" i="1"/>
  <c r="AK309" i="1"/>
  <c r="AK310" i="1"/>
  <c r="AK311" i="1"/>
  <c r="AK312" i="1"/>
  <c r="AK313" i="1"/>
  <c r="AK314" i="1"/>
  <c r="AK315" i="1"/>
  <c r="AK316" i="1"/>
  <c r="AK317" i="1"/>
  <c r="AK318" i="1"/>
  <c r="AK319" i="1"/>
  <c r="AK320" i="1"/>
  <c r="AK321" i="1"/>
  <c r="AK322" i="1"/>
  <c r="AK323" i="1"/>
  <c r="AK324" i="1"/>
  <c r="AK325" i="1"/>
  <c r="AK326" i="1"/>
  <c r="AK327" i="1"/>
  <c r="AK328" i="1"/>
  <c r="AK329" i="1"/>
  <c r="AK330" i="1"/>
  <c r="AK331" i="1"/>
  <c r="AK332" i="1"/>
  <c r="AK333" i="1"/>
  <c r="AK334" i="1"/>
  <c r="AK335" i="1"/>
  <c r="AK336" i="1"/>
  <c r="AK337" i="1"/>
  <c r="AK338" i="1"/>
  <c r="AK339" i="1"/>
  <c r="AK340" i="1"/>
  <c r="AK341" i="1"/>
  <c r="AK342" i="1"/>
  <c r="AK343" i="1"/>
  <c r="AK344" i="1"/>
  <c r="AK345" i="1"/>
  <c r="AK346" i="1"/>
  <c r="AK347" i="1"/>
  <c r="AK348" i="1"/>
  <c r="AK349" i="1"/>
  <c r="AK350" i="1"/>
  <c r="AK351" i="1"/>
  <c r="AK352" i="1"/>
  <c r="AK353" i="1"/>
  <c r="AK354" i="1"/>
  <c r="AK355" i="1"/>
  <c r="AK356" i="1"/>
  <c r="AK357" i="1"/>
  <c r="AK358" i="1"/>
  <c r="AK359" i="1"/>
  <c r="AK360" i="1"/>
  <c r="AK361" i="1"/>
  <c r="AK362" i="1"/>
  <c r="AK363" i="1"/>
  <c r="AK364" i="1"/>
  <c r="AK4" i="1"/>
  <c r="F24" i="1"/>
  <c r="AJ9" i="1"/>
  <c r="AJ10" i="1"/>
  <c r="AJ11" i="1"/>
  <c r="AJ12" i="1"/>
  <c r="AJ13" i="1"/>
  <c r="AJ14" i="1"/>
  <c r="AJ15" i="1"/>
  <c r="AJ16" i="1"/>
  <c r="AJ17" i="1"/>
  <c r="AJ18" i="1"/>
  <c r="AJ19" i="1"/>
  <c r="AJ20" i="1"/>
  <c r="AJ21" i="1"/>
  <c r="AJ22" i="1"/>
  <c r="AJ23" i="1"/>
  <c r="AJ24" i="1"/>
  <c r="AJ25" i="1"/>
  <c r="AJ26" i="1"/>
  <c r="AJ27" i="1"/>
  <c r="AJ28" i="1"/>
  <c r="AJ29" i="1"/>
  <c r="AJ30" i="1"/>
  <c r="AJ31" i="1"/>
  <c r="AJ32" i="1"/>
  <c r="AJ33" i="1"/>
  <c r="AJ34" i="1"/>
  <c r="AJ35" i="1"/>
  <c r="AJ36" i="1"/>
  <c r="AJ37" i="1"/>
  <c r="AJ38" i="1"/>
  <c r="AJ39" i="1"/>
  <c r="AJ40" i="1"/>
  <c r="AJ41" i="1"/>
  <c r="AJ42" i="1"/>
  <c r="AJ43" i="1"/>
  <c r="AJ44" i="1"/>
  <c r="AJ45"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5" i="1"/>
  <c r="AJ6" i="1"/>
  <c r="AJ7" i="1"/>
  <c r="AJ8" i="1"/>
  <c r="AI5" i="1"/>
  <c r="AI6" i="1"/>
  <c r="AI7" i="1"/>
  <c r="AI33" i="1"/>
  <c r="AI43" i="1"/>
  <c r="AI44" i="1"/>
  <c r="AI54" i="1"/>
  <c r="AI62" i="1"/>
  <c r="AI63" i="1"/>
  <c r="AI64" i="1"/>
  <c r="AI73" i="1"/>
  <c r="AI74" i="1"/>
  <c r="AI82" i="1"/>
  <c r="AI83" i="1"/>
  <c r="AI84" i="1"/>
  <c r="AI94" i="1"/>
  <c r="AI101" i="1"/>
  <c r="AI102" i="1"/>
  <c r="AI103" i="1"/>
  <c r="AI123" i="1"/>
  <c r="AI133" i="1"/>
  <c r="AI141" i="1"/>
  <c r="AI142" i="1"/>
  <c r="AI143" i="1"/>
  <c r="AI144" i="1"/>
  <c r="AI161" i="1"/>
  <c r="AI162" i="1"/>
  <c r="AI163" i="1"/>
  <c r="AI164" i="1"/>
  <c r="AI182" i="1"/>
  <c r="AI183" i="1"/>
  <c r="AI184" i="1"/>
  <c r="AI202" i="1"/>
  <c r="AI203" i="1"/>
  <c r="AI204" i="1"/>
  <c r="AI243" i="1"/>
  <c r="AI244" i="1"/>
  <c r="AI262" i="1"/>
  <c r="AI263" i="1"/>
  <c r="AI264" i="1"/>
  <c r="AI282" i="1"/>
  <c r="AI283" i="1"/>
  <c r="AI284" i="1"/>
  <c r="AI302" i="1"/>
  <c r="AI303" i="1"/>
  <c r="AI304" i="1"/>
  <c r="AI322" i="1"/>
  <c r="AI323" i="1"/>
  <c r="AI324" i="1"/>
  <c r="AI342" i="1"/>
  <c r="AI363" i="1"/>
  <c r="AH5" i="1"/>
  <c r="AH6" i="1"/>
  <c r="AH7" i="1"/>
  <c r="AH8" i="1"/>
  <c r="AH9" i="1"/>
  <c r="AI8" i="1" s="1"/>
  <c r="AH10" i="1"/>
  <c r="AI9" i="1" s="1"/>
  <c r="AH11" i="1"/>
  <c r="AI10" i="1" s="1"/>
  <c r="AH12" i="1"/>
  <c r="AI13" i="1" s="1"/>
  <c r="AH13" i="1"/>
  <c r="AI12" i="1" s="1"/>
  <c r="AH14" i="1"/>
  <c r="AH15" i="1"/>
  <c r="AH16" i="1"/>
  <c r="AI15" i="1" s="1"/>
  <c r="AH17" i="1"/>
  <c r="AI16" i="1" s="1"/>
  <c r="AH18" i="1"/>
  <c r="AI17" i="1" s="1"/>
  <c r="AH19" i="1"/>
  <c r="AI18" i="1" s="1"/>
  <c r="AH20" i="1"/>
  <c r="AI19" i="1" s="1"/>
  <c r="AH21" i="1"/>
  <c r="AI20" i="1" s="1"/>
  <c r="AH22" i="1"/>
  <c r="AI21" i="1" s="1"/>
  <c r="AH23" i="1"/>
  <c r="AI22" i="1" s="1"/>
  <c r="AH24" i="1"/>
  <c r="AH25" i="1"/>
  <c r="AI26" i="1" s="1"/>
  <c r="AH26" i="1"/>
  <c r="AI25" i="1" s="1"/>
  <c r="AH27" i="1"/>
  <c r="AH28" i="1"/>
  <c r="AH29" i="1"/>
  <c r="AI28" i="1" s="1"/>
  <c r="AH30" i="1"/>
  <c r="AI29" i="1" s="1"/>
  <c r="AH31" i="1"/>
  <c r="AI30" i="1" s="1"/>
  <c r="AH32" i="1"/>
  <c r="AI31" i="1" s="1"/>
  <c r="AH33" i="1"/>
  <c r="AI34" i="1" s="1"/>
  <c r="AH34" i="1"/>
  <c r="AH35" i="1"/>
  <c r="AH36" i="1"/>
  <c r="AI35" i="1" s="1"/>
  <c r="AH37" i="1"/>
  <c r="AI36" i="1" s="1"/>
  <c r="AH38" i="1"/>
  <c r="AI37" i="1" s="1"/>
  <c r="AH39" i="1"/>
  <c r="AI38" i="1" s="1"/>
  <c r="AH40" i="1"/>
  <c r="AI39" i="1" s="1"/>
  <c r="AH41" i="1"/>
  <c r="AI40" i="1" s="1"/>
  <c r="AH42" i="1"/>
  <c r="AI41" i="1" s="1"/>
  <c r="AH43" i="1"/>
  <c r="AI42" i="1" s="1"/>
  <c r="AH44" i="1"/>
  <c r="AH45" i="1"/>
  <c r="AI46" i="1" s="1"/>
  <c r="AH46" i="1"/>
  <c r="AI45" i="1" s="1"/>
  <c r="AH47" i="1"/>
  <c r="AH48" i="1"/>
  <c r="AH49" i="1"/>
  <c r="AI48" i="1" s="1"/>
  <c r="AH50" i="1"/>
  <c r="AI49" i="1" s="1"/>
  <c r="AH51" i="1"/>
  <c r="AI50" i="1" s="1"/>
  <c r="AH52" i="1"/>
  <c r="AI51" i="1" s="1"/>
  <c r="AH53" i="1"/>
  <c r="AI52" i="1" s="1"/>
  <c r="AH54" i="1"/>
  <c r="AH55" i="1"/>
  <c r="AH56" i="1"/>
  <c r="AI55" i="1" s="1"/>
  <c r="AH57" i="1"/>
  <c r="AI56" i="1" s="1"/>
  <c r="AH58" i="1"/>
  <c r="AI57" i="1" s="1"/>
  <c r="AH59" i="1"/>
  <c r="AI58" i="1" s="1"/>
  <c r="AH60" i="1"/>
  <c r="AI59" i="1" s="1"/>
  <c r="AH61" i="1"/>
  <c r="AI60" i="1" s="1"/>
  <c r="AH62" i="1"/>
  <c r="AI61" i="1" s="1"/>
  <c r="AH63" i="1"/>
  <c r="AH64" i="1"/>
  <c r="AH65" i="1"/>
  <c r="AI66" i="1" s="1"/>
  <c r="AH66" i="1"/>
  <c r="AI65" i="1" s="1"/>
  <c r="AH67" i="1"/>
  <c r="AH68" i="1"/>
  <c r="AH69" i="1"/>
  <c r="AI68" i="1" s="1"/>
  <c r="AH70" i="1"/>
  <c r="AI69" i="1" s="1"/>
  <c r="AH71" i="1"/>
  <c r="AI70" i="1" s="1"/>
  <c r="AH72" i="1"/>
  <c r="AI71" i="1" s="1"/>
  <c r="AH73" i="1"/>
  <c r="AI72" i="1" s="1"/>
  <c r="AH74" i="1"/>
  <c r="AH75" i="1"/>
  <c r="AH76" i="1"/>
  <c r="AI75" i="1" s="1"/>
  <c r="AH77" i="1"/>
  <c r="AI76" i="1" s="1"/>
  <c r="AH78" i="1"/>
  <c r="AI77" i="1" s="1"/>
  <c r="AH79" i="1"/>
  <c r="AI78" i="1" s="1"/>
  <c r="AH80" i="1"/>
  <c r="AI79" i="1" s="1"/>
  <c r="AH81" i="1"/>
  <c r="AI80" i="1" s="1"/>
  <c r="AH82" i="1"/>
  <c r="AI81" i="1" s="1"/>
  <c r="AH83" i="1"/>
  <c r="AH84" i="1"/>
  <c r="AH85" i="1"/>
  <c r="AI86" i="1" s="1"/>
  <c r="AH86" i="1"/>
  <c r="AI85" i="1" s="1"/>
  <c r="AH87" i="1"/>
  <c r="AH88" i="1"/>
  <c r="AH89" i="1"/>
  <c r="AI88" i="1" s="1"/>
  <c r="AH90" i="1"/>
  <c r="AI89" i="1" s="1"/>
  <c r="AH91" i="1"/>
  <c r="AI90" i="1" s="1"/>
  <c r="AH92" i="1"/>
  <c r="AI91" i="1" s="1"/>
  <c r="AH93" i="1"/>
  <c r="AI92" i="1" s="1"/>
  <c r="AH94" i="1"/>
  <c r="AH95" i="1"/>
  <c r="AH96" i="1"/>
  <c r="AI95" i="1" s="1"/>
  <c r="AH97" i="1"/>
  <c r="AI96" i="1" s="1"/>
  <c r="AH98" i="1"/>
  <c r="AI97" i="1" s="1"/>
  <c r="AH99" i="1"/>
  <c r="AI98" i="1" s="1"/>
  <c r="AH100" i="1"/>
  <c r="AI99" i="1" s="1"/>
  <c r="AH101" i="1"/>
  <c r="AI100" i="1" s="1"/>
  <c r="AH102" i="1"/>
  <c r="AH103" i="1"/>
  <c r="AI104" i="1" s="1"/>
  <c r="AH104" i="1"/>
  <c r="AH105" i="1"/>
  <c r="AI106" i="1" s="1"/>
  <c r="AH106" i="1"/>
  <c r="AI105" i="1" s="1"/>
  <c r="AH107" i="1"/>
  <c r="AH108" i="1"/>
  <c r="AH109" i="1"/>
  <c r="AI108" i="1" s="1"/>
  <c r="AH110" i="1"/>
  <c r="AI109" i="1" s="1"/>
  <c r="AH111" i="1"/>
  <c r="AI110" i="1" s="1"/>
  <c r="AH112" i="1"/>
  <c r="AI113" i="1" s="1"/>
  <c r="AH113" i="1"/>
  <c r="AI112" i="1" s="1"/>
  <c r="AH114" i="1"/>
  <c r="AH115" i="1"/>
  <c r="AH116" i="1"/>
  <c r="AI115" i="1" s="1"/>
  <c r="AH117" i="1"/>
  <c r="AI116" i="1" s="1"/>
  <c r="AH118" i="1"/>
  <c r="AI117" i="1" s="1"/>
  <c r="AH119" i="1"/>
  <c r="AI118" i="1" s="1"/>
  <c r="AH120" i="1"/>
  <c r="AI119" i="1" s="1"/>
  <c r="AH121" i="1"/>
  <c r="AI120" i="1" s="1"/>
  <c r="AH122" i="1"/>
  <c r="AI121" i="1" s="1"/>
  <c r="AH123" i="1"/>
  <c r="AI122" i="1" s="1"/>
  <c r="AH124" i="1"/>
  <c r="AH125" i="1"/>
  <c r="AI126" i="1" s="1"/>
  <c r="AH126" i="1"/>
  <c r="AI125" i="1" s="1"/>
  <c r="AH127" i="1"/>
  <c r="AH128" i="1"/>
  <c r="AH129" i="1"/>
  <c r="AI128" i="1" s="1"/>
  <c r="AH130" i="1"/>
  <c r="AI129" i="1" s="1"/>
  <c r="AH131" i="1"/>
  <c r="AI130" i="1" s="1"/>
  <c r="AH132" i="1"/>
  <c r="AI131" i="1" s="1"/>
  <c r="AH133" i="1"/>
  <c r="AI132" i="1" s="1"/>
  <c r="AH134" i="1"/>
  <c r="AH135" i="1"/>
  <c r="AH136" i="1"/>
  <c r="AI135" i="1" s="1"/>
  <c r="AH137" i="1"/>
  <c r="AI136" i="1" s="1"/>
  <c r="AH138" i="1"/>
  <c r="AI137" i="1" s="1"/>
  <c r="AH139" i="1"/>
  <c r="AI138" i="1" s="1"/>
  <c r="AH140" i="1"/>
  <c r="AI139" i="1" s="1"/>
  <c r="AH141" i="1"/>
  <c r="AI140" i="1" s="1"/>
  <c r="AH142" i="1"/>
  <c r="AH143" i="1"/>
  <c r="AH144" i="1"/>
  <c r="AH145" i="1"/>
  <c r="AI146" i="1" s="1"/>
  <c r="AH146" i="1"/>
  <c r="AI145" i="1" s="1"/>
  <c r="AH147" i="1"/>
  <c r="AH148" i="1"/>
  <c r="AH149" i="1"/>
  <c r="AI148" i="1" s="1"/>
  <c r="AH150" i="1"/>
  <c r="AI149" i="1" s="1"/>
  <c r="AH151" i="1"/>
  <c r="AI150" i="1" s="1"/>
  <c r="AH152" i="1"/>
  <c r="AI151" i="1" s="1"/>
  <c r="AH153" i="1"/>
  <c r="AI154" i="1" s="1"/>
  <c r="AH154" i="1"/>
  <c r="AH155" i="1"/>
  <c r="AH156" i="1"/>
  <c r="AI155" i="1" s="1"/>
  <c r="AH157" i="1"/>
  <c r="AI156" i="1" s="1"/>
  <c r="AH158" i="1"/>
  <c r="AI157" i="1" s="1"/>
  <c r="AH159" i="1"/>
  <c r="AI158" i="1" s="1"/>
  <c r="AH160" i="1"/>
  <c r="AI159" i="1" s="1"/>
  <c r="AH161" i="1"/>
  <c r="AI160" i="1" s="1"/>
  <c r="AH162" i="1"/>
  <c r="AH163" i="1"/>
  <c r="AH164" i="1"/>
  <c r="AH165" i="1"/>
  <c r="AI166" i="1" s="1"/>
  <c r="AH166" i="1"/>
  <c r="AI165" i="1" s="1"/>
  <c r="AH167" i="1"/>
  <c r="AH168" i="1"/>
  <c r="AH169" i="1"/>
  <c r="AI168" i="1" s="1"/>
  <c r="AH170" i="1"/>
  <c r="AI169" i="1" s="1"/>
  <c r="AH171" i="1"/>
  <c r="AI170" i="1" s="1"/>
  <c r="AH172" i="1"/>
  <c r="AI171" i="1" s="1"/>
  <c r="AH173" i="1"/>
  <c r="AI172" i="1" s="1"/>
  <c r="AH174" i="1"/>
  <c r="AH175" i="1"/>
  <c r="AH176" i="1"/>
  <c r="AI175" i="1" s="1"/>
  <c r="AH177" i="1"/>
  <c r="AI176" i="1" s="1"/>
  <c r="AH178" i="1"/>
  <c r="AI177" i="1" s="1"/>
  <c r="AH179" i="1"/>
  <c r="AI178" i="1" s="1"/>
  <c r="AH180" i="1"/>
  <c r="AI179" i="1" s="1"/>
  <c r="AH181" i="1"/>
  <c r="AI180" i="1" s="1"/>
  <c r="AH182" i="1"/>
  <c r="AI181" i="1" s="1"/>
  <c r="AH183" i="1"/>
  <c r="AH184" i="1"/>
  <c r="AH185" i="1"/>
  <c r="AI186" i="1" s="1"/>
  <c r="AH186" i="1"/>
  <c r="AI185" i="1" s="1"/>
  <c r="AH187" i="1"/>
  <c r="AH188" i="1"/>
  <c r="AH189" i="1"/>
  <c r="AI188" i="1" s="1"/>
  <c r="AH190" i="1"/>
  <c r="AI189" i="1" s="1"/>
  <c r="AH191" i="1"/>
  <c r="AI190" i="1" s="1"/>
  <c r="AH192" i="1"/>
  <c r="AI193" i="1" s="1"/>
  <c r="AH193" i="1"/>
  <c r="AI194" i="1" s="1"/>
  <c r="AH194" i="1"/>
  <c r="AH195" i="1"/>
  <c r="AH196" i="1"/>
  <c r="AI195" i="1" s="1"/>
  <c r="AH197" i="1"/>
  <c r="AI196" i="1" s="1"/>
  <c r="AH198" i="1"/>
  <c r="AI197" i="1" s="1"/>
  <c r="AH199" i="1"/>
  <c r="AI198" i="1" s="1"/>
  <c r="AH200" i="1"/>
  <c r="AI199" i="1" s="1"/>
  <c r="AH201" i="1"/>
  <c r="AI200" i="1" s="1"/>
  <c r="AH202" i="1"/>
  <c r="AI201" i="1" s="1"/>
  <c r="AH203" i="1"/>
  <c r="AH204" i="1"/>
  <c r="AH205" i="1"/>
  <c r="AI206" i="1" s="1"/>
  <c r="AH206" i="1"/>
  <c r="AI205" i="1" s="1"/>
  <c r="AH207" i="1"/>
  <c r="AH208" i="1"/>
  <c r="AH209" i="1"/>
  <c r="AI208" i="1" s="1"/>
  <c r="AH210" i="1"/>
  <c r="AI209" i="1" s="1"/>
  <c r="AH211" i="1"/>
  <c r="AI210" i="1" s="1"/>
  <c r="AH212" i="1"/>
  <c r="AI211" i="1" s="1"/>
  <c r="AH213" i="1"/>
  <c r="AI212" i="1" s="1"/>
  <c r="AH214" i="1"/>
  <c r="AH215" i="1"/>
  <c r="AH216" i="1"/>
  <c r="AI215" i="1" s="1"/>
  <c r="AH217" i="1"/>
  <c r="AI216" i="1" s="1"/>
  <c r="AH218" i="1"/>
  <c r="AI217" i="1" s="1"/>
  <c r="AH219" i="1"/>
  <c r="AI218" i="1" s="1"/>
  <c r="AH220" i="1"/>
  <c r="AI219" i="1" s="1"/>
  <c r="AH221" i="1"/>
  <c r="AI220" i="1" s="1"/>
  <c r="AH222" i="1"/>
  <c r="AI221" i="1" s="1"/>
  <c r="AH223" i="1"/>
  <c r="AI222" i="1" s="1"/>
  <c r="AH224" i="1"/>
  <c r="AH225" i="1"/>
  <c r="AI226" i="1" s="1"/>
  <c r="AH226" i="1"/>
  <c r="AI225" i="1" s="1"/>
  <c r="AH227" i="1"/>
  <c r="AH228" i="1"/>
  <c r="AH229" i="1"/>
  <c r="AI228" i="1" s="1"/>
  <c r="AH230" i="1"/>
  <c r="AI229" i="1" s="1"/>
  <c r="AH231" i="1"/>
  <c r="AI230" i="1" s="1"/>
  <c r="AH232" i="1"/>
  <c r="AI233" i="1" s="1"/>
  <c r="AH233" i="1"/>
  <c r="AI234" i="1" s="1"/>
  <c r="AH234" i="1"/>
  <c r="AH235" i="1"/>
  <c r="AH236" i="1"/>
  <c r="AI235" i="1" s="1"/>
  <c r="AH237" i="1"/>
  <c r="AI236" i="1" s="1"/>
  <c r="AH238" i="1"/>
  <c r="AI237" i="1" s="1"/>
  <c r="AH239" i="1"/>
  <c r="AI238" i="1" s="1"/>
  <c r="AH240" i="1"/>
  <c r="AI239" i="1" s="1"/>
  <c r="AH241" i="1"/>
  <c r="AI240" i="1" s="1"/>
  <c r="AH242" i="1"/>
  <c r="AI241" i="1" s="1"/>
  <c r="AH243" i="1"/>
  <c r="AI242" i="1" s="1"/>
  <c r="AH244" i="1"/>
  <c r="AH245" i="1"/>
  <c r="AI246" i="1" s="1"/>
  <c r="AH246" i="1"/>
  <c r="AI245" i="1" s="1"/>
  <c r="AH247" i="1"/>
  <c r="AH248" i="1"/>
  <c r="AH249" i="1"/>
  <c r="AI248" i="1" s="1"/>
  <c r="AH250" i="1"/>
  <c r="AI249" i="1" s="1"/>
  <c r="AH251" i="1"/>
  <c r="AI250" i="1" s="1"/>
  <c r="AH252" i="1"/>
  <c r="AI251" i="1" s="1"/>
  <c r="AH253" i="1"/>
  <c r="AI252" i="1" s="1"/>
  <c r="AH254" i="1"/>
  <c r="AH255" i="1"/>
  <c r="AH256" i="1"/>
  <c r="AI255" i="1" s="1"/>
  <c r="AH257" i="1"/>
  <c r="AI256" i="1" s="1"/>
  <c r="AH258" i="1"/>
  <c r="AI257" i="1" s="1"/>
  <c r="AH259" i="1"/>
  <c r="AI258" i="1" s="1"/>
  <c r="AH260" i="1"/>
  <c r="AI259" i="1" s="1"/>
  <c r="AH261" i="1"/>
  <c r="AI260" i="1" s="1"/>
  <c r="AH262" i="1"/>
  <c r="AI261" i="1" s="1"/>
  <c r="AH263" i="1"/>
  <c r="AH264" i="1"/>
  <c r="AH265" i="1"/>
  <c r="AI266" i="1" s="1"/>
  <c r="AH266" i="1"/>
  <c r="AI265" i="1" s="1"/>
  <c r="AH267" i="1"/>
  <c r="AH268" i="1"/>
  <c r="AH269" i="1"/>
  <c r="AI268" i="1" s="1"/>
  <c r="AH270" i="1"/>
  <c r="AI269" i="1" s="1"/>
  <c r="AH271" i="1"/>
  <c r="AI270" i="1" s="1"/>
  <c r="AH272" i="1"/>
  <c r="AI273" i="1" s="1"/>
  <c r="AH273" i="1"/>
  <c r="AI274" i="1" s="1"/>
  <c r="AH274" i="1"/>
  <c r="AH275" i="1"/>
  <c r="AH276" i="1"/>
  <c r="AI275" i="1" s="1"/>
  <c r="AH277" i="1"/>
  <c r="AI276" i="1" s="1"/>
  <c r="AH278" i="1"/>
  <c r="AI277" i="1" s="1"/>
  <c r="AH279" i="1"/>
  <c r="AI278" i="1" s="1"/>
  <c r="AH280" i="1"/>
  <c r="AI279" i="1" s="1"/>
  <c r="AH281" i="1"/>
  <c r="AI280" i="1" s="1"/>
  <c r="AH282" i="1"/>
  <c r="AI281" i="1" s="1"/>
  <c r="AH283" i="1"/>
  <c r="AH284" i="1"/>
  <c r="AH285" i="1"/>
  <c r="AI286" i="1" s="1"/>
  <c r="AH286" i="1"/>
  <c r="AI285" i="1" s="1"/>
  <c r="AH287" i="1"/>
  <c r="AH288" i="1"/>
  <c r="AH289" i="1"/>
  <c r="AI288" i="1" s="1"/>
  <c r="AH290" i="1"/>
  <c r="AI289" i="1" s="1"/>
  <c r="AH291" i="1"/>
  <c r="AI290" i="1" s="1"/>
  <c r="AH292" i="1"/>
  <c r="AI291" i="1" s="1"/>
  <c r="AH293" i="1"/>
  <c r="AI292" i="1" s="1"/>
  <c r="AH294" i="1"/>
  <c r="AH295" i="1"/>
  <c r="AH296" i="1"/>
  <c r="AI295" i="1" s="1"/>
  <c r="AH297" i="1"/>
  <c r="AI296" i="1" s="1"/>
  <c r="AH298" i="1"/>
  <c r="AI297" i="1" s="1"/>
  <c r="AH299" i="1"/>
  <c r="AI298" i="1" s="1"/>
  <c r="AH300" i="1"/>
  <c r="AI299" i="1" s="1"/>
  <c r="AH301" i="1"/>
  <c r="AI300" i="1" s="1"/>
  <c r="AH302" i="1"/>
  <c r="AI301" i="1" s="1"/>
  <c r="AH303" i="1"/>
  <c r="AH304" i="1"/>
  <c r="AH305" i="1"/>
  <c r="AI306" i="1" s="1"/>
  <c r="AH306" i="1"/>
  <c r="AI305" i="1" s="1"/>
  <c r="AH307" i="1"/>
  <c r="AH308" i="1"/>
  <c r="AH309" i="1"/>
  <c r="AI308" i="1" s="1"/>
  <c r="AH310" i="1"/>
  <c r="AI309" i="1" s="1"/>
  <c r="AH311" i="1"/>
  <c r="AI310" i="1" s="1"/>
  <c r="AH312" i="1"/>
  <c r="AI313" i="1" s="1"/>
  <c r="AH313" i="1"/>
  <c r="AI314" i="1" s="1"/>
  <c r="AH314" i="1"/>
  <c r="AH315" i="1"/>
  <c r="AH316" i="1"/>
  <c r="AI315" i="1" s="1"/>
  <c r="AH317" i="1"/>
  <c r="AI316" i="1" s="1"/>
  <c r="AH318" i="1"/>
  <c r="AI317" i="1" s="1"/>
  <c r="AH319" i="1"/>
  <c r="AI318" i="1" s="1"/>
  <c r="AH320" i="1"/>
  <c r="AI319" i="1" s="1"/>
  <c r="AH321" i="1"/>
  <c r="AI320" i="1" s="1"/>
  <c r="AH322" i="1"/>
  <c r="AI321" i="1" s="1"/>
  <c r="AH323" i="1"/>
  <c r="AH324" i="1"/>
  <c r="AH325" i="1"/>
  <c r="AI326" i="1" s="1"/>
  <c r="AH326" i="1"/>
  <c r="AI325" i="1" s="1"/>
  <c r="AH327" i="1"/>
  <c r="AH328" i="1"/>
  <c r="AH329" i="1"/>
  <c r="AI328" i="1" s="1"/>
  <c r="AH330" i="1"/>
  <c r="AI329" i="1" s="1"/>
  <c r="AH331" i="1"/>
  <c r="AI330" i="1" s="1"/>
  <c r="AH332" i="1"/>
  <c r="AI331" i="1" s="1"/>
  <c r="AH333" i="1"/>
  <c r="AI332" i="1" s="1"/>
  <c r="AH334" i="1"/>
  <c r="AH335" i="1"/>
  <c r="AH336" i="1"/>
  <c r="AI335" i="1" s="1"/>
  <c r="AH337" i="1"/>
  <c r="AI336" i="1" s="1"/>
  <c r="AH338" i="1"/>
  <c r="AI337" i="1" s="1"/>
  <c r="AH339" i="1"/>
  <c r="AI338" i="1" s="1"/>
  <c r="AH340" i="1"/>
  <c r="AI339" i="1" s="1"/>
  <c r="AH341" i="1"/>
  <c r="AI340" i="1" s="1"/>
  <c r="AH342" i="1"/>
  <c r="AI341" i="1" s="1"/>
  <c r="AH343" i="1"/>
  <c r="AI344" i="1" s="1"/>
  <c r="AH344" i="1"/>
  <c r="AH345" i="1"/>
  <c r="AI346" i="1" s="1"/>
  <c r="AH346" i="1"/>
  <c r="AI345" i="1" s="1"/>
  <c r="AH347" i="1"/>
  <c r="AH348" i="1"/>
  <c r="AH349" i="1"/>
  <c r="AI348" i="1" s="1"/>
  <c r="AH350" i="1"/>
  <c r="AI349" i="1" s="1"/>
  <c r="AH351" i="1"/>
  <c r="AI350" i="1" s="1"/>
  <c r="AH352" i="1"/>
  <c r="AI353" i="1" s="1"/>
  <c r="AH353" i="1"/>
  <c r="AI354" i="1" s="1"/>
  <c r="AH354" i="1"/>
  <c r="AH355" i="1"/>
  <c r="AH356" i="1"/>
  <c r="AI355" i="1" s="1"/>
  <c r="AH357" i="1"/>
  <c r="AI356" i="1" s="1"/>
  <c r="AH358" i="1"/>
  <c r="AI357" i="1" s="1"/>
  <c r="AH359" i="1"/>
  <c r="AI358" i="1" s="1"/>
  <c r="AH360" i="1"/>
  <c r="AI359" i="1" s="1"/>
  <c r="AH361" i="1"/>
  <c r="AI360" i="1" s="1"/>
  <c r="AH362" i="1"/>
  <c r="AI361" i="1" s="1"/>
  <c r="AH363" i="1"/>
  <c r="AI362" i="1" s="1"/>
  <c r="AH364" i="1"/>
  <c r="AH4" i="1"/>
  <c r="AA57" i="1"/>
  <c r="AA137" i="1"/>
  <c r="AA138" i="1"/>
  <c r="AA139" i="1"/>
  <c r="AC138" i="1" s="1"/>
  <c r="AA140" i="1"/>
  <c r="AC139" i="1" s="1"/>
  <c r="AA159" i="1"/>
  <c r="AA196" i="1"/>
  <c r="AA217" i="1"/>
  <c r="AA218" i="1"/>
  <c r="AA295" i="1"/>
  <c r="AA297" i="1"/>
  <c r="AA359" i="1"/>
  <c r="Z14" i="1"/>
  <c r="Z15" i="1"/>
  <c r="Z16" i="1"/>
  <c r="AB15" i="1" s="1"/>
  <c r="Z17" i="1"/>
  <c r="AB16" i="1" s="1"/>
  <c r="Z89" i="1"/>
  <c r="Z94" i="1"/>
  <c r="Z209" i="1"/>
  <c r="Z247" i="1"/>
  <c r="Z249" i="1"/>
  <c r="Z252" i="1"/>
  <c r="AB251" i="1" s="1"/>
  <c r="Z255" i="1"/>
  <c r="Z269" i="1"/>
  <c r="Z272" i="1"/>
  <c r="AB271" i="1" s="1"/>
  <c r="Z273" i="1"/>
  <c r="Z274" i="1"/>
  <c r="AB273" i="1" s="1"/>
  <c r="Z289" i="1"/>
  <c r="Z329" i="1"/>
  <c r="Z334" i="1"/>
  <c r="Y18" i="1"/>
  <c r="AA17" i="1" s="1"/>
  <c r="Y19" i="1"/>
  <c r="AA18" i="1" s="1"/>
  <c r="Y20" i="1"/>
  <c r="AA19" i="1" s="1"/>
  <c r="Y21" i="1"/>
  <c r="Y22" i="1"/>
  <c r="Y23" i="1"/>
  <c r="Y24" i="1"/>
  <c r="Y25" i="1"/>
  <c r="AA24" i="1" s="1"/>
  <c r="Y26" i="1"/>
  <c r="Y27" i="1"/>
  <c r="Y28" i="1"/>
  <c r="Y29" i="1"/>
  <c r="Y30" i="1"/>
  <c r="Y31" i="1"/>
  <c r="Y32" i="1"/>
  <c r="Y33" i="1"/>
  <c r="Y34" i="1"/>
  <c r="Y35" i="1"/>
  <c r="Y36" i="1"/>
  <c r="Y37" i="1"/>
  <c r="Y38" i="1"/>
  <c r="AA37" i="1" s="1"/>
  <c r="Y39" i="1"/>
  <c r="AA38" i="1" s="1"/>
  <c r="Y40" i="1"/>
  <c r="Y41" i="1"/>
  <c r="Y42" i="1"/>
  <c r="Y43" i="1"/>
  <c r="Y44" i="1"/>
  <c r="Y45" i="1"/>
  <c r="AA44" i="1" s="1"/>
  <c r="Y46" i="1"/>
  <c r="Y47" i="1"/>
  <c r="Y48" i="1"/>
  <c r="AA47" i="1" s="1"/>
  <c r="Y49" i="1"/>
  <c r="Y50" i="1"/>
  <c r="Y51" i="1"/>
  <c r="Y52" i="1"/>
  <c r="AA53" i="1" s="1"/>
  <c r="Y53" i="1"/>
  <c r="AA52" i="1" s="1"/>
  <c r="Y54" i="1"/>
  <c r="Y55" i="1"/>
  <c r="Y56" i="1"/>
  <c r="Y57" i="1"/>
  <c r="Y58" i="1"/>
  <c r="Y59" i="1"/>
  <c r="AA58" i="1" s="1"/>
  <c r="Y60" i="1"/>
  <c r="AA59" i="1" s="1"/>
  <c r="Y61" i="1"/>
  <c r="Y62" i="1"/>
  <c r="Y63" i="1"/>
  <c r="Y64" i="1"/>
  <c r="Y65" i="1"/>
  <c r="Y66" i="1"/>
  <c r="Y67" i="1"/>
  <c r="Y68" i="1"/>
  <c r="Y69" i="1"/>
  <c r="Y70" i="1"/>
  <c r="Y71" i="1"/>
  <c r="Y72" i="1"/>
  <c r="Y73" i="1"/>
  <c r="Y74" i="1"/>
  <c r="Y75" i="1"/>
  <c r="Y76" i="1"/>
  <c r="Y77" i="1"/>
  <c r="Y78" i="1"/>
  <c r="AA77" i="1" s="1"/>
  <c r="Y79" i="1"/>
  <c r="AA78" i="1" s="1"/>
  <c r="Y80" i="1"/>
  <c r="AA79" i="1" s="1"/>
  <c r="Y81" i="1"/>
  <c r="Y82" i="1"/>
  <c r="Y83" i="1"/>
  <c r="Y84" i="1"/>
  <c r="AA83" i="1" s="1"/>
  <c r="Y85" i="1"/>
  <c r="AA84" i="1" s="1"/>
  <c r="Y86" i="1"/>
  <c r="AA85" i="1" s="1"/>
  <c r="AC84" i="1" s="1"/>
  <c r="Y87" i="1"/>
  <c r="Y88" i="1"/>
  <c r="Y89" i="1"/>
  <c r="Y90" i="1"/>
  <c r="Y91" i="1"/>
  <c r="Y92" i="1"/>
  <c r="Y93" i="1"/>
  <c r="Y94" i="1"/>
  <c r="Y95" i="1"/>
  <c r="Y96" i="1"/>
  <c r="Y97" i="1"/>
  <c r="Y98" i="1"/>
  <c r="Y99" i="1"/>
  <c r="AA98" i="1" s="1"/>
  <c r="Y100" i="1"/>
  <c r="AA99" i="1" s="1"/>
  <c r="Y101" i="1"/>
  <c r="Y102" i="1"/>
  <c r="Y103" i="1"/>
  <c r="AA102" i="1" s="1"/>
  <c r="Y104" i="1"/>
  <c r="Y105" i="1"/>
  <c r="Y106" i="1"/>
  <c r="Y107" i="1"/>
  <c r="Y108" i="1"/>
  <c r="Y109" i="1"/>
  <c r="Y110" i="1"/>
  <c r="Y111" i="1"/>
  <c r="Y112" i="1"/>
  <c r="Y113" i="1"/>
  <c r="Y114" i="1"/>
  <c r="Y115" i="1"/>
  <c r="Y116" i="1"/>
  <c r="Y117" i="1"/>
  <c r="Y118" i="1"/>
  <c r="Y119" i="1"/>
  <c r="AA118" i="1" s="1"/>
  <c r="Y120" i="1"/>
  <c r="Y121" i="1"/>
  <c r="Y122" i="1"/>
  <c r="Y123" i="1"/>
  <c r="Y124" i="1"/>
  <c r="Y125" i="1"/>
  <c r="Y126" i="1"/>
  <c r="AA125" i="1" s="1"/>
  <c r="Y127" i="1"/>
  <c r="Y128" i="1"/>
  <c r="Y129" i="1"/>
  <c r="Y130" i="1"/>
  <c r="Y131" i="1"/>
  <c r="Y132" i="1"/>
  <c r="Y133" i="1"/>
  <c r="Y134" i="1"/>
  <c r="Y135" i="1"/>
  <c r="Y136" i="1"/>
  <c r="Y137" i="1"/>
  <c r="Y138" i="1"/>
  <c r="Y139" i="1"/>
  <c r="Y140" i="1"/>
  <c r="Y141" i="1"/>
  <c r="Y142" i="1"/>
  <c r="Y143" i="1"/>
  <c r="Y144" i="1"/>
  <c r="Y145" i="1"/>
  <c r="AA144" i="1" s="1"/>
  <c r="Y146" i="1"/>
  <c r="Y147" i="1"/>
  <c r="AA146" i="1" s="1"/>
  <c r="AC145" i="1" s="1"/>
  <c r="Y148" i="1"/>
  <c r="Y149" i="1"/>
  <c r="AA150" i="1" s="1"/>
  <c r="Y150" i="1"/>
  <c r="AA151" i="1" s="1"/>
  <c r="Y151" i="1"/>
  <c r="Y152" i="1"/>
  <c r="Y153" i="1"/>
  <c r="Y154" i="1"/>
  <c r="Y155" i="1"/>
  <c r="Y156" i="1"/>
  <c r="Y157" i="1"/>
  <c r="Y158" i="1"/>
  <c r="Y159" i="1"/>
  <c r="AA158" i="1" s="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AA185" i="1" s="1"/>
  <c r="Y187" i="1"/>
  <c r="AA186" i="1" s="1"/>
  <c r="Y188" i="1"/>
  <c r="AA187" i="1" s="1"/>
  <c r="Y189" i="1"/>
  <c r="AA190" i="1" s="1"/>
  <c r="Y190" i="1"/>
  <c r="Y191" i="1"/>
  <c r="Y192" i="1"/>
  <c r="Y193" i="1"/>
  <c r="Y194" i="1"/>
  <c r="Y195" i="1"/>
  <c r="Y196" i="1"/>
  <c r="Y197" i="1"/>
  <c r="Y198" i="1"/>
  <c r="Y199" i="1"/>
  <c r="Y200" i="1"/>
  <c r="Y201" i="1"/>
  <c r="Y202" i="1"/>
  <c r="Y203" i="1"/>
  <c r="Y204" i="1"/>
  <c r="Y205" i="1"/>
  <c r="Y206" i="1"/>
  <c r="Y207" i="1"/>
  <c r="Y208" i="1"/>
  <c r="AA207" i="1" s="1"/>
  <c r="Y209" i="1"/>
  <c r="Y210" i="1"/>
  <c r="Y211" i="1"/>
  <c r="Y212" i="1"/>
  <c r="Y213" i="1"/>
  <c r="Y214" i="1"/>
  <c r="Y215" i="1"/>
  <c r="Y216" i="1"/>
  <c r="Y217" i="1"/>
  <c r="Y218" i="1"/>
  <c r="Y219" i="1"/>
  <c r="Y220" i="1"/>
  <c r="Y221" i="1"/>
  <c r="Y222" i="1"/>
  <c r="AA221" i="1" s="1"/>
  <c r="Y223" i="1"/>
  <c r="AA222" i="1" s="1"/>
  <c r="Y224" i="1"/>
  <c r="AA223" i="1" s="1"/>
  <c r="AC222" i="1" s="1"/>
  <c r="Y225" i="1"/>
  <c r="AA224" i="1" s="1"/>
  <c r="Y226" i="1"/>
  <c r="Y227" i="1"/>
  <c r="AA226" i="1" s="1"/>
  <c r="Y228" i="1"/>
  <c r="Y229" i="1"/>
  <c r="Y230" i="1"/>
  <c r="Y231" i="1"/>
  <c r="Y232" i="1"/>
  <c r="Y233" i="1"/>
  <c r="Y234" i="1"/>
  <c r="Y235" i="1"/>
  <c r="Y236" i="1"/>
  <c r="Y237" i="1"/>
  <c r="Y238" i="1"/>
  <c r="AA237" i="1" s="1"/>
  <c r="Y239" i="1"/>
  <c r="AA238" i="1" s="1"/>
  <c r="Y240" i="1"/>
  <c r="AA239" i="1" s="1"/>
  <c r="Y241" i="1"/>
  <c r="Y242" i="1"/>
  <c r="Y243" i="1"/>
  <c r="Y244" i="1"/>
  <c r="Y245" i="1"/>
  <c r="AA244" i="1" s="1"/>
  <c r="Y246" i="1"/>
  <c r="AA245" i="1" s="1"/>
  <c r="Y247" i="1"/>
  <c r="Y248" i="1"/>
  <c r="AA247" i="1" s="1"/>
  <c r="Y249" i="1"/>
  <c r="AA248" i="1" s="1"/>
  <c r="Y250" i="1"/>
  <c r="Y251" i="1"/>
  <c r="Y252" i="1"/>
  <c r="Y253" i="1"/>
  <c r="Y254" i="1"/>
  <c r="Y255" i="1"/>
  <c r="Y256" i="1"/>
  <c r="Y257" i="1"/>
  <c r="Y258" i="1"/>
  <c r="Y259" i="1"/>
  <c r="Y260" i="1"/>
  <c r="Y261" i="1"/>
  <c r="Y262" i="1"/>
  <c r="Y263" i="1"/>
  <c r="Y264" i="1"/>
  <c r="AA263" i="1" s="1"/>
  <c r="Y265" i="1"/>
  <c r="Y266" i="1"/>
  <c r="Y267" i="1"/>
  <c r="Y268" i="1"/>
  <c r="Y269" i="1"/>
  <c r="Y270" i="1"/>
  <c r="Y271" i="1"/>
  <c r="Y272" i="1"/>
  <c r="Y273" i="1"/>
  <c r="Y274" i="1"/>
  <c r="Y275" i="1"/>
  <c r="Y276" i="1"/>
  <c r="Y277" i="1"/>
  <c r="Y278" i="1"/>
  <c r="Y279" i="1"/>
  <c r="AA278" i="1" s="1"/>
  <c r="Y280" i="1"/>
  <c r="Y281" i="1"/>
  <c r="Y282" i="1"/>
  <c r="Y283" i="1"/>
  <c r="Y284" i="1"/>
  <c r="Y285" i="1"/>
  <c r="Y286" i="1"/>
  <c r="Y287" i="1"/>
  <c r="Y288" i="1"/>
  <c r="AA287" i="1" s="1"/>
  <c r="Y289" i="1"/>
  <c r="Y290" i="1"/>
  <c r="Y291" i="1"/>
  <c r="Y292" i="1"/>
  <c r="Y293" i="1"/>
  <c r="Y294" i="1"/>
  <c r="Y295" i="1"/>
  <c r="Y296" i="1"/>
  <c r="Y297" i="1"/>
  <c r="Y298" i="1"/>
  <c r="Y299" i="1"/>
  <c r="AA298" i="1" s="1"/>
  <c r="Y300" i="1"/>
  <c r="AA299" i="1" s="1"/>
  <c r="AC298" i="1" s="1"/>
  <c r="Y301" i="1"/>
  <c r="Y302" i="1"/>
  <c r="Y303" i="1"/>
  <c r="Y304" i="1"/>
  <c r="Y305" i="1"/>
  <c r="AA304" i="1" s="1"/>
  <c r="Y306" i="1"/>
  <c r="AA305" i="1" s="1"/>
  <c r="Y307" i="1"/>
  <c r="AA306" i="1" s="1"/>
  <c r="AC305" i="1" s="1"/>
  <c r="Y308" i="1"/>
  <c r="AA307" i="1" s="1"/>
  <c r="Y309" i="1"/>
  <c r="Y310" i="1"/>
  <c r="Y311" i="1"/>
  <c r="Y312" i="1"/>
  <c r="Y313" i="1"/>
  <c r="Y314" i="1"/>
  <c r="Y315" i="1"/>
  <c r="Y316" i="1"/>
  <c r="Y317" i="1"/>
  <c r="Y318" i="1"/>
  <c r="AA317" i="1" s="1"/>
  <c r="Y319" i="1"/>
  <c r="AA318" i="1" s="1"/>
  <c r="Y320" i="1"/>
  <c r="AA319" i="1" s="1"/>
  <c r="Y321" i="1"/>
  <c r="Y322" i="1"/>
  <c r="Y323" i="1"/>
  <c r="Y324" i="1"/>
  <c r="AA323" i="1" s="1"/>
  <c r="Y325" i="1"/>
  <c r="Y326" i="1"/>
  <c r="Y327" i="1"/>
  <c r="Y328" i="1"/>
  <c r="AA327" i="1" s="1"/>
  <c r="Y329" i="1"/>
  <c r="AA328" i="1" s="1"/>
  <c r="Y330" i="1"/>
  <c r="AA329" i="1" s="1"/>
  <c r="AC328" i="1" s="1"/>
  <c r="Y331" i="1"/>
  <c r="Y332" i="1"/>
  <c r="Y333" i="1"/>
  <c r="Y334" i="1"/>
  <c r="Y335" i="1"/>
  <c r="Y336" i="1"/>
  <c r="Y337" i="1"/>
  <c r="Y338" i="1"/>
  <c r="AA337" i="1" s="1"/>
  <c r="Y339" i="1"/>
  <c r="AA338" i="1" s="1"/>
  <c r="Y340" i="1"/>
  <c r="AA339" i="1" s="1"/>
  <c r="AC338" i="1" s="1"/>
  <c r="Y341" i="1"/>
  <c r="Y342" i="1"/>
  <c r="Y343" i="1"/>
  <c r="Y344" i="1"/>
  <c r="Y345" i="1"/>
  <c r="AA344" i="1" s="1"/>
  <c r="Y346" i="1"/>
  <c r="Y347" i="1"/>
  <c r="Y348" i="1"/>
  <c r="AA347" i="1" s="1"/>
  <c r="Y349" i="1"/>
  <c r="AA348" i="1" s="1"/>
  <c r="Y350" i="1"/>
  <c r="Y351" i="1"/>
  <c r="Y352" i="1"/>
  <c r="Y353" i="1"/>
  <c r="Y354" i="1"/>
  <c r="Y355" i="1"/>
  <c r="Y356" i="1"/>
  <c r="Y357" i="1"/>
  <c r="Y358" i="1"/>
  <c r="Y359" i="1"/>
  <c r="Y360" i="1"/>
  <c r="Y361" i="1"/>
  <c r="Y362" i="1"/>
  <c r="Y363" i="1"/>
  <c r="Y364" i="1"/>
  <c r="Y365" i="1"/>
  <c r="AA364" i="1" s="1"/>
  <c r="Y6" i="1"/>
  <c r="Y7" i="1"/>
  <c r="AA6" i="1" s="1"/>
  <c r="AC5" i="1" s="1"/>
  <c r="Y8" i="1"/>
  <c r="Y9" i="1"/>
  <c r="Y10" i="1"/>
  <c r="Y11" i="1"/>
  <c r="Y12" i="1"/>
  <c r="Y13" i="1"/>
  <c r="Y14" i="1"/>
  <c r="Y15" i="1"/>
  <c r="Y16" i="1"/>
  <c r="Y17" i="1"/>
  <c r="X10" i="1"/>
  <c r="X11" i="1"/>
  <c r="Z10" i="1" s="1"/>
  <c r="X12" i="1"/>
  <c r="X13" i="1"/>
  <c r="X14" i="1"/>
  <c r="X15" i="1"/>
  <c r="X16" i="1"/>
  <c r="X17" i="1"/>
  <c r="X18" i="1"/>
  <c r="X19" i="1"/>
  <c r="Z18" i="1" s="1"/>
  <c r="AB17" i="1" s="1"/>
  <c r="X20" i="1"/>
  <c r="Z19" i="1" s="1"/>
  <c r="AB18" i="1" s="1"/>
  <c r="X21" i="1"/>
  <c r="Z20" i="1" s="1"/>
  <c r="X22" i="1"/>
  <c r="X23" i="1"/>
  <c r="X24" i="1"/>
  <c r="X25" i="1"/>
  <c r="X26" i="1"/>
  <c r="X27" i="1"/>
  <c r="X28" i="1"/>
  <c r="X29" i="1"/>
  <c r="X30" i="1"/>
  <c r="Z29" i="1" s="1"/>
  <c r="X31" i="1"/>
  <c r="Z30" i="1" s="1"/>
  <c r="X32" i="1"/>
  <c r="X33" i="1"/>
  <c r="X34" i="1"/>
  <c r="X35" i="1"/>
  <c r="X36" i="1"/>
  <c r="X37" i="1"/>
  <c r="X38" i="1"/>
  <c r="X39" i="1"/>
  <c r="X40" i="1"/>
  <c r="Z39" i="1" s="1"/>
  <c r="X41" i="1"/>
  <c r="X42" i="1"/>
  <c r="X43" i="1"/>
  <c r="X44" i="1"/>
  <c r="X45" i="1"/>
  <c r="X46" i="1"/>
  <c r="X47" i="1"/>
  <c r="X48" i="1"/>
  <c r="X49" i="1"/>
  <c r="X50" i="1"/>
  <c r="Z49" i="1" s="1"/>
  <c r="X51" i="1"/>
  <c r="Z50" i="1" s="1"/>
  <c r="X52" i="1"/>
  <c r="X53" i="1"/>
  <c r="X54" i="1"/>
  <c r="X55" i="1"/>
  <c r="X56" i="1"/>
  <c r="Z55" i="1" s="1"/>
  <c r="X57" i="1"/>
  <c r="Z56" i="1" s="1"/>
  <c r="X58" i="1"/>
  <c r="Z57" i="1" s="1"/>
  <c r="AB56" i="1" s="1"/>
  <c r="X59" i="1"/>
  <c r="Z58" i="1" s="1"/>
  <c r="X60" i="1"/>
  <c r="X61" i="1"/>
  <c r="Z62" i="1" s="1"/>
  <c r="X62" i="1"/>
  <c r="X63" i="1"/>
  <c r="X64" i="1"/>
  <c r="X65" i="1"/>
  <c r="X66" i="1"/>
  <c r="X67" i="1"/>
  <c r="X68" i="1"/>
  <c r="X69" i="1"/>
  <c r="X70" i="1"/>
  <c r="Z69" i="1" s="1"/>
  <c r="X71" i="1"/>
  <c r="Z70" i="1" s="1"/>
  <c r="X72" i="1"/>
  <c r="X73" i="1"/>
  <c r="X74" i="1"/>
  <c r="X75" i="1"/>
  <c r="X76" i="1"/>
  <c r="X77" i="1"/>
  <c r="X78" i="1"/>
  <c r="X79" i="1"/>
  <c r="X80" i="1"/>
  <c r="Z79" i="1" s="1"/>
  <c r="X81" i="1"/>
  <c r="X82" i="1"/>
  <c r="X83" i="1"/>
  <c r="X84" i="1"/>
  <c r="X85" i="1"/>
  <c r="X86" i="1"/>
  <c r="X87" i="1"/>
  <c r="X88" i="1"/>
  <c r="X89" i="1"/>
  <c r="X90" i="1"/>
  <c r="X91" i="1"/>
  <c r="Z90" i="1" s="1"/>
  <c r="X92" i="1"/>
  <c r="Z93" i="1" s="1"/>
  <c r="X93" i="1"/>
  <c r="X94" i="1"/>
  <c r="X95" i="1"/>
  <c r="X96" i="1"/>
  <c r="X97" i="1"/>
  <c r="X98" i="1"/>
  <c r="X99" i="1"/>
  <c r="Z98" i="1" s="1"/>
  <c r="X100" i="1"/>
  <c r="Z99" i="1" s="1"/>
  <c r="X101" i="1"/>
  <c r="Z100" i="1" s="1"/>
  <c r="AB99" i="1" s="1"/>
  <c r="X102" i="1"/>
  <c r="X103" i="1"/>
  <c r="X104" i="1"/>
  <c r="X105" i="1"/>
  <c r="X106" i="1"/>
  <c r="X107" i="1"/>
  <c r="Z108" i="1" s="1"/>
  <c r="X108" i="1"/>
  <c r="X109" i="1"/>
  <c r="X110" i="1"/>
  <c r="Z109" i="1" s="1"/>
  <c r="X111" i="1"/>
  <c r="Z110" i="1" s="1"/>
  <c r="X112" i="1"/>
  <c r="X113" i="1"/>
  <c r="X114" i="1"/>
  <c r="Z113" i="1" s="1"/>
  <c r="X115" i="1"/>
  <c r="X116" i="1"/>
  <c r="Z115" i="1" s="1"/>
  <c r="X117" i="1"/>
  <c r="Z116" i="1" s="1"/>
  <c r="X118" i="1"/>
  <c r="X119" i="1"/>
  <c r="Z118" i="1" s="1"/>
  <c r="X120" i="1"/>
  <c r="Z119" i="1" s="1"/>
  <c r="X121" i="1"/>
  <c r="Z120" i="1" s="1"/>
  <c r="AB119" i="1" s="1"/>
  <c r="X122" i="1"/>
  <c r="X123" i="1"/>
  <c r="X124" i="1"/>
  <c r="X125" i="1"/>
  <c r="X126" i="1"/>
  <c r="X127" i="1"/>
  <c r="X128" i="1"/>
  <c r="X129" i="1"/>
  <c r="X130" i="1"/>
  <c r="Z129" i="1" s="1"/>
  <c r="X131" i="1"/>
  <c r="X132" i="1"/>
  <c r="X133" i="1"/>
  <c r="X134" i="1"/>
  <c r="X135" i="1"/>
  <c r="X136" i="1"/>
  <c r="Z135" i="1" s="1"/>
  <c r="X137" i="1"/>
  <c r="X138" i="1"/>
  <c r="Z137" i="1" s="1"/>
  <c r="AB136" i="1" s="1"/>
  <c r="X139" i="1"/>
  <c r="X140" i="1"/>
  <c r="Z139" i="1" s="1"/>
  <c r="AB138" i="1" s="1"/>
  <c r="X141" i="1"/>
  <c r="X142" i="1"/>
  <c r="X143" i="1"/>
  <c r="X144" i="1"/>
  <c r="X145" i="1"/>
  <c r="X146" i="1"/>
  <c r="X147" i="1"/>
  <c r="Z148" i="1" s="1"/>
  <c r="X148" i="1"/>
  <c r="X149" i="1"/>
  <c r="X150" i="1"/>
  <c r="Z149" i="1" s="1"/>
  <c r="X151" i="1"/>
  <c r="Z150" i="1" s="1"/>
  <c r="X152" i="1"/>
  <c r="X153" i="1"/>
  <c r="X154" i="1"/>
  <c r="X155" i="1"/>
  <c r="X156" i="1"/>
  <c r="X157" i="1"/>
  <c r="Z156" i="1" s="1"/>
  <c r="X158" i="1"/>
  <c r="Z157" i="1" s="1"/>
  <c r="X159" i="1"/>
  <c r="Z158" i="1" s="1"/>
  <c r="X160" i="1"/>
  <c r="Z159" i="1" s="1"/>
  <c r="X161" i="1"/>
  <c r="Z160" i="1" s="1"/>
  <c r="X162" i="1"/>
  <c r="X163" i="1"/>
  <c r="X164" i="1"/>
  <c r="X165" i="1"/>
  <c r="X166" i="1"/>
  <c r="X167" i="1"/>
  <c r="X168" i="1"/>
  <c r="X169" i="1"/>
  <c r="X170" i="1"/>
  <c r="Z169" i="1" s="1"/>
  <c r="X171" i="1"/>
  <c r="Z170" i="1" s="1"/>
  <c r="X172" i="1"/>
  <c r="X173" i="1"/>
  <c r="X174" i="1"/>
  <c r="Z173" i="1" s="1"/>
  <c r="X175" i="1"/>
  <c r="X176" i="1"/>
  <c r="X177" i="1"/>
  <c r="X178" i="1"/>
  <c r="X179" i="1"/>
  <c r="Z178" i="1" s="1"/>
  <c r="X180" i="1"/>
  <c r="X181" i="1"/>
  <c r="X182" i="1"/>
  <c r="X183" i="1"/>
  <c r="X184" i="1"/>
  <c r="X185" i="1"/>
  <c r="X186" i="1"/>
  <c r="X187" i="1"/>
  <c r="X188" i="1"/>
  <c r="X189" i="1"/>
  <c r="X190" i="1"/>
  <c r="Z189" i="1" s="1"/>
  <c r="X191" i="1"/>
  <c r="X192" i="1"/>
  <c r="X193" i="1"/>
  <c r="X194" i="1"/>
  <c r="X195" i="1"/>
  <c r="X196" i="1"/>
  <c r="X197" i="1"/>
  <c r="Z196" i="1" s="1"/>
  <c r="X198" i="1"/>
  <c r="Z197" i="1" s="1"/>
  <c r="X199" i="1"/>
  <c r="Z198" i="1" s="1"/>
  <c r="AB197" i="1" s="1"/>
  <c r="X200" i="1"/>
  <c r="Z199" i="1" s="1"/>
  <c r="AB198" i="1" s="1"/>
  <c r="X201" i="1"/>
  <c r="Z200" i="1" s="1"/>
  <c r="AB199" i="1" s="1"/>
  <c r="X202" i="1"/>
  <c r="X203" i="1"/>
  <c r="X204" i="1"/>
  <c r="X205" i="1"/>
  <c r="X206" i="1"/>
  <c r="X207" i="1"/>
  <c r="Z208" i="1" s="1"/>
  <c r="X208" i="1"/>
  <c r="X209" i="1"/>
  <c r="X210" i="1"/>
  <c r="X211" i="1"/>
  <c r="Z210" i="1" s="1"/>
  <c r="X212" i="1"/>
  <c r="X213" i="1"/>
  <c r="X214" i="1"/>
  <c r="X215" i="1"/>
  <c r="X216" i="1"/>
  <c r="X217" i="1"/>
  <c r="X218" i="1"/>
  <c r="X219" i="1"/>
  <c r="X220" i="1"/>
  <c r="Z219" i="1" s="1"/>
  <c r="X221" i="1"/>
  <c r="X222" i="1"/>
  <c r="X223" i="1"/>
  <c r="X224" i="1"/>
  <c r="X225" i="1"/>
  <c r="X226" i="1"/>
  <c r="X227" i="1"/>
  <c r="X228" i="1"/>
  <c r="X229" i="1"/>
  <c r="X230" i="1"/>
  <c r="Z229" i="1" s="1"/>
  <c r="X231" i="1"/>
  <c r="Z230" i="1" s="1"/>
  <c r="X232" i="1"/>
  <c r="X233" i="1"/>
  <c r="X234" i="1"/>
  <c r="X235" i="1"/>
  <c r="Z234" i="1" s="1"/>
  <c r="X236" i="1"/>
  <c r="X237" i="1"/>
  <c r="X238" i="1"/>
  <c r="X239" i="1"/>
  <c r="Z238" i="1" s="1"/>
  <c r="X240" i="1"/>
  <c r="Z239" i="1" s="1"/>
  <c r="X241" i="1"/>
  <c r="Z240" i="1" s="1"/>
  <c r="AB239" i="1" s="1"/>
  <c r="X242" i="1"/>
  <c r="Z241" i="1" s="1"/>
  <c r="AB240" i="1" s="1"/>
  <c r="X243" i="1"/>
  <c r="X244" i="1"/>
  <c r="X245" i="1"/>
  <c r="X246" i="1"/>
  <c r="X247" i="1"/>
  <c r="X248" i="1"/>
  <c r="X249" i="1"/>
  <c r="X250" i="1"/>
  <c r="X251" i="1"/>
  <c r="Z250" i="1" s="1"/>
  <c r="X252" i="1"/>
  <c r="X253" i="1"/>
  <c r="X254" i="1"/>
  <c r="X255" i="1"/>
  <c r="X256" i="1"/>
  <c r="X257" i="1"/>
  <c r="X258" i="1"/>
  <c r="X259" i="1"/>
  <c r="X260" i="1"/>
  <c r="X261" i="1"/>
  <c r="X262" i="1"/>
  <c r="X263" i="1"/>
  <c r="X264" i="1"/>
  <c r="X265" i="1"/>
  <c r="X266" i="1"/>
  <c r="X267" i="1"/>
  <c r="X268" i="1"/>
  <c r="X269" i="1"/>
  <c r="X270" i="1"/>
  <c r="X271" i="1"/>
  <c r="Z270" i="1" s="1"/>
  <c r="X272" i="1"/>
  <c r="X273" i="1"/>
  <c r="X274" i="1"/>
  <c r="X275" i="1"/>
  <c r="X276" i="1"/>
  <c r="X277" i="1"/>
  <c r="Z276" i="1" s="1"/>
  <c r="X278" i="1"/>
  <c r="Z277" i="1" s="1"/>
  <c r="X279" i="1"/>
  <c r="Z278" i="1" s="1"/>
  <c r="AB277" i="1" s="1"/>
  <c r="X280" i="1"/>
  <c r="X281" i="1"/>
  <c r="X282" i="1"/>
  <c r="X283" i="1"/>
  <c r="X284" i="1"/>
  <c r="X285" i="1"/>
  <c r="X286" i="1"/>
  <c r="X287" i="1"/>
  <c r="Z288" i="1" s="1"/>
  <c r="X288" i="1"/>
  <c r="X289" i="1"/>
  <c r="X290" i="1"/>
  <c r="X291" i="1"/>
  <c r="Z290" i="1" s="1"/>
  <c r="X292" i="1"/>
  <c r="X293" i="1"/>
  <c r="X294" i="1"/>
  <c r="X295" i="1"/>
  <c r="Z294" i="1" s="1"/>
  <c r="X296" i="1"/>
  <c r="X297" i="1"/>
  <c r="X298" i="1"/>
  <c r="X299" i="1"/>
  <c r="X300" i="1"/>
  <c r="X301" i="1"/>
  <c r="X302" i="1"/>
  <c r="X303" i="1"/>
  <c r="X304" i="1"/>
  <c r="X305" i="1"/>
  <c r="X306" i="1"/>
  <c r="X307" i="1"/>
  <c r="Z308" i="1" s="1"/>
  <c r="X308" i="1"/>
  <c r="X309" i="1"/>
  <c r="X310" i="1"/>
  <c r="Z309" i="1" s="1"/>
  <c r="X311" i="1"/>
  <c r="Z310" i="1" s="1"/>
  <c r="X312" i="1"/>
  <c r="X313" i="1"/>
  <c r="X314" i="1"/>
  <c r="X315" i="1"/>
  <c r="X316" i="1"/>
  <c r="X317" i="1"/>
  <c r="Z316" i="1" s="1"/>
  <c r="X318" i="1"/>
  <c r="Z317" i="1" s="1"/>
  <c r="X319" i="1"/>
  <c r="X320" i="1"/>
  <c r="Z319" i="1" s="1"/>
  <c r="X321" i="1"/>
  <c r="Z322" i="1" s="1"/>
  <c r="X322" i="1"/>
  <c r="Z321" i="1" s="1"/>
  <c r="AB320" i="1" s="1"/>
  <c r="X323" i="1"/>
  <c r="X324" i="1"/>
  <c r="X325" i="1"/>
  <c r="X326" i="1"/>
  <c r="X327" i="1"/>
  <c r="X328" i="1"/>
  <c r="X329" i="1"/>
  <c r="X330" i="1"/>
  <c r="X331" i="1"/>
  <c r="Z330" i="1" s="1"/>
  <c r="X332" i="1"/>
  <c r="X333" i="1"/>
  <c r="X334" i="1"/>
  <c r="X335" i="1"/>
  <c r="X336" i="1"/>
  <c r="X337" i="1"/>
  <c r="X338" i="1"/>
  <c r="X339" i="1"/>
  <c r="X340" i="1"/>
  <c r="Z339" i="1" s="1"/>
  <c r="X341" i="1"/>
  <c r="X342" i="1"/>
  <c r="X343" i="1"/>
  <c r="X344" i="1"/>
  <c r="X345" i="1"/>
  <c r="X346" i="1"/>
  <c r="X347" i="1"/>
  <c r="X348" i="1"/>
  <c r="X349" i="1"/>
  <c r="X350" i="1"/>
  <c r="Z349" i="1" s="1"/>
  <c r="X351" i="1"/>
  <c r="Z350" i="1" s="1"/>
  <c r="X352" i="1"/>
  <c r="X353" i="1"/>
  <c r="X354" i="1"/>
  <c r="Z353" i="1" s="1"/>
  <c r="X355" i="1"/>
  <c r="X356" i="1"/>
  <c r="Z355" i="1" s="1"/>
  <c r="AB354" i="1" s="1"/>
  <c r="X357" i="1"/>
  <c r="Z356" i="1" s="1"/>
  <c r="X358" i="1"/>
  <c r="Z357" i="1" s="1"/>
  <c r="X359" i="1"/>
  <c r="Z358" i="1" s="1"/>
  <c r="X360" i="1"/>
  <c r="Z359" i="1" s="1"/>
  <c r="X361" i="1"/>
  <c r="Z360" i="1" s="1"/>
  <c r="AB359" i="1" s="1"/>
  <c r="X362" i="1"/>
  <c r="Z361" i="1" s="1"/>
  <c r="AB360" i="1" s="1"/>
  <c r="X363" i="1"/>
  <c r="X364" i="1"/>
  <c r="X365" i="1"/>
  <c r="Z364" i="1" s="1"/>
  <c r="X6" i="1"/>
  <c r="X7" i="1"/>
  <c r="X8" i="1"/>
  <c r="X9"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U302" i="1"/>
  <c r="U303" i="1"/>
  <c r="U304" i="1"/>
  <c r="U305" i="1"/>
  <c r="U306" i="1"/>
  <c r="U307" i="1"/>
  <c r="U308" i="1"/>
  <c r="U309" i="1"/>
  <c r="U310" i="1"/>
  <c r="U311" i="1"/>
  <c r="U312" i="1"/>
  <c r="U313" i="1"/>
  <c r="U314" i="1"/>
  <c r="U315" i="1"/>
  <c r="U316" i="1"/>
  <c r="U317" i="1"/>
  <c r="U318" i="1"/>
  <c r="U319" i="1"/>
  <c r="U320" i="1"/>
  <c r="U321" i="1"/>
  <c r="U322" i="1"/>
  <c r="U323" i="1"/>
  <c r="U324" i="1"/>
  <c r="U325" i="1"/>
  <c r="U326" i="1"/>
  <c r="U327" i="1"/>
  <c r="U328" i="1"/>
  <c r="U329" i="1"/>
  <c r="U330" i="1"/>
  <c r="U331" i="1"/>
  <c r="U332" i="1"/>
  <c r="U333" i="1"/>
  <c r="U334" i="1"/>
  <c r="U335" i="1"/>
  <c r="U336" i="1"/>
  <c r="U337" i="1"/>
  <c r="U338" i="1"/>
  <c r="U339" i="1"/>
  <c r="U340" i="1"/>
  <c r="U341" i="1"/>
  <c r="U342" i="1"/>
  <c r="U343" i="1"/>
  <c r="U344" i="1"/>
  <c r="U345" i="1"/>
  <c r="U346" i="1"/>
  <c r="U347" i="1"/>
  <c r="U348" i="1"/>
  <c r="U349" i="1"/>
  <c r="U350" i="1"/>
  <c r="U351" i="1"/>
  <c r="U352" i="1"/>
  <c r="U353" i="1"/>
  <c r="U354" i="1"/>
  <c r="U355" i="1"/>
  <c r="U356" i="1"/>
  <c r="U357" i="1"/>
  <c r="U358" i="1"/>
  <c r="U359" i="1"/>
  <c r="U360" i="1"/>
  <c r="U361" i="1"/>
  <c r="U362" i="1"/>
  <c r="U363" i="1"/>
  <c r="U364" i="1"/>
  <c r="U365" i="1"/>
  <c r="U5" i="1"/>
  <c r="H19" i="1"/>
  <c r="Q4" i="1"/>
  <c r="O4" i="1"/>
  <c r="M14" i="1"/>
  <c r="M30" i="1"/>
  <c r="M34" i="1"/>
  <c r="M44" i="1"/>
  <c r="R44" i="1" s="1"/>
  <c r="M64" i="1"/>
  <c r="M84" i="1"/>
  <c r="R84" i="1" s="1"/>
  <c r="M143" i="1"/>
  <c r="M193" i="1"/>
  <c r="R193" i="1" s="1"/>
  <c r="M313" i="1"/>
  <c r="R313" i="1" s="1"/>
  <c r="M314" i="1"/>
  <c r="L5" i="1"/>
  <c r="M5" i="1" s="1"/>
  <c r="L6" i="1"/>
  <c r="M6" i="1" s="1"/>
  <c r="R6" i="1" s="1"/>
  <c r="L7" i="1"/>
  <c r="M7" i="1" s="1"/>
  <c r="R7" i="1" s="1"/>
  <c r="L8" i="1"/>
  <c r="M8" i="1" s="1"/>
  <c r="R8" i="1" s="1"/>
  <c r="L9" i="1"/>
  <c r="M9" i="1" s="1"/>
  <c r="L10" i="1"/>
  <c r="M10" i="1" s="1"/>
  <c r="L11" i="1"/>
  <c r="M11" i="1" s="1"/>
  <c r="L12" i="1"/>
  <c r="M12" i="1" s="1"/>
  <c r="L13" i="1"/>
  <c r="M13" i="1" s="1"/>
  <c r="L14" i="1"/>
  <c r="L15" i="1"/>
  <c r="M15" i="1" s="1"/>
  <c r="L16" i="1"/>
  <c r="M16" i="1" s="1"/>
  <c r="L17" i="1"/>
  <c r="M17" i="1" s="1"/>
  <c r="L18" i="1"/>
  <c r="M18" i="1" s="1"/>
  <c r="L19" i="1"/>
  <c r="M19" i="1" s="1"/>
  <c r="R19" i="1" s="1"/>
  <c r="L20" i="1"/>
  <c r="M20" i="1" s="1"/>
  <c r="L21" i="1"/>
  <c r="M21" i="1" s="1"/>
  <c r="R21" i="1" s="1"/>
  <c r="L22" i="1"/>
  <c r="M22" i="1" s="1"/>
  <c r="L23" i="1"/>
  <c r="M23" i="1" s="1"/>
  <c r="L24" i="1"/>
  <c r="M24" i="1" s="1"/>
  <c r="L25" i="1"/>
  <c r="M25" i="1" s="1"/>
  <c r="N25" i="1" s="1"/>
  <c r="O25" i="1" s="1"/>
  <c r="L26" i="1"/>
  <c r="M26" i="1" s="1"/>
  <c r="L27" i="1"/>
  <c r="M27" i="1" s="1"/>
  <c r="R27" i="1" s="1"/>
  <c r="L28" i="1"/>
  <c r="M28" i="1" s="1"/>
  <c r="R28" i="1" s="1"/>
  <c r="L29" i="1"/>
  <c r="M29" i="1" s="1"/>
  <c r="R29" i="1" s="1"/>
  <c r="L30" i="1"/>
  <c r="L31" i="1"/>
  <c r="M31" i="1" s="1"/>
  <c r="L32" i="1"/>
  <c r="M32" i="1" s="1"/>
  <c r="R32" i="1" s="1"/>
  <c r="L33" i="1"/>
  <c r="M33" i="1" s="1"/>
  <c r="R33" i="1" s="1"/>
  <c r="L34" i="1"/>
  <c r="L35" i="1"/>
  <c r="M35" i="1" s="1"/>
  <c r="R35" i="1" s="1"/>
  <c r="L36" i="1"/>
  <c r="M36" i="1" s="1"/>
  <c r="L37" i="1"/>
  <c r="M37" i="1" s="1"/>
  <c r="L38" i="1"/>
  <c r="M38" i="1" s="1"/>
  <c r="L39" i="1"/>
  <c r="M39" i="1" s="1"/>
  <c r="R39" i="1" s="1"/>
  <c r="L40" i="1"/>
  <c r="M40" i="1" s="1"/>
  <c r="L41" i="1"/>
  <c r="M41" i="1" s="1"/>
  <c r="L42" i="1"/>
  <c r="M42" i="1" s="1"/>
  <c r="L43" i="1"/>
  <c r="M43" i="1" s="1"/>
  <c r="L44" i="1"/>
  <c r="L45" i="1"/>
  <c r="M45" i="1" s="1"/>
  <c r="R45" i="1" s="1"/>
  <c r="L46" i="1"/>
  <c r="M46" i="1" s="1"/>
  <c r="R46" i="1" s="1"/>
  <c r="L47" i="1"/>
  <c r="M47" i="1" s="1"/>
  <c r="L48" i="1"/>
  <c r="M48" i="1" s="1"/>
  <c r="L49" i="1"/>
  <c r="M49" i="1" s="1"/>
  <c r="L50" i="1"/>
  <c r="M50" i="1" s="1"/>
  <c r="R50" i="1" s="1"/>
  <c r="L51" i="1"/>
  <c r="M51" i="1" s="1"/>
  <c r="R51" i="1" s="1"/>
  <c r="L52" i="1"/>
  <c r="M52" i="1" s="1"/>
  <c r="L53" i="1"/>
  <c r="M53" i="1" s="1"/>
  <c r="L54" i="1"/>
  <c r="M54" i="1" s="1"/>
  <c r="L55" i="1"/>
  <c r="M55" i="1" s="1"/>
  <c r="L56" i="1"/>
  <c r="M56" i="1" s="1"/>
  <c r="L57" i="1"/>
  <c r="M57" i="1" s="1"/>
  <c r="L58" i="1"/>
  <c r="M58" i="1" s="1"/>
  <c r="L59" i="1"/>
  <c r="M59" i="1" s="1"/>
  <c r="L60" i="1"/>
  <c r="M60" i="1" s="1"/>
  <c r="L61" i="1"/>
  <c r="M61" i="1" s="1"/>
  <c r="L62" i="1"/>
  <c r="M62" i="1" s="1"/>
  <c r="L63" i="1"/>
  <c r="M63" i="1" s="1"/>
  <c r="L64" i="1"/>
  <c r="L65" i="1"/>
  <c r="M65" i="1" s="1"/>
  <c r="L66" i="1"/>
  <c r="M66" i="1" s="1"/>
  <c r="L67" i="1"/>
  <c r="M67" i="1" s="1"/>
  <c r="L68" i="1"/>
  <c r="M68" i="1" s="1"/>
  <c r="L69" i="1"/>
  <c r="M69" i="1" s="1"/>
  <c r="L70" i="1"/>
  <c r="M70" i="1" s="1"/>
  <c r="L71" i="1"/>
  <c r="M71" i="1" s="1"/>
  <c r="L72" i="1"/>
  <c r="M72" i="1" s="1"/>
  <c r="L73" i="1"/>
  <c r="M73" i="1" s="1"/>
  <c r="L74" i="1"/>
  <c r="M74" i="1" s="1"/>
  <c r="L75" i="1"/>
  <c r="M75" i="1" s="1"/>
  <c r="R75" i="1" s="1"/>
  <c r="L76" i="1"/>
  <c r="M76" i="1" s="1"/>
  <c r="L77" i="1"/>
  <c r="M77" i="1" s="1"/>
  <c r="L78" i="1"/>
  <c r="M78" i="1" s="1"/>
  <c r="L79" i="1"/>
  <c r="M79" i="1" s="1"/>
  <c r="L80" i="1"/>
  <c r="M80" i="1" s="1"/>
  <c r="L81" i="1"/>
  <c r="M81" i="1" s="1"/>
  <c r="L82" i="1"/>
  <c r="M82" i="1" s="1"/>
  <c r="L83" i="1"/>
  <c r="M83" i="1" s="1"/>
  <c r="L84" i="1"/>
  <c r="L85" i="1"/>
  <c r="M85" i="1" s="1"/>
  <c r="L86" i="1"/>
  <c r="M86" i="1" s="1"/>
  <c r="L87" i="1"/>
  <c r="M87" i="1" s="1"/>
  <c r="R87" i="1" s="1"/>
  <c r="L88" i="1"/>
  <c r="M88" i="1" s="1"/>
  <c r="L89" i="1"/>
  <c r="M89" i="1" s="1"/>
  <c r="L90" i="1"/>
  <c r="M90" i="1" s="1"/>
  <c r="R90" i="1" s="1"/>
  <c r="L91" i="1"/>
  <c r="M91" i="1" s="1"/>
  <c r="R91" i="1" s="1"/>
  <c r="L92" i="1"/>
  <c r="M92" i="1" s="1"/>
  <c r="N92" i="1" s="1"/>
  <c r="L93" i="1"/>
  <c r="M93" i="1" s="1"/>
  <c r="L94" i="1"/>
  <c r="M94" i="1" s="1"/>
  <c r="R94" i="1" s="1"/>
  <c r="L95" i="1"/>
  <c r="M95" i="1" s="1"/>
  <c r="L96" i="1"/>
  <c r="M96" i="1" s="1"/>
  <c r="L97" i="1"/>
  <c r="M97" i="1" s="1"/>
  <c r="L98" i="1"/>
  <c r="M98" i="1" s="1"/>
  <c r="R98" i="1" s="1"/>
  <c r="L99" i="1"/>
  <c r="M99" i="1" s="1"/>
  <c r="R99" i="1" s="1"/>
  <c r="L100" i="1"/>
  <c r="M100" i="1" s="1"/>
  <c r="L101" i="1"/>
  <c r="M101" i="1" s="1"/>
  <c r="L102" i="1"/>
  <c r="M102" i="1" s="1"/>
  <c r="L103" i="1"/>
  <c r="M103" i="1" s="1"/>
  <c r="L104" i="1"/>
  <c r="M104" i="1" s="1"/>
  <c r="R104" i="1" s="1"/>
  <c r="L105" i="1"/>
  <c r="M105" i="1" s="1"/>
  <c r="L106" i="1"/>
  <c r="M106" i="1" s="1"/>
  <c r="R106" i="1" s="1"/>
  <c r="L107" i="1"/>
  <c r="M107" i="1" s="1"/>
  <c r="R107" i="1" s="1"/>
  <c r="L108" i="1"/>
  <c r="M108" i="1" s="1"/>
  <c r="R108" i="1" s="1"/>
  <c r="L109" i="1"/>
  <c r="M109" i="1" s="1"/>
  <c r="R109" i="1" s="1"/>
  <c r="L110" i="1"/>
  <c r="M110" i="1" s="1"/>
  <c r="R110" i="1" s="1"/>
  <c r="L111" i="1"/>
  <c r="M111" i="1" s="1"/>
  <c r="R111" i="1" s="1"/>
  <c r="L112" i="1"/>
  <c r="M112" i="1" s="1"/>
  <c r="L113" i="1"/>
  <c r="M113" i="1" s="1"/>
  <c r="L114" i="1"/>
  <c r="M114" i="1" s="1"/>
  <c r="L115" i="1"/>
  <c r="M115" i="1" s="1"/>
  <c r="L116" i="1"/>
  <c r="M116" i="1" s="1"/>
  <c r="L117" i="1"/>
  <c r="M117" i="1" s="1"/>
  <c r="L118" i="1"/>
  <c r="M118" i="1" s="1"/>
  <c r="L119" i="1"/>
  <c r="M119" i="1" s="1"/>
  <c r="L120" i="1"/>
  <c r="M120" i="1" s="1"/>
  <c r="L121" i="1"/>
  <c r="M121" i="1" s="1"/>
  <c r="L122" i="1"/>
  <c r="M122" i="1" s="1"/>
  <c r="L123" i="1"/>
  <c r="M123" i="1" s="1"/>
  <c r="L124" i="1"/>
  <c r="M124" i="1" s="1"/>
  <c r="R124" i="1" s="1"/>
  <c r="L125" i="1"/>
  <c r="M125" i="1" s="1"/>
  <c r="R125" i="1" s="1"/>
  <c r="L126" i="1"/>
  <c r="M126" i="1" s="1"/>
  <c r="L127" i="1"/>
  <c r="M127" i="1" s="1"/>
  <c r="R127" i="1" s="1"/>
  <c r="L128" i="1"/>
  <c r="M128" i="1" s="1"/>
  <c r="R128" i="1" s="1"/>
  <c r="L129" i="1"/>
  <c r="M129" i="1" s="1"/>
  <c r="R129" i="1" s="1"/>
  <c r="L130" i="1"/>
  <c r="M130" i="1" s="1"/>
  <c r="R130" i="1" s="1"/>
  <c r="L131" i="1"/>
  <c r="M131" i="1" s="1"/>
  <c r="R131" i="1" s="1"/>
  <c r="L132" i="1"/>
  <c r="M132" i="1" s="1"/>
  <c r="R132" i="1" s="1"/>
  <c r="L133" i="1"/>
  <c r="M133" i="1" s="1"/>
  <c r="R133" i="1" s="1"/>
  <c r="L134" i="1"/>
  <c r="M134" i="1" s="1"/>
  <c r="R134" i="1" s="1"/>
  <c r="L135" i="1"/>
  <c r="M135" i="1" s="1"/>
  <c r="L136" i="1"/>
  <c r="M136" i="1" s="1"/>
  <c r="L137" i="1"/>
  <c r="M137" i="1" s="1"/>
  <c r="L138" i="1"/>
  <c r="M138" i="1" s="1"/>
  <c r="L139" i="1"/>
  <c r="M139" i="1" s="1"/>
  <c r="L140" i="1"/>
  <c r="M140" i="1" s="1"/>
  <c r="L141" i="1"/>
  <c r="M141" i="1" s="1"/>
  <c r="L142" i="1"/>
  <c r="M142" i="1" s="1"/>
  <c r="L143" i="1"/>
  <c r="L144" i="1"/>
  <c r="M144" i="1" s="1"/>
  <c r="L145" i="1"/>
  <c r="M145" i="1" s="1"/>
  <c r="R145" i="1" s="1"/>
  <c r="L146" i="1"/>
  <c r="M146" i="1" s="1"/>
  <c r="L147" i="1"/>
  <c r="M147" i="1" s="1"/>
  <c r="L148" i="1"/>
  <c r="M148" i="1" s="1"/>
  <c r="R148" i="1" s="1"/>
  <c r="L149" i="1"/>
  <c r="M149" i="1" s="1"/>
  <c r="R149" i="1" s="1"/>
  <c r="L150" i="1"/>
  <c r="M150" i="1" s="1"/>
  <c r="R150" i="1" s="1"/>
  <c r="L151" i="1"/>
  <c r="M151" i="1" s="1"/>
  <c r="R151" i="1" s="1"/>
  <c r="L152" i="1"/>
  <c r="M152" i="1" s="1"/>
  <c r="R152" i="1" s="1"/>
  <c r="L153" i="1"/>
  <c r="M153" i="1" s="1"/>
  <c r="L154" i="1"/>
  <c r="M154" i="1" s="1"/>
  <c r="R154" i="1" s="1"/>
  <c r="L155" i="1"/>
  <c r="M155" i="1" s="1"/>
  <c r="R155" i="1" s="1"/>
  <c r="L156" i="1"/>
  <c r="M156" i="1" s="1"/>
  <c r="L157" i="1"/>
  <c r="M157" i="1" s="1"/>
  <c r="R157" i="1" s="1"/>
  <c r="L158" i="1"/>
  <c r="M158" i="1" s="1"/>
  <c r="R158" i="1" s="1"/>
  <c r="L159" i="1"/>
  <c r="M159" i="1" s="1"/>
  <c r="L160" i="1"/>
  <c r="M160" i="1" s="1"/>
  <c r="R160" i="1" s="1"/>
  <c r="L161" i="1"/>
  <c r="M161" i="1" s="1"/>
  <c r="L162" i="1"/>
  <c r="M162" i="1" s="1"/>
  <c r="L163" i="1"/>
  <c r="M163" i="1" s="1"/>
  <c r="L164" i="1"/>
  <c r="M164" i="1" s="1"/>
  <c r="L165" i="1"/>
  <c r="M165" i="1" s="1"/>
  <c r="L166" i="1"/>
  <c r="M166" i="1" s="1"/>
  <c r="L167" i="1"/>
  <c r="M167" i="1" s="1"/>
  <c r="L168" i="1"/>
  <c r="M168" i="1" s="1"/>
  <c r="L169" i="1"/>
  <c r="M169" i="1" s="1"/>
  <c r="L170" i="1"/>
  <c r="M170" i="1" s="1"/>
  <c r="R170" i="1" s="1"/>
  <c r="L171" i="1"/>
  <c r="M171" i="1" s="1"/>
  <c r="R171" i="1" s="1"/>
  <c r="L172" i="1"/>
  <c r="M172" i="1" s="1"/>
  <c r="L173" i="1"/>
  <c r="M173" i="1" s="1"/>
  <c r="L174" i="1"/>
  <c r="M174" i="1" s="1"/>
  <c r="L175" i="1"/>
  <c r="M175" i="1" s="1"/>
  <c r="L176" i="1"/>
  <c r="M176" i="1" s="1"/>
  <c r="L177" i="1"/>
  <c r="M177" i="1" s="1"/>
  <c r="L178" i="1"/>
  <c r="M178" i="1" s="1"/>
  <c r="L179" i="1"/>
  <c r="M179" i="1" s="1"/>
  <c r="L180" i="1"/>
  <c r="M180" i="1" s="1"/>
  <c r="R180" i="1" s="1"/>
  <c r="L181" i="1"/>
  <c r="M181" i="1" s="1"/>
  <c r="R181" i="1" s="1"/>
  <c r="L182" i="1"/>
  <c r="M182" i="1" s="1"/>
  <c r="L183" i="1"/>
  <c r="M183" i="1" s="1"/>
  <c r="L184" i="1"/>
  <c r="M184" i="1" s="1"/>
  <c r="R184" i="1" s="1"/>
  <c r="L185" i="1"/>
  <c r="M185" i="1" s="1"/>
  <c r="L186" i="1"/>
  <c r="M186" i="1" s="1"/>
  <c r="L187" i="1"/>
  <c r="M187" i="1" s="1"/>
  <c r="R187" i="1" s="1"/>
  <c r="L188" i="1"/>
  <c r="M188" i="1" s="1"/>
  <c r="R188" i="1" s="1"/>
  <c r="L189" i="1"/>
  <c r="M189" i="1" s="1"/>
  <c r="L190" i="1"/>
  <c r="M190" i="1" s="1"/>
  <c r="L191" i="1"/>
  <c r="M191" i="1" s="1"/>
  <c r="L192" i="1"/>
  <c r="M192" i="1" s="1"/>
  <c r="N192" i="1" s="1"/>
  <c r="O192" i="1" s="1"/>
  <c r="L193" i="1"/>
  <c r="L194" i="1"/>
  <c r="M194" i="1" s="1"/>
  <c r="R194" i="1" s="1"/>
  <c r="L195" i="1"/>
  <c r="M195" i="1" s="1"/>
  <c r="L196" i="1"/>
  <c r="M196" i="1" s="1"/>
  <c r="R196" i="1" s="1"/>
  <c r="L197" i="1"/>
  <c r="M197" i="1" s="1"/>
  <c r="L198" i="1"/>
  <c r="M198" i="1" s="1"/>
  <c r="L199" i="1"/>
  <c r="M199" i="1" s="1"/>
  <c r="L200" i="1"/>
  <c r="M200" i="1" s="1"/>
  <c r="L201" i="1"/>
  <c r="M201" i="1" s="1"/>
  <c r="L202" i="1"/>
  <c r="M202" i="1" s="1"/>
  <c r="L203" i="1"/>
  <c r="M203" i="1" s="1"/>
  <c r="L204" i="1"/>
  <c r="M204" i="1" s="1"/>
  <c r="R204" i="1" s="1"/>
  <c r="L205" i="1"/>
  <c r="M205" i="1" s="1"/>
  <c r="L206" i="1"/>
  <c r="M206" i="1" s="1"/>
  <c r="L207" i="1"/>
  <c r="M207" i="1" s="1"/>
  <c r="L208" i="1"/>
  <c r="M208" i="1" s="1"/>
  <c r="L209" i="1"/>
  <c r="M209" i="1" s="1"/>
  <c r="L210" i="1"/>
  <c r="M210" i="1" s="1"/>
  <c r="L211" i="1"/>
  <c r="M211" i="1" s="1"/>
  <c r="L212" i="1"/>
  <c r="M212" i="1" s="1"/>
  <c r="L213" i="1"/>
  <c r="M213" i="1" s="1"/>
  <c r="L214" i="1"/>
  <c r="M214" i="1" s="1"/>
  <c r="L215" i="1"/>
  <c r="M215" i="1" s="1"/>
  <c r="L216" i="1"/>
  <c r="M216" i="1" s="1"/>
  <c r="R216" i="1" s="1"/>
  <c r="L217" i="1"/>
  <c r="M217" i="1" s="1"/>
  <c r="R217" i="1" s="1"/>
  <c r="L218" i="1"/>
  <c r="M218" i="1" s="1"/>
  <c r="L219" i="1"/>
  <c r="M219" i="1" s="1"/>
  <c r="R219" i="1" s="1"/>
  <c r="L220" i="1"/>
  <c r="M220" i="1" s="1"/>
  <c r="L221" i="1"/>
  <c r="M221" i="1" s="1"/>
  <c r="L222" i="1"/>
  <c r="M222" i="1" s="1"/>
  <c r="L223" i="1"/>
  <c r="M223" i="1" s="1"/>
  <c r="L224" i="1"/>
  <c r="M224" i="1" s="1"/>
  <c r="L225" i="1"/>
  <c r="M225" i="1" s="1"/>
  <c r="R225" i="1" s="1"/>
  <c r="L226" i="1"/>
  <c r="M226" i="1" s="1"/>
  <c r="L227" i="1"/>
  <c r="M227" i="1" s="1"/>
  <c r="L228" i="1"/>
  <c r="M228" i="1" s="1"/>
  <c r="R228" i="1" s="1"/>
  <c r="L229" i="1"/>
  <c r="M229" i="1" s="1"/>
  <c r="L230" i="1"/>
  <c r="M230" i="1" s="1"/>
  <c r="R230" i="1" s="1"/>
  <c r="L231" i="1"/>
  <c r="M231" i="1" s="1"/>
  <c r="R231" i="1" s="1"/>
  <c r="L232" i="1"/>
  <c r="M232" i="1" s="1"/>
  <c r="L233" i="1"/>
  <c r="M233" i="1" s="1"/>
  <c r="L234" i="1"/>
  <c r="M234" i="1" s="1"/>
  <c r="L235" i="1"/>
  <c r="M235" i="1" s="1"/>
  <c r="L236" i="1"/>
  <c r="M236" i="1" s="1"/>
  <c r="L237" i="1"/>
  <c r="M237" i="1" s="1"/>
  <c r="L238" i="1"/>
  <c r="M238" i="1" s="1"/>
  <c r="L239" i="1"/>
  <c r="M239" i="1" s="1"/>
  <c r="L240" i="1"/>
  <c r="M240" i="1" s="1"/>
  <c r="L241" i="1"/>
  <c r="M241" i="1" s="1"/>
  <c r="L242" i="1"/>
  <c r="M242" i="1" s="1"/>
  <c r="L243" i="1"/>
  <c r="M243" i="1" s="1"/>
  <c r="L244" i="1"/>
  <c r="M244" i="1" s="1"/>
  <c r="L245" i="1"/>
  <c r="M245" i="1" s="1"/>
  <c r="R245" i="1" s="1"/>
  <c r="L246" i="1"/>
  <c r="M246" i="1" s="1"/>
  <c r="R246" i="1" s="1"/>
  <c r="L247" i="1"/>
  <c r="M247" i="1" s="1"/>
  <c r="L248" i="1"/>
  <c r="M248" i="1" s="1"/>
  <c r="R248" i="1" s="1"/>
  <c r="L249" i="1"/>
  <c r="M249" i="1" s="1"/>
  <c r="L250" i="1"/>
  <c r="M250" i="1" s="1"/>
  <c r="L251" i="1"/>
  <c r="M251" i="1" s="1"/>
  <c r="R251" i="1" s="1"/>
  <c r="L252" i="1"/>
  <c r="M252" i="1" s="1"/>
  <c r="N252" i="1" s="1"/>
  <c r="L253" i="1"/>
  <c r="M253" i="1" s="1"/>
  <c r="L254" i="1"/>
  <c r="M254" i="1" s="1"/>
  <c r="L255" i="1"/>
  <c r="M255" i="1" s="1"/>
  <c r="R255" i="1" s="1"/>
  <c r="L256" i="1"/>
  <c r="M256" i="1" s="1"/>
  <c r="L257" i="1"/>
  <c r="M257" i="1" s="1"/>
  <c r="L258" i="1"/>
  <c r="M258" i="1" s="1"/>
  <c r="L259" i="1"/>
  <c r="M259" i="1" s="1"/>
  <c r="L260" i="1"/>
  <c r="M260" i="1" s="1"/>
  <c r="L261" i="1"/>
  <c r="M261" i="1" s="1"/>
  <c r="L262" i="1"/>
  <c r="M262" i="1" s="1"/>
  <c r="L263" i="1"/>
  <c r="M263" i="1" s="1"/>
  <c r="L264" i="1"/>
  <c r="M264" i="1" s="1"/>
  <c r="R264" i="1" s="1"/>
  <c r="L265" i="1"/>
  <c r="M265" i="1" s="1"/>
  <c r="R265" i="1" s="1"/>
  <c r="L266" i="1"/>
  <c r="M266" i="1" s="1"/>
  <c r="L267" i="1"/>
  <c r="M267" i="1" s="1"/>
  <c r="R267" i="1" s="1"/>
  <c r="L268" i="1"/>
  <c r="M268" i="1" s="1"/>
  <c r="R268" i="1" s="1"/>
  <c r="L269" i="1"/>
  <c r="M269" i="1" s="1"/>
  <c r="L270" i="1"/>
  <c r="M270" i="1" s="1"/>
  <c r="L271" i="1"/>
  <c r="M271" i="1" s="1"/>
  <c r="R271" i="1" s="1"/>
  <c r="L272" i="1"/>
  <c r="M272" i="1" s="1"/>
  <c r="L273" i="1"/>
  <c r="M273" i="1" s="1"/>
  <c r="L274" i="1"/>
  <c r="M274" i="1" s="1"/>
  <c r="L275" i="1"/>
  <c r="M275" i="1" s="1"/>
  <c r="R275" i="1" s="1"/>
  <c r="L276" i="1"/>
  <c r="M276" i="1" s="1"/>
  <c r="L277" i="1"/>
  <c r="M277" i="1" s="1"/>
  <c r="L278" i="1"/>
  <c r="M278" i="1" s="1"/>
  <c r="L279" i="1"/>
  <c r="M279" i="1" s="1"/>
  <c r="R279" i="1" s="1"/>
  <c r="L280" i="1"/>
  <c r="M280" i="1" s="1"/>
  <c r="L281" i="1"/>
  <c r="M281" i="1" s="1"/>
  <c r="L282" i="1"/>
  <c r="M282" i="1" s="1"/>
  <c r="L283" i="1"/>
  <c r="M283" i="1" s="1"/>
  <c r="L284" i="1"/>
  <c r="M284" i="1" s="1"/>
  <c r="L285" i="1"/>
  <c r="M285" i="1" s="1"/>
  <c r="R285" i="1" s="1"/>
  <c r="L286" i="1"/>
  <c r="M286" i="1" s="1"/>
  <c r="L287" i="1"/>
  <c r="M287" i="1" s="1"/>
  <c r="R287" i="1" s="1"/>
  <c r="L288" i="1"/>
  <c r="M288" i="1" s="1"/>
  <c r="R288" i="1" s="1"/>
  <c r="L289" i="1"/>
  <c r="M289" i="1" s="1"/>
  <c r="L290" i="1"/>
  <c r="M290" i="1" s="1"/>
  <c r="R290" i="1" s="1"/>
  <c r="L291" i="1"/>
  <c r="M291" i="1" s="1"/>
  <c r="R291" i="1" s="1"/>
  <c r="L292" i="1"/>
  <c r="M292" i="1" s="1"/>
  <c r="L293" i="1"/>
  <c r="M293" i="1" s="1"/>
  <c r="L294" i="1"/>
  <c r="M294" i="1" s="1"/>
  <c r="L295" i="1"/>
  <c r="M295" i="1" s="1"/>
  <c r="L296" i="1"/>
  <c r="M296" i="1" s="1"/>
  <c r="L297" i="1"/>
  <c r="M297" i="1" s="1"/>
  <c r="L298" i="1"/>
  <c r="M298" i="1" s="1"/>
  <c r="L299" i="1"/>
  <c r="M299" i="1" s="1"/>
  <c r="L300" i="1"/>
  <c r="M300" i="1" s="1"/>
  <c r="L301" i="1"/>
  <c r="M301" i="1" s="1"/>
  <c r="L302" i="1"/>
  <c r="M302" i="1" s="1"/>
  <c r="L303" i="1"/>
  <c r="M303" i="1" s="1"/>
  <c r="L304" i="1"/>
  <c r="M304" i="1" s="1"/>
  <c r="L305" i="1"/>
  <c r="M305" i="1" s="1"/>
  <c r="R305" i="1" s="1"/>
  <c r="L306" i="1"/>
  <c r="M306" i="1" s="1"/>
  <c r="R306" i="1" s="1"/>
  <c r="L307" i="1"/>
  <c r="M307" i="1" s="1"/>
  <c r="R307" i="1" s="1"/>
  <c r="L308" i="1"/>
  <c r="M308" i="1" s="1"/>
  <c r="R308" i="1" s="1"/>
  <c r="L309" i="1"/>
  <c r="M309" i="1" s="1"/>
  <c r="N309" i="1" s="1"/>
  <c r="O309" i="1" s="1"/>
  <c r="L310" i="1"/>
  <c r="M310" i="1" s="1"/>
  <c r="R310" i="1" s="1"/>
  <c r="L311" i="1"/>
  <c r="M311" i="1" s="1"/>
  <c r="R311" i="1" s="1"/>
  <c r="L312" i="1"/>
  <c r="M312" i="1" s="1"/>
  <c r="R312" i="1" s="1"/>
  <c r="L313" i="1"/>
  <c r="L314" i="1"/>
  <c r="L315" i="1"/>
  <c r="M315" i="1" s="1"/>
  <c r="R315" i="1" s="1"/>
  <c r="L316" i="1"/>
  <c r="M316" i="1" s="1"/>
  <c r="L317" i="1"/>
  <c r="M317" i="1" s="1"/>
  <c r="R317" i="1" s="1"/>
  <c r="L318" i="1"/>
  <c r="M318" i="1" s="1"/>
  <c r="L319" i="1"/>
  <c r="M319" i="1" s="1"/>
  <c r="L320" i="1"/>
  <c r="M320" i="1" s="1"/>
  <c r="L321" i="1"/>
  <c r="M321" i="1" s="1"/>
  <c r="L322" i="1"/>
  <c r="M322" i="1" s="1"/>
  <c r="L323" i="1"/>
  <c r="M323" i="1" s="1"/>
  <c r="L324" i="1"/>
  <c r="M324" i="1" s="1"/>
  <c r="L325" i="1"/>
  <c r="M325" i="1" s="1"/>
  <c r="L326" i="1"/>
  <c r="M326" i="1" s="1"/>
  <c r="L327" i="1"/>
  <c r="M327" i="1" s="1"/>
  <c r="L328" i="1"/>
  <c r="M328" i="1" s="1"/>
  <c r="R328" i="1" s="1"/>
  <c r="L329" i="1"/>
  <c r="M329" i="1" s="1"/>
  <c r="L330" i="1"/>
  <c r="M330" i="1" s="1"/>
  <c r="R330" i="1" s="1"/>
  <c r="L331" i="1"/>
  <c r="M331" i="1" s="1"/>
  <c r="R331" i="1" s="1"/>
  <c r="L332" i="1"/>
  <c r="M332" i="1" s="1"/>
  <c r="L333" i="1"/>
  <c r="M333" i="1" s="1"/>
  <c r="R333" i="1" s="1"/>
  <c r="L334" i="1"/>
  <c r="M334" i="1" s="1"/>
  <c r="R334" i="1" s="1"/>
  <c r="L335" i="1"/>
  <c r="M335" i="1" s="1"/>
  <c r="L336" i="1"/>
  <c r="M336" i="1" s="1"/>
  <c r="L337" i="1"/>
  <c r="M337" i="1" s="1"/>
  <c r="R337" i="1" s="1"/>
  <c r="L338" i="1"/>
  <c r="M338" i="1" s="1"/>
  <c r="L339" i="1"/>
  <c r="M339" i="1" s="1"/>
  <c r="R339" i="1" s="1"/>
  <c r="L340" i="1"/>
  <c r="M340" i="1" s="1"/>
  <c r="L341" i="1"/>
  <c r="M341" i="1" s="1"/>
  <c r="R341" i="1" s="1"/>
  <c r="L342" i="1"/>
  <c r="M342" i="1" s="1"/>
  <c r="L343" i="1"/>
  <c r="M343" i="1" s="1"/>
  <c r="L344" i="1"/>
  <c r="M344" i="1" s="1"/>
  <c r="L345" i="1"/>
  <c r="M345" i="1" s="1"/>
  <c r="L346" i="1"/>
  <c r="M346" i="1" s="1"/>
  <c r="L347" i="1"/>
  <c r="M347" i="1" s="1"/>
  <c r="L348" i="1"/>
  <c r="M348" i="1" s="1"/>
  <c r="R348" i="1" s="1"/>
  <c r="L349" i="1"/>
  <c r="M349" i="1" s="1"/>
  <c r="N349" i="1" s="1"/>
  <c r="O349" i="1" s="1"/>
  <c r="L350" i="1"/>
  <c r="M350" i="1" s="1"/>
  <c r="L351" i="1"/>
  <c r="M351" i="1" s="1"/>
  <c r="L352" i="1"/>
  <c r="M352" i="1" s="1"/>
  <c r="L353" i="1"/>
  <c r="M353" i="1" s="1"/>
  <c r="L354" i="1"/>
  <c r="M354" i="1" s="1"/>
  <c r="L355" i="1"/>
  <c r="M355" i="1" s="1"/>
  <c r="L356" i="1"/>
  <c r="M356" i="1" s="1"/>
  <c r="L357" i="1"/>
  <c r="M357" i="1" s="1"/>
  <c r="L358" i="1"/>
  <c r="M358" i="1" s="1"/>
  <c r="L359" i="1"/>
  <c r="M359" i="1" s="1"/>
  <c r="R359" i="1" s="1"/>
  <c r="L360" i="1"/>
  <c r="M360" i="1" s="1"/>
  <c r="R360" i="1" s="1"/>
  <c r="L361" i="1"/>
  <c r="M361" i="1" s="1"/>
  <c r="L362" i="1"/>
  <c r="M362" i="1" s="1"/>
  <c r="L363" i="1"/>
  <c r="M363" i="1" s="1"/>
  <c r="L364" i="1"/>
  <c r="M364" i="1" s="1"/>
  <c r="L4" i="1"/>
  <c r="M4" i="1" s="1"/>
  <c r="R4" i="1" s="1"/>
  <c r="H6" i="1"/>
  <c r="H7" i="1"/>
  <c r="H8" i="1"/>
  <c r="H9" i="1"/>
  <c r="H10" i="1"/>
  <c r="H11" i="1"/>
  <c r="H12" i="1"/>
  <c r="H5" i="1"/>
  <c r="E6" i="1"/>
  <c r="E7" i="1"/>
  <c r="E8" i="1"/>
  <c r="E9" i="1"/>
  <c r="E10" i="1"/>
  <c r="E11" i="1"/>
  <c r="E12" i="1"/>
  <c r="E5" i="1"/>
  <c r="X55" i="7" l="1"/>
  <c r="Y55" i="7" s="1"/>
  <c r="X54" i="7"/>
  <c r="Y54" i="7" s="1"/>
  <c r="N189" i="1"/>
  <c r="O189" i="1" s="1"/>
  <c r="N89" i="1"/>
  <c r="N49" i="1"/>
  <c r="AA291" i="1"/>
  <c r="H14" i="1"/>
  <c r="AI364" i="1"/>
  <c r="AI124" i="1"/>
  <c r="AI224" i="1"/>
  <c r="Z61" i="1"/>
  <c r="AB60" i="1" s="1"/>
  <c r="AI223" i="1"/>
  <c r="AI24" i="1"/>
  <c r="AB19" i="1"/>
  <c r="AI23" i="1"/>
  <c r="AC60" i="1"/>
  <c r="AI343" i="1"/>
  <c r="AB93" i="1"/>
  <c r="AI347" i="1"/>
  <c r="AI307" i="1"/>
  <c r="AI267" i="1"/>
  <c r="AI227" i="1"/>
  <c r="AI187" i="1"/>
  <c r="AI147" i="1"/>
  <c r="AI107" i="1"/>
  <c r="AI67" i="1"/>
  <c r="AI47" i="1"/>
  <c r="Z363" i="1"/>
  <c r="Z323" i="1"/>
  <c r="Z283" i="1"/>
  <c r="Z223" i="1"/>
  <c r="Z183" i="1"/>
  <c r="Z163" i="1"/>
  <c r="AB162" i="1" s="1"/>
  <c r="Z63" i="1"/>
  <c r="AB62" i="1" s="1"/>
  <c r="Z43" i="1"/>
  <c r="AB42" i="1" s="1"/>
  <c r="AA311" i="1"/>
  <c r="AA271" i="1"/>
  <c r="AC270" i="1" s="1"/>
  <c r="AA251" i="1"/>
  <c r="AA211" i="1"/>
  <c r="AA191" i="1"/>
  <c r="AA171" i="1"/>
  <c r="AA91" i="1"/>
  <c r="AI327" i="1"/>
  <c r="AI287" i="1"/>
  <c r="AI247" i="1"/>
  <c r="AI207" i="1"/>
  <c r="AI167" i="1"/>
  <c r="AI127" i="1"/>
  <c r="AI87" i="1"/>
  <c r="AI27" i="1"/>
  <c r="N250" i="1"/>
  <c r="O250" i="1" s="1"/>
  <c r="N210" i="1"/>
  <c r="O210" i="1" s="1"/>
  <c r="Z362" i="1"/>
  <c r="AB361" i="1" s="1"/>
  <c r="Z242" i="1"/>
  <c r="AB241" i="1" s="1"/>
  <c r="Z202" i="1"/>
  <c r="AB201" i="1" s="1"/>
  <c r="AA330" i="1"/>
  <c r="AC329" i="1" s="1"/>
  <c r="AA290" i="1"/>
  <c r="AB114" i="1"/>
  <c r="AC322" i="1"/>
  <c r="AA101" i="1"/>
  <c r="AC100" i="1" s="1"/>
  <c r="AB356" i="1"/>
  <c r="Z233" i="1"/>
  <c r="Z153" i="1"/>
  <c r="Z73" i="1"/>
  <c r="AA301" i="1"/>
  <c r="AC300" i="1" s="1"/>
  <c r="AA241" i="1"/>
  <c r="AC240" i="1" s="1"/>
  <c r="AA183" i="1"/>
  <c r="AA161" i="1"/>
  <c r="AC160" i="1" s="1"/>
  <c r="AA141" i="1"/>
  <c r="AA121" i="1"/>
  <c r="AA81" i="1"/>
  <c r="AC80" i="1" s="1"/>
  <c r="AA61" i="1"/>
  <c r="AA43" i="1"/>
  <c r="AA21" i="1"/>
  <c r="AC20" i="1" s="1"/>
  <c r="AC223" i="1"/>
  <c r="Z333" i="1"/>
  <c r="Z293" i="1"/>
  <c r="Z253" i="1"/>
  <c r="Z193" i="1"/>
  <c r="Z133" i="1"/>
  <c r="AB134" i="1" s="1"/>
  <c r="Z33" i="1"/>
  <c r="AA321" i="1"/>
  <c r="AC320" i="1" s="1"/>
  <c r="AA281" i="1"/>
  <c r="Z332" i="1"/>
  <c r="AB333" i="1" s="1"/>
  <c r="Z312" i="1"/>
  <c r="AB311" i="1" s="1"/>
  <c r="Z292" i="1"/>
  <c r="AB291" i="1" s="1"/>
  <c r="Z254" i="1"/>
  <c r="AB253" i="1" s="1"/>
  <c r="Z232" i="1"/>
  <c r="AB231" i="1" s="1"/>
  <c r="Z192" i="1"/>
  <c r="Z172" i="1"/>
  <c r="AB171" i="1" s="1"/>
  <c r="Z152" i="1"/>
  <c r="AB151" i="1" s="1"/>
  <c r="Z134" i="1"/>
  <c r="Z112" i="1"/>
  <c r="AB111" i="1" s="1"/>
  <c r="Z92" i="1"/>
  <c r="AB91" i="1" s="1"/>
  <c r="Z72" i="1"/>
  <c r="AB71" i="1" s="1"/>
  <c r="Z52" i="1"/>
  <c r="AB51" i="1" s="1"/>
  <c r="Z32" i="1"/>
  <c r="AB31" i="1" s="1"/>
  <c r="Z12" i="1"/>
  <c r="AB13" i="1" s="1"/>
  <c r="AA342" i="1"/>
  <c r="AA320" i="1"/>
  <c r="AA300" i="1"/>
  <c r="AA280" i="1"/>
  <c r="AC279" i="1" s="1"/>
  <c r="AA262" i="1"/>
  <c r="AA180" i="1"/>
  <c r="AA162" i="1"/>
  <c r="AA120" i="1"/>
  <c r="AC119" i="1" s="1"/>
  <c r="AA100" i="1"/>
  <c r="AC99" i="1" s="1"/>
  <c r="AA80" i="1"/>
  <c r="AC79" i="1" s="1"/>
  <c r="AA60" i="1"/>
  <c r="AC59" i="1" s="1"/>
  <c r="AA40" i="1"/>
  <c r="AC39" i="1" s="1"/>
  <c r="AA20" i="1"/>
  <c r="AC19" i="1" s="1"/>
  <c r="AI334" i="1"/>
  <c r="AI294" i="1"/>
  <c r="AI254" i="1"/>
  <c r="AI214" i="1"/>
  <c r="AI174" i="1"/>
  <c r="AI134" i="1"/>
  <c r="AI114" i="1"/>
  <c r="AI14" i="1"/>
  <c r="AC319" i="1"/>
  <c r="AI333" i="1"/>
  <c r="AI293" i="1"/>
  <c r="AI253" i="1"/>
  <c r="AI213" i="1"/>
  <c r="AI173" i="1"/>
  <c r="AI153" i="1"/>
  <c r="AI93" i="1"/>
  <c r="AI53" i="1"/>
  <c r="AA259" i="1"/>
  <c r="AA179" i="1"/>
  <c r="AI352" i="1"/>
  <c r="AI312" i="1"/>
  <c r="AI272" i="1"/>
  <c r="AI232" i="1"/>
  <c r="AI192" i="1"/>
  <c r="AI152" i="1"/>
  <c r="AI32" i="1"/>
  <c r="Z248" i="1"/>
  <c r="AB247" i="1" s="1"/>
  <c r="AI351" i="1"/>
  <c r="AI311" i="1"/>
  <c r="AI271" i="1"/>
  <c r="AI231" i="1"/>
  <c r="AI191" i="1"/>
  <c r="AI111" i="1"/>
  <c r="AI11" i="1"/>
  <c r="Z266" i="1"/>
  <c r="Z246" i="1"/>
  <c r="Z66" i="1"/>
  <c r="AA314" i="1"/>
  <c r="AA274" i="1"/>
  <c r="AC273" i="1" s="1"/>
  <c r="AA254" i="1"/>
  <c r="AA114" i="1"/>
  <c r="AC113" i="1" s="1"/>
  <c r="AA94" i="1"/>
  <c r="E14" i="1"/>
  <c r="N359" i="1"/>
  <c r="O359" i="1" s="1"/>
  <c r="N153" i="1"/>
  <c r="O153" i="1" s="1"/>
  <c r="AB362" i="1"/>
  <c r="AB358" i="1"/>
  <c r="AB318" i="1"/>
  <c r="AB158" i="1"/>
  <c r="AC246" i="1"/>
  <c r="AB157" i="1"/>
  <c r="AB57" i="1"/>
  <c r="AC184" i="1"/>
  <c r="AB254" i="1"/>
  <c r="AB155" i="1"/>
  <c r="AC82" i="1"/>
  <c r="AB233" i="1"/>
  <c r="AB252" i="1"/>
  <c r="AB332" i="1"/>
  <c r="AB232" i="1"/>
  <c r="AC182" i="1"/>
  <c r="AB352" i="1"/>
  <c r="AB172" i="1"/>
  <c r="AC90" i="1"/>
  <c r="Z21" i="1"/>
  <c r="AB20" i="1" s="1"/>
  <c r="AC318" i="1"/>
  <c r="AA160" i="1"/>
  <c r="AC159" i="1" s="1"/>
  <c r="AC78" i="1"/>
  <c r="Z122" i="1"/>
  <c r="AB121" i="1" s="1"/>
  <c r="Z42" i="1"/>
  <c r="AA350" i="1"/>
  <c r="AC349" i="1" s="1"/>
  <c r="AA250" i="1"/>
  <c r="AA170" i="1"/>
  <c r="AA90" i="1"/>
  <c r="AC89" i="1" s="1"/>
  <c r="AA30" i="1"/>
  <c r="AB272" i="1"/>
  <c r="Z161" i="1"/>
  <c r="AB160" i="1" s="1"/>
  <c r="Z121" i="1"/>
  <c r="AB120" i="1" s="1"/>
  <c r="Z101" i="1"/>
  <c r="AB100" i="1" s="1"/>
  <c r="Z41" i="1"/>
  <c r="AB40" i="1" s="1"/>
  <c r="AA349" i="1"/>
  <c r="AC348" i="1" s="1"/>
  <c r="AA89" i="1"/>
  <c r="AA29" i="1"/>
  <c r="Z114" i="1"/>
  <c r="AC306" i="1"/>
  <c r="AA126" i="1"/>
  <c r="AA66" i="1"/>
  <c r="N7" i="1"/>
  <c r="O7" i="1" s="1"/>
  <c r="AA303" i="1"/>
  <c r="AC302" i="1" s="1"/>
  <c r="AA123" i="1"/>
  <c r="AC122" i="1" s="1"/>
  <c r="AA63" i="1"/>
  <c r="AA23" i="1"/>
  <c r="AA49" i="1"/>
  <c r="AC48" i="1" s="1"/>
  <c r="AA362" i="1"/>
  <c r="AC363" i="1" s="1"/>
  <c r="AA322" i="1"/>
  <c r="AC321" i="1" s="1"/>
  <c r="AA302" i="1"/>
  <c r="AC301" i="1" s="1"/>
  <c r="AA282" i="1"/>
  <c r="AC281" i="1" s="1"/>
  <c r="AA142" i="1"/>
  <c r="AC141" i="1" s="1"/>
  <c r="AA122" i="1"/>
  <c r="AC121" i="1" s="1"/>
  <c r="AA62" i="1"/>
  <c r="AC61" i="1" s="1"/>
  <c r="Z351" i="1"/>
  <c r="AB350" i="1" s="1"/>
  <c r="Z331" i="1"/>
  <c r="Z311" i="1"/>
  <c r="AB310" i="1" s="1"/>
  <c r="Z291" i="1"/>
  <c r="AB290" i="1" s="1"/>
  <c r="Z271" i="1"/>
  <c r="Z251" i="1"/>
  <c r="AB250" i="1" s="1"/>
  <c r="Z231" i="1"/>
  <c r="AB230" i="1" s="1"/>
  <c r="Z211" i="1"/>
  <c r="Z171" i="1"/>
  <c r="AB170" i="1" s="1"/>
  <c r="Z151" i="1"/>
  <c r="AB152" i="1" s="1"/>
  <c r="Z111" i="1"/>
  <c r="AB112" i="1" s="1"/>
  <c r="Z91" i="1"/>
  <c r="AB90" i="1" s="1"/>
  <c r="Z71" i="1"/>
  <c r="AB70" i="1" s="1"/>
  <c r="Z51" i="1"/>
  <c r="AB50" i="1" s="1"/>
  <c r="Z31" i="1"/>
  <c r="AB32" i="1" s="1"/>
  <c r="AA279" i="1"/>
  <c r="AC280" i="1" s="1"/>
  <c r="AA119" i="1"/>
  <c r="Z59" i="1"/>
  <c r="AB58" i="1" s="1"/>
  <c r="AA41" i="1"/>
  <c r="AC40" i="1" s="1"/>
  <c r="AC186" i="1"/>
  <c r="AC225" i="1"/>
  <c r="Z154" i="1"/>
  <c r="AA182" i="1"/>
  <c r="AC181" i="1" s="1"/>
  <c r="AA39" i="1"/>
  <c r="AC38" i="1" s="1"/>
  <c r="N185" i="1"/>
  <c r="O185" i="1" s="1"/>
  <c r="Z365" i="1"/>
  <c r="AB364" i="1" s="1"/>
  <c r="AA181" i="1"/>
  <c r="AA289" i="1"/>
  <c r="AC288" i="1" s="1"/>
  <c r="Z7" i="1"/>
  <c r="AB6" i="1" s="1"/>
  <c r="Z187" i="1"/>
  <c r="AB188" i="1" s="1"/>
  <c r="Z47" i="1"/>
  <c r="AC304" i="1"/>
  <c r="AC124" i="1"/>
  <c r="AA42" i="1"/>
  <c r="AC41" i="1" s="1"/>
  <c r="AB245" i="1"/>
  <c r="AC313" i="1"/>
  <c r="AA82" i="1"/>
  <c r="AC81" i="1" s="1"/>
  <c r="AA22" i="1"/>
  <c r="AC21" i="1" s="1"/>
  <c r="Z38" i="1"/>
  <c r="Z320" i="1"/>
  <c r="AB321" i="1" s="1"/>
  <c r="Z285" i="1"/>
  <c r="Z265" i="1"/>
  <c r="Z245" i="1"/>
  <c r="Z105" i="1"/>
  <c r="Z65" i="1"/>
  <c r="AA273" i="1"/>
  <c r="AA173" i="1"/>
  <c r="AA93" i="1"/>
  <c r="AC92" i="1" s="1"/>
  <c r="AA73" i="1"/>
  <c r="AA33" i="1"/>
  <c r="AB159" i="1"/>
  <c r="N249" i="1"/>
  <c r="O249" i="1" s="1"/>
  <c r="AB246" i="1"/>
  <c r="Z284" i="1"/>
  <c r="Z244" i="1"/>
  <c r="Z224" i="1"/>
  <c r="Z164" i="1"/>
  <c r="AB163" i="1" s="1"/>
  <c r="Z104" i="1"/>
  <c r="AA312" i="1"/>
  <c r="AA292" i="1"/>
  <c r="AA272" i="1"/>
  <c r="AA192" i="1"/>
  <c r="AC191" i="1" s="1"/>
  <c r="AA172" i="1"/>
  <c r="AA92" i="1"/>
  <c r="AA32" i="1"/>
  <c r="N6" i="1"/>
  <c r="P5" i="1" s="1"/>
  <c r="Q5" i="1" s="1"/>
  <c r="N286" i="1"/>
  <c r="O286" i="1" s="1"/>
  <c r="N146" i="1"/>
  <c r="O146" i="1" s="1"/>
  <c r="N26" i="1"/>
  <c r="O26" i="1" s="1"/>
  <c r="N275" i="1"/>
  <c r="O275" i="1" s="1"/>
  <c r="N341" i="1"/>
  <c r="O341" i="1" s="1"/>
  <c r="N317" i="1"/>
  <c r="O317" i="1" s="1"/>
  <c r="N156" i="1"/>
  <c r="O156" i="1" s="1"/>
  <c r="N96" i="1"/>
  <c r="O96" i="1" s="1"/>
  <c r="N170" i="1"/>
  <c r="O170" i="1" s="1"/>
  <c r="R252" i="1"/>
  <c r="N291" i="1"/>
  <c r="O291" i="1" s="1"/>
  <c r="N152" i="1"/>
  <c r="O152" i="1" s="1"/>
  <c r="N345" i="1"/>
  <c r="O345" i="1" s="1"/>
  <c r="N134" i="1"/>
  <c r="R250" i="1"/>
  <c r="N132" i="1"/>
  <c r="O132" i="1" s="1"/>
  <c r="N310" i="1"/>
  <c r="O310" i="1" s="1"/>
  <c r="N288" i="1"/>
  <c r="P289" i="1" s="1"/>
  <c r="Q289" i="1" s="1"/>
  <c r="N129" i="1"/>
  <c r="O129" i="1" s="1"/>
  <c r="R210" i="1"/>
  <c r="N128" i="1"/>
  <c r="O128" i="1" s="1"/>
  <c r="R192" i="1"/>
  <c r="N91" i="1"/>
  <c r="O91" i="1" s="1"/>
  <c r="R92" i="1"/>
  <c r="N251" i="1"/>
  <c r="O251" i="1" s="1"/>
  <c r="N51" i="1"/>
  <c r="P50" i="1" s="1"/>
  <c r="Q50" i="1" s="1"/>
  <c r="N312" i="1"/>
  <c r="O312" i="1" s="1"/>
  <c r="N311" i="1"/>
  <c r="O311" i="1" s="1"/>
  <c r="N255" i="1"/>
  <c r="O255" i="1" s="1"/>
  <c r="N93" i="1"/>
  <c r="N230" i="1"/>
  <c r="O230" i="1" s="1"/>
  <c r="N290" i="1"/>
  <c r="O290" i="1" s="1"/>
  <c r="R349" i="1"/>
  <c r="AB331" i="1"/>
  <c r="AC365" i="1"/>
  <c r="AB103" i="1"/>
  <c r="AC98" i="1"/>
  <c r="AC337" i="1"/>
  <c r="AC247" i="1"/>
  <c r="AB48" i="1"/>
  <c r="AB109" i="1"/>
  <c r="R276" i="1"/>
  <c r="N276" i="1"/>
  <c r="O276" i="1" s="1"/>
  <c r="AB209" i="1"/>
  <c r="AC249" i="1"/>
  <c r="AB117" i="1"/>
  <c r="Z346" i="1"/>
  <c r="Z348" i="1"/>
  <c r="Z26" i="1"/>
  <c r="Z28" i="1"/>
  <c r="AA174" i="1"/>
  <c r="AA176" i="1"/>
  <c r="AC175" i="1" s="1"/>
  <c r="Z145" i="1"/>
  <c r="Z147" i="1"/>
  <c r="AA315" i="1"/>
  <c r="Z287" i="1"/>
  <c r="Z144" i="1"/>
  <c r="Z22" i="1"/>
  <c r="AB21" i="1" s="1"/>
  <c r="Z141" i="1"/>
  <c r="AB140" i="1" s="1"/>
  <c r="AA189" i="1"/>
  <c r="AC188" i="1" s="1"/>
  <c r="AA228" i="1"/>
  <c r="AC227" i="1" s="1"/>
  <c r="AA227" i="1"/>
  <c r="AC226" i="1" s="1"/>
  <c r="AA231" i="1"/>
  <c r="Z226" i="1"/>
  <c r="AB225" i="1" s="1"/>
  <c r="Z182" i="1"/>
  <c r="AA7" i="1"/>
  <c r="AC6" i="1" s="1"/>
  <c r="AA269" i="1"/>
  <c r="AA169" i="1"/>
  <c r="AA128" i="1"/>
  <c r="Z268" i="1"/>
  <c r="AA213" i="1"/>
  <c r="Z123" i="1"/>
  <c r="AA51" i="1"/>
  <c r="Z279" i="1"/>
  <c r="AB278" i="1" s="1"/>
  <c r="Z306" i="1"/>
  <c r="AA354" i="1"/>
  <c r="AA154" i="1"/>
  <c r="Z345" i="1"/>
  <c r="AB344" i="1" s="1"/>
  <c r="AA153" i="1"/>
  <c r="AC152" i="1" s="1"/>
  <c r="Z344" i="1"/>
  <c r="Z303" i="1"/>
  <c r="AB302" i="1" s="1"/>
  <c r="AB196" i="1"/>
  <c r="Z262" i="1"/>
  <c r="Z201" i="1"/>
  <c r="AB200" i="1" s="1"/>
  <c r="AA149" i="1"/>
  <c r="AA308" i="1"/>
  <c r="AC307" i="1" s="1"/>
  <c r="AA108" i="1"/>
  <c r="AB357" i="1"/>
  <c r="R31" i="1"/>
  <c r="N32" i="1"/>
  <c r="O32" i="1" s="1"/>
  <c r="Z166" i="1"/>
  <c r="Z168" i="1"/>
  <c r="Z106" i="1"/>
  <c r="AB105" i="1" s="1"/>
  <c r="AA234" i="1"/>
  <c r="AC233" i="1" s="1"/>
  <c r="AA34" i="1"/>
  <c r="AC33" i="1" s="1"/>
  <c r="AA16" i="1"/>
  <c r="Z205" i="1"/>
  <c r="Z207" i="1"/>
  <c r="AA353" i="1"/>
  <c r="AA255" i="1"/>
  <c r="AA253" i="1"/>
  <c r="AC252" i="1" s="1"/>
  <c r="Z67" i="1"/>
  <c r="AB66" i="1" s="1"/>
  <c r="AA14" i="1"/>
  <c r="AC13" i="1" s="1"/>
  <c r="Z324" i="1"/>
  <c r="AB323" i="1" s="1"/>
  <c r="Z64" i="1"/>
  <c r="AB63" i="1" s="1"/>
  <c r="AA352" i="1"/>
  <c r="AA212" i="1"/>
  <c r="AA72" i="1"/>
  <c r="AA13" i="1"/>
  <c r="N39" i="1"/>
  <c r="O39" i="1" s="1"/>
  <c r="Z343" i="1"/>
  <c r="Z83" i="1"/>
  <c r="AA10" i="1"/>
  <c r="AA310" i="1"/>
  <c r="AC311" i="1" s="1"/>
  <c r="AA50" i="1"/>
  <c r="Z301" i="1"/>
  <c r="Z281" i="1"/>
  <c r="Z261" i="1"/>
  <c r="AB260" i="1" s="1"/>
  <c r="AA129" i="1"/>
  <c r="AB148" i="1"/>
  <c r="Z107" i="1"/>
  <c r="AB106" i="1" s="1"/>
  <c r="Z280" i="1"/>
  <c r="AB279" i="1" s="1"/>
  <c r="AA8" i="1"/>
  <c r="AC7" i="1" s="1"/>
  <c r="AA288" i="1"/>
  <c r="AA48" i="1"/>
  <c r="Z102" i="1"/>
  <c r="AB101" i="1" s="1"/>
  <c r="AA232" i="1"/>
  <c r="Z259" i="1"/>
  <c r="Z228" i="1"/>
  <c r="Z227" i="1"/>
  <c r="R93" i="1"/>
  <c r="Z318" i="1"/>
  <c r="AB317" i="1" s="1"/>
  <c r="Z218" i="1"/>
  <c r="Z216" i="1"/>
  <c r="Z76" i="1"/>
  <c r="Z78" i="1"/>
  <c r="AB77" i="1" s="1"/>
  <c r="AA164" i="1"/>
  <c r="AC163" i="1" s="1"/>
  <c r="AA127" i="1"/>
  <c r="AC126" i="1" s="1"/>
  <c r="Z315" i="1"/>
  <c r="AB316" i="1" s="1"/>
  <c r="Z275" i="1"/>
  <c r="AB274" i="1" s="1"/>
  <c r="Z235" i="1"/>
  <c r="AB234" i="1" s="1"/>
  <c r="Z215" i="1"/>
  <c r="Z195" i="1"/>
  <c r="AB194" i="1" s="1"/>
  <c r="Z175" i="1"/>
  <c r="AB174" i="1" s="1"/>
  <c r="Z155" i="1"/>
  <c r="Z95" i="1"/>
  <c r="AB94" i="1" s="1"/>
  <c r="Z75" i="1"/>
  <c r="AB74" i="1" s="1"/>
  <c r="Z35" i="1"/>
  <c r="AB34" i="1" s="1"/>
  <c r="AA365" i="1"/>
  <c r="AA363" i="1"/>
  <c r="AA283" i="1"/>
  <c r="AC282" i="1" s="1"/>
  <c r="AA243" i="1"/>
  <c r="AC242" i="1" s="1"/>
  <c r="AA203" i="1"/>
  <c r="AA143" i="1"/>
  <c r="AC142" i="1" s="1"/>
  <c r="AA103" i="1"/>
  <c r="AC102" i="1" s="1"/>
  <c r="Z341" i="1"/>
  <c r="AB340" i="1" s="1"/>
  <c r="Z300" i="1"/>
  <c r="AB299" i="1" s="1"/>
  <c r="Z264" i="1"/>
  <c r="AB265" i="1" s="1"/>
  <c r="Z179" i="1"/>
  <c r="Z88" i="1"/>
  <c r="Z45" i="1"/>
  <c r="AA266" i="1"/>
  <c r="AA167" i="1"/>
  <c r="AC166" i="1" s="1"/>
  <c r="AA124" i="1"/>
  <c r="AA68" i="1"/>
  <c r="AA28" i="1"/>
  <c r="N216" i="1"/>
  <c r="O216" i="1" s="1"/>
  <c r="Z340" i="1"/>
  <c r="Z299" i="1"/>
  <c r="Z263" i="1"/>
  <c r="Z222" i="1"/>
  <c r="Z177" i="1"/>
  <c r="Z87" i="1"/>
  <c r="Z44" i="1"/>
  <c r="AB43" i="1" s="1"/>
  <c r="AA313" i="1"/>
  <c r="AA265" i="1"/>
  <c r="AC264" i="1" s="1"/>
  <c r="AA163" i="1"/>
  <c r="AC162" i="1" s="1"/>
  <c r="AA111" i="1"/>
  <c r="AC110" i="1" s="1"/>
  <c r="AA67" i="1"/>
  <c r="AC66" i="1" s="1"/>
  <c r="AA27" i="1"/>
  <c r="AC26" i="1" s="1"/>
  <c r="Z298" i="1"/>
  <c r="Z256" i="1"/>
  <c r="AB255" i="1" s="1"/>
  <c r="Z221" i="1"/>
  <c r="AB220" i="1" s="1"/>
  <c r="Z128" i="1"/>
  <c r="Z86" i="1"/>
  <c r="AA355" i="1"/>
  <c r="AA264" i="1"/>
  <c r="AC263" i="1" s="1"/>
  <c r="AA107" i="1"/>
  <c r="AA26" i="1"/>
  <c r="AC25" i="1" s="1"/>
  <c r="Z143" i="1"/>
  <c r="AA132" i="1"/>
  <c r="R314" i="1"/>
  <c r="N315" i="1"/>
  <c r="O315" i="1" s="1"/>
  <c r="Z126" i="1"/>
  <c r="R65" i="1"/>
  <c r="N65" i="1"/>
  <c r="O65" i="1" s="1"/>
  <c r="AB289" i="1"/>
  <c r="AB149" i="1"/>
  <c r="Z335" i="1"/>
  <c r="AB334" i="1" s="1"/>
  <c r="Z295" i="1"/>
  <c r="Z162" i="1"/>
  <c r="AB161" i="1" s="1"/>
  <c r="Z125" i="1"/>
  <c r="AB124" i="1" s="1"/>
  <c r="Z82" i="1"/>
  <c r="AA209" i="1"/>
  <c r="AC208" i="1" s="1"/>
  <c r="AA104" i="1"/>
  <c r="AC103" i="1" s="1"/>
  <c r="Z328" i="1"/>
  <c r="AB329" i="1" s="1"/>
  <c r="Z326" i="1"/>
  <c r="Z206" i="1"/>
  <c r="Z146" i="1"/>
  <c r="AA334" i="1"/>
  <c r="AA336" i="1"/>
  <c r="AC335" i="1" s="1"/>
  <c r="AA194" i="1"/>
  <c r="AC193" i="1" s="1"/>
  <c r="AA134" i="1"/>
  <c r="AA74" i="1"/>
  <c r="AA76" i="1"/>
  <c r="AC75" i="1" s="1"/>
  <c r="AB363" i="1"/>
  <c r="AB365" i="1"/>
  <c r="Z68" i="1"/>
  <c r="AA294" i="1"/>
  <c r="AC293" i="1" s="1"/>
  <c r="AC149" i="1"/>
  <c r="R220" i="1"/>
  <c r="N220" i="1"/>
  <c r="O220" i="1" s="1"/>
  <c r="Z305" i="1"/>
  <c r="Z165" i="1"/>
  <c r="Z167" i="1"/>
  <c r="Z27" i="1"/>
  <c r="AB28" i="1" s="1"/>
  <c r="Z25" i="1"/>
  <c r="AA193" i="1"/>
  <c r="Z304" i="1"/>
  <c r="AA12" i="1"/>
  <c r="R278" i="1"/>
  <c r="N278" i="1"/>
  <c r="O278" i="1" s="1"/>
  <c r="R347" i="1"/>
  <c r="N348" i="1"/>
  <c r="O348" i="1" s="1"/>
  <c r="Z23" i="1"/>
  <c r="AB22" i="1" s="1"/>
  <c r="AA71" i="1"/>
  <c r="AC70" i="1" s="1"/>
  <c r="Z342" i="1"/>
  <c r="AB341" i="1" s="1"/>
  <c r="Z282" i="1"/>
  <c r="AB281" i="1" s="1"/>
  <c r="Z142" i="1"/>
  <c r="AA9" i="1"/>
  <c r="AA229" i="1"/>
  <c r="AA109" i="1"/>
  <c r="AA69" i="1"/>
  <c r="Z186" i="1"/>
  <c r="AA133" i="1"/>
  <c r="Z260" i="1"/>
  <c r="Z180" i="1"/>
  <c r="AB179" i="1" s="1"/>
  <c r="Z60" i="1"/>
  <c r="AB59" i="1" s="1"/>
  <c r="AA188" i="1"/>
  <c r="AC187" i="1" s="1"/>
  <c r="AA148" i="1"/>
  <c r="AC147" i="1" s="1"/>
  <c r="AA88" i="1"/>
  <c r="Z185" i="1"/>
  <c r="AA275" i="1"/>
  <c r="AC274" i="1" s="1"/>
  <c r="AC346" i="1"/>
  <c r="AA267" i="1"/>
  <c r="AC266" i="1" s="1"/>
  <c r="AA147" i="1"/>
  <c r="AC146" i="1" s="1"/>
  <c r="AA87" i="1"/>
  <c r="AC86" i="1" s="1"/>
  <c r="Z184" i="1"/>
  <c r="AB183" i="1" s="1"/>
  <c r="Z267" i="1"/>
  <c r="AB266" i="1" s="1"/>
  <c r="Z336" i="1"/>
  <c r="AB335" i="1" s="1"/>
  <c r="AB275" i="1"/>
  <c r="Z176" i="1"/>
  <c r="AB177" i="1" s="1"/>
  <c r="Z136" i="1"/>
  <c r="Z138" i="1"/>
  <c r="AB137" i="1" s="1"/>
  <c r="AA324" i="1"/>
  <c r="AA246" i="1"/>
  <c r="AC245" i="1" s="1"/>
  <c r="AA184" i="1"/>
  <c r="AC183" i="1" s="1"/>
  <c r="Z307" i="1"/>
  <c r="AB306" i="1" s="1"/>
  <c r="Z225" i="1"/>
  <c r="N196" i="1"/>
  <c r="O196" i="1" s="1"/>
  <c r="Z338" i="1"/>
  <c r="Z297" i="1"/>
  <c r="AB296" i="1" s="1"/>
  <c r="Z220" i="1"/>
  <c r="AB219" i="1" s="1"/>
  <c r="Z127" i="1"/>
  <c r="AA216" i="1"/>
  <c r="AC217" i="1" s="1"/>
  <c r="AA106" i="1"/>
  <c r="R66" i="1"/>
  <c r="N66" i="1"/>
  <c r="O66" i="1" s="1"/>
  <c r="Z296" i="1"/>
  <c r="AB295" i="1" s="1"/>
  <c r="Z84" i="1"/>
  <c r="AA214" i="1"/>
  <c r="AC213" i="1" s="1"/>
  <c r="AA105" i="1"/>
  <c r="R105" i="1"/>
  <c r="N105" i="1"/>
  <c r="O105" i="1" s="1"/>
  <c r="R345" i="1"/>
  <c r="Z204" i="1"/>
  <c r="Z124" i="1"/>
  <c r="Z81" i="1"/>
  <c r="AB80" i="1" s="1"/>
  <c r="AA345" i="1"/>
  <c r="AC296" i="1"/>
  <c r="AA208" i="1"/>
  <c r="AC207" i="1" s="1"/>
  <c r="AC101" i="1"/>
  <c r="AA56" i="1"/>
  <c r="AC55" i="1" s="1"/>
  <c r="AC58" i="1"/>
  <c r="AC16" i="1"/>
  <c r="Z286" i="1"/>
  <c r="Z46" i="1"/>
  <c r="AA316" i="1"/>
  <c r="AC315" i="1" s="1"/>
  <c r="Z327" i="1"/>
  <c r="Z325" i="1"/>
  <c r="AB324" i="1" s="1"/>
  <c r="AA335" i="1"/>
  <c r="AA333" i="1"/>
  <c r="AA233" i="1"/>
  <c r="AA113" i="1"/>
  <c r="AA293" i="1"/>
  <c r="Z24" i="1"/>
  <c r="AA332" i="1"/>
  <c r="AA252" i="1"/>
  <c r="AA112" i="1"/>
  <c r="AB322" i="1"/>
  <c r="Z243" i="1"/>
  <c r="AB242" i="1" s="1"/>
  <c r="Z103" i="1"/>
  <c r="AB102" i="1" s="1"/>
  <c r="AA11" i="1"/>
  <c r="AC10" i="1" s="1"/>
  <c r="AA331" i="1"/>
  <c r="AC330" i="1" s="1"/>
  <c r="AC170" i="1"/>
  <c r="AB61" i="1"/>
  <c r="AC289" i="1"/>
  <c r="Z302" i="1"/>
  <c r="AA230" i="1"/>
  <c r="AA210" i="1"/>
  <c r="AA110" i="1"/>
  <c r="AA70" i="1"/>
  <c r="AA309" i="1"/>
  <c r="AC308" i="1" s="1"/>
  <c r="Z40" i="1"/>
  <c r="AB39" i="1" s="1"/>
  <c r="Z140" i="1"/>
  <c r="AA131" i="1"/>
  <c r="AA270" i="1"/>
  <c r="AC269" i="1" s="1"/>
  <c r="AA130" i="1"/>
  <c r="R64" i="1"/>
  <c r="N64" i="1"/>
  <c r="O64" i="1" s="1"/>
  <c r="Z236" i="1"/>
  <c r="AB235" i="1" s="1"/>
  <c r="Z96" i="1"/>
  <c r="AB95" i="1" s="1"/>
  <c r="Z36" i="1"/>
  <c r="AB35" i="1" s="1"/>
  <c r="AC343" i="1"/>
  <c r="AA284" i="1"/>
  <c r="AA286" i="1"/>
  <c r="AC285" i="1" s="1"/>
  <c r="AA204" i="1"/>
  <c r="AA206" i="1"/>
  <c r="AA64" i="1"/>
  <c r="Z181" i="1"/>
  <c r="AA268" i="1"/>
  <c r="AA168" i="1"/>
  <c r="AA31" i="1"/>
  <c r="Z85" i="1"/>
  <c r="AA351" i="1"/>
  <c r="Z337" i="1"/>
  <c r="AB338" i="1" s="1"/>
  <c r="AB210" i="1"/>
  <c r="N263" i="1"/>
  <c r="O263" i="1" s="1"/>
  <c r="N184" i="1"/>
  <c r="O184" i="1" s="1"/>
  <c r="Z8" i="1"/>
  <c r="AB9" i="1" s="1"/>
  <c r="Z188" i="1"/>
  <c r="Z48" i="1"/>
  <c r="Z6" i="1"/>
  <c r="Z203" i="1"/>
  <c r="Z117" i="1"/>
  <c r="AB116" i="1" s="1"/>
  <c r="Z80" i="1"/>
  <c r="AA343" i="1"/>
  <c r="AA296" i="1"/>
  <c r="AA249" i="1"/>
  <c r="AC248" i="1" s="1"/>
  <c r="AA205" i="1"/>
  <c r="AA152" i="1"/>
  <c r="AC151" i="1" s="1"/>
  <c r="AA54" i="1"/>
  <c r="AC53" i="1" s="1"/>
  <c r="N130" i="1"/>
  <c r="O130" i="1" s="1"/>
  <c r="R89" i="1"/>
  <c r="Z257" i="1"/>
  <c r="AB256" i="1" s="1"/>
  <c r="Z237" i="1"/>
  <c r="Z217" i="1"/>
  <c r="Z97" i="1"/>
  <c r="AB96" i="1" s="1"/>
  <c r="Z77" i="1"/>
  <c r="Z37" i="1"/>
  <c r="AA325" i="1"/>
  <c r="AC324" i="1" s="1"/>
  <c r="AA285" i="1"/>
  <c r="AA225" i="1"/>
  <c r="AC224" i="1" s="1"/>
  <c r="AA165" i="1"/>
  <c r="AA145" i="1"/>
  <c r="AA65" i="1"/>
  <c r="AA45" i="1"/>
  <c r="AA25" i="1"/>
  <c r="Z354" i="1"/>
  <c r="AB248" i="1"/>
  <c r="Z314" i="1"/>
  <c r="AA242" i="1"/>
  <c r="AA202" i="1"/>
  <c r="AC201" i="1" s="1"/>
  <c r="R229" i="1"/>
  <c r="N229" i="1"/>
  <c r="O229" i="1" s="1"/>
  <c r="N209" i="1"/>
  <c r="O209" i="1" s="1"/>
  <c r="R209" i="1"/>
  <c r="Z214" i="1"/>
  <c r="Z194" i="1"/>
  <c r="AB193" i="1" s="1"/>
  <c r="Z74" i="1"/>
  <c r="AB73" i="1" s="1"/>
  <c r="N208" i="1"/>
  <c r="R208" i="1"/>
  <c r="R88" i="1"/>
  <c r="N88" i="1"/>
  <c r="O88" i="1" s="1"/>
  <c r="N68" i="1"/>
  <c r="R68" i="1"/>
  <c r="R49" i="1"/>
  <c r="Z213" i="1"/>
  <c r="Z53" i="1"/>
  <c r="Z13" i="1"/>
  <c r="AB14" i="1" s="1"/>
  <c r="AA361" i="1"/>
  <c r="AC360" i="1" s="1"/>
  <c r="AA341" i="1"/>
  <c r="AC340" i="1" s="1"/>
  <c r="AA261" i="1"/>
  <c r="AC260" i="1" s="1"/>
  <c r="AA201" i="1"/>
  <c r="AC200" i="1" s="1"/>
  <c r="AC140" i="1"/>
  <c r="Z313" i="1"/>
  <c r="AC238" i="1"/>
  <c r="R69" i="1"/>
  <c r="N69" i="1"/>
  <c r="R309" i="1"/>
  <c r="Z54" i="1"/>
  <c r="R67" i="1"/>
  <c r="N67" i="1"/>
  <c r="Z174" i="1"/>
  <c r="Z34" i="1"/>
  <c r="E13" i="1"/>
  <c r="AA346" i="1"/>
  <c r="AC345" i="1" s="1"/>
  <c r="AA326" i="1"/>
  <c r="AC325" i="1" s="1"/>
  <c r="AA166" i="1"/>
  <c r="AA46" i="1"/>
  <c r="AC45" i="1" s="1"/>
  <c r="AC76" i="1"/>
  <c r="AC18" i="1"/>
  <c r="AA340" i="1"/>
  <c r="AC339" i="1" s="1"/>
  <c r="Z352" i="1"/>
  <c r="AB351" i="1" s="1"/>
  <c r="AB330" i="1"/>
  <c r="AB309" i="1"/>
  <c r="AA220" i="1"/>
  <c r="AA360" i="1"/>
  <c r="AB249" i="1"/>
  <c r="Z9" i="1"/>
  <c r="Z11" i="1"/>
  <c r="AA257" i="1"/>
  <c r="AA177" i="1"/>
  <c r="AA157" i="1"/>
  <c r="AC158" i="1" s="1"/>
  <c r="AA97" i="1"/>
  <c r="Z347" i="1"/>
  <c r="AA358" i="1"/>
  <c r="AA117" i="1"/>
  <c r="AA36" i="1"/>
  <c r="Z212" i="1"/>
  <c r="AB211" i="1" s="1"/>
  <c r="Z132" i="1"/>
  <c r="AA260" i="1"/>
  <c r="N351" i="1"/>
  <c r="P350" i="1" s="1"/>
  <c r="Q350" i="1" s="1"/>
  <c r="R351" i="1"/>
  <c r="AA256" i="1"/>
  <c r="AC255" i="1" s="1"/>
  <c r="AA258" i="1"/>
  <c r="AC257" i="1" s="1"/>
  <c r="AA236" i="1"/>
  <c r="AA156" i="1"/>
  <c r="AA136" i="1"/>
  <c r="AC137" i="1" s="1"/>
  <c r="AA96" i="1"/>
  <c r="AC95" i="1" s="1"/>
  <c r="Z258" i="1"/>
  <c r="AA357" i="1"/>
  <c r="AA277" i="1"/>
  <c r="AA200" i="1"/>
  <c r="AA116" i="1"/>
  <c r="AC299" i="1"/>
  <c r="AA240" i="1"/>
  <c r="AC239" i="1" s="1"/>
  <c r="AB270" i="1"/>
  <c r="N191" i="1"/>
  <c r="R191" i="1"/>
  <c r="N350" i="1"/>
  <c r="O350" i="1" s="1"/>
  <c r="N190" i="1"/>
  <c r="O190" i="1" s="1"/>
  <c r="R190" i="1"/>
  <c r="R350" i="1"/>
  <c r="AA15" i="1"/>
  <c r="AA235" i="1"/>
  <c r="AC234" i="1" s="1"/>
  <c r="AA215" i="1"/>
  <c r="AA195" i="1"/>
  <c r="AA175" i="1"/>
  <c r="AA155" i="1"/>
  <c r="AA135" i="1"/>
  <c r="AC134" i="1" s="1"/>
  <c r="AA115" i="1"/>
  <c r="AC114" i="1" s="1"/>
  <c r="AA95" i="1"/>
  <c r="AA75" i="1"/>
  <c r="AA55" i="1"/>
  <c r="AC54" i="1" s="1"/>
  <c r="AA35" i="1"/>
  <c r="AA356" i="1"/>
  <c r="AA276" i="1"/>
  <c r="AA197" i="1"/>
  <c r="AA86" i="1"/>
  <c r="AC85" i="1" s="1"/>
  <c r="AA219" i="1"/>
  <c r="AA199" i="1"/>
  <c r="Z191" i="1"/>
  <c r="Z131" i="1"/>
  <c r="AA198" i="1"/>
  <c r="AC197" i="1" s="1"/>
  <c r="AA178" i="1"/>
  <c r="AC177" i="1" s="1"/>
  <c r="Z190" i="1"/>
  <c r="Z130" i="1"/>
  <c r="AB129" i="1" s="1"/>
  <c r="N253" i="1"/>
  <c r="R253" i="1"/>
  <c r="R363" i="1"/>
  <c r="N363" i="1"/>
  <c r="R323" i="1"/>
  <c r="N323" i="1"/>
  <c r="N303" i="1"/>
  <c r="R303" i="1"/>
  <c r="N283" i="1"/>
  <c r="R283" i="1"/>
  <c r="R243" i="1"/>
  <c r="N243" i="1"/>
  <c r="R223" i="1"/>
  <c r="N223" i="1"/>
  <c r="R203" i="1"/>
  <c r="N203" i="1"/>
  <c r="N163" i="1"/>
  <c r="R163" i="1"/>
  <c r="R123" i="1"/>
  <c r="N123" i="1"/>
  <c r="N124" i="1"/>
  <c r="R83" i="1"/>
  <c r="N83" i="1"/>
  <c r="R362" i="1"/>
  <c r="N362" i="1"/>
  <c r="R222" i="1"/>
  <c r="N222" i="1"/>
  <c r="R361" i="1"/>
  <c r="N361" i="1"/>
  <c r="O92" i="1"/>
  <c r="R62" i="1"/>
  <c r="N62" i="1"/>
  <c r="R201" i="1"/>
  <c r="N201" i="1"/>
  <c r="R258" i="1"/>
  <c r="N258" i="1"/>
  <c r="R218" i="1"/>
  <c r="N218" i="1"/>
  <c r="R198" i="1"/>
  <c r="N198" i="1"/>
  <c r="R178" i="1"/>
  <c r="N178" i="1"/>
  <c r="R138" i="1"/>
  <c r="N138" i="1"/>
  <c r="R118" i="1"/>
  <c r="N118" i="1"/>
  <c r="R302" i="1"/>
  <c r="N302" i="1"/>
  <c r="R82" i="1"/>
  <c r="N82" i="1"/>
  <c r="N141" i="1"/>
  <c r="R141" i="1"/>
  <c r="R257" i="1"/>
  <c r="N257" i="1"/>
  <c r="R197" i="1"/>
  <c r="N197" i="1"/>
  <c r="N117" i="1"/>
  <c r="R117" i="1"/>
  <c r="R57" i="1"/>
  <c r="N57" i="1"/>
  <c r="R202" i="1"/>
  <c r="N202" i="1"/>
  <c r="N61" i="1"/>
  <c r="R61" i="1"/>
  <c r="R298" i="1"/>
  <c r="N298" i="1"/>
  <c r="N116" i="1"/>
  <c r="R116" i="1"/>
  <c r="R56" i="1"/>
  <c r="N56" i="1"/>
  <c r="R221" i="1"/>
  <c r="N221" i="1"/>
  <c r="R60" i="1"/>
  <c r="N60" i="1"/>
  <c r="R122" i="1"/>
  <c r="N122" i="1"/>
  <c r="N301" i="1"/>
  <c r="R301" i="1"/>
  <c r="N121" i="1"/>
  <c r="R121" i="1"/>
  <c r="R338" i="1"/>
  <c r="N338" i="1"/>
  <c r="N339" i="1"/>
  <c r="R336" i="1"/>
  <c r="N336" i="1"/>
  <c r="N337" i="1"/>
  <c r="R256" i="1"/>
  <c r="N256" i="1"/>
  <c r="N273" i="1"/>
  <c r="R273" i="1"/>
  <c r="N59" i="1"/>
  <c r="R59" i="1"/>
  <c r="N308" i="1"/>
  <c r="R147" i="1"/>
  <c r="N147" i="1"/>
  <c r="N219" i="1"/>
  <c r="R43" i="1"/>
  <c r="N43" i="1"/>
  <c r="O93" i="1"/>
  <c r="R199" i="1"/>
  <c r="N199" i="1"/>
  <c r="N113" i="1"/>
  <c r="R113" i="1"/>
  <c r="R244" i="1"/>
  <c r="N244" i="1"/>
  <c r="N285" i="1"/>
  <c r="N217" i="1"/>
  <c r="R96" i="1"/>
  <c r="R327" i="1"/>
  <c r="N327" i="1"/>
  <c r="R326" i="1"/>
  <c r="N326" i="1"/>
  <c r="N346" i="1"/>
  <c r="R346" i="1"/>
  <c r="R286" i="1"/>
  <c r="N287" i="1"/>
  <c r="R266" i="1"/>
  <c r="N266" i="1"/>
  <c r="N206" i="1"/>
  <c r="R206" i="1"/>
  <c r="N186" i="1"/>
  <c r="R186" i="1"/>
  <c r="R126" i="1"/>
  <c r="N126" i="1"/>
  <c r="R282" i="1"/>
  <c r="N282" i="1"/>
  <c r="N279" i="1"/>
  <c r="N143" i="1"/>
  <c r="R143" i="1"/>
  <c r="R342" i="1"/>
  <c r="N342" i="1"/>
  <c r="R322" i="1"/>
  <c r="N322" i="1"/>
  <c r="R262" i="1"/>
  <c r="N262" i="1"/>
  <c r="R242" i="1"/>
  <c r="N242" i="1"/>
  <c r="R182" i="1"/>
  <c r="N182" i="1"/>
  <c r="R162" i="1"/>
  <c r="N162" i="1"/>
  <c r="R102" i="1"/>
  <c r="N102" i="1"/>
  <c r="R42" i="1"/>
  <c r="N42" i="1"/>
  <c r="R22" i="1"/>
  <c r="N22" i="1"/>
  <c r="R324" i="1"/>
  <c r="N324" i="1"/>
  <c r="R277" i="1"/>
  <c r="N277" i="1"/>
  <c r="R226" i="1"/>
  <c r="N226" i="1"/>
  <c r="N94" i="1"/>
  <c r="N36" i="1"/>
  <c r="R36" i="1"/>
  <c r="N194" i="1"/>
  <c r="N125" i="1"/>
  <c r="R38" i="1"/>
  <c r="N38" i="1"/>
  <c r="R161" i="1"/>
  <c r="N161" i="1"/>
  <c r="N139" i="1"/>
  <c r="R139" i="1"/>
  <c r="R340" i="1"/>
  <c r="N340" i="1"/>
  <c r="R320" i="1"/>
  <c r="N320" i="1"/>
  <c r="R300" i="1"/>
  <c r="N300" i="1"/>
  <c r="N280" i="1"/>
  <c r="R280" i="1"/>
  <c r="R260" i="1"/>
  <c r="N260" i="1"/>
  <c r="R240" i="1"/>
  <c r="N240" i="1"/>
  <c r="R200" i="1"/>
  <c r="N200" i="1"/>
  <c r="N140" i="1"/>
  <c r="R140" i="1"/>
  <c r="N120" i="1"/>
  <c r="R120" i="1"/>
  <c r="N100" i="1"/>
  <c r="R100" i="1"/>
  <c r="N80" i="1"/>
  <c r="R80" i="1"/>
  <c r="N20" i="1"/>
  <c r="R20" i="1"/>
  <c r="R274" i="1"/>
  <c r="N274" i="1"/>
  <c r="R224" i="1"/>
  <c r="N224" i="1"/>
  <c r="N87" i="1"/>
  <c r="P88" i="1" s="1"/>
  <c r="Q88" i="1" s="1"/>
  <c r="N86" i="1"/>
  <c r="R86" i="1"/>
  <c r="N34" i="1"/>
  <c r="N333" i="1"/>
  <c r="N187" i="1"/>
  <c r="N106" i="1"/>
  <c r="N33" i="1"/>
  <c r="N343" i="1"/>
  <c r="R343" i="1"/>
  <c r="R103" i="1"/>
  <c r="N103" i="1"/>
  <c r="N101" i="1"/>
  <c r="R101" i="1"/>
  <c r="N334" i="1"/>
  <c r="R259" i="1"/>
  <c r="N259" i="1"/>
  <c r="O252" i="1"/>
  <c r="P251" i="1"/>
  <c r="Q251" i="1" s="1"/>
  <c r="R357" i="1"/>
  <c r="N357" i="1"/>
  <c r="N181" i="1"/>
  <c r="N237" i="1"/>
  <c r="R237" i="1"/>
  <c r="N37" i="1"/>
  <c r="R30" i="1"/>
  <c r="N30" i="1"/>
  <c r="N313" i="1"/>
  <c r="N180" i="1"/>
  <c r="N99" i="1"/>
  <c r="N21" i="1"/>
  <c r="R205" i="1"/>
  <c r="N205" i="1"/>
  <c r="N159" i="1"/>
  <c r="R159" i="1"/>
  <c r="R356" i="1"/>
  <c r="N356" i="1"/>
  <c r="N95" i="1"/>
  <c r="R95" i="1"/>
  <c r="R304" i="1"/>
  <c r="N304" i="1"/>
  <c r="R167" i="1"/>
  <c r="N167" i="1"/>
  <c r="R12" i="1"/>
  <c r="N12" i="1"/>
  <c r="N245" i="1"/>
  <c r="N160" i="1"/>
  <c r="R37" i="1"/>
  <c r="N281" i="1"/>
  <c r="R281" i="1"/>
  <c r="N40" i="1"/>
  <c r="R40" i="1"/>
  <c r="R239" i="1"/>
  <c r="N239" i="1"/>
  <c r="R358" i="1"/>
  <c r="N358" i="1"/>
  <c r="N16" i="1"/>
  <c r="R16" i="1"/>
  <c r="R173" i="1"/>
  <c r="N173" i="1"/>
  <c r="N246" i="1"/>
  <c r="R175" i="1"/>
  <c r="N175" i="1"/>
  <c r="R72" i="1"/>
  <c r="N72" i="1"/>
  <c r="R294" i="1"/>
  <c r="N294" i="1"/>
  <c r="N214" i="1"/>
  <c r="R214" i="1"/>
  <c r="R74" i="1"/>
  <c r="N74" i="1"/>
  <c r="R54" i="1"/>
  <c r="N54" i="1"/>
  <c r="R166" i="1"/>
  <c r="N166" i="1"/>
  <c r="N119" i="1"/>
  <c r="R119" i="1"/>
  <c r="R10" i="1"/>
  <c r="N10" i="1"/>
  <c r="N158" i="1"/>
  <c r="R34" i="1"/>
  <c r="N227" i="1"/>
  <c r="R227" i="1"/>
  <c r="R41" i="1"/>
  <c r="N41" i="1"/>
  <c r="N79" i="1"/>
  <c r="R79" i="1"/>
  <c r="R238" i="1"/>
  <c r="N238" i="1"/>
  <c r="R78" i="1"/>
  <c r="N78" i="1"/>
  <c r="R176" i="1"/>
  <c r="N176" i="1"/>
  <c r="N104" i="1"/>
  <c r="R136" i="1"/>
  <c r="N136" i="1"/>
  <c r="N19" i="1"/>
  <c r="R335" i="1"/>
  <c r="N335" i="1"/>
  <c r="N235" i="1"/>
  <c r="R235" i="1"/>
  <c r="R293" i="1"/>
  <c r="N293" i="1"/>
  <c r="N213" i="1"/>
  <c r="R213" i="1"/>
  <c r="N133" i="1"/>
  <c r="R73" i="1"/>
  <c r="N73" i="1"/>
  <c r="R53" i="1"/>
  <c r="N53" i="1"/>
  <c r="R13" i="1"/>
  <c r="N13" i="1"/>
  <c r="R9" i="1"/>
  <c r="N9" i="1"/>
  <c r="N307" i="1"/>
  <c r="N157" i="1"/>
  <c r="O89" i="1"/>
  <c r="R156" i="1"/>
  <c r="R63" i="1"/>
  <c r="N63" i="1"/>
  <c r="R321" i="1"/>
  <c r="N321" i="1"/>
  <c r="R81" i="1"/>
  <c r="N81" i="1"/>
  <c r="R137" i="1"/>
  <c r="N137" i="1"/>
  <c r="R76" i="1"/>
  <c r="N76" i="1"/>
  <c r="N14" i="1"/>
  <c r="R14" i="1"/>
  <c r="N98" i="1"/>
  <c r="N15" i="1"/>
  <c r="R15" i="1"/>
  <c r="R332" i="1"/>
  <c r="N332" i="1"/>
  <c r="R232" i="1"/>
  <c r="N232" i="1"/>
  <c r="R172" i="1"/>
  <c r="N172" i="1"/>
  <c r="R52" i="1"/>
  <c r="N52" i="1"/>
  <c r="R254" i="1"/>
  <c r="N254" i="1"/>
  <c r="R164" i="1"/>
  <c r="N164" i="1"/>
  <c r="N306" i="1"/>
  <c r="N225" i="1"/>
  <c r="N97" i="1"/>
  <c r="R97" i="1"/>
  <c r="R183" i="1"/>
  <c r="N183" i="1"/>
  <c r="N23" i="1"/>
  <c r="R23" i="1"/>
  <c r="R142" i="1"/>
  <c r="N142" i="1"/>
  <c r="N127" i="1"/>
  <c r="R261" i="1"/>
  <c r="N261" i="1"/>
  <c r="N35" i="1"/>
  <c r="R177" i="1"/>
  <c r="N177" i="1"/>
  <c r="R18" i="1"/>
  <c r="N18" i="1"/>
  <c r="R297" i="1"/>
  <c r="N297" i="1"/>
  <c r="R77" i="1"/>
  <c r="N77" i="1"/>
  <c r="R17" i="1"/>
  <c r="N17" i="1"/>
  <c r="R316" i="1"/>
  <c r="N316" i="1"/>
  <c r="N215" i="1"/>
  <c r="R215" i="1"/>
  <c r="R135" i="1"/>
  <c r="N135" i="1"/>
  <c r="R55" i="1"/>
  <c r="N55" i="1"/>
  <c r="R352" i="1"/>
  <c r="N352" i="1"/>
  <c r="R292" i="1"/>
  <c r="N292" i="1"/>
  <c r="N272" i="1"/>
  <c r="R272" i="1"/>
  <c r="N212" i="1"/>
  <c r="R212" i="1"/>
  <c r="R11" i="1"/>
  <c r="N11" i="1"/>
  <c r="R299" i="1"/>
  <c r="N299" i="1"/>
  <c r="N155" i="1"/>
  <c r="N75" i="1"/>
  <c r="R153" i="1"/>
  <c r="R144" i="1"/>
  <c r="N144" i="1"/>
  <c r="R233" i="1"/>
  <c r="N233" i="1"/>
  <c r="R263" i="1"/>
  <c r="N264" i="1"/>
  <c r="R241" i="1"/>
  <c r="N241" i="1"/>
  <c r="N193" i="1"/>
  <c r="N319" i="1"/>
  <c r="R319" i="1"/>
  <c r="N179" i="1"/>
  <c r="R179" i="1"/>
  <c r="N85" i="1"/>
  <c r="R85" i="1"/>
  <c r="R318" i="1"/>
  <c r="N318" i="1"/>
  <c r="R58" i="1"/>
  <c r="N58" i="1"/>
  <c r="N31" i="1"/>
  <c r="R174" i="1"/>
  <c r="N174" i="1"/>
  <c r="R296" i="1"/>
  <c r="N296" i="1"/>
  <c r="N236" i="1"/>
  <c r="R236" i="1"/>
  <c r="R354" i="1"/>
  <c r="N354" i="1"/>
  <c r="R355" i="1"/>
  <c r="N355" i="1"/>
  <c r="R295" i="1"/>
  <c r="N295" i="1"/>
  <c r="R195" i="1"/>
  <c r="N195" i="1"/>
  <c r="R115" i="1"/>
  <c r="N115" i="1"/>
  <c r="R353" i="1"/>
  <c r="N353" i="1"/>
  <c r="R112" i="1"/>
  <c r="N112" i="1"/>
  <c r="R247" i="1"/>
  <c r="N247" i="1"/>
  <c r="N154" i="1"/>
  <c r="N114" i="1"/>
  <c r="R114" i="1"/>
  <c r="N360" i="1"/>
  <c r="R146" i="1"/>
  <c r="R364" i="1"/>
  <c r="N364" i="1"/>
  <c r="R284" i="1"/>
  <c r="N284" i="1"/>
  <c r="N234" i="1"/>
  <c r="R234" i="1"/>
  <c r="N171" i="1"/>
  <c r="N107" i="1"/>
  <c r="N305" i="1"/>
  <c r="N145" i="1"/>
  <c r="N314" i="1"/>
  <c r="N131" i="1"/>
  <c r="R325" i="1"/>
  <c r="N325" i="1"/>
  <c r="N165" i="1"/>
  <c r="R165" i="1"/>
  <c r="N90" i="1"/>
  <c r="P91" i="1" s="1"/>
  <c r="Q91" i="1" s="1"/>
  <c r="N29" i="1"/>
  <c r="R249" i="1"/>
  <c r="R189" i="1"/>
  <c r="R71" i="1"/>
  <c r="N71" i="1"/>
  <c r="R70" i="1"/>
  <c r="N70" i="1"/>
  <c r="N50" i="1"/>
  <c r="N331" i="1"/>
  <c r="N150" i="1"/>
  <c r="R185" i="1"/>
  <c r="R26" i="1"/>
  <c r="N329" i="1"/>
  <c r="R329" i="1"/>
  <c r="N330" i="1"/>
  <c r="N149" i="1"/>
  <c r="R25" i="1"/>
  <c r="N151" i="1"/>
  <c r="R169" i="1"/>
  <c r="N169" i="1"/>
  <c r="N248" i="1"/>
  <c r="N48" i="1"/>
  <c r="R344" i="1"/>
  <c r="N344" i="1"/>
  <c r="N328" i="1"/>
  <c r="N271" i="1"/>
  <c r="N148" i="1"/>
  <c r="N84" i="1"/>
  <c r="N269" i="1"/>
  <c r="R269" i="1"/>
  <c r="N228" i="1"/>
  <c r="N47" i="1"/>
  <c r="P48" i="1" s="1"/>
  <c r="Q48" i="1" s="1"/>
  <c r="R47" i="1"/>
  <c r="N27" i="1"/>
  <c r="N28" i="1"/>
  <c r="N268" i="1"/>
  <c r="N204" i="1"/>
  <c r="N111" i="1"/>
  <c r="N46" i="1"/>
  <c r="N188" i="1"/>
  <c r="N207" i="1"/>
  <c r="R207" i="1"/>
  <c r="N267" i="1"/>
  <c r="N110" i="1"/>
  <c r="N45" i="1"/>
  <c r="N347" i="1"/>
  <c r="N270" i="1"/>
  <c r="R270" i="1"/>
  <c r="N289" i="1"/>
  <c r="R289" i="1"/>
  <c r="N109" i="1"/>
  <c r="N44" i="1"/>
  <c r="N211" i="1"/>
  <c r="R211" i="1"/>
  <c r="O49" i="1"/>
  <c r="R168" i="1"/>
  <c r="N168" i="1"/>
  <c r="R5" i="1"/>
  <c r="N5" i="1"/>
  <c r="O5" i="1" s="1"/>
  <c r="R24" i="1"/>
  <c r="N24" i="1"/>
  <c r="N265" i="1"/>
  <c r="N231" i="1"/>
  <c r="N108" i="1"/>
  <c r="N8" i="1"/>
  <c r="O67" i="1"/>
  <c r="R48" i="1"/>
  <c r="H13" i="1"/>
  <c r="AC287" i="1" l="1"/>
  <c r="AC176" i="1"/>
  <c r="AB53" i="1"/>
  <c r="P209" i="1"/>
  <c r="Q209" i="1" s="1"/>
  <c r="AC205" i="1"/>
  <c r="AB294" i="1"/>
  <c r="AB44" i="1"/>
  <c r="AC120" i="1"/>
  <c r="AB184" i="1"/>
  <c r="AC259" i="1"/>
  <c r="AB64" i="1"/>
  <c r="AB313" i="1"/>
  <c r="AB303" i="1"/>
  <c r="AB11" i="1"/>
  <c r="AB122" i="1"/>
  <c r="AC91" i="1"/>
  <c r="AC83" i="1"/>
  <c r="AC172" i="1"/>
  <c r="AC31" i="1"/>
  <c r="AC180" i="1"/>
  <c r="AC251" i="1"/>
  <c r="AB224" i="1"/>
  <c r="AC165" i="1"/>
  <c r="AB52" i="1"/>
  <c r="AC262" i="1"/>
  <c r="AC331" i="1"/>
  <c r="AB123" i="1"/>
  <c r="AC192" i="1"/>
  <c r="AC212" i="1"/>
  <c r="AC171" i="1"/>
  <c r="AC292" i="1"/>
  <c r="AC127" i="1"/>
  <c r="AB284" i="1"/>
  <c r="AC204" i="1"/>
  <c r="AC291" i="1"/>
  <c r="AB153" i="1"/>
  <c r="AB113" i="1"/>
  <c r="AC22" i="1"/>
  <c r="AC62" i="1"/>
  <c r="AB110" i="1"/>
  <c r="AC57" i="1"/>
  <c r="AC272" i="1"/>
  <c r="P169" i="1"/>
  <c r="Q169" i="1" s="1"/>
  <c r="AC355" i="1"/>
  <c r="AB292" i="1"/>
  <c r="AB84" i="1"/>
  <c r="AC24" i="1"/>
  <c r="AC74" i="1"/>
  <c r="AB33" i="1"/>
  <c r="AB164" i="1"/>
  <c r="AC67" i="1"/>
  <c r="AC351" i="1"/>
  <c r="AB92" i="1"/>
  <c r="AC312" i="1"/>
  <c r="AB243" i="1"/>
  <c r="AB212" i="1"/>
  <c r="AB203" i="1"/>
  <c r="AC94" i="1"/>
  <c r="AB173" i="1"/>
  <c r="AC295" i="1"/>
  <c r="AC267" i="1"/>
  <c r="AB135" i="1"/>
  <c r="AC123" i="1"/>
  <c r="AB293" i="1"/>
  <c r="P127" i="1"/>
  <c r="Q127" i="1" s="1"/>
  <c r="P183" i="1"/>
  <c r="Q183" i="1" s="1"/>
  <c r="P90" i="1"/>
  <c r="Q90" i="1" s="1"/>
  <c r="O6" i="1"/>
  <c r="P262" i="1"/>
  <c r="Q262" i="1" s="1"/>
  <c r="P25" i="1"/>
  <c r="Q25" i="1" s="1"/>
  <c r="P311" i="1"/>
  <c r="Q311" i="1" s="1"/>
  <c r="AB30" i="1"/>
  <c r="AB46" i="1"/>
  <c r="AC143" i="1"/>
  <c r="AB45" i="1"/>
  <c r="AB150" i="1"/>
  <c r="AC303" i="1"/>
  <c r="AB319" i="1"/>
  <c r="AB285" i="1"/>
  <c r="AB237" i="1"/>
  <c r="AB141" i="1"/>
  <c r="AB214" i="1"/>
  <c r="AC148" i="1"/>
  <c r="AC317" i="1"/>
  <c r="AC93" i="1"/>
  <c r="AC43" i="1"/>
  <c r="AC350" i="1"/>
  <c r="AB222" i="1"/>
  <c r="AC161" i="1"/>
  <c r="P155" i="1"/>
  <c r="Q155" i="1" s="1"/>
  <c r="AB353" i="1"/>
  <c r="AB204" i="1"/>
  <c r="AB186" i="1"/>
  <c r="AC271" i="1"/>
  <c r="AC290" i="1"/>
  <c r="AC128" i="1"/>
  <c r="AC15" i="1"/>
  <c r="AC49" i="1"/>
  <c r="P250" i="1"/>
  <c r="Q250" i="1" s="1"/>
  <c r="P316" i="1"/>
  <c r="Q316" i="1" s="1"/>
  <c r="AC30" i="1"/>
  <c r="AC256" i="1"/>
  <c r="AB315" i="1"/>
  <c r="AC97" i="1"/>
  <c r="AC342" i="1"/>
  <c r="AB180" i="1"/>
  <c r="AB142" i="1"/>
  <c r="AB221" i="1"/>
  <c r="AC9" i="1"/>
  <c r="AB268" i="1"/>
  <c r="AB244" i="1"/>
  <c r="AB79" i="1"/>
  <c r="AC63" i="1"/>
  <c r="AB24" i="1"/>
  <c r="AC362" i="1"/>
  <c r="AC347" i="1"/>
  <c r="AB286" i="1"/>
  <c r="P68" i="1"/>
  <c r="Q68" i="1" s="1"/>
  <c r="AC125" i="1"/>
  <c r="AC109" i="1"/>
  <c r="AC232" i="1"/>
  <c r="AC323" i="1"/>
  <c r="AB259" i="1"/>
  <c r="AB226" i="1"/>
  <c r="AC50" i="1"/>
  <c r="AC284" i="1"/>
  <c r="AC132" i="1"/>
  <c r="AB165" i="1"/>
  <c r="AC42" i="1"/>
  <c r="P248" i="1"/>
  <c r="Q248" i="1" s="1"/>
  <c r="AC174" i="1"/>
  <c r="AB258" i="1"/>
  <c r="AC23" i="1"/>
  <c r="AB115" i="1"/>
  <c r="AC241" i="1"/>
  <c r="AC357" i="1"/>
  <c r="AC64" i="1"/>
  <c r="AB23" i="1"/>
  <c r="AB176" i="1"/>
  <c r="AC104" i="1"/>
  <c r="AC354" i="1"/>
  <c r="AC12" i="1"/>
  <c r="P274" i="1"/>
  <c r="Q274" i="1" s="1"/>
  <c r="AB312" i="1"/>
  <c r="AB213" i="1"/>
  <c r="AB36" i="1"/>
  <c r="AB304" i="1"/>
  <c r="AC27" i="1"/>
  <c r="AC71" i="1"/>
  <c r="AC154" i="1"/>
  <c r="AC202" i="1"/>
  <c r="AB72" i="1"/>
  <c r="AB145" i="1"/>
  <c r="AC131" i="1"/>
  <c r="AC309" i="1"/>
  <c r="AC334" i="1"/>
  <c r="AC198" i="1"/>
  <c r="AB76" i="1"/>
  <c r="AB187" i="1"/>
  <c r="AC283" i="1"/>
  <c r="AC108" i="1"/>
  <c r="AC211" i="1"/>
  <c r="AC173" i="1"/>
  <c r="AB107" i="1"/>
  <c r="O208" i="1"/>
  <c r="O351" i="1"/>
  <c r="O69" i="1"/>
  <c r="P290" i="1"/>
  <c r="Q290" i="1" s="1"/>
  <c r="P340" i="1"/>
  <c r="Q340" i="1" s="1"/>
  <c r="P151" i="1"/>
  <c r="Q151" i="1" s="1"/>
  <c r="P208" i="1"/>
  <c r="Q208" i="1" s="1"/>
  <c r="P254" i="1"/>
  <c r="Q254" i="1" s="1"/>
  <c r="P67" i="1"/>
  <c r="Q67" i="1" s="1"/>
  <c r="O288" i="1"/>
  <c r="P66" i="1"/>
  <c r="Q66" i="1" s="1"/>
  <c r="P189" i="1"/>
  <c r="Q189" i="1" s="1"/>
  <c r="P287" i="1"/>
  <c r="Q287" i="1" s="1"/>
  <c r="P191" i="1"/>
  <c r="Q191" i="1" s="1"/>
  <c r="P131" i="1"/>
  <c r="Q131" i="1" s="1"/>
  <c r="P349" i="1"/>
  <c r="Q349" i="1" s="1"/>
  <c r="P133" i="1"/>
  <c r="Q133" i="1" s="1"/>
  <c r="O134" i="1"/>
  <c r="P219" i="1"/>
  <c r="Q219" i="1" s="1"/>
  <c r="P129" i="1"/>
  <c r="Q129" i="1" s="1"/>
  <c r="O51" i="1"/>
  <c r="P92" i="1"/>
  <c r="Q92" i="1" s="1"/>
  <c r="P310" i="1"/>
  <c r="Q310" i="1" s="1"/>
  <c r="P314" i="1"/>
  <c r="Q314" i="1" s="1"/>
  <c r="P309" i="1"/>
  <c r="Q309" i="1" s="1"/>
  <c r="AC56" i="1"/>
  <c r="AB206" i="1"/>
  <c r="AB305" i="1"/>
  <c r="AB267" i="1"/>
  <c r="AB269" i="1"/>
  <c r="AB144" i="1"/>
  <c r="AB287" i="1"/>
  <c r="AB189" i="1"/>
  <c r="AB191" i="1"/>
  <c r="AC73" i="1"/>
  <c r="AC189" i="1"/>
  <c r="AC136" i="1"/>
  <c r="AC214" i="1"/>
  <c r="AC216" i="1"/>
  <c r="AB257" i="1"/>
  <c r="AC359" i="1"/>
  <c r="AC361" i="1"/>
  <c r="AB108" i="1"/>
  <c r="AB216" i="1"/>
  <c r="AC167" i="1"/>
  <c r="AC112" i="1"/>
  <c r="AC250" i="1"/>
  <c r="AB166" i="1"/>
  <c r="AB168" i="1"/>
  <c r="AC106" i="1"/>
  <c r="AB195" i="1"/>
  <c r="AC168" i="1"/>
  <c r="AB345" i="1"/>
  <c r="AB78" i="1"/>
  <c r="AB147" i="1"/>
  <c r="AC199" i="1"/>
  <c r="AC244" i="1"/>
  <c r="AB261" i="1"/>
  <c r="AB130" i="1"/>
  <c r="AB132" i="1"/>
  <c r="AC276" i="1"/>
  <c r="AC278" i="1"/>
  <c r="AB131" i="1"/>
  <c r="AB133" i="1"/>
  <c r="AB228" i="1"/>
  <c r="AB83" i="1"/>
  <c r="AB26" i="1"/>
  <c r="AB314" i="1"/>
  <c r="AB280" i="1"/>
  <c r="AC77" i="1"/>
  <c r="AB25" i="1"/>
  <c r="AC190" i="1"/>
  <c r="AC326" i="1"/>
  <c r="AB190" i="1"/>
  <c r="AB192" i="1"/>
  <c r="AC194" i="1"/>
  <c r="AC356" i="1"/>
  <c r="AC358" i="1"/>
  <c r="AB202" i="1"/>
  <c r="AC29" i="1"/>
  <c r="AC206" i="1"/>
  <c r="AC364" i="1"/>
  <c r="AB347" i="1"/>
  <c r="AB349" i="1"/>
  <c r="AC195" i="1"/>
  <c r="P38" i="1"/>
  <c r="Q38" i="1" s="1"/>
  <c r="P65" i="1"/>
  <c r="Q65" i="1" s="1"/>
  <c r="AC219" i="1"/>
  <c r="AC221" i="1"/>
  <c r="AB236" i="1"/>
  <c r="AB49" i="1"/>
  <c r="AB47" i="1"/>
  <c r="AC129" i="1"/>
  <c r="AC69" i="1"/>
  <c r="AB185" i="1"/>
  <c r="AC333" i="1"/>
  <c r="AC265" i="1"/>
  <c r="AC231" i="1"/>
  <c r="AB300" i="1"/>
  <c r="AC268" i="1"/>
  <c r="AB38" i="1"/>
  <c r="AC294" i="1"/>
  <c r="AB307" i="1"/>
  <c r="AC258" i="1"/>
  <c r="AC185" i="1"/>
  <c r="AC218" i="1"/>
  <c r="AC220" i="1"/>
  <c r="AC28" i="1"/>
  <c r="AB343" i="1"/>
  <c r="AB37" i="1"/>
  <c r="AC341" i="1"/>
  <c r="P277" i="1"/>
  <c r="Q277" i="1" s="1"/>
  <c r="P207" i="1"/>
  <c r="Q207" i="1" s="1"/>
  <c r="AC14" i="1"/>
  <c r="AC135" i="1"/>
  <c r="AC35" i="1"/>
  <c r="AC37" i="1"/>
  <c r="AB7" i="1"/>
  <c r="AB97" i="1"/>
  <c r="AC105" i="1"/>
  <c r="AB118" i="1"/>
  <c r="AB85" i="1"/>
  <c r="AB88" i="1"/>
  <c r="AB86" i="1"/>
  <c r="AB87" i="1"/>
  <c r="AB89" i="1"/>
  <c r="AB167" i="1"/>
  <c r="AB169" i="1"/>
  <c r="P31" i="1"/>
  <c r="Q31" i="1" s="1"/>
  <c r="AC116" i="1"/>
  <c r="AC118" i="1"/>
  <c r="AC44" i="1"/>
  <c r="AC46" i="1"/>
  <c r="AC169" i="1"/>
  <c r="AC332" i="1"/>
  <c r="AC344" i="1"/>
  <c r="AC215" i="1"/>
  <c r="AB175" i="1"/>
  <c r="AB238" i="1"/>
  <c r="AC68" i="1"/>
  <c r="AB205" i="1"/>
  <c r="AB127" i="1"/>
  <c r="AB178" i="1"/>
  <c r="AB75" i="1"/>
  <c r="AC47" i="1"/>
  <c r="AB181" i="1"/>
  <c r="AB143" i="1"/>
  <c r="AB288" i="1"/>
  <c r="AC150" i="1"/>
  <c r="AC115" i="1"/>
  <c r="AC117" i="1"/>
  <c r="AB283" i="1"/>
  <c r="AC155" i="1"/>
  <c r="AC157" i="1"/>
  <c r="AC52" i="1"/>
  <c r="AB282" i="1"/>
  <c r="AB325" i="1"/>
  <c r="AB262" i="1"/>
  <c r="AB154" i="1"/>
  <c r="AB156" i="1"/>
  <c r="AC196" i="1"/>
  <c r="AC237" i="1"/>
  <c r="AC235" i="1"/>
  <c r="AC96" i="1"/>
  <c r="AC144" i="1"/>
  <c r="AC203" i="1"/>
  <c r="AC130" i="1"/>
  <c r="AB326" i="1"/>
  <c r="AC87" i="1"/>
  <c r="AB327" i="1"/>
  <c r="AB297" i="1"/>
  <c r="AB298" i="1"/>
  <c r="AB217" i="1"/>
  <c r="AB264" i="1"/>
  <c r="AB41" i="1"/>
  <c r="AC310" i="1"/>
  <c r="AC32" i="1"/>
  <c r="O68" i="1"/>
  <c r="AB139" i="1"/>
  <c r="AC229" i="1"/>
  <c r="AC243" i="1"/>
  <c r="AB68" i="1"/>
  <c r="AB337" i="1"/>
  <c r="AC228" i="1"/>
  <c r="AC336" i="1"/>
  <c r="AB339" i="1"/>
  <c r="AB82" i="1"/>
  <c r="AC254" i="1"/>
  <c r="AC107" i="1"/>
  <c r="AC153" i="1"/>
  <c r="AB104" i="1"/>
  <c r="AB308" i="1"/>
  <c r="AC316" i="1"/>
  <c r="AC314" i="1"/>
  <c r="AC327" i="1"/>
  <c r="AC72" i="1"/>
  <c r="AC65" i="1"/>
  <c r="AB8" i="1"/>
  <c r="AC133" i="1"/>
  <c r="AB29" i="1"/>
  <c r="AB27" i="1"/>
  <c r="AC261" i="1"/>
  <c r="AB229" i="1"/>
  <c r="AB227" i="1"/>
  <c r="AC210" i="1"/>
  <c r="AB346" i="1"/>
  <c r="AB348" i="1"/>
  <c r="AB12" i="1"/>
  <c r="AC51" i="1"/>
  <c r="AB215" i="1"/>
  <c r="P63" i="1"/>
  <c r="Q63" i="1" s="1"/>
  <c r="AC275" i="1"/>
  <c r="AC277" i="1"/>
  <c r="AB208" i="1"/>
  <c r="O191" i="1"/>
  <c r="P190" i="1"/>
  <c r="Q190" i="1" s="1"/>
  <c r="AC156" i="1"/>
  <c r="AC164" i="1"/>
  <c r="AC17" i="1"/>
  <c r="AB336" i="1"/>
  <c r="AB98" i="1"/>
  <c r="AB301" i="1"/>
  <c r="AB55" i="1"/>
  <c r="AB67" i="1"/>
  <c r="AB69" i="1"/>
  <c r="AC352" i="1"/>
  <c r="AC253" i="1"/>
  <c r="AC230" i="1"/>
  <c r="AB207" i="1"/>
  <c r="AC178" i="1"/>
  <c r="AC179" i="1"/>
  <c r="AB10" i="1"/>
  <c r="AC286" i="1"/>
  <c r="AC88" i="1"/>
  <c r="AC297" i="1"/>
  <c r="AB81" i="1"/>
  <c r="AB126" i="1"/>
  <c r="AB128" i="1"/>
  <c r="AB263" i="1"/>
  <c r="AB223" i="1"/>
  <c r="AC236" i="1"/>
  <c r="AC209" i="1"/>
  <c r="AB125" i="1"/>
  <c r="AB276" i="1"/>
  <c r="P275" i="1"/>
  <c r="Q275" i="1" s="1"/>
  <c r="AC36" i="1"/>
  <c r="AC34" i="1"/>
  <c r="AB218" i="1"/>
  <c r="AC111" i="1"/>
  <c r="AC8" i="1"/>
  <c r="AC11" i="1"/>
  <c r="AB328" i="1"/>
  <c r="AB342" i="1"/>
  <c r="AC353" i="1"/>
  <c r="AB65" i="1"/>
  <c r="AB355" i="1"/>
  <c r="AB146" i="1"/>
  <c r="AB182" i="1"/>
  <c r="AB54" i="1"/>
  <c r="P143" i="1"/>
  <c r="Q143" i="1" s="1"/>
  <c r="O144" i="1"/>
  <c r="P193" i="1"/>
  <c r="Q193" i="1" s="1"/>
  <c r="O194" i="1"/>
  <c r="O94" i="1"/>
  <c r="P93" i="1"/>
  <c r="Q93" i="1" s="1"/>
  <c r="O322" i="1"/>
  <c r="P321" i="1"/>
  <c r="Q321" i="1" s="1"/>
  <c r="P203" i="1"/>
  <c r="Q203" i="1" s="1"/>
  <c r="O204" i="1"/>
  <c r="O295" i="1"/>
  <c r="P294" i="1"/>
  <c r="Q294" i="1" s="1"/>
  <c r="P280" i="1"/>
  <c r="Q280" i="1" s="1"/>
  <c r="O281" i="1"/>
  <c r="P120" i="1"/>
  <c r="Q120" i="1" s="1"/>
  <c r="O121" i="1"/>
  <c r="P210" i="1"/>
  <c r="Q210" i="1" s="1"/>
  <c r="O211" i="1"/>
  <c r="O28" i="1"/>
  <c r="P27" i="1"/>
  <c r="Q27" i="1" s="1"/>
  <c r="O149" i="1"/>
  <c r="P148" i="1"/>
  <c r="Q148" i="1" s="1"/>
  <c r="P324" i="1"/>
  <c r="Q324" i="1" s="1"/>
  <c r="O325" i="1"/>
  <c r="P363" i="1"/>
  <c r="Q363" i="1" s="1"/>
  <c r="O364" i="1"/>
  <c r="P178" i="1"/>
  <c r="Q178" i="1" s="1"/>
  <c r="O179" i="1"/>
  <c r="O232" i="1"/>
  <c r="P231" i="1"/>
  <c r="Q231" i="1" s="1"/>
  <c r="O320" i="1"/>
  <c r="P319" i="1"/>
  <c r="Q319" i="1" s="1"/>
  <c r="P323" i="1"/>
  <c r="Q323" i="1" s="1"/>
  <c r="O324" i="1"/>
  <c r="P95" i="1"/>
  <c r="Q95" i="1" s="1"/>
  <c r="O206" i="1"/>
  <c r="P205" i="1"/>
  <c r="Q205" i="1" s="1"/>
  <c r="O202" i="1"/>
  <c r="P201" i="1"/>
  <c r="Q201" i="1" s="1"/>
  <c r="O178" i="1"/>
  <c r="P177" i="1"/>
  <c r="Q177" i="1" s="1"/>
  <c r="P82" i="1"/>
  <c r="Q82" i="1" s="1"/>
  <c r="O83" i="1"/>
  <c r="P302" i="1"/>
  <c r="Q302" i="1" s="1"/>
  <c r="O303" i="1"/>
  <c r="O344" i="1"/>
  <c r="P343" i="1"/>
  <c r="Q343" i="1" s="1"/>
  <c r="P42" i="1"/>
  <c r="Q42" i="1" s="1"/>
  <c r="O43" i="1"/>
  <c r="P242" i="1"/>
  <c r="Q242" i="1" s="1"/>
  <c r="O243" i="1"/>
  <c r="P247" i="1"/>
  <c r="Q247" i="1" s="1"/>
  <c r="O248" i="1"/>
  <c r="O260" i="1"/>
  <c r="P259" i="1"/>
  <c r="Q259" i="1" s="1"/>
  <c r="O147" i="1"/>
  <c r="P146" i="1"/>
  <c r="Q146" i="1" s="1"/>
  <c r="P317" i="1"/>
  <c r="Q317" i="1" s="1"/>
  <c r="O318" i="1"/>
  <c r="O215" i="1"/>
  <c r="P214" i="1"/>
  <c r="Q214" i="1" s="1"/>
  <c r="P223" i="1"/>
  <c r="Q223" i="1" s="1"/>
  <c r="O224" i="1"/>
  <c r="P145" i="1"/>
  <c r="Q145" i="1" s="1"/>
  <c r="O40" i="1"/>
  <c r="P39" i="1"/>
  <c r="Q39" i="1" s="1"/>
  <c r="P292" i="1"/>
  <c r="Q292" i="1" s="1"/>
  <c r="O293" i="1"/>
  <c r="O300" i="1"/>
  <c r="P299" i="1"/>
  <c r="Q299" i="1" s="1"/>
  <c r="O342" i="1"/>
  <c r="P341" i="1"/>
  <c r="Q341" i="1" s="1"/>
  <c r="O244" i="1"/>
  <c r="P243" i="1"/>
  <c r="Q243" i="1" s="1"/>
  <c r="P315" i="1"/>
  <c r="Q315" i="1" s="1"/>
  <c r="O316" i="1"/>
  <c r="P60" i="1"/>
  <c r="Q60" i="1" s="1"/>
  <c r="O61" i="1"/>
  <c r="O175" i="1"/>
  <c r="P174" i="1"/>
  <c r="Q174" i="1" s="1"/>
  <c r="O122" i="1"/>
  <c r="P121" i="1"/>
  <c r="Q121" i="1" s="1"/>
  <c r="P192" i="1"/>
  <c r="Q192" i="1" s="1"/>
  <c r="O193" i="1"/>
  <c r="O77" i="1"/>
  <c r="P76" i="1"/>
  <c r="Q76" i="1" s="1"/>
  <c r="P245" i="1"/>
  <c r="Q245" i="1" s="1"/>
  <c r="O246" i="1"/>
  <c r="O180" i="1"/>
  <c r="P179" i="1"/>
  <c r="Q179" i="1" s="1"/>
  <c r="P102" i="1"/>
  <c r="Q102" i="1" s="1"/>
  <c r="O103" i="1"/>
  <c r="P104" i="1"/>
  <c r="Q104" i="1" s="1"/>
  <c r="O80" i="1"/>
  <c r="P79" i="1"/>
  <c r="Q79" i="1" s="1"/>
  <c r="P142" i="1"/>
  <c r="Q142" i="1" s="1"/>
  <c r="O143" i="1"/>
  <c r="O287" i="1"/>
  <c r="P286" i="1"/>
  <c r="Q286" i="1" s="1"/>
  <c r="O59" i="1"/>
  <c r="P58" i="1"/>
  <c r="Q58" i="1" s="1"/>
  <c r="P122" i="1"/>
  <c r="Q122" i="1" s="1"/>
  <c r="O123" i="1"/>
  <c r="P362" i="1"/>
  <c r="Q362" i="1" s="1"/>
  <c r="O363" i="1"/>
  <c r="P364" i="1"/>
  <c r="Q364" i="1" s="1"/>
  <c r="O95" i="1"/>
  <c r="P94" i="1"/>
  <c r="Q94" i="1" s="1"/>
  <c r="P336" i="1"/>
  <c r="Q336" i="1" s="1"/>
  <c r="O337" i="1"/>
  <c r="P47" i="1"/>
  <c r="Q47" i="1" s="1"/>
  <c r="O48" i="1"/>
  <c r="P356" i="1"/>
  <c r="Q356" i="1" s="1"/>
  <c r="O357" i="1"/>
  <c r="O219" i="1"/>
  <c r="P218" i="1"/>
  <c r="Q218" i="1" s="1"/>
  <c r="O254" i="1"/>
  <c r="P253" i="1"/>
  <c r="Q253" i="1" s="1"/>
  <c r="O302" i="1"/>
  <c r="P301" i="1"/>
  <c r="Q301" i="1" s="1"/>
  <c r="P168" i="1"/>
  <c r="Q168" i="1" s="1"/>
  <c r="O169" i="1"/>
  <c r="O142" i="1"/>
  <c r="P141" i="1"/>
  <c r="Q141" i="1" s="1"/>
  <c r="O339" i="1"/>
  <c r="P338" i="1"/>
  <c r="Q338" i="1" s="1"/>
  <c r="O75" i="1"/>
  <c r="P74" i="1"/>
  <c r="Q74" i="1" s="1"/>
  <c r="O338" i="1"/>
  <c r="P337" i="1"/>
  <c r="Q337" i="1" s="1"/>
  <c r="O111" i="1"/>
  <c r="P110" i="1"/>
  <c r="Q110" i="1" s="1"/>
  <c r="P62" i="1"/>
  <c r="Q62" i="1" s="1"/>
  <c r="O63" i="1"/>
  <c r="O280" i="1"/>
  <c r="P279" i="1"/>
  <c r="Q279" i="1" s="1"/>
  <c r="P273" i="1"/>
  <c r="Q273" i="1" s="1"/>
  <c r="O274" i="1"/>
  <c r="P182" i="1"/>
  <c r="Q182" i="1" s="1"/>
  <c r="O183" i="1"/>
  <c r="P184" i="1"/>
  <c r="Q184" i="1" s="1"/>
  <c r="O44" i="1"/>
  <c r="P43" i="1"/>
  <c r="Q43" i="1" s="1"/>
  <c r="O17" i="1"/>
  <c r="P16" i="1"/>
  <c r="Q16" i="1" s="1"/>
  <c r="P234" i="1"/>
  <c r="Q234" i="1" s="1"/>
  <c r="O235" i="1"/>
  <c r="P100" i="1"/>
  <c r="Q100" i="1" s="1"/>
  <c r="O101" i="1"/>
  <c r="O266" i="1"/>
  <c r="P265" i="1"/>
  <c r="Q265" i="1" s="1"/>
  <c r="P334" i="1"/>
  <c r="Q334" i="1" s="1"/>
  <c r="O335" i="1"/>
  <c r="O22" i="1"/>
  <c r="P21" i="1"/>
  <c r="Q21" i="1" s="1"/>
  <c r="O198" i="1"/>
  <c r="P197" i="1"/>
  <c r="Q197" i="1" s="1"/>
  <c r="O329" i="1"/>
  <c r="P328" i="1"/>
  <c r="Q328" i="1" s="1"/>
  <c r="O354" i="1"/>
  <c r="P353" i="1"/>
  <c r="Q353" i="1" s="1"/>
  <c r="P211" i="1"/>
  <c r="Q211" i="1" s="1"/>
  <c r="O212" i="1"/>
  <c r="O97" i="1"/>
  <c r="P96" i="1"/>
  <c r="Q96" i="1" s="1"/>
  <c r="O19" i="1"/>
  <c r="P18" i="1"/>
  <c r="Q18" i="1" s="1"/>
  <c r="O173" i="1"/>
  <c r="P172" i="1"/>
  <c r="Q172" i="1" s="1"/>
  <c r="P64" i="1"/>
  <c r="Q64" i="1" s="1"/>
  <c r="O218" i="1"/>
  <c r="P217" i="1"/>
  <c r="Q217" i="1" s="1"/>
  <c r="P140" i="1"/>
  <c r="Q140" i="1" s="1"/>
  <c r="O141" i="1"/>
  <c r="O31" i="1"/>
  <c r="P30" i="1"/>
  <c r="Q30" i="1" s="1"/>
  <c r="P238" i="1"/>
  <c r="Q238" i="1" s="1"/>
  <c r="O239" i="1"/>
  <c r="P55" i="1"/>
  <c r="Q55" i="1" s="1"/>
  <c r="O56" i="1"/>
  <c r="O107" i="1"/>
  <c r="P106" i="1"/>
  <c r="Q106" i="1" s="1"/>
  <c r="O73" i="1"/>
  <c r="P72" i="1"/>
  <c r="Q72" i="1" s="1"/>
  <c r="P335" i="1"/>
  <c r="Q335" i="1" s="1"/>
  <c r="O336" i="1"/>
  <c r="P167" i="1"/>
  <c r="Q167" i="1" s="1"/>
  <c r="O168" i="1"/>
  <c r="O87" i="1"/>
  <c r="P86" i="1"/>
  <c r="Q86" i="1" s="1"/>
  <c r="O46" i="1"/>
  <c r="P45" i="1"/>
  <c r="Q45" i="1" s="1"/>
  <c r="P225" i="1"/>
  <c r="Q225" i="1" s="1"/>
  <c r="O226" i="1"/>
  <c r="P297" i="1"/>
  <c r="Q297" i="1" s="1"/>
  <c r="O298" i="1"/>
  <c r="O155" i="1"/>
  <c r="P154" i="1"/>
  <c r="Q154" i="1" s="1"/>
  <c r="P283" i="1"/>
  <c r="Q283" i="1" s="1"/>
  <c r="O284" i="1"/>
  <c r="P300" i="1"/>
  <c r="Q300" i="1" s="1"/>
  <c r="O301" i="1"/>
  <c r="O332" i="1"/>
  <c r="P331" i="1"/>
  <c r="Q331" i="1" s="1"/>
  <c r="P244" i="1"/>
  <c r="Q244" i="1" s="1"/>
  <c r="O245" i="1"/>
  <c r="O242" i="1"/>
  <c r="P241" i="1"/>
  <c r="Q241" i="1" s="1"/>
  <c r="O353" i="1"/>
  <c r="P352" i="1"/>
  <c r="Q352" i="1" s="1"/>
  <c r="O282" i="1"/>
  <c r="P281" i="1"/>
  <c r="Q281" i="1" s="1"/>
  <c r="O262" i="1"/>
  <c r="P261" i="1"/>
  <c r="Q261" i="1" s="1"/>
  <c r="P114" i="1"/>
  <c r="Q114" i="1" s="1"/>
  <c r="O115" i="1"/>
  <c r="P233" i="1"/>
  <c r="Q233" i="1" s="1"/>
  <c r="O234" i="1"/>
  <c r="O186" i="1"/>
  <c r="P185" i="1"/>
  <c r="Q185" i="1" s="1"/>
  <c r="P164" i="1"/>
  <c r="Q164" i="1" s="1"/>
  <c r="O165" i="1"/>
  <c r="O334" i="1"/>
  <c r="P333" i="1"/>
  <c r="Q333" i="1" s="1"/>
  <c r="O330" i="1"/>
  <c r="P329" i="1"/>
  <c r="Q329" i="1" s="1"/>
  <c r="P56" i="1"/>
  <c r="Q56" i="1" s="1"/>
  <c r="O57" i="1"/>
  <c r="O42" i="1"/>
  <c r="P41" i="1"/>
  <c r="Q41" i="1" s="1"/>
  <c r="P249" i="1"/>
  <c r="Q249" i="1" s="1"/>
  <c r="O307" i="1"/>
  <c r="P308" i="1"/>
  <c r="Q308" i="1" s="1"/>
  <c r="P306" i="1"/>
  <c r="Q306" i="1" s="1"/>
  <c r="P312" i="1"/>
  <c r="Q312" i="1" s="1"/>
  <c r="O313" i="1"/>
  <c r="P342" i="1"/>
  <c r="Q342" i="1" s="1"/>
  <c r="O343" i="1"/>
  <c r="P344" i="1"/>
  <c r="Q344" i="1" s="1"/>
  <c r="O102" i="1"/>
  <c r="P101" i="1"/>
  <c r="Q101" i="1" s="1"/>
  <c r="P345" i="1"/>
  <c r="Q345" i="1" s="1"/>
  <c r="P347" i="1"/>
  <c r="Q347" i="1" s="1"/>
  <c r="O346" i="1"/>
  <c r="O199" i="1"/>
  <c r="P198" i="1"/>
  <c r="Q198" i="1" s="1"/>
  <c r="P220" i="1"/>
  <c r="Q220" i="1" s="1"/>
  <c r="O221" i="1"/>
  <c r="O197" i="1"/>
  <c r="P196" i="1"/>
  <c r="Q196" i="1" s="1"/>
  <c r="P257" i="1"/>
  <c r="Q257" i="1" s="1"/>
  <c r="O258" i="1"/>
  <c r="P162" i="1"/>
  <c r="Q162" i="1" s="1"/>
  <c r="O163" i="1"/>
  <c r="P111" i="1"/>
  <c r="Q111" i="1" s="1"/>
  <c r="O112" i="1"/>
  <c r="O306" i="1"/>
  <c r="P305" i="1"/>
  <c r="Q305" i="1" s="1"/>
  <c r="P136" i="1"/>
  <c r="Q136" i="1" s="1"/>
  <c r="O137" i="1"/>
  <c r="P53" i="1"/>
  <c r="Q53" i="1" s="1"/>
  <c r="O54" i="1"/>
  <c r="P236" i="1"/>
  <c r="Q236" i="1" s="1"/>
  <c r="O237" i="1"/>
  <c r="O125" i="1"/>
  <c r="P124" i="1"/>
  <c r="Q124" i="1" s="1"/>
  <c r="P237" i="1"/>
  <c r="Q237" i="1" s="1"/>
  <c r="O238" i="1"/>
  <c r="O74" i="1"/>
  <c r="P73" i="1"/>
  <c r="Q73" i="1" s="1"/>
  <c r="O86" i="1"/>
  <c r="P85" i="1"/>
  <c r="Q85" i="1" s="1"/>
  <c r="P360" i="1"/>
  <c r="Q360" i="1" s="1"/>
  <c r="O361" i="1"/>
  <c r="P132" i="1"/>
  <c r="Q132" i="1" s="1"/>
  <c r="O133" i="1"/>
  <c r="O126" i="1"/>
  <c r="P125" i="1"/>
  <c r="Q125" i="1" s="1"/>
  <c r="P40" i="1"/>
  <c r="Q40" i="1" s="1"/>
  <c r="O41" i="1"/>
  <c r="O222" i="1"/>
  <c r="P221" i="1"/>
  <c r="Q221" i="1" s="1"/>
  <c r="P89" i="1"/>
  <c r="Q89" i="1" s="1"/>
  <c r="O90" i="1"/>
  <c r="O294" i="1"/>
  <c r="P293" i="1"/>
  <c r="Q293" i="1" s="1"/>
  <c r="P22" i="1"/>
  <c r="Q22" i="1" s="1"/>
  <c r="O23" i="1"/>
  <c r="P282" i="1"/>
  <c r="Q282" i="1" s="1"/>
  <c r="O283" i="1"/>
  <c r="P204" i="1"/>
  <c r="Q204" i="1" s="1"/>
  <c r="O205" i="1"/>
  <c r="P10" i="1"/>
  <c r="Q10" i="1" s="1"/>
  <c r="O11" i="1"/>
  <c r="P20" i="1"/>
  <c r="Q20" i="1" s="1"/>
  <c r="O21" i="1"/>
  <c r="P268" i="1"/>
  <c r="Q268" i="1" s="1"/>
  <c r="O269" i="1"/>
  <c r="P144" i="1"/>
  <c r="Q144" i="1" s="1"/>
  <c r="O145" i="1"/>
  <c r="O98" i="1"/>
  <c r="P97" i="1"/>
  <c r="Q97" i="1" s="1"/>
  <c r="P269" i="1"/>
  <c r="Q269" i="1" s="1"/>
  <c r="O270" i="1"/>
  <c r="P83" i="1"/>
  <c r="Q83" i="1" s="1"/>
  <c r="O84" i="1"/>
  <c r="O150" i="1"/>
  <c r="P149" i="1"/>
  <c r="Q149" i="1" s="1"/>
  <c r="O305" i="1"/>
  <c r="P304" i="1"/>
  <c r="Q304" i="1" s="1"/>
  <c r="P113" i="1"/>
  <c r="Q113" i="1" s="1"/>
  <c r="O114" i="1"/>
  <c r="O236" i="1"/>
  <c r="P235" i="1"/>
  <c r="Q235" i="1" s="1"/>
  <c r="P291" i="1"/>
  <c r="Q291" i="1" s="1"/>
  <c r="O292" i="1"/>
  <c r="O18" i="1"/>
  <c r="P17" i="1"/>
  <c r="Q17" i="1" s="1"/>
  <c r="P8" i="1"/>
  <c r="Q8" i="1" s="1"/>
  <c r="O9" i="1"/>
  <c r="P103" i="1"/>
  <c r="Q103" i="1" s="1"/>
  <c r="O104" i="1"/>
  <c r="O16" i="1"/>
  <c r="P15" i="1"/>
  <c r="Q15" i="1" s="1"/>
  <c r="P166" i="1"/>
  <c r="Q166" i="1" s="1"/>
  <c r="O167" i="1"/>
  <c r="O30" i="1"/>
  <c r="P29" i="1"/>
  <c r="Q29" i="1" s="1"/>
  <c r="O120" i="1"/>
  <c r="P119" i="1"/>
  <c r="Q119" i="1" s="1"/>
  <c r="P325" i="1"/>
  <c r="Q325" i="1" s="1"/>
  <c r="O326" i="1"/>
  <c r="P285" i="1"/>
  <c r="Q285" i="1" s="1"/>
  <c r="P34" i="1"/>
  <c r="Q34" i="1" s="1"/>
  <c r="O35" i="1"/>
  <c r="O333" i="1"/>
  <c r="P332" i="1"/>
  <c r="Q332" i="1" s="1"/>
  <c r="P163" i="1"/>
  <c r="Q163" i="1" s="1"/>
  <c r="O164" i="1"/>
  <c r="P180" i="1"/>
  <c r="Q180" i="1" s="1"/>
  <c r="O181" i="1"/>
  <c r="P80" i="1"/>
  <c r="Q80" i="1" s="1"/>
  <c r="O81" i="1"/>
  <c r="P35" i="1"/>
  <c r="Q35" i="1" s="1"/>
  <c r="O36" i="1"/>
  <c r="O217" i="1"/>
  <c r="P216" i="1"/>
  <c r="Q216" i="1" s="1"/>
  <c r="P78" i="1"/>
  <c r="Q78" i="1" s="1"/>
  <c r="O79" i="1"/>
  <c r="O214" i="1"/>
  <c r="P213" i="1"/>
  <c r="Q213" i="1" s="1"/>
  <c r="O151" i="1"/>
  <c r="P150" i="1"/>
  <c r="Q150" i="1" s="1"/>
  <c r="P84" i="1"/>
  <c r="Q84" i="1" s="1"/>
  <c r="O85" i="1"/>
  <c r="O172" i="1"/>
  <c r="P171" i="1"/>
  <c r="Q171" i="1" s="1"/>
  <c r="P158" i="1"/>
  <c r="Q158" i="1" s="1"/>
  <c r="O159" i="1"/>
  <c r="O277" i="1"/>
  <c r="P276" i="1"/>
  <c r="Q276" i="1" s="1"/>
  <c r="P354" i="1"/>
  <c r="Q354" i="1" s="1"/>
  <c r="O355" i="1"/>
  <c r="O20" i="1"/>
  <c r="P19" i="1"/>
  <c r="Q19" i="1" s="1"/>
  <c r="O109" i="1"/>
  <c r="P108" i="1"/>
  <c r="Q108" i="1" s="1"/>
  <c r="P318" i="1"/>
  <c r="Q318" i="1" s="1"/>
  <c r="O319" i="1"/>
  <c r="O99" i="1"/>
  <c r="P98" i="1"/>
  <c r="Q98" i="1" s="1"/>
  <c r="O340" i="1"/>
  <c r="P339" i="1"/>
  <c r="Q339" i="1" s="1"/>
  <c r="O124" i="1"/>
  <c r="P123" i="1"/>
  <c r="Q123" i="1" s="1"/>
  <c r="P24" i="1"/>
  <c r="Q24" i="1" s="1"/>
  <c r="P46" i="1"/>
  <c r="Q46" i="1" s="1"/>
  <c r="O47" i="1"/>
  <c r="O228" i="1"/>
  <c r="P227" i="1"/>
  <c r="Q227" i="1" s="1"/>
  <c r="P229" i="1"/>
  <c r="Q229" i="1" s="1"/>
  <c r="O131" i="1"/>
  <c r="P130" i="1"/>
  <c r="Q130" i="1" s="1"/>
  <c r="P240" i="1"/>
  <c r="Q240" i="1" s="1"/>
  <c r="O241" i="1"/>
  <c r="P157" i="1"/>
  <c r="Q157" i="1" s="1"/>
  <c r="O158" i="1"/>
  <c r="O60" i="1"/>
  <c r="P59" i="1"/>
  <c r="Q59" i="1" s="1"/>
  <c r="P288" i="1"/>
  <c r="Q288" i="1" s="1"/>
  <c r="O289" i="1"/>
  <c r="P313" i="1"/>
  <c r="Q313" i="1" s="1"/>
  <c r="O314" i="1"/>
  <c r="O360" i="1"/>
  <c r="P359" i="1"/>
  <c r="Q359" i="1" s="1"/>
  <c r="O297" i="1"/>
  <c r="P296" i="1"/>
  <c r="Q296" i="1" s="1"/>
  <c r="O15" i="1"/>
  <c r="P14" i="1"/>
  <c r="Q14" i="1" s="1"/>
  <c r="P156" i="1"/>
  <c r="Q156" i="1" s="1"/>
  <c r="O157" i="1"/>
  <c r="P135" i="1"/>
  <c r="Q135" i="1" s="1"/>
  <c r="O136" i="1"/>
  <c r="O10" i="1"/>
  <c r="P9" i="1"/>
  <c r="Q9" i="1" s="1"/>
  <c r="P11" i="1"/>
  <c r="Q11" i="1" s="1"/>
  <c r="O12" i="1"/>
  <c r="O100" i="1"/>
  <c r="P99" i="1"/>
  <c r="Q99" i="1" s="1"/>
  <c r="O139" i="1"/>
  <c r="P138" i="1"/>
  <c r="Q138" i="1" s="1"/>
  <c r="P112" i="1"/>
  <c r="Q112" i="1" s="1"/>
  <c r="O113" i="1"/>
  <c r="P272" i="1"/>
  <c r="Q272" i="1" s="1"/>
  <c r="O273" i="1"/>
  <c r="P116" i="1"/>
  <c r="Q116" i="1" s="1"/>
  <c r="O117" i="1"/>
  <c r="P6" i="1"/>
  <c r="Q6" i="1" s="1"/>
  <c r="P195" i="1"/>
  <c r="Q195" i="1" s="1"/>
  <c r="O272" i="1"/>
  <c r="P271" i="1"/>
  <c r="Q271" i="1" s="1"/>
  <c r="P160" i="1"/>
  <c r="Q160" i="1" s="1"/>
  <c r="O161" i="1"/>
  <c r="P7" i="1"/>
  <c r="Q7" i="1" s="1"/>
  <c r="O8" i="1"/>
  <c r="O108" i="1"/>
  <c r="P107" i="1"/>
  <c r="Q107" i="1" s="1"/>
  <c r="O347" i="1"/>
  <c r="P346" i="1"/>
  <c r="Q346" i="1" s="1"/>
  <c r="P348" i="1"/>
  <c r="Q348" i="1" s="1"/>
  <c r="O148" i="1"/>
  <c r="P147" i="1"/>
  <c r="Q147" i="1" s="1"/>
  <c r="O331" i="1"/>
  <c r="P330" i="1"/>
  <c r="Q330" i="1" s="1"/>
  <c r="O154" i="1"/>
  <c r="P153" i="1"/>
  <c r="Q153" i="1" s="1"/>
  <c r="O296" i="1"/>
  <c r="P295" i="1"/>
  <c r="Q295" i="1" s="1"/>
  <c r="O264" i="1"/>
  <c r="P263" i="1"/>
  <c r="Q263" i="1" s="1"/>
  <c r="P87" i="1"/>
  <c r="Q87" i="1" s="1"/>
  <c r="O14" i="1"/>
  <c r="P13" i="1"/>
  <c r="Q13" i="1" s="1"/>
  <c r="O176" i="1"/>
  <c r="P175" i="1"/>
  <c r="Q175" i="1" s="1"/>
  <c r="O119" i="1"/>
  <c r="P118" i="1"/>
  <c r="Q118" i="1" s="1"/>
  <c r="O33" i="1"/>
  <c r="P32" i="1"/>
  <c r="Q32" i="1" s="1"/>
  <c r="P37" i="1"/>
  <c r="Q37" i="1" s="1"/>
  <c r="O38" i="1"/>
  <c r="O162" i="1"/>
  <c r="P161" i="1"/>
  <c r="Q161" i="1" s="1"/>
  <c r="P215" i="1"/>
  <c r="Q215" i="1" s="1"/>
  <c r="O257" i="1"/>
  <c r="P256" i="1"/>
  <c r="Q256" i="1" s="1"/>
  <c r="P200" i="1"/>
  <c r="Q200" i="1" s="1"/>
  <c r="O201" i="1"/>
  <c r="O24" i="1"/>
  <c r="P23" i="1"/>
  <c r="Q23" i="1" s="1"/>
  <c r="P54" i="1"/>
  <c r="Q54" i="1" s="1"/>
  <c r="O55" i="1"/>
  <c r="P33" i="1"/>
  <c r="Q33" i="1" s="1"/>
  <c r="O34" i="1"/>
  <c r="P206" i="1"/>
  <c r="Q206" i="1" s="1"/>
  <c r="O207" i="1"/>
  <c r="P134" i="1"/>
  <c r="Q134" i="1" s="1"/>
  <c r="O135" i="1"/>
  <c r="O356" i="1"/>
  <c r="P355" i="1"/>
  <c r="Q355" i="1" s="1"/>
  <c r="O171" i="1"/>
  <c r="P170" i="1"/>
  <c r="Q170" i="1" s="1"/>
  <c r="P284" i="1"/>
  <c r="Q284" i="1" s="1"/>
  <c r="O285" i="1"/>
  <c r="P194" i="1"/>
  <c r="Q194" i="1" s="1"/>
  <c r="O195" i="1"/>
  <c r="P212" i="1"/>
  <c r="Q212" i="1" s="1"/>
  <c r="O213" i="1"/>
  <c r="O308" i="1"/>
  <c r="P307" i="1"/>
  <c r="Q307" i="1" s="1"/>
  <c r="O362" i="1"/>
  <c r="P361" i="1"/>
  <c r="Q361" i="1" s="1"/>
  <c r="O268" i="1"/>
  <c r="P267" i="1"/>
  <c r="Q267" i="1" s="1"/>
  <c r="P298" i="1"/>
  <c r="Q298" i="1" s="1"/>
  <c r="O299" i="1"/>
  <c r="O72" i="1"/>
  <c r="P71" i="1"/>
  <c r="Q71" i="1" s="1"/>
  <c r="O160" i="1"/>
  <c r="P159" i="1"/>
  <c r="Q159" i="1" s="1"/>
  <c r="P322" i="1"/>
  <c r="Q322" i="1" s="1"/>
  <c r="O323" i="1"/>
  <c r="O231" i="1"/>
  <c r="P230" i="1"/>
  <c r="Q230" i="1" s="1"/>
  <c r="O177" i="1"/>
  <c r="P176" i="1"/>
  <c r="Q176" i="1" s="1"/>
  <c r="O304" i="1"/>
  <c r="P303" i="1"/>
  <c r="Q303" i="1" s="1"/>
  <c r="P202" i="1"/>
  <c r="Q202" i="1" s="1"/>
  <c r="O203" i="1"/>
  <c r="O267" i="1"/>
  <c r="P266" i="1"/>
  <c r="Q266" i="1" s="1"/>
  <c r="P52" i="1"/>
  <c r="Q52" i="1" s="1"/>
  <c r="O53" i="1"/>
  <c r="P222" i="1"/>
  <c r="Q222" i="1" s="1"/>
  <c r="O223" i="1"/>
  <c r="P70" i="1"/>
  <c r="Q70" i="1" s="1"/>
  <c r="O71" i="1"/>
  <c r="P260" i="1"/>
  <c r="Q260" i="1" s="1"/>
  <c r="O261" i="1"/>
  <c r="O240" i="1"/>
  <c r="P239" i="1"/>
  <c r="Q239" i="1" s="1"/>
  <c r="O82" i="1"/>
  <c r="P81" i="1"/>
  <c r="Q81" i="1" s="1"/>
  <c r="P57" i="1"/>
  <c r="Q57" i="1" s="1"/>
  <c r="O58" i="1"/>
  <c r="P126" i="1"/>
  <c r="Q126" i="1" s="1"/>
  <c r="O127" i="1"/>
  <c r="O188" i="1"/>
  <c r="P187" i="1"/>
  <c r="Q187" i="1" s="1"/>
  <c r="P320" i="1"/>
  <c r="Q320" i="1" s="1"/>
  <c r="O321" i="1"/>
  <c r="P115" i="1"/>
  <c r="Q115" i="1" s="1"/>
  <c r="O116" i="1"/>
  <c r="P28" i="1"/>
  <c r="Q28" i="1" s="1"/>
  <c r="O29" i="1"/>
  <c r="P51" i="1"/>
  <c r="Q51" i="1" s="1"/>
  <c r="O52" i="1"/>
  <c r="P117" i="1"/>
  <c r="Q117" i="1" s="1"/>
  <c r="O118" i="1"/>
  <c r="O259" i="1"/>
  <c r="P258" i="1"/>
  <c r="Q258" i="1" s="1"/>
  <c r="P137" i="1"/>
  <c r="Q137" i="1" s="1"/>
  <c r="O138" i="1"/>
  <c r="P226" i="1"/>
  <c r="Q226" i="1" s="1"/>
  <c r="O227" i="1"/>
  <c r="P228" i="1"/>
  <c r="Q228" i="1" s="1"/>
  <c r="P26" i="1"/>
  <c r="Q26" i="1" s="1"/>
  <c r="O27" i="1"/>
  <c r="P128" i="1"/>
  <c r="Q128" i="1" s="1"/>
  <c r="O45" i="1"/>
  <c r="P44" i="1"/>
  <c r="Q44" i="1" s="1"/>
  <c r="P270" i="1"/>
  <c r="Q270" i="1" s="1"/>
  <c r="O271" i="1"/>
  <c r="P49" i="1"/>
  <c r="Q49" i="1" s="1"/>
  <c r="O50" i="1"/>
  <c r="P246" i="1"/>
  <c r="Q246" i="1" s="1"/>
  <c r="O247" i="1"/>
  <c r="O352" i="1"/>
  <c r="P351" i="1"/>
  <c r="Q351" i="1" s="1"/>
  <c r="P75" i="1"/>
  <c r="Q75" i="1" s="1"/>
  <c r="O76" i="1"/>
  <c r="P12" i="1"/>
  <c r="Q12" i="1" s="1"/>
  <c r="O13" i="1"/>
  <c r="P165" i="1"/>
  <c r="Q165" i="1" s="1"/>
  <c r="O166" i="1"/>
  <c r="P36" i="1"/>
  <c r="Q36" i="1" s="1"/>
  <c r="O37" i="1"/>
  <c r="O106" i="1"/>
  <c r="P105" i="1"/>
  <c r="Q105" i="1" s="1"/>
  <c r="O140" i="1"/>
  <c r="P139" i="1"/>
  <c r="Q139" i="1" s="1"/>
  <c r="P326" i="1"/>
  <c r="Q326" i="1" s="1"/>
  <c r="O327" i="1"/>
  <c r="P358" i="1"/>
  <c r="Q358" i="1" s="1"/>
  <c r="O265" i="1"/>
  <c r="P264" i="1"/>
  <c r="Q264" i="1" s="1"/>
  <c r="O110" i="1"/>
  <c r="P109" i="1"/>
  <c r="Q109" i="1" s="1"/>
  <c r="O328" i="1"/>
  <c r="P327" i="1"/>
  <c r="Q327" i="1" s="1"/>
  <c r="P69" i="1"/>
  <c r="Q69" i="1" s="1"/>
  <c r="O70" i="1"/>
  <c r="O174" i="1"/>
  <c r="P173" i="1"/>
  <c r="Q173" i="1" s="1"/>
  <c r="P232" i="1"/>
  <c r="Q232" i="1" s="1"/>
  <c r="O233" i="1"/>
  <c r="P224" i="1"/>
  <c r="Q224" i="1" s="1"/>
  <c r="O225" i="1"/>
  <c r="P77" i="1"/>
  <c r="Q77" i="1" s="1"/>
  <c r="O78" i="1"/>
  <c r="P357" i="1"/>
  <c r="Q357" i="1" s="1"/>
  <c r="O358" i="1"/>
  <c r="O187" i="1"/>
  <c r="P186" i="1"/>
  <c r="Q186" i="1" s="1"/>
  <c r="P188" i="1"/>
  <c r="Q188" i="1" s="1"/>
  <c r="O200" i="1"/>
  <c r="P199" i="1"/>
  <c r="Q199" i="1" s="1"/>
  <c r="O182" i="1"/>
  <c r="P181" i="1"/>
  <c r="Q181" i="1" s="1"/>
  <c r="O279" i="1"/>
  <c r="P278" i="1"/>
  <c r="Q278" i="1" s="1"/>
  <c r="O256" i="1"/>
  <c r="P255" i="1"/>
  <c r="Q255" i="1" s="1"/>
  <c r="P152" i="1"/>
  <c r="Q152" i="1" s="1"/>
  <c r="O62" i="1"/>
  <c r="P61" i="1"/>
  <c r="Q61" i="1" s="1"/>
  <c r="O253" i="1"/>
  <c r="P252" i="1"/>
  <c r="Q252" i="1" s="1"/>
  <c r="I19" i="1" l="1" a="1"/>
  <c r="I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tc={9AC1C17B-3EB2-4910-BFD0-58A4599BF710}</author>
  </authors>
  <commentList>
    <comment ref="J15" authorId="0" shapeId="0" xr:uid="{9AC1C17B-3EB2-4910-BFD0-58A4599BF710}">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<sst xmlns="http://schemas.openxmlformats.org/spreadsheetml/2006/main" count="246" uniqueCount="151">
  <si>
    <t>Intake</t>
  </si>
  <si>
    <t>Exhaust</t>
  </si>
  <si>
    <t>Quantity</t>
  </si>
  <si>
    <t>Valve</t>
  </si>
  <si>
    <t>Shim</t>
  </si>
  <si>
    <t>Bucket</t>
  </si>
  <si>
    <t>Collet</t>
  </si>
  <si>
    <t>Outer Spring</t>
  </si>
  <si>
    <t>Retainer</t>
  </si>
  <si>
    <t>Masses</t>
  </si>
  <si>
    <t>Camshaft</t>
  </si>
  <si>
    <t xml:space="preserve">Inner Spring </t>
  </si>
  <si>
    <t>Mass (kg)</t>
  </si>
  <si>
    <t>Total (kg)</t>
  </si>
  <si>
    <t xml:space="preserve">Quantity </t>
  </si>
  <si>
    <t>Total Moving Mass - Intake (kg)</t>
  </si>
  <si>
    <t>Total Moving Mass - Exhaust (kg)</t>
  </si>
  <si>
    <t>Bore</t>
  </si>
  <si>
    <t>mm</t>
  </si>
  <si>
    <t>Stroke</t>
  </si>
  <si>
    <t>cc</t>
  </si>
  <si>
    <t>Cylinders</t>
  </si>
  <si>
    <t>Capacity</t>
  </si>
  <si>
    <t>Compression Ratio</t>
  </si>
  <si>
    <t>Clearance Volume</t>
  </si>
  <si>
    <t>ConRod Length</t>
  </si>
  <si>
    <t>Crank Angle</t>
  </si>
  <si>
    <t>Piston Position</t>
  </si>
  <si>
    <t>Piston Velocity</t>
  </si>
  <si>
    <t>mm/deg</t>
  </si>
  <si>
    <t>mm/deg/deg</t>
  </si>
  <si>
    <t>m/s</t>
  </si>
  <si>
    <t>m/s/s</t>
  </si>
  <si>
    <t>degrees</t>
  </si>
  <si>
    <t>radians</t>
  </si>
  <si>
    <t xml:space="preserve">Volume </t>
  </si>
  <si>
    <t>Piston Acceleration</t>
  </si>
  <si>
    <t>Engine Speed</t>
  </si>
  <si>
    <t>rpm</t>
  </si>
  <si>
    <t>Piston Speed (m/s)</t>
  </si>
  <si>
    <t>mean</t>
  </si>
  <si>
    <t>max</t>
  </si>
  <si>
    <t>Valve Lift</t>
  </si>
  <si>
    <t>Cam Angle</t>
  </si>
  <si>
    <t>Valve Velocity</t>
  </si>
  <si>
    <t>Valve Acceleration</t>
  </si>
  <si>
    <t>mm/deg/deg/deg</t>
  </si>
  <si>
    <t>Valve Jerk</t>
  </si>
  <si>
    <t>Effective moving mass (kg)</t>
  </si>
  <si>
    <t>Inner</t>
  </si>
  <si>
    <t>Spring Data</t>
  </si>
  <si>
    <t>Outer</t>
  </si>
  <si>
    <t>Initial Compression (m)</t>
  </si>
  <si>
    <t>Spring Stiffness k (N/m)</t>
  </si>
  <si>
    <t>Total</t>
  </si>
  <si>
    <t>m</t>
  </si>
  <si>
    <t>m/rad</t>
  </si>
  <si>
    <t>m/rad/rad</t>
  </si>
  <si>
    <t>Preload (N)</t>
  </si>
  <si>
    <t>Spring Force</t>
  </si>
  <si>
    <t>N</t>
  </si>
  <si>
    <t>Negative Valve Acceleration</t>
  </si>
  <si>
    <t>"-m/rad/rad"</t>
  </si>
  <si>
    <t>rad/s</t>
  </si>
  <si>
    <t>Local Float</t>
  </si>
  <si>
    <t>Valve Float RPM</t>
  </si>
  <si>
    <t>cm</t>
  </si>
  <si>
    <t>Best intake runner lengths:</t>
  </si>
  <si>
    <t>Intake valve dia./bore ratio:</t>
  </si>
  <si>
    <t>l/min</t>
  </si>
  <si>
    <t>Speed for peak power:</t>
  </si>
  <si>
    <t>Exhaust valve dia./bore ratio:</t>
  </si>
  <si>
    <t>Exhaust/Intake flow ratio:</t>
  </si>
  <si>
    <t>Estimated KW/Cylinder:</t>
  </si>
  <si>
    <t>l/s</t>
  </si>
  <si>
    <t>Maximum Flow</t>
  </si>
  <si>
    <t>Average Flow</t>
  </si>
  <si>
    <t>Test Flow (l/s/sq cm)</t>
  </si>
  <si>
    <t>Test Flow (l/s) (7-8)</t>
  </si>
  <si>
    <t>Leakage (l/s)</t>
  </si>
  <si>
    <t>Raw Test Flow l/s (6. xF.)</t>
  </si>
  <si>
    <t>Flow Scale (5./100)</t>
  </si>
  <si>
    <t>Flow Scale Reading (%)</t>
  </si>
  <si>
    <t>Flow Range (1-6)</t>
  </si>
  <si>
    <t>Valve Lift (A)</t>
  </si>
  <si>
    <t>Test Pressure</t>
  </si>
  <si>
    <t>Test Number</t>
  </si>
  <si>
    <t>Exhaust Valve Test Data</t>
  </si>
  <si>
    <t>Raw Test Flow l/s (6. x E)</t>
  </si>
  <si>
    <t>Intake Valve Test Data</t>
  </si>
  <si>
    <t>F. Exhaust</t>
  </si>
  <si>
    <t>E. Intake</t>
  </si>
  <si>
    <t>Range</t>
  </si>
  <si>
    <t>B. Exhaust Valve Lift (mm)</t>
  </si>
  <si>
    <t>A. Intake Valve Lift (mm)</t>
  </si>
  <si>
    <t>Valve Lift/Diameter (L/D) Ratio</t>
  </si>
  <si>
    <t>litres/sec</t>
  </si>
  <si>
    <t>sq.cm</t>
  </si>
  <si>
    <t>Exhaust Valve</t>
  </si>
  <si>
    <t>Intake Valve</t>
  </si>
  <si>
    <t>Seat Width</t>
  </si>
  <si>
    <t>Leakage</t>
  </si>
  <si>
    <t>Effective Area</t>
  </si>
  <si>
    <t>Lift Increments</t>
  </si>
  <si>
    <t>Stem</t>
  </si>
  <si>
    <t>Diameter</t>
  </si>
  <si>
    <t>Test Setup Data</t>
  </si>
  <si>
    <t>Head Porter</t>
  </si>
  <si>
    <t>Test Operator:</t>
  </si>
  <si>
    <t>Cylinder Bore:</t>
  </si>
  <si>
    <t>Runner Length</t>
  </si>
  <si>
    <t>Intake Manifold:</t>
  </si>
  <si>
    <t>Degrees</t>
  </si>
  <si>
    <t>Exhaust Seat Angle</t>
  </si>
  <si>
    <t>Exhaust Valve:</t>
  </si>
  <si>
    <t>Port Length</t>
  </si>
  <si>
    <t>Radiused Inlet:</t>
  </si>
  <si>
    <t>Port Volume</t>
  </si>
  <si>
    <t>Intake Port:</t>
  </si>
  <si>
    <t>Valve Seat Angle</t>
  </si>
  <si>
    <t>2 Litre Duratec</t>
  </si>
  <si>
    <t>Intake Valve:</t>
  </si>
  <si>
    <t>Serial Number</t>
  </si>
  <si>
    <t>Head Description:</t>
  </si>
  <si>
    <t>Test Description:</t>
  </si>
  <si>
    <t>SuperFlow SF-110 Test Data</t>
  </si>
  <si>
    <t>inches</t>
  </si>
  <si>
    <t>Test Flow</t>
  </si>
  <si>
    <t>CFM</t>
  </si>
  <si>
    <t>Cf</t>
  </si>
  <si>
    <t>Valve Diameter</t>
  </si>
  <si>
    <t>Valve Curtain Area</t>
  </si>
  <si>
    <t>inches^2</t>
  </si>
  <si>
    <t>Flow Coefficient</t>
  </si>
  <si>
    <t>Mean Flow Coefficient</t>
  </si>
  <si>
    <t>Engine Displacement</t>
  </si>
  <si>
    <t>Intake Valve Diameter</t>
  </si>
  <si>
    <t>35mm</t>
  </si>
  <si>
    <t>1999cc</t>
  </si>
  <si>
    <t>Valve Area</t>
  </si>
  <si>
    <t>Effective Flow Area</t>
  </si>
  <si>
    <t>100 m/s</t>
  </si>
  <si>
    <t>RPM at Max Power</t>
  </si>
  <si>
    <t>Volumetric Efficiency at Max Power</t>
  </si>
  <si>
    <t>Inlet Velocity</t>
  </si>
  <si>
    <t>Ford Authority, 2025</t>
  </si>
  <si>
    <r>
      <t xml:space="preserve">Ford 2.0L Duratec Engine, </t>
    </r>
    <r>
      <rPr>
        <sz val="11"/>
        <color theme="1"/>
        <rFont val="Aptos Narrow"/>
        <family val="2"/>
        <scheme val="minor"/>
      </rPr>
      <t>Available at:</t>
    </r>
    <r>
      <rPr>
        <i/>
        <sz val="11"/>
        <color theme="1"/>
        <rFont val="Aptos Narrow"/>
        <family val="2"/>
        <scheme val="minor"/>
      </rPr>
      <t xml:space="preserve"> https://fordauthority.com/fmc/ford-motor-company-engines/ford-duratec-engine-family/ford-2-0l-duratec-engine/</t>
    </r>
  </si>
  <si>
    <t>Ford Power Products, 2001</t>
  </si>
  <si>
    <r>
      <rPr>
        <i/>
        <sz val="11"/>
        <color theme="1"/>
        <rFont val="Aptos Narrow"/>
        <family val="2"/>
        <scheme val="minor"/>
      </rPr>
      <t>Engine Specification: DHE Range</t>
    </r>
    <r>
      <rPr>
        <sz val="11"/>
        <color theme="1"/>
        <rFont val="Aptos Narrow"/>
        <family val="2"/>
        <scheme val="minor"/>
      </rPr>
      <t>, Available at: https://www.raceline.co.uk/uploads/product_documents/2000-Duratec-Base-Engine.pdf</t>
    </r>
  </si>
  <si>
    <t>Wossner Pistons, 2025</t>
  </si>
  <si>
    <r>
      <t>2.0 16v Duratec HE H-Beam Connecting Rod Kit</t>
    </r>
    <r>
      <rPr>
        <sz val="11"/>
        <color theme="1"/>
        <rFont val="Aptos Narrow"/>
        <family val="2"/>
        <scheme val="minor"/>
      </rPr>
      <t>, Available at: https://www.wossnerpistons.co.uk/product/2-0-16v-duratec-he-h-beam-connecting-rod-kit-2/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</si>
</sst>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
    <numFmt numFmtId="165" formatCode="0.0000"/>
    <numFmt numFmtId="166" formatCode="#,##0.00000"/>
    <numFmt numFmtId="167" formatCode="0.000000"/>
    <numFmt numFmtId="168" formatCode="[$-F800]dddd\,\ mmmm\ dd\,\ yyyy"/>
    <numFmt numFmtId="169" formatCode="0.0"/>
  </numFmts>
  <fonts count="23" x14ac:knownFonts="1">
    <font>
      <sz val="11"/>
      <color theme="1"/>
      <name val="Aptos Narrow"/>
      <family val="2"/>
      <scheme val="minor"/>
    </font>
    <font>
      <b/>
      <sz val="11"/>
      <color theme="1"/>
      <name val="Aptos Narrow"/>
      <family val="2"/>
      <scheme val="minor"/>
    </font>
    <font>
      <sz val="11"/>
      <color theme="0"/>
      <name val="Aptos Narrow"/>
      <family val="2"/>
      <scheme val="minor"/>
    </font>
    <font>
      <b/>
      <sz val="11"/>
      <color theme="1"/>
      <name val="Arial"/>
      <family val="2"/>
    </font>
    <font>
      <sz val="11"/>
      <color theme="1"/>
      <name val="Arial"/>
      <family val="2"/>
    </font>
    <font>
      <b/>
      <sz val="12"/>
      <color theme="1"/>
      <name val="Arial"/>
      <family val="2"/>
    </font>
    <font>
      <sz val="10"/>
      <color theme="1"/>
      <name val="Arial"/>
      <family val="2"/>
    </font>
    <font>
      <b/>
      <sz val="10"/>
      <color theme="1"/>
      <name val="Arial"/>
      <family val="2"/>
    </font>
    <font>
      <sz val="10"/>
      <name val="Arial"/>
      <family val="2"/>
    </font>
    <font>
      <b/>
      <i/>
      <sz val="10"/>
      <color rgb="FF000000"/>
      <name val="Arial"/>
      <family val="2"/>
    </font>
    <font>
      <sz val="10"/>
      <color rgb="FF000000"/>
      <name val="Arial"/>
      <family val="2"/>
    </font>
    <font>
      <sz val="11"/>
      <color rgb="FF000000"/>
      <name val="Aptos Narrow"/>
      <family val="2"/>
      <scheme val="minor"/>
    </font>
    <font>
      <sz val="11"/>
      <name val="Aptos Narrow"/>
      <family val="2"/>
      <scheme val="minor"/>
    </font>
    <font>
      <sz val="10"/>
      <color theme="3" tint="0.249977111117893"/>
      <name val="Arial"/>
      <family val="2"/>
    </font>
    <font>
      <sz val="11"/>
      <color theme="3" tint="0.249977111117893"/>
      <name val="Aptos Narrow"/>
      <family val="2"/>
      <scheme val="minor"/>
    </font>
    <font>
      <sz val="11"/>
      <name val="Arial"/>
      <family val="2"/>
    </font>
    <font>
      <sz val="10"/>
      <color theme="1"/>
      <name val="Aptos Narrow"/>
      <family val="2"/>
      <scheme val="minor"/>
    </font>
    <font>
      <i/>
      <sz val="11"/>
      <color theme="1"/>
      <name val="Aptos Narrow"/>
      <family val="2"/>
      <scheme val="minor"/>
    </font>
    <font>
      <b/>
      <i/>
      <sz val="11"/>
      <color theme="1"/>
      <name val="Aptos Narrow"/>
      <family val="2"/>
      <scheme val="minor"/>
    </font>
    <font>
      <i/>
      <sz val="8"/>
      <color theme="1"/>
      <name val="Aptos Narrow"/>
      <family val="2"/>
      <scheme val="minor"/>
    </font>
    <font>
      <b/>
      <sz val="14"/>
      <color theme="1"/>
      <name val="Aptos Narrow"/>
      <family val="2"/>
      <scheme val="minor"/>
    </font>
    <font>
      <b/>
      <sz val="16"/>
      <name val="Aptos Narrow"/>
      <family val="2"/>
      <scheme val="minor"/>
    </font>
    <font>
      <b/>
      <i/>
      <sz val="10"/>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1" tint="4.9989318521683403E-2"/>
        <bgColor indexed="64"/>
      </patternFill>
    </fill>
    <fill>
      <patternFill patternType="solid">
        <fgColor theme="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thin">
        <color auto="1"/>
      </left>
      <right/>
      <top style="thin">
        <color auto="1"/>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thin">
        <color auto="1"/>
      </left>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thin">
        <color auto="1"/>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185">
    <xf numFmtId="0" fontId="0" fillId="0" borderId="0" xfId="0"/>
    <xf numFmtId="0" fontId="4" fillId="0" borderId="0" xfId="0" applyFont="1"/>
    <xf numFmtId="0" fontId="5" fillId="0" borderId="0" xfId="0" applyFont="1"/>
    <xf numFmtId="0" fontId="0" fillId="0" borderId="0" xfId="0" applyAlignment="1">
      <alignment vertical="center"/>
    </xf>
    <xf numFmtId="0" fontId="7" fillId="0" borderId="1" xfId="0" applyFont="1" applyBorder="1"/>
    <xf numFmtId="0" fontId="4" fillId="0" borderId="1" xfId="0" applyFont="1" applyBorder="1"/>
    <xf numFmtId="0" fontId="6" fillId="0" borderId="1" xfId="0" applyFont="1" applyBorder="1"/>
    <xf numFmtId="0" fontId="3" fillId="0" borderId="1" xfId="0" applyFont="1" applyBorder="1"/>
    <xf numFmtId="0" fontId="8" fillId="0" borderId="0" xfId="0" applyFont="1"/>
    <xf numFmtId="0" fontId="0" fillId="0" borderId="1" xfId="0" applyBorder="1"/>
    <xf numFmtId="0" fontId="1" fillId="0" borderId="1" xfId="0" applyFont="1" applyBorder="1"/>
    <xf numFmtId="0" fontId="9" fillId="0" borderId="0" xfId="0" applyFont="1" applyAlignment="1">
      <alignment horizontal="center"/>
    </xf>
    <xf numFmtId="0" fontId="10" fillId="0" borderId="0" xfId="0" applyFont="1" applyAlignment="1">
      <alignment horizontal="center"/>
    </xf>
    <xf numFmtId="164" fontId="0" fillId="0" borderId="0" xfId="0" applyNumberFormat="1" applyAlignment="1">
      <alignment vertical="center"/>
    </xf>
    <xf numFmtId="164" fontId="0" fillId="0" borderId="0" xfId="0" applyNumberFormat="1"/>
    <xf numFmtId="0" fontId="11" fillId="0" borderId="0" xfId="0" applyFont="1" applyAlignment="1">
      <alignment horizontal="center"/>
    </xf>
    <xf numFmtId="164" fontId="9" fillId="0" borderId="0" xfId="0" applyNumberFormat="1" applyFont="1" applyAlignment="1">
      <alignment horizontal="center"/>
    </xf>
    <xf numFmtId="164" fontId="10" fillId="0" borderId="0" xfId="0" applyNumberFormat="1" applyFont="1" applyAlignment="1">
      <alignment horizontal="center"/>
    </xf>
    <xf numFmtId="164" fontId="11" fillId="0" borderId="0" xfId="0" applyNumberFormat="1" applyFont="1" applyAlignment="1">
      <alignment horizontal="center"/>
    </xf>
    <xf numFmtId="2" fontId="0" fillId="0" borderId="0" xfId="0" applyNumberFormat="1"/>
    <xf numFmtId="0" fontId="0" fillId="0" borderId="0" xfId="0" applyAlignment="1">
      <alignment horizontal="center"/>
    </xf>
    <xf numFmtId="2" fontId="0" fillId="0" borderId="0" xfId="0" applyNumberFormat="1" applyAlignment="1">
      <alignment horizontal="center"/>
    </xf>
    <xf numFmtId="0" fontId="2" fillId="0" borderId="0" xfId="0" applyFont="1"/>
    <xf numFmtId="2" fontId="2" fillId="0" borderId="0" xfId="0" applyNumberFormat="1" applyFont="1"/>
    <xf numFmtId="0" fontId="12" fillId="0" borderId="0" xfId="0" applyFont="1"/>
    <xf numFmtId="164" fontId="13" fillId="0" borderId="0" xfId="0" applyNumberFormat="1" applyFont="1" applyAlignment="1">
      <alignment horizontal="center"/>
    </xf>
    <xf numFmtId="164" fontId="14" fillId="0" borderId="0" xfId="0" applyNumberFormat="1" applyFont="1"/>
    <xf numFmtId="0" fontId="13" fillId="0" borderId="0" xfId="0" applyFont="1" applyAlignment="1">
      <alignment horizontal="center"/>
    </xf>
    <xf numFmtId="0" fontId="14" fillId="0" borderId="0" xfId="0" applyFont="1" applyAlignment="1">
      <alignment horizontal="center"/>
    </xf>
    <xf numFmtId="164" fontId="14" fillId="0" borderId="0" xfId="0" applyNumberFormat="1" applyFont="1" applyAlignment="1">
      <alignment horizontal="center"/>
    </xf>
    <xf numFmtId="0" fontId="6" fillId="0" borderId="0" xfId="0" applyFont="1" applyAlignment="1">
      <alignment horizontal="center" wrapText="1"/>
    </xf>
    <xf numFmtId="0" fontId="12" fillId="0" borderId="0" xfId="0" applyFont="1" applyAlignment="1">
      <alignment horizontal="center"/>
    </xf>
    <xf numFmtId="164" fontId="9" fillId="0" borderId="0" xfId="0" applyNumberFormat="1" applyFont="1"/>
    <xf numFmtId="0" fontId="13" fillId="0" borderId="0" xfId="0" applyFont="1" applyAlignment="1">
      <alignment horizontal="center" wrapText="1"/>
    </xf>
    <xf numFmtId="165" fontId="0" fillId="0" borderId="0" xfId="0" applyNumberFormat="1"/>
    <xf numFmtId="165" fontId="9" fillId="0" borderId="0" xfId="0" applyNumberFormat="1" applyFont="1" applyAlignment="1">
      <alignment horizontal="center"/>
    </xf>
    <xf numFmtId="165" fontId="12" fillId="0" borderId="0" xfId="0" applyNumberFormat="1" applyFont="1"/>
    <xf numFmtId="165" fontId="14" fillId="0" borderId="0" xfId="0" applyNumberFormat="1" applyFont="1"/>
    <xf numFmtId="164" fontId="10" fillId="0" borderId="0" xfId="0" applyNumberFormat="1" applyFont="1"/>
    <xf numFmtId="1" fontId="0" fillId="0" borderId="0" xfId="0" applyNumberFormat="1"/>
    <xf numFmtId="1" fontId="9" fillId="0" borderId="0" xfId="0" applyNumberFormat="1" applyFont="1" applyAlignment="1">
      <alignment horizontal="center"/>
    </xf>
    <xf numFmtId="1" fontId="12" fillId="0" borderId="0" xfId="0" applyNumberFormat="1" applyFont="1"/>
    <xf numFmtId="1" fontId="14" fillId="0" borderId="0" xfId="0" applyNumberFormat="1" applyFont="1"/>
    <xf numFmtId="0" fontId="6" fillId="0" borderId="0" xfId="0" applyFont="1"/>
    <xf numFmtId="0" fontId="7" fillId="0" borderId="1" xfId="0" applyFont="1" applyBorder="1" applyAlignment="1">
      <alignment horizontal="center"/>
    </xf>
    <xf numFmtId="0" fontId="6" fillId="0" borderId="1" xfId="0" applyFont="1" applyBorder="1" applyAlignment="1">
      <alignment horizontal="center"/>
    </xf>
    <xf numFmtId="165" fontId="4" fillId="0" borderId="0" xfId="0" applyNumberFormat="1" applyFont="1"/>
    <xf numFmtId="165" fontId="6" fillId="0" borderId="0" xfId="0" applyNumberFormat="1" applyFont="1"/>
    <xf numFmtId="0" fontId="16" fillId="0" borderId="0" xfId="0" applyFont="1"/>
    <xf numFmtId="165" fontId="6" fillId="0" borderId="0" xfId="0" applyNumberFormat="1" applyFont="1" applyAlignment="1">
      <alignment horizontal="center"/>
    </xf>
    <xf numFmtId="0" fontId="14" fillId="0" borderId="0" xfId="0" applyFont="1"/>
    <xf numFmtId="166" fontId="0" fillId="0" borderId="0" xfId="0" applyNumberFormat="1"/>
    <xf numFmtId="166" fontId="10" fillId="0" borderId="0" xfId="0" applyNumberFormat="1" applyFont="1"/>
    <xf numFmtId="166" fontId="8" fillId="0" borderId="0" xfId="0" applyNumberFormat="1" applyFont="1"/>
    <xf numFmtId="166" fontId="4" fillId="0" borderId="0" xfId="0" applyNumberFormat="1" applyFont="1"/>
    <xf numFmtId="0" fontId="6" fillId="0" borderId="0" xfId="0" applyFont="1" applyAlignment="1">
      <alignment horizontal="center"/>
    </xf>
    <xf numFmtId="166" fontId="6" fillId="0" borderId="0" xfId="0" applyNumberFormat="1" applyFont="1" applyAlignment="1">
      <alignment horizontal="center"/>
    </xf>
    <xf numFmtId="167" fontId="0" fillId="0" borderId="0" xfId="0" applyNumberFormat="1"/>
    <xf numFmtId="167" fontId="8" fillId="0" borderId="0" xfId="0" applyNumberFormat="1" applyFont="1"/>
    <xf numFmtId="167" fontId="6" fillId="0" borderId="0" xfId="0" applyNumberFormat="1" applyFont="1"/>
    <xf numFmtId="167" fontId="4" fillId="0" borderId="0" xfId="0" applyNumberFormat="1" applyFont="1"/>
    <xf numFmtId="167" fontId="9" fillId="0" borderId="0" xfId="0" applyNumberFormat="1" applyFont="1" applyAlignment="1">
      <alignment horizontal="center"/>
    </xf>
    <xf numFmtId="167" fontId="6" fillId="0" borderId="0" xfId="0" applyNumberFormat="1" applyFont="1" applyAlignment="1">
      <alignment horizontal="center"/>
    </xf>
    <xf numFmtId="167" fontId="8" fillId="0" borderId="0" xfId="0" applyNumberFormat="1" applyFont="1" applyAlignment="1">
      <alignment horizontal="center"/>
    </xf>
    <xf numFmtId="0" fontId="4" fillId="0" borderId="0" xfId="0" applyFont="1" applyAlignment="1">
      <alignment horizontal="center"/>
    </xf>
    <xf numFmtId="0" fontId="15" fillId="0" borderId="0" xfId="0" applyFont="1" applyAlignment="1">
      <alignment horizontal="center"/>
    </xf>
    <xf numFmtId="0" fontId="0" fillId="0" borderId="0" xfId="0" applyAlignment="1">
      <alignment vertical="center" wrapText="1"/>
    </xf>
    <xf numFmtId="0" fontId="0" fillId="2" borderId="0" xfId="0" applyFill="1"/>
    <xf numFmtId="0" fontId="17" fillId="2" borderId="0" xfId="0" applyFont="1" applyFill="1"/>
    <xf numFmtId="0" fontId="17" fillId="2" borderId="4" xfId="0" applyFont="1" applyFill="1" applyBorder="1"/>
    <xf numFmtId="0" fontId="17" fillId="2" borderId="0" xfId="0" applyFont="1" applyFill="1" applyAlignment="1">
      <alignment horizontal="right"/>
    </xf>
    <xf numFmtId="0" fontId="17" fillId="2" borderId="5" xfId="0" applyFont="1" applyFill="1" applyBorder="1"/>
    <xf numFmtId="0" fontId="18" fillId="2" borderId="0" xfId="0" applyFont="1" applyFill="1" applyAlignment="1">
      <alignment horizontal="right"/>
    </xf>
    <xf numFmtId="0" fontId="0" fillId="0" borderId="6" xfId="0" applyBorder="1"/>
    <xf numFmtId="0" fontId="0" fillId="0" borderId="7" xfId="0" applyBorder="1"/>
    <xf numFmtId="0" fontId="17" fillId="3" borderId="7" xfId="0" applyFont="1" applyFill="1" applyBorder="1"/>
    <xf numFmtId="0" fontId="17" fillId="3" borderId="8" xfId="0" applyFont="1" applyFill="1" applyBorder="1"/>
    <xf numFmtId="0" fontId="0" fillId="0" borderId="9" xfId="0" applyBorder="1"/>
    <xf numFmtId="0" fontId="17" fillId="3" borderId="1" xfId="0" applyFont="1" applyFill="1" applyBorder="1"/>
    <xf numFmtId="0" fontId="17" fillId="3" borderId="10" xfId="0" applyFont="1" applyFill="1" applyBorder="1"/>
    <xf numFmtId="0" fontId="17" fillId="3" borderId="11" xfId="0" applyFont="1" applyFill="1" applyBorder="1"/>
    <xf numFmtId="0" fontId="17" fillId="3" borderId="12" xfId="0" applyFont="1" applyFill="1" applyBorder="1"/>
    <xf numFmtId="0" fontId="17" fillId="3" borderId="13" xfId="0" applyFont="1" applyFill="1" applyBorder="1"/>
    <xf numFmtId="0" fontId="17" fillId="3" borderId="14" xfId="0" applyFont="1" applyFill="1" applyBorder="1"/>
    <xf numFmtId="0" fontId="0" fillId="4" borderId="15" xfId="0" applyFill="1" applyBorder="1"/>
    <xf numFmtId="0" fontId="0" fillId="4" borderId="16" xfId="0" applyFill="1" applyBorder="1"/>
    <xf numFmtId="0" fontId="2" fillId="4" borderId="16" xfId="0" applyFont="1" applyFill="1" applyBorder="1" applyAlignment="1">
      <alignment horizontal="center"/>
    </xf>
    <xf numFmtId="0" fontId="0" fillId="4" borderId="17" xfId="0" applyFill="1" applyBorder="1"/>
    <xf numFmtId="0" fontId="0" fillId="2" borderId="18" xfId="0" applyFill="1" applyBorder="1"/>
    <xf numFmtId="0" fontId="0" fillId="2" borderId="19" xfId="0" applyFill="1" applyBorder="1"/>
    <xf numFmtId="0" fontId="0" fillId="2" borderId="7" xfId="0" applyFill="1" applyBorder="1"/>
    <xf numFmtId="0" fontId="0" fillId="2" borderId="8" xfId="0" applyFill="1" applyBorder="1"/>
    <xf numFmtId="0" fontId="0" fillId="3" borderId="20" xfId="0" applyFill="1" applyBorder="1"/>
    <xf numFmtId="0" fontId="0" fillId="3" borderId="21" xfId="0" applyFill="1" applyBorder="1"/>
    <xf numFmtId="0" fontId="0" fillId="2" borderId="2" xfId="0" applyFill="1" applyBorder="1"/>
    <xf numFmtId="0" fontId="0" fillId="2" borderId="1" xfId="0" applyFill="1" applyBorder="1"/>
    <xf numFmtId="0" fontId="0" fillId="2" borderId="10" xfId="0" applyFill="1" applyBorder="1"/>
    <xf numFmtId="0" fontId="0" fillId="3" borderId="22" xfId="0" applyFill="1" applyBorder="1"/>
    <xf numFmtId="0" fontId="0" fillId="3" borderId="18" xfId="0" applyFill="1" applyBorder="1"/>
    <xf numFmtId="0" fontId="0" fillId="3" borderId="23"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17" fillId="3" borderId="15" xfId="0" applyFont="1" applyFill="1" applyBorder="1"/>
    <xf numFmtId="0" fontId="0" fillId="3" borderId="17" xfId="0" applyFill="1" applyBorder="1"/>
    <xf numFmtId="0" fontId="17" fillId="2" borderId="6" xfId="0" applyFont="1" applyFill="1" applyBorder="1"/>
    <xf numFmtId="0" fontId="0" fillId="0" borderId="8" xfId="0" applyBorder="1"/>
    <xf numFmtId="0" fontId="17" fillId="3" borderId="26" xfId="0" applyFont="1" applyFill="1" applyBorder="1" applyAlignment="1">
      <alignment horizontal="right"/>
    </xf>
    <xf numFmtId="0" fontId="17" fillId="0" borderId="12" xfId="0" applyFont="1" applyBorder="1"/>
    <xf numFmtId="0" fontId="17" fillId="0" borderId="1" xfId="0" applyFont="1" applyBorder="1"/>
    <xf numFmtId="0" fontId="0" fillId="0" borderId="10" xfId="0" applyBorder="1"/>
    <xf numFmtId="0" fontId="17" fillId="3" borderId="0" xfId="0" applyFont="1" applyFill="1" applyAlignment="1">
      <alignment horizontal="right"/>
    </xf>
    <xf numFmtId="0" fontId="17" fillId="3" borderId="27" xfId="0" applyFont="1" applyFill="1" applyBorder="1"/>
    <xf numFmtId="0" fontId="17" fillId="3" borderId="24" xfId="0" applyFont="1" applyFill="1" applyBorder="1"/>
    <xf numFmtId="2" fontId="17" fillId="3" borderId="24" xfId="0" applyNumberFormat="1" applyFont="1" applyFill="1" applyBorder="1"/>
    <xf numFmtId="2" fontId="17" fillId="3" borderId="25" xfId="0" applyNumberFormat="1" applyFont="1" applyFill="1" applyBorder="1"/>
    <xf numFmtId="0" fontId="17" fillId="3" borderId="15" xfId="0" applyFont="1" applyFill="1" applyBorder="1" applyAlignment="1">
      <alignment horizontal="right"/>
    </xf>
    <xf numFmtId="0" fontId="17" fillId="3" borderId="20" xfId="0" applyFont="1" applyFill="1" applyBorder="1"/>
    <xf numFmtId="0" fontId="17" fillId="3" borderId="26" xfId="0" applyFont="1" applyFill="1" applyBorder="1"/>
    <xf numFmtId="0" fontId="17" fillId="3" borderId="22" xfId="0" applyFont="1" applyFill="1" applyBorder="1"/>
    <xf numFmtId="0" fontId="17" fillId="3" borderId="0" xfId="0" applyFont="1" applyFill="1"/>
    <xf numFmtId="0" fontId="0" fillId="2" borderId="22" xfId="0" applyFill="1" applyBorder="1"/>
    <xf numFmtId="0" fontId="2" fillId="4" borderId="16" xfId="0" applyFont="1" applyFill="1" applyBorder="1"/>
    <xf numFmtId="0" fontId="0" fillId="0" borderId="28" xfId="0" applyBorder="1"/>
    <xf numFmtId="0" fontId="0" fillId="0" borderId="29" xfId="0" applyBorder="1"/>
    <xf numFmtId="0" fontId="0" fillId="0" borderId="30" xfId="0" applyBorder="1"/>
    <xf numFmtId="0" fontId="0" fillId="2" borderId="31" xfId="0" applyFill="1" applyBorder="1"/>
    <xf numFmtId="0" fontId="0" fillId="3" borderId="32" xfId="0" applyFill="1" applyBorder="1"/>
    <xf numFmtId="0" fontId="0" fillId="0" borderId="33" xfId="0" applyBorder="1"/>
    <xf numFmtId="0" fontId="0" fillId="3" borderId="36" xfId="0" applyFill="1" applyBorder="1"/>
    <xf numFmtId="0" fontId="0" fillId="0" borderId="35" xfId="0" applyBorder="1"/>
    <xf numFmtId="0" fontId="0" fillId="2" borderId="37" xfId="0" applyFill="1" applyBorder="1"/>
    <xf numFmtId="0" fontId="0" fillId="3" borderId="38" xfId="0" applyFill="1" applyBorder="1"/>
    <xf numFmtId="0" fontId="0" fillId="0" borderId="39" xfId="0" applyBorder="1"/>
    <xf numFmtId="0" fontId="0" fillId="0" borderId="34" xfId="0" applyBorder="1"/>
    <xf numFmtId="0" fontId="0" fillId="0" borderId="5" xfId="0" applyBorder="1"/>
    <xf numFmtId="0" fontId="0" fillId="0" borderId="40" xfId="0" applyBorder="1"/>
    <xf numFmtId="0" fontId="0" fillId="0" borderId="41" xfId="0" applyBorder="1"/>
    <xf numFmtId="0" fontId="0" fillId="0" borderId="42" xfId="0" applyBorder="1"/>
    <xf numFmtId="0" fontId="17" fillId="3" borderId="16" xfId="0" applyFont="1" applyFill="1" applyBorder="1" applyAlignment="1">
      <alignment horizontal="right"/>
    </xf>
    <xf numFmtId="168" fontId="19" fillId="2" borderId="0" xfId="0" applyNumberFormat="1" applyFont="1" applyFill="1"/>
    <xf numFmtId="0" fontId="19" fillId="2" borderId="0" xfId="0" applyFont="1" applyFill="1" applyAlignment="1">
      <alignment horizontal="right"/>
    </xf>
    <xf numFmtId="0" fontId="0" fillId="4" borderId="43" xfId="0" applyFill="1" applyBorder="1"/>
    <xf numFmtId="0" fontId="0" fillId="4" borderId="44" xfId="0" applyFill="1" applyBorder="1"/>
    <xf numFmtId="0" fontId="2" fillId="4" borderId="44" xfId="0" applyFont="1" applyFill="1" applyBorder="1" applyAlignment="1">
      <alignment horizontal="center"/>
    </xf>
    <xf numFmtId="0" fontId="2" fillId="5" borderId="44" xfId="0" applyFont="1" applyFill="1" applyBorder="1"/>
    <xf numFmtId="0" fontId="0" fillId="5" borderId="44" xfId="0" applyFill="1" applyBorder="1"/>
    <xf numFmtId="0" fontId="0" fillId="4" borderId="45" xfId="0" applyFill="1" applyBorder="1"/>
    <xf numFmtId="2" fontId="0" fillId="0" borderId="1" xfId="0" applyNumberFormat="1" applyBorder="1"/>
    <xf numFmtId="2" fontId="0" fillId="0" borderId="7" xfId="0" applyNumberFormat="1" applyBorder="1"/>
    <xf numFmtId="2" fontId="17" fillId="2" borderId="4" xfId="0" applyNumberFormat="1" applyFont="1" applyFill="1" applyBorder="1"/>
    <xf numFmtId="2" fontId="0" fillId="0" borderId="0" xfId="0" applyNumberFormat="1" applyAlignment="1">
      <alignment wrapText="1"/>
    </xf>
    <xf numFmtId="0" fontId="1" fillId="0" borderId="0" xfId="0" applyFont="1" applyAlignment="1">
      <alignment horizontal="center" vertical="center" wrapText="1"/>
    </xf>
    <xf numFmtId="0" fontId="9" fillId="0" borderId="0" xfId="0" applyFont="1"/>
    <xf numFmtId="164" fontId="6" fillId="0" borderId="0" xfId="0" applyNumberFormat="1" applyFont="1"/>
    <xf numFmtId="1" fontId="6" fillId="0" borderId="0" xfId="0" applyNumberFormat="1" applyFont="1"/>
    <xf numFmtId="0" fontId="20" fillId="0" borderId="0" xfId="0" applyFont="1"/>
    <xf numFmtId="0" fontId="1" fillId="0" borderId="0" xfId="0" applyFont="1"/>
    <xf numFmtId="169" fontId="6" fillId="0" borderId="0" xfId="0" applyNumberFormat="1" applyFont="1"/>
    <xf numFmtId="2" fontId="6" fillId="0" borderId="0" xfId="0" applyNumberFormat="1" applyFont="1"/>
    <xf numFmtId="0" fontId="21" fillId="0" borderId="0" xfId="0" applyFont="1"/>
    <xf numFmtId="0" fontId="22" fillId="0" borderId="0" xfId="0" applyFont="1" applyAlignment="1">
      <alignment horizontal="center"/>
    </xf>
    <xf numFmtId="165" fontId="8" fillId="0" borderId="0" xfId="0" applyNumberFormat="1" applyFont="1" applyAlignment="1">
      <alignment horizontal="center"/>
    </xf>
    <xf numFmtId="0" fontId="8" fillId="0" borderId="0" xfId="0" applyFont="1" applyAlignment="1">
      <alignment horizontal="center" wrapText="1"/>
    </xf>
    <xf numFmtId="0" fontId="17" fillId="0" borderId="0" xfId="0" applyFont="1"/>
    <xf numFmtId="164" fontId="9" fillId="0" borderId="0" xfId="0" applyNumberFormat="1" applyFont="1" applyAlignment="1">
      <alignment horizontal="center"/>
    </xf>
    <xf numFmtId="164" fontId="10" fillId="0" borderId="0" xfId="0" applyNumberFormat="1" applyFont="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0" fontId="9" fillId="0" borderId="0" xfId="0" applyFont="1" applyAlignment="1">
      <alignment horizontal="center"/>
    </xf>
    <xf numFmtId="0" fontId="1" fillId="0" borderId="0" xfId="0" applyFont="1" applyAlignment="1">
      <alignment horizontal="center"/>
    </xf>
    <xf numFmtId="0" fontId="10" fillId="0" borderId="0" xfId="0" applyFont="1" applyAlignment="1">
      <alignment horizontal="center"/>
    </xf>
    <xf numFmtId="0" fontId="0" fillId="2" borderId="35" xfId="0" applyFill="1" applyBorder="1" applyAlignment="1">
      <alignment horizontal="center"/>
    </xf>
    <xf numFmtId="0" fontId="0" fillId="2" borderId="5" xfId="0" applyFill="1" applyBorder="1" applyAlignment="1">
      <alignment horizontal="center"/>
    </xf>
    <xf numFmtId="0" fontId="0" fillId="2" borderId="34" xfId="0" applyFill="1" applyBorder="1" applyAlignment="1">
      <alignment horizontal="center"/>
    </xf>
    <xf numFmtId="0" fontId="0" fillId="2" borderId="30" xfId="0" applyFill="1" applyBorder="1" applyAlignment="1">
      <alignment horizontal="center"/>
    </xf>
    <xf numFmtId="0" fontId="0" fillId="2" borderId="29" xfId="0" applyFill="1" applyBorder="1" applyAlignment="1">
      <alignment horizontal="center"/>
    </xf>
    <xf numFmtId="0" fontId="0" fillId="2" borderId="28" xfId="0" applyFill="1" applyBorder="1" applyAlignment="1">
      <alignment horizontal="center"/>
    </xf>
    <xf numFmtId="0" fontId="17" fillId="3" borderId="18" xfId="0" applyFont="1" applyFill="1" applyBorder="1" applyAlignment="1">
      <alignment horizontal="right"/>
    </xf>
    <xf numFmtId="0" fontId="17" fillId="3" borderId="22" xfId="0" applyFont="1" applyFill="1" applyBorder="1" applyAlignment="1">
      <alignment horizontal="right"/>
    </xf>
    <xf numFmtId="0" fontId="17" fillId="3" borderId="21" xfId="0" applyFont="1" applyFill="1" applyBorder="1" applyAlignment="1">
      <alignment horizontal="right"/>
    </xf>
    <xf numFmtId="0" fontId="17" fillId="3" borderId="20" xfId="0" applyFont="1" applyFill="1" applyBorder="1" applyAlignment="1">
      <alignment horizontal="right"/>
    </xf>
    <xf numFmtId="0" fontId="17" fillId="3" borderId="17" xfId="0" applyFont="1" applyFill="1" applyBorder="1" applyAlignment="1">
      <alignment horizontal="right"/>
    </xf>
    <xf numFmtId="0" fontId="17" fillId="3" borderId="15" xfId="0" applyFont="1"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 vs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Piston Position</c:v>
          </c:tx>
          <c:spPr>
            <a:ln w="28575" cap="rnd">
              <a:solidFill>
                <a:schemeClr val="accent1"/>
              </a:solidFill>
              <a:round/>
            </a:ln>
            <a:effectLst/>
          </c:spPr>
          <c:marker>
            <c:symbol val="none"/>
          </c:marker>
          <c:cat>
            <c:numRef>
              <c:f>'Part 1'!$K$4:$K$364</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cat>
          <c:val>
            <c:numRef>
              <c:f>'Part 1'!$M$4:$M$364</c:f>
              <c:numCache>
                <c:formatCode>0.000</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49.018969425504515</c:v>
                </c:pt>
                <c:pt idx="89">
                  <c:v>48.299665356443505</c:v>
                </c:pt>
                <c:pt idx="90">
                  <c:v>47.576392857693158</c:v>
                </c:pt>
                <c:pt idx="91">
                  <c:v>46.849370381505246</c:v>
                </c:pt>
                <c:pt idx="92">
                  <c:v>46.118821249526682</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30.40481813930716</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30.40481813930716</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46.118821249526682</c:v>
                </c:pt>
                <c:pt idx="269">
                  <c:v>46.849370381505246</c:v>
                </c:pt>
                <c:pt idx="270">
                  <c:v>47.576392857693158</c:v>
                </c:pt>
                <c:pt idx="271">
                  <c:v>48.299665356443505</c:v>
                </c:pt>
                <c:pt idx="272">
                  <c:v>49.018969425504515</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val>
          <c:smooth val="0"/>
          <c:extLst>
            <c:ext xmlns:c16="http://schemas.microsoft.com/office/drawing/2014/chart" uri="{C3380CC4-5D6E-409C-BE32-E72D297353CC}">
              <c16:uniqueId val="{00000002-6553-4C6A-BE4C-D226C3C4E691}"/>
            </c:ext>
          </c:extLst>
        </c:ser>
        <c:dLbls>
          <c:showLegendKey val="0"/>
          <c:showVal val="0"/>
          <c:showCatName val="0"/>
          <c:showSerName val="0"/>
          <c:showPercent val="0"/>
          <c:showBubbleSize val="0"/>
        </c:dLbls>
        <c:smooth val="0"/>
        <c:axId val="150908415"/>
        <c:axId val="150911295"/>
      </c:lineChart>
      <c:catAx>
        <c:axId val="15090841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911295"/>
        <c:crosses val="autoZero"/>
        <c:auto val="1"/>
        <c:lblAlgn val="ctr"/>
        <c:lblOffset val="100"/>
        <c:tickLblSkip val="60"/>
        <c:noMultiLvlLbl val="0"/>
      </c:catAx>
      <c:valAx>
        <c:axId val="15091129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0908415"/>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a:t>
            </a:r>
            <a:r>
              <a:rPr lang="en-GB" baseline="0"/>
              <a:t> Velocity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scatterChart>
        <c:scatterStyle val="smoothMarker"/>
        <c:varyColors val="0"/>
        <c:ser>
          <c:idx val="0"/>
          <c:order val="0"/>
          <c:tx>
            <c:v>Piston Velocity</c:v>
          </c:tx>
          <c:spPr>
            <a:ln w="19050" cap="rnd">
              <a:solidFill>
                <a:schemeClr val="accent1"/>
              </a:solidFill>
              <a:round/>
            </a:ln>
            <a:effectLst/>
          </c:spPr>
          <c:marker>
            <c:symbol val="none"/>
          </c:marker>
          <c:xVal>
            <c:numRef>
              <c:f>'Part 1'!$K$4:$K$364</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'Part 1'!$O$4:$O$364</c:f>
              <c:numCache>
                <c:formatCode>0.000</c:formatCode>
                <c:ptCount val="361"/>
                <c:pt idx="0">
                  <c:v>0</c:v>
                </c:pt>
                <c:pt idx="1">
                  <c:v>-0.10873237072394204</c:v>
                </c:pt>
                <c:pt idx="2">
                  <c:v>-0.32620023524179942</c:v>
                </c:pt>
                <c:pt idx="3">
                  <c:v>-0.54367743720695216</c:v>
                </c:pt>
                <c:pt idx="4">
                  <c:v>-0.76117009573272298</c:v>
                </c:pt>
                <c:pt idx="5">
                  <c:v>-0.97868417112067629</c:v>
                </c:pt>
                <c:pt idx="6">
                  <c:v>-1.1962254013009215</c:v>
                </c:pt>
                <c:pt idx="7">
                  <c:v>-1.4137992382236462</c:v>
                </c:pt>
                <c:pt idx="8">
                  <c:v>-1.6314107841916439</c:v>
                </c:pt>
                <c:pt idx="9">
                  <c:v>-1.8490647281474821</c:v>
                </c:pt>
                <c:pt idx="10">
                  <c:v>-2.0667652818781335</c:v>
                </c:pt>
                <c:pt idx="11">
                  <c:v>-2.2845161161544638</c:v>
                </c:pt>
                <c:pt idx="12">
                  <c:v>-2.50232029680285</c:v>
                </c:pt>
                <c:pt idx="13">
                  <c:v>-2.7201802206928964</c:v>
                </c:pt>
                <c:pt idx="14">
                  <c:v>-2.938097551668875</c:v>
                </c:pt>
                <c:pt idx="15">
                  <c:v>-3.1560731564153457</c:v>
                </c:pt>
                <c:pt idx="16">
                  <c:v>-3.3741070402797959</c:v>
                </c:pt>
                <c:pt idx="17">
                  <c:v>-3.5921982830622032</c:v>
                </c:pt>
                <c:pt idx="18">
                  <c:v>-3.8103449747929976</c:v>
                </c:pt>
                <c:pt idx="19">
                  <c:v>-4.0285441515366074</c:v>
                </c:pt>
                <c:pt idx="20">
                  <c:v>-4.2467917312243344</c:v>
                </c:pt>
                <c:pt idx="21">
                  <c:v>-4.4650824495922734</c:v>
                </c:pt>
                <c:pt idx="22">
                  <c:v>-4.6834097962249652</c:v>
                </c:pt>
                <c:pt idx="23">
                  <c:v>-4.9017659507924236</c:v>
                </c:pt>
                <c:pt idx="24">
                  <c:v>-5.1201417194945416</c:v>
                </c:pt>
                <c:pt idx="25">
                  <c:v>-5.3385264718110648</c:v>
                </c:pt>
                <c:pt idx="26">
                  <c:v>-5.5569080776062947</c:v>
                </c:pt>
                <c:pt idx="27">
                  <c:v>-5.7752728446560013</c:v>
                </c:pt>
                <c:pt idx="28">
                  <c:v>-5.9936054566954908</c:v>
                </c:pt>
                <c:pt idx="29">
                  <c:v>-6.2118889120710037</c:v>
                </c:pt>
                <c:pt idx="30">
                  <c:v>-6.4301044630817614</c:v>
                </c:pt>
                <c:pt idx="31">
                  <c:v>-6.6482315561272571</c:v>
                </c:pt>
                <c:pt idx="32">
                  <c:v>-6.8662477727719988</c:v>
                </c:pt>
                <c:pt idx="33">
                  <c:v>-7.0841287718279773</c:v>
                </c:pt>
                <c:pt idx="34">
                  <c:v>-7.3018482326110643</c:v>
                </c:pt>
                <c:pt idx="35">
                  <c:v>-7.5193777994682023</c:v>
                </c:pt>
                <c:pt idx="36">
                  <c:v>-7.736687027747962</c:v>
                </c:pt>
                <c:pt idx="37">
                  <c:v>-7.9537433313457768</c:v>
                </c:pt>
                <c:pt idx="38">
                  <c:v>-8.1705119319783535</c:v>
                </c:pt>
                <c:pt idx="39">
                  <c:v>-8.3869558103482422</c:v>
                </c:pt>
                <c:pt idx="40">
                  <c:v>-8.6030356593786337</c:v>
                </c:pt>
                <c:pt idx="41">
                  <c:v>-8.8187098396681449</c:v>
                </c:pt>
                <c:pt idx="42">
                  <c:v>-9.0339343373742622</c:v>
                </c:pt>
                <c:pt idx="43">
                  <c:v>-9.2486627246690887</c:v>
                </c:pt>
                <c:pt idx="44">
                  <c:v>-9.4628461230064449</c:v>
                </c:pt>
                <c:pt idx="45">
                  <c:v>-9.6764331693445929</c:v>
                </c:pt>
                <c:pt idx="46">
                  <c:v>-9.8893699855507293</c:v>
                </c:pt>
                <c:pt idx="47">
                  <c:v>-10.101600151174807</c:v>
                </c:pt>
                <c:pt idx="48">
                  <c:v>-10.313064679789136</c:v>
                </c:pt>
                <c:pt idx="49">
                  <c:v>-10.523701999099785</c:v>
                </c:pt>
                <c:pt idx="50">
                  <c:v>-10.733447935036452</c:v>
                </c:pt>
                <c:pt idx="51">
                  <c:v>-10.942235699998832</c:v>
                </c:pt>
                <c:pt idx="52">
                  <c:v>-11.149995885488011</c:v>
                </c:pt>
                <c:pt idx="53">
                  <c:v>-11.356656459281794</c:v>
                </c:pt>
                <c:pt idx="54">
                  <c:v>-11.562142767388991</c:v>
                </c:pt>
                <c:pt idx="55">
                  <c:v>-11.766377540915984</c:v>
                </c:pt>
                <c:pt idx="56">
                  <c:v>-11.96928090807512</c:v>
                </c:pt>
                <c:pt idx="57">
                  <c:v>-12.170770411469675</c:v>
                </c:pt>
                <c:pt idx="58">
                  <c:v>-12.370761030831659</c:v>
                </c:pt>
                <c:pt idx="59">
                  <c:v>-12.569165211375889</c:v>
                </c:pt>
                <c:pt idx="60">
                  <c:v>-12.765892897888989</c:v>
                </c:pt>
                <c:pt idx="61">
                  <c:v>-12.960851574695198</c:v>
                </c:pt>
                <c:pt idx="62">
                  <c:v>-13.153946311622803</c:v>
                </c:pt>
                <c:pt idx="63">
                  <c:v>-13.345079816053726</c:v>
                </c:pt>
                <c:pt idx="64">
                  <c:v>-13.53415249113948</c:v>
                </c:pt>
                <c:pt idx="65">
                  <c:v>-13.721062500285825</c:v>
                </c:pt>
                <c:pt idx="66">
                  <c:v>-13.905705837898267</c:v>
                </c:pt>
                <c:pt idx="67">
                  <c:v>-14.087976406467192</c:v>
                </c:pt>
                <c:pt idx="68">
                  <c:v>-14.26776609997421</c:v>
                </c:pt>
                <c:pt idx="69">
                  <c:v>-14.444964893626377</c:v>
                </c:pt>
                <c:pt idx="70">
                  <c:v>-14.619460939859096</c:v>
                </c:pt>
                <c:pt idx="71">
                  <c:v>-14.791140670587083</c:v>
                </c:pt>
                <c:pt idx="72">
                  <c:v>-14.959888905587604</c:v>
                </c:pt>
                <c:pt idx="73">
                  <c:v>-15.125588966947419</c:v>
                </c:pt>
                <c:pt idx="74">
                  <c:v>-15.288122799422695</c:v>
                </c:pt>
                <c:pt idx="75">
                  <c:v>-15.44737109657359</c:v>
                </c:pt>
                <c:pt idx="76">
                  <c:v>-15.603213432505527</c:v>
                </c:pt>
                <c:pt idx="77">
                  <c:v>-15.755528399004165</c:v>
                </c:pt>
                <c:pt idx="78">
                  <c:v>-15.904193747858928</c:v>
                </c:pt>
                <c:pt idx="79">
                  <c:v>-16.049086538131576</c:v>
                </c:pt>
                <c:pt idx="80">
                  <c:v>-16.190083288087067</c:v>
                </c:pt>
                <c:pt idx="81">
                  <c:v>-16.327060131526309</c:v>
                </c:pt>
                <c:pt idx="82">
                  <c:v>-16.459892978192045</c:v>
                </c:pt>
                <c:pt idx="83">
                  <c:v>-16.58845767793423</c:v>
                </c:pt>
                <c:pt idx="84">
                  <c:v>-16.712630188275796</c:v>
                </c:pt>
                <c:pt idx="85">
                  <c:v>-16.832286745036527</c:v>
                </c:pt>
                <c:pt idx="86">
                  <c:v>-16.947304035614309</c:v>
                </c:pt>
                <c:pt idx="87">
                  <c:v>-17.057559374553705</c:v>
                </c:pt>
                <c:pt idx="88">
                  <c:v>-17.162930880972795</c:v>
                </c:pt>
                <c:pt idx="89">
                  <c:v>-17.26329765746425</c:v>
                </c:pt>
                <c:pt idx="90">
                  <c:v>-17.358539970008337</c:v>
                </c:pt>
                <c:pt idx="91">
                  <c:v>-17.448539428509889</c:v>
                </c:pt>
                <c:pt idx="92">
                  <c:v>-17.533179167485514</c:v>
                </c:pt>
                <c:pt idx="93">
                  <c:v>-17.612344026486483</c:v>
                </c:pt>
                <c:pt idx="94">
                  <c:v>-17.68592072980249</c:v>
                </c:pt>
                <c:pt idx="95">
                  <c:v>-17.75379806503156</c:v>
                </c:pt>
                <c:pt idx="96">
                  <c:v>-17.815867060042198</c:v>
                </c:pt>
                <c:pt idx="97">
                  <c:v>-17.872021157942868</c:v>
                </c:pt>
                <c:pt idx="98">
                  <c:v>-17.922156389593511</c:v>
                </c:pt>
                <c:pt idx="99">
                  <c:v>-17.966171543289761</c:v>
                </c:pt>
                <c:pt idx="100">
                  <c:v>-18.003968331163321</c:v>
                </c:pt>
                <c:pt idx="101">
                  <c:v>-18.035451551968094</c:v>
                </c:pt>
                <c:pt idx="102">
                  <c:v>-18.060529249826629</c:v>
                </c:pt>
                <c:pt idx="103">
                  <c:v>-18.079112868606046</c:v>
                </c:pt>
                <c:pt idx="104">
                  <c:v>-18.091117401568912</c:v>
                </c:pt>
                <c:pt idx="105">
                  <c:v>-18.096461535984417</c:v>
                </c:pt>
                <c:pt idx="106">
                  <c:v>-18.095067792382054</c:v>
                </c:pt>
                <c:pt idx="107">
                  <c:v>-18.086862658180621</c:v>
                </c:pt>
                <c:pt idx="108">
                  <c:v>-18.071776715421549</c:v>
                </c:pt>
                <c:pt idx="109">
                  <c:v>-18.049744762370437</c:v>
                </c:pt>
                <c:pt idx="110">
                  <c:v>-18.020705928773339</c:v>
                </c:pt>
                <c:pt idx="111">
                  <c:v>-17.984603784574148</c:v>
                </c:pt>
                <c:pt idx="112">
                  <c:v>-17.941386441921452</c:v>
                </c:pt>
                <c:pt idx="113">
                  <c:v>-17.891006650338653</c:v>
                </c:pt>
                <c:pt idx="114">
                  <c:v>-17.833421884901071</c:v>
                </c:pt>
                <c:pt idx="115">
                  <c:v>-17.768594427377398</c:v>
                </c:pt>
                <c:pt idx="116">
                  <c:v>-17.696491440198461</c:v>
                </c:pt>
                <c:pt idx="117">
                  <c:v>-17.617085033276709</c:v>
                </c:pt>
                <c:pt idx="118">
                  <c:v>-17.530352323575247</c:v>
                </c:pt>
                <c:pt idx="119">
                  <c:v>-17.43627548749069</c:v>
                </c:pt>
                <c:pt idx="120">
                  <c:v>-17.334841806010218</c:v>
                </c:pt>
                <c:pt idx="121">
                  <c:v>-17.226043702723416</c:v>
                </c:pt>
                <c:pt idx="122">
                  <c:v>-17.109878774715472</c:v>
                </c:pt>
                <c:pt idx="123">
                  <c:v>-16.986349816434572</c:v>
                </c:pt>
                <c:pt idx="124">
                  <c:v>-16.855464836617642</c:v>
                </c:pt>
                <c:pt idx="125">
                  <c:v>-16.717237068394013</c:v>
                </c:pt>
                <c:pt idx="126">
                  <c:v>-16.571684972665736</c:v>
                </c:pt>
                <c:pt idx="127">
                  <c:v>-16.418832234948439</c:v>
                </c:pt>
                <c:pt idx="128">
                  <c:v>-16.258707755765528</c:v>
                </c:pt>
                <c:pt idx="129">
                  <c:v>-16.091345634814957</c:v>
                </c:pt>
                <c:pt idx="130">
                  <c:v>-15.916785149039301</c:v>
                </c:pt>
                <c:pt idx="131">
                  <c:v>-15.735070724797424</c:v>
                </c:pt>
                <c:pt idx="132">
                  <c:v>-15.546251904339103</c:v>
                </c:pt>
                <c:pt idx="133">
                  <c:v>-15.350383306751098</c:v>
                </c:pt>
                <c:pt idx="134">
                  <c:v>-15.147524583602305</c:v>
                </c:pt>
                <c:pt idx="135">
                  <c:v>-14.937740369475463</c:v>
                </c:pt>
                <c:pt idx="136">
                  <c:v>-14.721100227610947</c:v>
                </c:pt>
                <c:pt idx="137">
                  <c:v>-14.497678590861215</c:v>
                </c:pt>
                <c:pt idx="138">
                  <c:v>-14.267554698172376</c:v>
                </c:pt>
                <c:pt idx="139">
                  <c:v>-14.030812526807296</c:v>
                </c:pt>
                <c:pt idx="140">
                  <c:v>-13.787540720525016</c:v>
                </c:pt>
                <c:pt idx="141">
                  <c:v>-13.537832513914395</c:v>
                </c:pt>
                <c:pt idx="142">
                  <c:v>-13.281785653115067</c:v>
                </c:pt>
                <c:pt idx="143">
                  <c:v>-13.019502313096439</c:v>
                </c:pt>
                <c:pt idx="144">
                  <c:v>-12.751089011728666</c:v>
                </c:pt>
                <c:pt idx="145">
                  <c:v>-12.476656520822075</c:v>
                </c:pt>
                <c:pt idx="146">
                  <c:v>-12.196319774341603</c:v>
                </c:pt>
                <c:pt idx="147">
                  <c:v>-11.910197773967738</c:v>
                </c:pt>
                <c:pt idx="148">
                  <c:v>-11.618413492193895</c:v>
                </c:pt>
                <c:pt idx="149">
                  <c:v>-11.321093773144717</c:v>
                </c:pt>
                <c:pt idx="150">
                  <c:v>-11.018369231265012</c:v>
                </c:pt>
                <c:pt idx="151">
                  <c:v>-10.710374148044451</c:v>
                </c:pt>
                <c:pt idx="152">
                  <c:v>-10.397246366962001</c:v>
                </c:pt>
                <c:pt idx="153">
                  <c:v>-10.079127186741424</c:v>
                </c:pt>
                <c:pt idx="154">
                  <c:v>-9.7561612531218813</c:v>
                </c:pt>
                <c:pt idx="155">
                  <c:v>-9.4284964492297494</c:v>
                </c:pt>
                <c:pt idx="156">
                  <c:v>-9.0962837846972988</c:v>
                </c:pt>
                <c:pt idx="157">
                  <c:v>-8.7596772836495731</c:v>
                </c:pt>
                <c:pt idx="158">
                  <c:v>-8.4188338716611852</c:v>
                </c:pt>
                <c:pt idx="159">
                  <c:v>-8.073913261793237</c:v>
                </c:pt>
                <c:pt idx="160">
                  <c:v>-7.7250778398044142</c:v>
                </c:pt>
                <c:pt idx="161">
                  <c:v>-7.372492548637581</c:v>
                </c:pt>
                <c:pt idx="162">
                  <c:v>-7.0163247722401891</c:v>
                </c:pt>
                <c:pt idx="163">
                  <c:v>-6.6567442188303403</c:v>
                </c:pt>
                <c:pt idx="164">
                  <c:v>-6.293922803643234</c:v>
                </c:pt>
                <c:pt idx="165">
                  <c:v>-5.9280345312546796</c:v>
                </c:pt>
                <c:pt idx="166">
                  <c:v>-5.5592553775140736</c:v>
                </c:pt>
                <c:pt idx="167">
                  <c:v>-5.1877631711571537</c:v>
                </c:pt>
                <c:pt idx="168">
                  <c:v>-4.8137374751360031</c:v>
                </c:pt>
                <c:pt idx="169">
                  <c:v>-4.4373594677160426</c:v>
                </c:pt>
                <c:pt idx="170">
                  <c:v>-4.0588118233722161</c:v>
                </c:pt>
                <c:pt idx="171">
                  <c:v>-3.6782785935170956</c:v>
                </c:pt>
                <c:pt idx="172">
                  <c:v>-3.2959450870977021</c:v>
                </c:pt>
                <c:pt idx="173">
                  <c:v>-2.9119977510730157</c:v>
                </c:pt>
                <c:pt idx="174">
                  <c:v>-2.5266240508079538</c:v>
                </c:pt>
                <c:pt idx="175">
                  <c:v>-2.1400123503919013</c:v>
                </c:pt>
                <c:pt idx="176">
                  <c:v>-1.7523517928955692</c:v>
                </c:pt>
                <c:pt idx="177">
                  <c:v>-1.3638321805957938</c:v>
                </c:pt>
                <c:pt idx="178">
                  <c:v>-0.97464385515581431</c:v>
                </c:pt>
                <c:pt idx="179">
                  <c:v>-0.58497757778030557</c:v>
                </c:pt>
                <c:pt idx="180">
                  <c:v>-0.19502440936927448</c:v>
                </c:pt>
                <c:pt idx="181">
                  <c:v>0.19502440936927448</c:v>
                </c:pt>
                <c:pt idx="182">
                  <c:v>0.58497757778030557</c:v>
                </c:pt>
                <c:pt idx="183">
                  <c:v>0.97464385515581431</c:v>
                </c:pt>
                <c:pt idx="184">
                  <c:v>1.3638321805957938</c:v>
                </c:pt>
                <c:pt idx="185">
                  <c:v>1.7523517928955692</c:v>
                </c:pt>
                <c:pt idx="186">
                  <c:v>2.1400123503919013</c:v>
                </c:pt>
                <c:pt idx="187">
                  <c:v>2.5266240508079538</c:v>
                </c:pt>
                <c:pt idx="188">
                  <c:v>2.9119977510730157</c:v>
                </c:pt>
                <c:pt idx="189">
                  <c:v>3.2959450870977021</c:v>
                </c:pt>
                <c:pt idx="190">
                  <c:v>3.6782785935170956</c:v>
                </c:pt>
                <c:pt idx="191">
                  <c:v>4.0588118233722161</c:v>
                </c:pt>
                <c:pt idx="192">
                  <c:v>4.4373594677160426</c:v>
                </c:pt>
                <c:pt idx="193">
                  <c:v>4.8137374751360031</c:v>
                </c:pt>
                <c:pt idx="194">
                  <c:v>5.1877631711571537</c:v>
                </c:pt>
                <c:pt idx="195">
                  <c:v>5.5592553775140736</c:v>
                </c:pt>
                <c:pt idx="196">
                  <c:v>5.9280345312546796</c:v>
                </c:pt>
                <c:pt idx="197">
                  <c:v>6.293922803643234</c:v>
                </c:pt>
                <c:pt idx="198">
                  <c:v>6.6567442188303403</c:v>
                </c:pt>
                <c:pt idx="199">
                  <c:v>7.0163247722401891</c:v>
                </c:pt>
                <c:pt idx="200">
                  <c:v>7.372492548637581</c:v>
                </c:pt>
                <c:pt idx="201">
                  <c:v>7.7250778398044142</c:v>
                </c:pt>
                <c:pt idx="202">
                  <c:v>8.073913261793237</c:v>
                </c:pt>
                <c:pt idx="203">
                  <c:v>8.4188338716611852</c:v>
                </c:pt>
                <c:pt idx="204">
                  <c:v>8.7596772836495731</c:v>
                </c:pt>
                <c:pt idx="205">
                  <c:v>9.0962837846972988</c:v>
                </c:pt>
                <c:pt idx="206">
                  <c:v>9.4284964492297494</c:v>
                </c:pt>
                <c:pt idx="207">
                  <c:v>9.7561612531218813</c:v>
                </c:pt>
                <c:pt idx="208">
                  <c:v>10.079127186741424</c:v>
                </c:pt>
                <c:pt idx="209">
                  <c:v>10.397246366962001</c:v>
                </c:pt>
                <c:pt idx="210">
                  <c:v>10.710374148044451</c:v>
                </c:pt>
                <c:pt idx="211">
                  <c:v>11.018369231265012</c:v>
                </c:pt>
                <c:pt idx="212">
                  <c:v>11.321093773144717</c:v>
                </c:pt>
                <c:pt idx="213">
                  <c:v>11.618413492193895</c:v>
                </c:pt>
                <c:pt idx="214">
                  <c:v>11.910197773967738</c:v>
                </c:pt>
                <c:pt idx="215">
                  <c:v>12.196319774341603</c:v>
                </c:pt>
                <c:pt idx="216">
                  <c:v>12.476656520822075</c:v>
                </c:pt>
                <c:pt idx="217">
                  <c:v>12.751089011728666</c:v>
                </c:pt>
                <c:pt idx="218">
                  <c:v>13.019502313096439</c:v>
                </c:pt>
                <c:pt idx="219">
                  <c:v>13.281785653115067</c:v>
                </c:pt>
                <c:pt idx="220">
                  <c:v>13.537832513914395</c:v>
                </c:pt>
                <c:pt idx="221">
                  <c:v>13.787540720525016</c:v>
                </c:pt>
                <c:pt idx="222">
                  <c:v>14.030812526807296</c:v>
                </c:pt>
                <c:pt idx="223">
                  <c:v>14.267554698172376</c:v>
                </c:pt>
                <c:pt idx="224">
                  <c:v>14.497678590861215</c:v>
                </c:pt>
                <c:pt idx="225">
                  <c:v>14.721100227610947</c:v>
                </c:pt>
                <c:pt idx="226">
                  <c:v>14.937740369475463</c:v>
                </c:pt>
                <c:pt idx="227">
                  <c:v>15.147524583602305</c:v>
                </c:pt>
                <c:pt idx="228">
                  <c:v>15.350383306751098</c:v>
                </c:pt>
                <c:pt idx="229">
                  <c:v>15.546251904339103</c:v>
                </c:pt>
                <c:pt idx="230">
                  <c:v>15.735070724797424</c:v>
                </c:pt>
                <c:pt idx="231">
                  <c:v>15.916785149039301</c:v>
                </c:pt>
                <c:pt idx="232">
                  <c:v>16.091345634814957</c:v>
                </c:pt>
                <c:pt idx="233">
                  <c:v>16.258707755765528</c:v>
                </c:pt>
                <c:pt idx="234">
                  <c:v>16.418832234948439</c:v>
                </c:pt>
                <c:pt idx="235">
                  <c:v>16.571684972665736</c:v>
                </c:pt>
                <c:pt idx="236">
                  <c:v>16.717237068394013</c:v>
                </c:pt>
                <c:pt idx="237">
                  <c:v>16.855464836617642</c:v>
                </c:pt>
                <c:pt idx="238">
                  <c:v>16.986349816434572</c:v>
                </c:pt>
                <c:pt idx="239">
                  <c:v>17.109878774715472</c:v>
                </c:pt>
                <c:pt idx="240">
                  <c:v>17.226043702723416</c:v>
                </c:pt>
                <c:pt idx="241">
                  <c:v>17.334841806010218</c:v>
                </c:pt>
                <c:pt idx="242">
                  <c:v>17.43627548749069</c:v>
                </c:pt>
                <c:pt idx="243">
                  <c:v>17.530352323575247</c:v>
                </c:pt>
                <c:pt idx="244">
                  <c:v>17.617085033276709</c:v>
                </c:pt>
                <c:pt idx="245">
                  <c:v>17.696491440198461</c:v>
                </c:pt>
                <c:pt idx="246">
                  <c:v>17.768594427377398</c:v>
                </c:pt>
                <c:pt idx="247">
                  <c:v>17.833421884901071</c:v>
                </c:pt>
                <c:pt idx="248">
                  <c:v>17.891006650338653</c:v>
                </c:pt>
                <c:pt idx="249">
                  <c:v>17.941386441921452</c:v>
                </c:pt>
                <c:pt idx="250">
                  <c:v>17.984603784574148</c:v>
                </c:pt>
                <c:pt idx="251">
                  <c:v>18.020705928773339</c:v>
                </c:pt>
                <c:pt idx="252">
                  <c:v>18.049744762370437</c:v>
                </c:pt>
                <c:pt idx="253">
                  <c:v>18.071776715421549</c:v>
                </c:pt>
                <c:pt idx="254">
                  <c:v>18.086862658180621</c:v>
                </c:pt>
                <c:pt idx="255">
                  <c:v>18.095067792382054</c:v>
                </c:pt>
                <c:pt idx="256">
                  <c:v>18.096461535984417</c:v>
                </c:pt>
                <c:pt idx="257">
                  <c:v>18.091117401568912</c:v>
                </c:pt>
                <c:pt idx="258">
                  <c:v>18.079112868606046</c:v>
                </c:pt>
                <c:pt idx="259">
                  <c:v>18.060529249826629</c:v>
                </c:pt>
                <c:pt idx="260">
                  <c:v>18.035451551968094</c:v>
                </c:pt>
                <c:pt idx="261">
                  <c:v>18.003968331163321</c:v>
                </c:pt>
                <c:pt idx="262">
                  <c:v>17.966171543289761</c:v>
                </c:pt>
                <c:pt idx="263">
                  <c:v>17.922156389593511</c:v>
                </c:pt>
                <c:pt idx="264">
                  <c:v>17.872021157942868</c:v>
                </c:pt>
                <c:pt idx="265">
                  <c:v>17.815867060042198</c:v>
                </c:pt>
                <c:pt idx="266">
                  <c:v>17.75379806503156</c:v>
                </c:pt>
                <c:pt idx="267">
                  <c:v>17.68592072980249</c:v>
                </c:pt>
                <c:pt idx="268">
                  <c:v>17.612344026486483</c:v>
                </c:pt>
                <c:pt idx="269">
                  <c:v>17.533179167485514</c:v>
                </c:pt>
                <c:pt idx="270">
                  <c:v>17.448539428509889</c:v>
                </c:pt>
                <c:pt idx="271">
                  <c:v>17.358539970008337</c:v>
                </c:pt>
                <c:pt idx="272">
                  <c:v>17.26329765746425</c:v>
                </c:pt>
                <c:pt idx="273">
                  <c:v>17.162930880972795</c:v>
                </c:pt>
                <c:pt idx="274">
                  <c:v>17.057559374553705</c:v>
                </c:pt>
                <c:pt idx="275">
                  <c:v>16.947304035614309</c:v>
                </c:pt>
                <c:pt idx="276">
                  <c:v>16.832286745036527</c:v>
                </c:pt>
                <c:pt idx="277">
                  <c:v>16.712630188275796</c:v>
                </c:pt>
                <c:pt idx="278">
                  <c:v>16.58845767793423</c:v>
                </c:pt>
                <c:pt idx="279">
                  <c:v>16.459892978192045</c:v>
                </c:pt>
                <c:pt idx="280">
                  <c:v>16.327060131526309</c:v>
                </c:pt>
                <c:pt idx="281">
                  <c:v>16.190083288087067</c:v>
                </c:pt>
                <c:pt idx="282">
                  <c:v>16.049086538131576</c:v>
                </c:pt>
                <c:pt idx="283">
                  <c:v>15.904193747858928</c:v>
                </c:pt>
                <c:pt idx="284">
                  <c:v>15.755528399004165</c:v>
                </c:pt>
                <c:pt idx="285">
                  <c:v>15.603213432505527</c:v>
                </c:pt>
                <c:pt idx="286">
                  <c:v>15.44737109657359</c:v>
                </c:pt>
                <c:pt idx="287">
                  <c:v>15.288122799422695</c:v>
                </c:pt>
                <c:pt idx="288">
                  <c:v>15.125588966947419</c:v>
                </c:pt>
                <c:pt idx="289">
                  <c:v>14.959888905587604</c:v>
                </c:pt>
                <c:pt idx="290">
                  <c:v>14.791140670587083</c:v>
                </c:pt>
                <c:pt idx="291">
                  <c:v>14.619460939859096</c:v>
                </c:pt>
                <c:pt idx="292">
                  <c:v>14.444964893626377</c:v>
                </c:pt>
                <c:pt idx="293">
                  <c:v>14.26776609997421</c:v>
                </c:pt>
                <c:pt idx="294">
                  <c:v>14.087976406467192</c:v>
                </c:pt>
                <c:pt idx="295">
                  <c:v>13.905705837898267</c:v>
                </c:pt>
                <c:pt idx="296">
                  <c:v>13.721062500285825</c:v>
                </c:pt>
                <c:pt idx="297">
                  <c:v>13.53415249113948</c:v>
                </c:pt>
                <c:pt idx="298">
                  <c:v>13.345079816053726</c:v>
                </c:pt>
                <c:pt idx="299">
                  <c:v>13.153946311622803</c:v>
                </c:pt>
                <c:pt idx="300">
                  <c:v>12.960851574695198</c:v>
                </c:pt>
                <c:pt idx="301">
                  <c:v>12.765892897888989</c:v>
                </c:pt>
                <c:pt idx="302">
                  <c:v>12.569165211375889</c:v>
                </c:pt>
                <c:pt idx="303">
                  <c:v>12.370761030831659</c:v>
                </c:pt>
                <c:pt idx="304">
                  <c:v>12.170770411469675</c:v>
                </c:pt>
                <c:pt idx="305">
                  <c:v>11.96928090807512</c:v>
                </c:pt>
                <c:pt idx="306">
                  <c:v>11.766377540915984</c:v>
                </c:pt>
                <c:pt idx="307">
                  <c:v>11.562142767388991</c:v>
                </c:pt>
                <c:pt idx="308">
                  <c:v>11.356656459281794</c:v>
                </c:pt>
                <c:pt idx="309">
                  <c:v>11.149995885488011</c:v>
                </c:pt>
                <c:pt idx="310">
                  <c:v>10.942235699998832</c:v>
                </c:pt>
                <c:pt idx="311">
                  <c:v>10.733447935036452</c:v>
                </c:pt>
                <c:pt idx="312">
                  <c:v>10.523701999099785</c:v>
                </c:pt>
                <c:pt idx="313">
                  <c:v>10.313064679789136</c:v>
                </c:pt>
                <c:pt idx="314">
                  <c:v>10.101600151174807</c:v>
                </c:pt>
                <c:pt idx="315">
                  <c:v>9.8893699855507293</c:v>
                </c:pt>
                <c:pt idx="316">
                  <c:v>9.6764331693445929</c:v>
                </c:pt>
                <c:pt idx="317">
                  <c:v>9.4628461230064449</c:v>
                </c:pt>
                <c:pt idx="318">
                  <c:v>9.2486627246690887</c:v>
                </c:pt>
                <c:pt idx="319">
                  <c:v>9.0339343373742622</c:v>
                </c:pt>
                <c:pt idx="320">
                  <c:v>8.8187098396681449</c:v>
                </c:pt>
                <c:pt idx="321">
                  <c:v>8.6030356593786337</c:v>
                </c:pt>
                <c:pt idx="322">
                  <c:v>8.3869558103482422</c:v>
                </c:pt>
                <c:pt idx="323">
                  <c:v>8.1705119319783535</c:v>
                </c:pt>
                <c:pt idx="324">
                  <c:v>7.9537433313457768</c:v>
                </c:pt>
                <c:pt idx="325">
                  <c:v>7.736687027747962</c:v>
                </c:pt>
                <c:pt idx="326">
                  <c:v>7.5193777994682023</c:v>
                </c:pt>
                <c:pt idx="327">
                  <c:v>7.3018482326110643</c:v>
                </c:pt>
                <c:pt idx="328">
                  <c:v>7.0841287718279773</c:v>
                </c:pt>
                <c:pt idx="329">
                  <c:v>6.8662477727719988</c:v>
                </c:pt>
                <c:pt idx="330">
                  <c:v>6.6482315561272571</c:v>
                </c:pt>
                <c:pt idx="331">
                  <c:v>6.4301044630817614</c:v>
                </c:pt>
                <c:pt idx="332">
                  <c:v>6.2118889120710037</c:v>
                </c:pt>
                <c:pt idx="333">
                  <c:v>5.9936054566954908</c:v>
                </c:pt>
                <c:pt idx="334">
                  <c:v>5.7752728446560013</c:v>
                </c:pt>
                <c:pt idx="335">
                  <c:v>5.5569080776062947</c:v>
                </c:pt>
                <c:pt idx="336">
                  <c:v>5.3385264718110648</c:v>
                </c:pt>
                <c:pt idx="337">
                  <c:v>5.1201417194945416</c:v>
                </c:pt>
                <c:pt idx="338">
                  <c:v>4.9017659507924236</c:v>
                </c:pt>
                <c:pt idx="339">
                  <c:v>4.6834097962249652</c:v>
                </c:pt>
                <c:pt idx="340">
                  <c:v>4.4650824495922734</c:v>
                </c:pt>
                <c:pt idx="341">
                  <c:v>4.2467917312243344</c:v>
                </c:pt>
                <c:pt idx="342">
                  <c:v>4.0285441515366074</c:v>
                </c:pt>
                <c:pt idx="343">
                  <c:v>3.8103449747929976</c:v>
                </c:pt>
                <c:pt idx="344">
                  <c:v>3.5921982830622032</c:v>
                </c:pt>
                <c:pt idx="345">
                  <c:v>3.3741070402797959</c:v>
                </c:pt>
                <c:pt idx="346">
                  <c:v>3.1560731564153457</c:v>
                </c:pt>
                <c:pt idx="347">
                  <c:v>2.938097551668875</c:v>
                </c:pt>
                <c:pt idx="348">
                  <c:v>2.7201802206928964</c:v>
                </c:pt>
                <c:pt idx="349">
                  <c:v>2.50232029680285</c:v>
                </c:pt>
                <c:pt idx="350">
                  <c:v>2.2845161161544638</c:v>
                </c:pt>
                <c:pt idx="351">
                  <c:v>2.0667652818781335</c:v>
                </c:pt>
                <c:pt idx="352">
                  <c:v>1.8490647281474821</c:v>
                </c:pt>
                <c:pt idx="353">
                  <c:v>1.6314107841916439</c:v>
                </c:pt>
                <c:pt idx="354">
                  <c:v>1.4137992382236462</c:v>
                </c:pt>
                <c:pt idx="355">
                  <c:v>1.1962254013009215</c:v>
                </c:pt>
                <c:pt idx="356">
                  <c:v>0.97868417112067629</c:v>
                </c:pt>
                <c:pt idx="357">
                  <c:v>0.76117009573272298</c:v>
                </c:pt>
                <c:pt idx="358">
                  <c:v>0.54367743720695216</c:v>
                </c:pt>
                <c:pt idx="359">
                  <c:v>0.32620023524179942</c:v>
                </c:pt>
                <c:pt idx="360">
                  <c:v>0.10873237072394204</c:v>
                </c:pt>
              </c:numCache>
            </c:numRef>
          </c:yVal>
          <c:smooth val="1"/>
          <c:extLst>
            <c:ext xmlns:c16="http://schemas.microsoft.com/office/drawing/2014/chart" uri="{C3380CC4-5D6E-409C-BE32-E72D297353CC}">
              <c16:uniqueId val="{00000000-C0E4-479B-856E-E051A0FBB72A}"/>
            </c:ext>
          </c:extLst>
        </c:ser>
        <c:ser>
          <c:idx val="1"/>
          <c:order val="1"/>
          <c:tx>
            <c:v>Mean Velocity</c:v>
          </c:tx>
          <c:spPr>
            <a:ln w="19050" cap="rnd">
              <a:solidFill>
                <a:schemeClr val="accent2"/>
              </a:solidFill>
              <a:round/>
            </a:ln>
            <a:effectLst/>
          </c:spPr>
          <c:marker>
            <c:symbol val="none"/>
          </c:marker>
          <c:xVal>
            <c:numRef>
              <c:f>'Part 1'!$K$4:$K$364</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'Part 1'!$AS$4:$AS$364</c:f>
              <c:numCache>
                <c:formatCode>General</c:formatCode>
                <c:ptCount val="361"/>
                <c:pt idx="0">
                  <c:v>11.08</c:v>
                </c:pt>
                <c:pt idx="1">
                  <c:v>11.08</c:v>
                </c:pt>
                <c:pt idx="2">
                  <c:v>11.08</c:v>
                </c:pt>
                <c:pt idx="3">
                  <c:v>11.08</c:v>
                </c:pt>
                <c:pt idx="4">
                  <c:v>11.08</c:v>
                </c:pt>
                <c:pt idx="5">
                  <c:v>11.08</c:v>
                </c:pt>
                <c:pt idx="6">
                  <c:v>11.08</c:v>
                </c:pt>
                <c:pt idx="7">
                  <c:v>11.08</c:v>
                </c:pt>
                <c:pt idx="8">
                  <c:v>11.08</c:v>
                </c:pt>
                <c:pt idx="9">
                  <c:v>11.08</c:v>
                </c:pt>
                <c:pt idx="10">
                  <c:v>11.08</c:v>
                </c:pt>
                <c:pt idx="11">
                  <c:v>11.08</c:v>
                </c:pt>
                <c:pt idx="12">
                  <c:v>11.08</c:v>
                </c:pt>
                <c:pt idx="13">
                  <c:v>11.08</c:v>
                </c:pt>
                <c:pt idx="14">
                  <c:v>11.08</c:v>
                </c:pt>
                <c:pt idx="15">
                  <c:v>11.08</c:v>
                </c:pt>
                <c:pt idx="16">
                  <c:v>11.08</c:v>
                </c:pt>
                <c:pt idx="17">
                  <c:v>11.08</c:v>
                </c:pt>
                <c:pt idx="18">
                  <c:v>11.08</c:v>
                </c:pt>
                <c:pt idx="19">
                  <c:v>11.08</c:v>
                </c:pt>
                <c:pt idx="20">
                  <c:v>11.08</c:v>
                </c:pt>
                <c:pt idx="21">
                  <c:v>11.08</c:v>
                </c:pt>
                <c:pt idx="22">
                  <c:v>11.08</c:v>
                </c:pt>
                <c:pt idx="23">
                  <c:v>11.08</c:v>
                </c:pt>
                <c:pt idx="24">
                  <c:v>11.08</c:v>
                </c:pt>
                <c:pt idx="25">
                  <c:v>11.08</c:v>
                </c:pt>
                <c:pt idx="26">
                  <c:v>11.08</c:v>
                </c:pt>
                <c:pt idx="27">
                  <c:v>11.08</c:v>
                </c:pt>
                <c:pt idx="28">
                  <c:v>11.08</c:v>
                </c:pt>
                <c:pt idx="29">
                  <c:v>11.08</c:v>
                </c:pt>
                <c:pt idx="30">
                  <c:v>11.08</c:v>
                </c:pt>
                <c:pt idx="31">
                  <c:v>11.08</c:v>
                </c:pt>
                <c:pt idx="32">
                  <c:v>11.08</c:v>
                </c:pt>
                <c:pt idx="33">
                  <c:v>11.08</c:v>
                </c:pt>
                <c:pt idx="34">
                  <c:v>11.08</c:v>
                </c:pt>
                <c:pt idx="35">
                  <c:v>11.08</c:v>
                </c:pt>
                <c:pt idx="36">
                  <c:v>11.08</c:v>
                </c:pt>
                <c:pt idx="37">
                  <c:v>11.08</c:v>
                </c:pt>
                <c:pt idx="38">
                  <c:v>11.08</c:v>
                </c:pt>
                <c:pt idx="39">
                  <c:v>11.08</c:v>
                </c:pt>
                <c:pt idx="40">
                  <c:v>11.08</c:v>
                </c:pt>
                <c:pt idx="41">
                  <c:v>11.08</c:v>
                </c:pt>
                <c:pt idx="42">
                  <c:v>11.08</c:v>
                </c:pt>
                <c:pt idx="43">
                  <c:v>11.08</c:v>
                </c:pt>
                <c:pt idx="44">
                  <c:v>11.08</c:v>
                </c:pt>
                <c:pt idx="45">
                  <c:v>11.08</c:v>
                </c:pt>
                <c:pt idx="46">
                  <c:v>11.08</c:v>
                </c:pt>
                <c:pt idx="47">
                  <c:v>11.08</c:v>
                </c:pt>
                <c:pt idx="48">
                  <c:v>11.08</c:v>
                </c:pt>
                <c:pt idx="49">
                  <c:v>11.08</c:v>
                </c:pt>
                <c:pt idx="50">
                  <c:v>11.08</c:v>
                </c:pt>
                <c:pt idx="51">
                  <c:v>11.08</c:v>
                </c:pt>
                <c:pt idx="52">
                  <c:v>11.08</c:v>
                </c:pt>
                <c:pt idx="53">
                  <c:v>11.08</c:v>
                </c:pt>
                <c:pt idx="54">
                  <c:v>11.08</c:v>
                </c:pt>
                <c:pt idx="55">
                  <c:v>11.08</c:v>
                </c:pt>
                <c:pt idx="56">
                  <c:v>11.08</c:v>
                </c:pt>
                <c:pt idx="57">
                  <c:v>11.08</c:v>
                </c:pt>
                <c:pt idx="58">
                  <c:v>11.08</c:v>
                </c:pt>
                <c:pt idx="59">
                  <c:v>11.08</c:v>
                </c:pt>
                <c:pt idx="60">
                  <c:v>11.08</c:v>
                </c:pt>
                <c:pt idx="61">
                  <c:v>11.08</c:v>
                </c:pt>
                <c:pt idx="62">
                  <c:v>11.08</c:v>
                </c:pt>
                <c:pt idx="63">
                  <c:v>11.08</c:v>
                </c:pt>
                <c:pt idx="64">
                  <c:v>11.08</c:v>
                </c:pt>
                <c:pt idx="65">
                  <c:v>11.08</c:v>
                </c:pt>
                <c:pt idx="66">
                  <c:v>11.08</c:v>
                </c:pt>
                <c:pt idx="67">
                  <c:v>11.08</c:v>
                </c:pt>
                <c:pt idx="68">
                  <c:v>11.08</c:v>
                </c:pt>
                <c:pt idx="69">
                  <c:v>11.08</c:v>
                </c:pt>
                <c:pt idx="70">
                  <c:v>11.08</c:v>
                </c:pt>
                <c:pt idx="71">
                  <c:v>11.08</c:v>
                </c:pt>
                <c:pt idx="72">
                  <c:v>11.08</c:v>
                </c:pt>
                <c:pt idx="73">
                  <c:v>11.08</c:v>
                </c:pt>
                <c:pt idx="74">
                  <c:v>11.08</c:v>
                </c:pt>
                <c:pt idx="75">
                  <c:v>11.08</c:v>
                </c:pt>
                <c:pt idx="76">
                  <c:v>11.08</c:v>
                </c:pt>
                <c:pt idx="77">
                  <c:v>11.08</c:v>
                </c:pt>
                <c:pt idx="78">
                  <c:v>11.08</c:v>
                </c:pt>
                <c:pt idx="79">
                  <c:v>11.08</c:v>
                </c:pt>
                <c:pt idx="80">
                  <c:v>11.08</c:v>
                </c:pt>
                <c:pt idx="81">
                  <c:v>11.08</c:v>
                </c:pt>
                <c:pt idx="82">
                  <c:v>11.08</c:v>
                </c:pt>
                <c:pt idx="83">
                  <c:v>11.08</c:v>
                </c:pt>
                <c:pt idx="84">
                  <c:v>11.08</c:v>
                </c:pt>
                <c:pt idx="85">
                  <c:v>11.08</c:v>
                </c:pt>
                <c:pt idx="86">
                  <c:v>11.08</c:v>
                </c:pt>
                <c:pt idx="87">
                  <c:v>11.08</c:v>
                </c:pt>
                <c:pt idx="88">
                  <c:v>11.08</c:v>
                </c:pt>
                <c:pt idx="89">
                  <c:v>11.08</c:v>
                </c:pt>
                <c:pt idx="90">
                  <c:v>11.08</c:v>
                </c:pt>
                <c:pt idx="91">
                  <c:v>11.08</c:v>
                </c:pt>
                <c:pt idx="92">
                  <c:v>11.08</c:v>
                </c:pt>
                <c:pt idx="93">
                  <c:v>11.08</c:v>
                </c:pt>
                <c:pt idx="94">
                  <c:v>11.08</c:v>
                </c:pt>
                <c:pt idx="95">
                  <c:v>11.08</c:v>
                </c:pt>
                <c:pt idx="96">
                  <c:v>11.08</c:v>
                </c:pt>
                <c:pt idx="97">
                  <c:v>11.08</c:v>
                </c:pt>
                <c:pt idx="98">
                  <c:v>11.08</c:v>
                </c:pt>
                <c:pt idx="99">
                  <c:v>11.08</c:v>
                </c:pt>
                <c:pt idx="100">
                  <c:v>11.08</c:v>
                </c:pt>
                <c:pt idx="101">
                  <c:v>11.08</c:v>
                </c:pt>
                <c:pt idx="102">
                  <c:v>11.08</c:v>
                </c:pt>
                <c:pt idx="103">
                  <c:v>11.08</c:v>
                </c:pt>
                <c:pt idx="104">
                  <c:v>11.08</c:v>
                </c:pt>
                <c:pt idx="105">
                  <c:v>11.08</c:v>
                </c:pt>
                <c:pt idx="106">
                  <c:v>11.08</c:v>
                </c:pt>
                <c:pt idx="107">
                  <c:v>11.08</c:v>
                </c:pt>
                <c:pt idx="108">
                  <c:v>11.08</c:v>
                </c:pt>
                <c:pt idx="109">
                  <c:v>11.08</c:v>
                </c:pt>
                <c:pt idx="110">
                  <c:v>11.08</c:v>
                </c:pt>
                <c:pt idx="111">
                  <c:v>11.08</c:v>
                </c:pt>
                <c:pt idx="112">
                  <c:v>11.08</c:v>
                </c:pt>
                <c:pt idx="113">
                  <c:v>11.08</c:v>
                </c:pt>
                <c:pt idx="114">
                  <c:v>11.08</c:v>
                </c:pt>
                <c:pt idx="115">
                  <c:v>11.08</c:v>
                </c:pt>
                <c:pt idx="116">
                  <c:v>11.08</c:v>
                </c:pt>
                <c:pt idx="117">
                  <c:v>11.08</c:v>
                </c:pt>
                <c:pt idx="118">
                  <c:v>11.08</c:v>
                </c:pt>
                <c:pt idx="119">
                  <c:v>11.08</c:v>
                </c:pt>
                <c:pt idx="120">
                  <c:v>11.08</c:v>
                </c:pt>
                <c:pt idx="121">
                  <c:v>11.08</c:v>
                </c:pt>
                <c:pt idx="122">
                  <c:v>11.08</c:v>
                </c:pt>
                <c:pt idx="123">
                  <c:v>11.08</c:v>
                </c:pt>
                <c:pt idx="124">
                  <c:v>11.08</c:v>
                </c:pt>
                <c:pt idx="125">
                  <c:v>11.08</c:v>
                </c:pt>
                <c:pt idx="126">
                  <c:v>11.08</c:v>
                </c:pt>
                <c:pt idx="127">
                  <c:v>11.08</c:v>
                </c:pt>
                <c:pt idx="128">
                  <c:v>11.08</c:v>
                </c:pt>
                <c:pt idx="129">
                  <c:v>11.08</c:v>
                </c:pt>
                <c:pt idx="130">
                  <c:v>11.08</c:v>
                </c:pt>
                <c:pt idx="131">
                  <c:v>11.08</c:v>
                </c:pt>
                <c:pt idx="132">
                  <c:v>11.08</c:v>
                </c:pt>
                <c:pt idx="133">
                  <c:v>11.08</c:v>
                </c:pt>
                <c:pt idx="134">
                  <c:v>11.08</c:v>
                </c:pt>
                <c:pt idx="135">
                  <c:v>11.08</c:v>
                </c:pt>
                <c:pt idx="136">
                  <c:v>11.08</c:v>
                </c:pt>
                <c:pt idx="137">
                  <c:v>11.08</c:v>
                </c:pt>
                <c:pt idx="138">
                  <c:v>11.08</c:v>
                </c:pt>
                <c:pt idx="139">
                  <c:v>11.08</c:v>
                </c:pt>
                <c:pt idx="140">
                  <c:v>11.08</c:v>
                </c:pt>
                <c:pt idx="141">
                  <c:v>11.08</c:v>
                </c:pt>
                <c:pt idx="142">
                  <c:v>11.08</c:v>
                </c:pt>
                <c:pt idx="143">
                  <c:v>11.08</c:v>
                </c:pt>
                <c:pt idx="144">
                  <c:v>11.08</c:v>
                </c:pt>
                <c:pt idx="145">
                  <c:v>11.08</c:v>
                </c:pt>
                <c:pt idx="146">
                  <c:v>11.08</c:v>
                </c:pt>
                <c:pt idx="147">
                  <c:v>11.08</c:v>
                </c:pt>
                <c:pt idx="148">
                  <c:v>11.08</c:v>
                </c:pt>
                <c:pt idx="149">
                  <c:v>11.08</c:v>
                </c:pt>
                <c:pt idx="150">
                  <c:v>11.08</c:v>
                </c:pt>
                <c:pt idx="151">
                  <c:v>11.08</c:v>
                </c:pt>
                <c:pt idx="152">
                  <c:v>11.08</c:v>
                </c:pt>
                <c:pt idx="153">
                  <c:v>11.08</c:v>
                </c:pt>
                <c:pt idx="154">
                  <c:v>11.08</c:v>
                </c:pt>
                <c:pt idx="155">
                  <c:v>11.08</c:v>
                </c:pt>
                <c:pt idx="156">
                  <c:v>11.08</c:v>
                </c:pt>
                <c:pt idx="157">
                  <c:v>11.08</c:v>
                </c:pt>
                <c:pt idx="158">
                  <c:v>11.08</c:v>
                </c:pt>
                <c:pt idx="159">
                  <c:v>11.08</c:v>
                </c:pt>
                <c:pt idx="160">
                  <c:v>11.08</c:v>
                </c:pt>
                <c:pt idx="161">
                  <c:v>11.08</c:v>
                </c:pt>
                <c:pt idx="162">
                  <c:v>11.08</c:v>
                </c:pt>
                <c:pt idx="163">
                  <c:v>11.08</c:v>
                </c:pt>
                <c:pt idx="164">
                  <c:v>11.08</c:v>
                </c:pt>
                <c:pt idx="165">
                  <c:v>11.08</c:v>
                </c:pt>
                <c:pt idx="166">
                  <c:v>11.08</c:v>
                </c:pt>
                <c:pt idx="167">
                  <c:v>11.08</c:v>
                </c:pt>
                <c:pt idx="168">
                  <c:v>11.08</c:v>
                </c:pt>
                <c:pt idx="169">
                  <c:v>11.08</c:v>
                </c:pt>
                <c:pt idx="170">
                  <c:v>11.08</c:v>
                </c:pt>
                <c:pt idx="171">
                  <c:v>11.08</c:v>
                </c:pt>
                <c:pt idx="172">
                  <c:v>11.08</c:v>
                </c:pt>
                <c:pt idx="173">
                  <c:v>11.08</c:v>
                </c:pt>
                <c:pt idx="174">
                  <c:v>11.08</c:v>
                </c:pt>
                <c:pt idx="175">
                  <c:v>11.08</c:v>
                </c:pt>
                <c:pt idx="176">
                  <c:v>11.08</c:v>
                </c:pt>
                <c:pt idx="177">
                  <c:v>11.08</c:v>
                </c:pt>
                <c:pt idx="178">
                  <c:v>11.08</c:v>
                </c:pt>
                <c:pt idx="179">
                  <c:v>11.08</c:v>
                </c:pt>
                <c:pt idx="180">
                  <c:v>11.08</c:v>
                </c:pt>
                <c:pt idx="181">
                  <c:v>11.08</c:v>
                </c:pt>
                <c:pt idx="182">
                  <c:v>11.08</c:v>
                </c:pt>
                <c:pt idx="183">
                  <c:v>11.08</c:v>
                </c:pt>
                <c:pt idx="184">
                  <c:v>11.08</c:v>
                </c:pt>
                <c:pt idx="185">
                  <c:v>11.08</c:v>
                </c:pt>
                <c:pt idx="186">
                  <c:v>11.08</c:v>
                </c:pt>
                <c:pt idx="187">
                  <c:v>11.08</c:v>
                </c:pt>
                <c:pt idx="188">
                  <c:v>11.08</c:v>
                </c:pt>
                <c:pt idx="189">
                  <c:v>11.08</c:v>
                </c:pt>
                <c:pt idx="190">
                  <c:v>11.08</c:v>
                </c:pt>
                <c:pt idx="191">
                  <c:v>11.08</c:v>
                </c:pt>
                <c:pt idx="192">
                  <c:v>11.08</c:v>
                </c:pt>
                <c:pt idx="193">
                  <c:v>11.08</c:v>
                </c:pt>
                <c:pt idx="194">
                  <c:v>11.08</c:v>
                </c:pt>
                <c:pt idx="195">
                  <c:v>11.08</c:v>
                </c:pt>
                <c:pt idx="196">
                  <c:v>11.08</c:v>
                </c:pt>
                <c:pt idx="197">
                  <c:v>11.08</c:v>
                </c:pt>
                <c:pt idx="198">
                  <c:v>11.08</c:v>
                </c:pt>
                <c:pt idx="199">
                  <c:v>11.08</c:v>
                </c:pt>
                <c:pt idx="200">
                  <c:v>11.08</c:v>
                </c:pt>
                <c:pt idx="201">
                  <c:v>11.08</c:v>
                </c:pt>
                <c:pt idx="202">
                  <c:v>11.08</c:v>
                </c:pt>
                <c:pt idx="203">
                  <c:v>11.08</c:v>
                </c:pt>
                <c:pt idx="204">
                  <c:v>11.08</c:v>
                </c:pt>
                <c:pt idx="205">
                  <c:v>11.08</c:v>
                </c:pt>
                <c:pt idx="206">
                  <c:v>11.08</c:v>
                </c:pt>
                <c:pt idx="207">
                  <c:v>11.08</c:v>
                </c:pt>
                <c:pt idx="208">
                  <c:v>11.08</c:v>
                </c:pt>
                <c:pt idx="209">
                  <c:v>11.08</c:v>
                </c:pt>
                <c:pt idx="210">
                  <c:v>11.08</c:v>
                </c:pt>
                <c:pt idx="211">
                  <c:v>11.08</c:v>
                </c:pt>
                <c:pt idx="212">
                  <c:v>11.08</c:v>
                </c:pt>
                <c:pt idx="213">
                  <c:v>11.08</c:v>
                </c:pt>
                <c:pt idx="214">
                  <c:v>11.08</c:v>
                </c:pt>
                <c:pt idx="215">
                  <c:v>11.08</c:v>
                </c:pt>
                <c:pt idx="216">
                  <c:v>11.08</c:v>
                </c:pt>
                <c:pt idx="217">
                  <c:v>11.08</c:v>
                </c:pt>
                <c:pt idx="218">
                  <c:v>11.08</c:v>
                </c:pt>
                <c:pt idx="219">
                  <c:v>11.08</c:v>
                </c:pt>
                <c:pt idx="220">
                  <c:v>11.08</c:v>
                </c:pt>
                <c:pt idx="221">
                  <c:v>11.08</c:v>
                </c:pt>
                <c:pt idx="222">
                  <c:v>11.08</c:v>
                </c:pt>
                <c:pt idx="223">
                  <c:v>11.08</c:v>
                </c:pt>
                <c:pt idx="224">
                  <c:v>11.08</c:v>
                </c:pt>
                <c:pt idx="225">
                  <c:v>11.08</c:v>
                </c:pt>
                <c:pt idx="226">
                  <c:v>11.08</c:v>
                </c:pt>
                <c:pt idx="227">
                  <c:v>11.08</c:v>
                </c:pt>
                <c:pt idx="228">
                  <c:v>11.08</c:v>
                </c:pt>
                <c:pt idx="229">
                  <c:v>11.08</c:v>
                </c:pt>
                <c:pt idx="230">
                  <c:v>11.08</c:v>
                </c:pt>
                <c:pt idx="231">
                  <c:v>11.08</c:v>
                </c:pt>
                <c:pt idx="232">
                  <c:v>11.08</c:v>
                </c:pt>
                <c:pt idx="233">
                  <c:v>11.08</c:v>
                </c:pt>
                <c:pt idx="234">
                  <c:v>11.08</c:v>
                </c:pt>
                <c:pt idx="235">
                  <c:v>11.08</c:v>
                </c:pt>
                <c:pt idx="236">
                  <c:v>11.08</c:v>
                </c:pt>
                <c:pt idx="237">
                  <c:v>11.08</c:v>
                </c:pt>
                <c:pt idx="238">
                  <c:v>11.08</c:v>
                </c:pt>
                <c:pt idx="239">
                  <c:v>11.08</c:v>
                </c:pt>
                <c:pt idx="240">
                  <c:v>11.08</c:v>
                </c:pt>
                <c:pt idx="241">
                  <c:v>11.08</c:v>
                </c:pt>
                <c:pt idx="242">
                  <c:v>11.08</c:v>
                </c:pt>
                <c:pt idx="243">
                  <c:v>11.08</c:v>
                </c:pt>
                <c:pt idx="244">
                  <c:v>11.08</c:v>
                </c:pt>
                <c:pt idx="245">
                  <c:v>11.08</c:v>
                </c:pt>
                <c:pt idx="246">
                  <c:v>11.08</c:v>
                </c:pt>
                <c:pt idx="247">
                  <c:v>11.08</c:v>
                </c:pt>
                <c:pt idx="248">
                  <c:v>11.08</c:v>
                </c:pt>
                <c:pt idx="249">
                  <c:v>11.08</c:v>
                </c:pt>
                <c:pt idx="250">
                  <c:v>11.08</c:v>
                </c:pt>
                <c:pt idx="251">
                  <c:v>11.08</c:v>
                </c:pt>
                <c:pt idx="252">
                  <c:v>11.08</c:v>
                </c:pt>
                <c:pt idx="253">
                  <c:v>11.08</c:v>
                </c:pt>
                <c:pt idx="254">
                  <c:v>11.08</c:v>
                </c:pt>
                <c:pt idx="255">
                  <c:v>11.08</c:v>
                </c:pt>
                <c:pt idx="256">
                  <c:v>11.08</c:v>
                </c:pt>
                <c:pt idx="257">
                  <c:v>11.08</c:v>
                </c:pt>
                <c:pt idx="258">
                  <c:v>11.08</c:v>
                </c:pt>
                <c:pt idx="259">
                  <c:v>11.08</c:v>
                </c:pt>
                <c:pt idx="260">
                  <c:v>11.08</c:v>
                </c:pt>
                <c:pt idx="261">
                  <c:v>11.08</c:v>
                </c:pt>
                <c:pt idx="262">
                  <c:v>11.08</c:v>
                </c:pt>
                <c:pt idx="263">
                  <c:v>11.08</c:v>
                </c:pt>
                <c:pt idx="264">
                  <c:v>11.08</c:v>
                </c:pt>
                <c:pt idx="265">
                  <c:v>11.08</c:v>
                </c:pt>
                <c:pt idx="266">
                  <c:v>11.08</c:v>
                </c:pt>
                <c:pt idx="267">
                  <c:v>11.08</c:v>
                </c:pt>
                <c:pt idx="268">
                  <c:v>11.08</c:v>
                </c:pt>
                <c:pt idx="269">
                  <c:v>11.08</c:v>
                </c:pt>
                <c:pt idx="270">
                  <c:v>11.08</c:v>
                </c:pt>
                <c:pt idx="271">
                  <c:v>11.08</c:v>
                </c:pt>
                <c:pt idx="272">
                  <c:v>11.08</c:v>
                </c:pt>
                <c:pt idx="273">
                  <c:v>11.08</c:v>
                </c:pt>
                <c:pt idx="274">
                  <c:v>11.08</c:v>
                </c:pt>
                <c:pt idx="275">
                  <c:v>11.08</c:v>
                </c:pt>
                <c:pt idx="276">
                  <c:v>11.08</c:v>
                </c:pt>
                <c:pt idx="277">
                  <c:v>11.08</c:v>
                </c:pt>
                <c:pt idx="278">
                  <c:v>11.08</c:v>
                </c:pt>
                <c:pt idx="279">
                  <c:v>11.08</c:v>
                </c:pt>
                <c:pt idx="280">
                  <c:v>11.08</c:v>
                </c:pt>
                <c:pt idx="281">
                  <c:v>11.08</c:v>
                </c:pt>
                <c:pt idx="282">
                  <c:v>11.08</c:v>
                </c:pt>
                <c:pt idx="283">
                  <c:v>11.08</c:v>
                </c:pt>
                <c:pt idx="284">
                  <c:v>11.08</c:v>
                </c:pt>
                <c:pt idx="285">
                  <c:v>11.08</c:v>
                </c:pt>
                <c:pt idx="286">
                  <c:v>11.08</c:v>
                </c:pt>
                <c:pt idx="287">
                  <c:v>11.08</c:v>
                </c:pt>
                <c:pt idx="288">
                  <c:v>11.08</c:v>
                </c:pt>
                <c:pt idx="289">
                  <c:v>11.08</c:v>
                </c:pt>
                <c:pt idx="290">
                  <c:v>11.08</c:v>
                </c:pt>
                <c:pt idx="291">
                  <c:v>11.08</c:v>
                </c:pt>
                <c:pt idx="292">
                  <c:v>11.08</c:v>
                </c:pt>
                <c:pt idx="293">
                  <c:v>11.08</c:v>
                </c:pt>
                <c:pt idx="294">
                  <c:v>11.08</c:v>
                </c:pt>
                <c:pt idx="295">
                  <c:v>11.08</c:v>
                </c:pt>
                <c:pt idx="296">
                  <c:v>11.08</c:v>
                </c:pt>
                <c:pt idx="297">
                  <c:v>11.08</c:v>
                </c:pt>
                <c:pt idx="298">
                  <c:v>11.08</c:v>
                </c:pt>
                <c:pt idx="299">
                  <c:v>11.08</c:v>
                </c:pt>
                <c:pt idx="300">
                  <c:v>11.08</c:v>
                </c:pt>
                <c:pt idx="301">
                  <c:v>11.08</c:v>
                </c:pt>
                <c:pt idx="302">
                  <c:v>11.08</c:v>
                </c:pt>
                <c:pt idx="303">
                  <c:v>11.08</c:v>
                </c:pt>
                <c:pt idx="304">
                  <c:v>11.08</c:v>
                </c:pt>
                <c:pt idx="305">
                  <c:v>11.08</c:v>
                </c:pt>
                <c:pt idx="306">
                  <c:v>11.08</c:v>
                </c:pt>
                <c:pt idx="307">
                  <c:v>11.08</c:v>
                </c:pt>
                <c:pt idx="308">
                  <c:v>11.08</c:v>
                </c:pt>
                <c:pt idx="309">
                  <c:v>11.08</c:v>
                </c:pt>
                <c:pt idx="310">
                  <c:v>11.08</c:v>
                </c:pt>
                <c:pt idx="311">
                  <c:v>11.08</c:v>
                </c:pt>
                <c:pt idx="312">
                  <c:v>11.08</c:v>
                </c:pt>
                <c:pt idx="313">
                  <c:v>11.08</c:v>
                </c:pt>
                <c:pt idx="314">
                  <c:v>11.08</c:v>
                </c:pt>
                <c:pt idx="315">
                  <c:v>11.08</c:v>
                </c:pt>
                <c:pt idx="316">
                  <c:v>11.08</c:v>
                </c:pt>
                <c:pt idx="317">
                  <c:v>11.08</c:v>
                </c:pt>
                <c:pt idx="318">
                  <c:v>11.08</c:v>
                </c:pt>
                <c:pt idx="319">
                  <c:v>11.08</c:v>
                </c:pt>
                <c:pt idx="320">
                  <c:v>11.08</c:v>
                </c:pt>
                <c:pt idx="321">
                  <c:v>11.08</c:v>
                </c:pt>
                <c:pt idx="322">
                  <c:v>11.08</c:v>
                </c:pt>
                <c:pt idx="323">
                  <c:v>11.08</c:v>
                </c:pt>
                <c:pt idx="324">
                  <c:v>11.08</c:v>
                </c:pt>
                <c:pt idx="325">
                  <c:v>11.08</c:v>
                </c:pt>
                <c:pt idx="326">
                  <c:v>11.08</c:v>
                </c:pt>
                <c:pt idx="327">
                  <c:v>11.08</c:v>
                </c:pt>
                <c:pt idx="328">
                  <c:v>11.08</c:v>
                </c:pt>
                <c:pt idx="329">
                  <c:v>11.08</c:v>
                </c:pt>
                <c:pt idx="330">
                  <c:v>11.08</c:v>
                </c:pt>
                <c:pt idx="331">
                  <c:v>11.08</c:v>
                </c:pt>
                <c:pt idx="332">
                  <c:v>11.08</c:v>
                </c:pt>
                <c:pt idx="333">
                  <c:v>11.08</c:v>
                </c:pt>
                <c:pt idx="334">
                  <c:v>11.08</c:v>
                </c:pt>
                <c:pt idx="335">
                  <c:v>11.08</c:v>
                </c:pt>
                <c:pt idx="336">
                  <c:v>11.08</c:v>
                </c:pt>
                <c:pt idx="337">
                  <c:v>11.08</c:v>
                </c:pt>
                <c:pt idx="338">
                  <c:v>11.08</c:v>
                </c:pt>
                <c:pt idx="339">
                  <c:v>11.08</c:v>
                </c:pt>
                <c:pt idx="340">
                  <c:v>11.08</c:v>
                </c:pt>
                <c:pt idx="341">
                  <c:v>11.08</c:v>
                </c:pt>
                <c:pt idx="342">
                  <c:v>11.08</c:v>
                </c:pt>
                <c:pt idx="343">
                  <c:v>11.08</c:v>
                </c:pt>
                <c:pt idx="344">
                  <c:v>11.08</c:v>
                </c:pt>
                <c:pt idx="345">
                  <c:v>11.08</c:v>
                </c:pt>
                <c:pt idx="346">
                  <c:v>11.08</c:v>
                </c:pt>
                <c:pt idx="347">
                  <c:v>11.08</c:v>
                </c:pt>
                <c:pt idx="348">
                  <c:v>11.08</c:v>
                </c:pt>
                <c:pt idx="349">
                  <c:v>11.08</c:v>
                </c:pt>
                <c:pt idx="350">
                  <c:v>11.08</c:v>
                </c:pt>
                <c:pt idx="351">
                  <c:v>11.08</c:v>
                </c:pt>
                <c:pt idx="352">
                  <c:v>11.08</c:v>
                </c:pt>
                <c:pt idx="353">
                  <c:v>11.08</c:v>
                </c:pt>
                <c:pt idx="354">
                  <c:v>11.08</c:v>
                </c:pt>
                <c:pt idx="355">
                  <c:v>11.08</c:v>
                </c:pt>
                <c:pt idx="356">
                  <c:v>11.08</c:v>
                </c:pt>
                <c:pt idx="357">
                  <c:v>11.08</c:v>
                </c:pt>
                <c:pt idx="358">
                  <c:v>11.08</c:v>
                </c:pt>
                <c:pt idx="359">
                  <c:v>11.08</c:v>
                </c:pt>
                <c:pt idx="360">
                  <c:v>11.08</c:v>
                </c:pt>
              </c:numCache>
            </c:numRef>
          </c:yVal>
          <c:smooth val="1"/>
          <c:extLst>
            <c:ext xmlns:c16="http://schemas.microsoft.com/office/drawing/2014/chart" uri="{C3380CC4-5D6E-409C-BE32-E72D297353CC}">
              <c16:uniqueId val="{00000001-C0E4-479B-856E-E051A0FBB72A}"/>
            </c:ext>
          </c:extLst>
        </c:ser>
        <c:ser>
          <c:idx val="2"/>
          <c:order val="2"/>
          <c:tx>
            <c:v>Max Velocity</c:v>
          </c:tx>
          <c:spPr>
            <a:ln w="19050" cap="rnd">
              <a:solidFill>
                <a:srgbClr val="00B050"/>
              </a:solidFill>
              <a:round/>
            </a:ln>
            <a:effectLst/>
          </c:spPr>
          <c:marker>
            <c:symbol val="none"/>
          </c:marker>
          <c:xVal>
            <c:numRef>
              <c:f>'Part 1'!$K$4:$K$364</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xVal>
          <c:yVal>
            <c:numRef>
              <c:f>'Part 1'!$AT$4:$AT$364</c:f>
              <c:numCache>
                <c:formatCode>0.00</c:formatCode>
                <c:ptCount val="361"/>
                <c:pt idx="0">
                  <c:v>18.100000000000001</c:v>
                </c:pt>
                <c:pt idx="1">
                  <c:v>18.100000000000001</c:v>
                </c:pt>
                <c:pt idx="2">
                  <c:v>18.100000000000001</c:v>
                </c:pt>
                <c:pt idx="3">
                  <c:v>18.100000000000001</c:v>
                </c:pt>
                <c:pt idx="4">
                  <c:v>18.100000000000001</c:v>
                </c:pt>
                <c:pt idx="5">
                  <c:v>18.100000000000001</c:v>
                </c:pt>
                <c:pt idx="6">
                  <c:v>18.100000000000001</c:v>
                </c:pt>
                <c:pt idx="7">
                  <c:v>18.100000000000001</c:v>
                </c:pt>
                <c:pt idx="8">
                  <c:v>18.100000000000001</c:v>
                </c:pt>
                <c:pt idx="9">
                  <c:v>18.100000000000001</c:v>
                </c:pt>
                <c:pt idx="10">
                  <c:v>18.100000000000001</c:v>
                </c:pt>
                <c:pt idx="11">
                  <c:v>18.100000000000001</c:v>
                </c:pt>
                <c:pt idx="12">
                  <c:v>18.100000000000001</c:v>
                </c:pt>
                <c:pt idx="13">
                  <c:v>18.100000000000001</c:v>
                </c:pt>
                <c:pt idx="14">
                  <c:v>18.100000000000001</c:v>
                </c:pt>
                <c:pt idx="15">
                  <c:v>18.100000000000001</c:v>
                </c:pt>
                <c:pt idx="16">
                  <c:v>18.100000000000001</c:v>
                </c:pt>
                <c:pt idx="17">
                  <c:v>18.100000000000001</c:v>
                </c:pt>
                <c:pt idx="18">
                  <c:v>18.100000000000001</c:v>
                </c:pt>
                <c:pt idx="19">
                  <c:v>18.100000000000001</c:v>
                </c:pt>
                <c:pt idx="20">
                  <c:v>18.100000000000001</c:v>
                </c:pt>
                <c:pt idx="21">
                  <c:v>18.100000000000001</c:v>
                </c:pt>
                <c:pt idx="22">
                  <c:v>18.100000000000001</c:v>
                </c:pt>
                <c:pt idx="23">
                  <c:v>18.100000000000001</c:v>
                </c:pt>
                <c:pt idx="24">
                  <c:v>18.100000000000001</c:v>
                </c:pt>
                <c:pt idx="25">
                  <c:v>18.100000000000001</c:v>
                </c:pt>
                <c:pt idx="26">
                  <c:v>18.100000000000001</c:v>
                </c:pt>
                <c:pt idx="27">
                  <c:v>18.100000000000001</c:v>
                </c:pt>
                <c:pt idx="28">
                  <c:v>18.100000000000001</c:v>
                </c:pt>
                <c:pt idx="29">
                  <c:v>18.100000000000001</c:v>
                </c:pt>
                <c:pt idx="30">
                  <c:v>18.100000000000001</c:v>
                </c:pt>
                <c:pt idx="31">
                  <c:v>18.100000000000001</c:v>
                </c:pt>
                <c:pt idx="32">
                  <c:v>18.100000000000001</c:v>
                </c:pt>
                <c:pt idx="33">
                  <c:v>18.100000000000001</c:v>
                </c:pt>
                <c:pt idx="34">
                  <c:v>18.100000000000001</c:v>
                </c:pt>
                <c:pt idx="35">
                  <c:v>18.100000000000001</c:v>
                </c:pt>
                <c:pt idx="36">
                  <c:v>18.100000000000001</c:v>
                </c:pt>
                <c:pt idx="37">
                  <c:v>18.100000000000001</c:v>
                </c:pt>
                <c:pt idx="38">
                  <c:v>18.100000000000001</c:v>
                </c:pt>
                <c:pt idx="39">
                  <c:v>18.100000000000001</c:v>
                </c:pt>
                <c:pt idx="40">
                  <c:v>18.100000000000001</c:v>
                </c:pt>
                <c:pt idx="41">
                  <c:v>18.100000000000001</c:v>
                </c:pt>
                <c:pt idx="42">
                  <c:v>18.100000000000001</c:v>
                </c:pt>
                <c:pt idx="43">
                  <c:v>18.100000000000001</c:v>
                </c:pt>
                <c:pt idx="44">
                  <c:v>18.100000000000001</c:v>
                </c:pt>
                <c:pt idx="45">
                  <c:v>18.100000000000001</c:v>
                </c:pt>
                <c:pt idx="46">
                  <c:v>18.100000000000001</c:v>
                </c:pt>
                <c:pt idx="47">
                  <c:v>18.100000000000001</c:v>
                </c:pt>
                <c:pt idx="48">
                  <c:v>18.100000000000001</c:v>
                </c:pt>
                <c:pt idx="49">
                  <c:v>18.100000000000001</c:v>
                </c:pt>
                <c:pt idx="50">
                  <c:v>18.100000000000001</c:v>
                </c:pt>
                <c:pt idx="51">
                  <c:v>18.100000000000001</c:v>
                </c:pt>
                <c:pt idx="52">
                  <c:v>18.100000000000001</c:v>
                </c:pt>
                <c:pt idx="53">
                  <c:v>18.100000000000001</c:v>
                </c:pt>
                <c:pt idx="54">
                  <c:v>18.100000000000001</c:v>
                </c:pt>
                <c:pt idx="55">
                  <c:v>18.100000000000001</c:v>
                </c:pt>
                <c:pt idx="56">
                  <c:v>18.100000000000001</c:v>
                </c:pt>
                <c:pt idx="57">
                  <c:v>18.100000000000001</c:v>
                </c:pt>
                <c:pt idx="58">
                  <c:v>18.100000000000001</c:v>
                </c:pt>
                <c:pt idx="59">
                  <c:v>18.100000000000001</c:v>
                </c:pt>
                <c:pt idx="60">
                  <c:v>18.100000000000001</c:v>
                </c:pt>
                <c:pt idx="61">
                  <c:v>18.100000000000001</c:v>
                </c:pt>
                <c:pt idx="62">
                  <c:v>18.100000000000001</c:v>
                </c:pt>
                <c:pt idx="63">
                  <c:v>18.100000000000001</c:v>
                </c:pt>
                <c:pt idx="64">
                  <c:v>18.100000000000001</c:v>
                </c:pt>
                <c:pt idx="65">
                  <c:v>18.100000000000001</c:v>
                </c:pt>
                <c:pt idx="66">
                  <c:v>18.100000000000001</c:v>
                </c:pt>
                <c:pt idx="67">
                  <c:v>18.100000000000001</c:v>
                </c:pt>
                <c:pt idx="68">
                  <c:v>18.100000000000001</c:v>
                </c:pt>
                <c:pt idx="69">
                  <c:v>18.100000000000001</c:v>
                </c:pt>
                <c:pt idx="70">
                  <c:v>18.100000000000001</c:v>
                </c:pt>
                <c:pt idx="71">
                  <c:v>18.100000000000001</c:v>
                </c:pt>
                <c:pt idx="72">
                  <c:v>18.100000000000001</c:v>
                </c:pt>
                <c:pt idx="73">
                  <c:v>18.100000000000001</c:v>
                </c:pt>
                <c:pt idx="74">
                  <c:v>18.100000000000001</c:v>
                </c:pt>
                <c:pt idx="75">
                  <c:v>18.100000000000001</c:v>
                </c:pt>
                <c:pt idx="76">
                  <c:v>18.100000000000001</c:v>
                </c:pt>
                <c:pt idx="77">
                  <c:v>18.100000000000001</c:v>
                </c:pt>
                <c:pt idx="78">
                  <c:v>18.100000000000001</c:v>
                </c:pt>
                <c:pt idx="79">
                  <c:v>18.100000000000001</c:v>
                </c:pt>
                <c:pt idx="80">
                  <c:v>18.100000000000001</c:v>
                </c:pt>
                <c:pt idx="81">
                  <c:v>18.100000000000001</c:v>
                </c:pt>
                <c:pt idx="82">
                  <c:v>18.100000000000001</c:v>
                </c:pt>
                <c:pt idx="83">
                  <c:v>18.100000000000001</c:v>
                </c:pt>
                <c:pt idx="84">
                  <c:v>18.100000000000001</c:v>
                </c:pt>
                <c:pt idx="85">
                  <c:v>18.100000000000001</c:v>
                </c:pt>
                <c:pt idx="86">
                  <c:v>18.100000000000001</c:v>
                </c:pt>
                <c:pt idx="87">
                  <c:v>18.100000000000001</c:v>
                </c:pt>
                <c:pt idx="88">
                  <c:v>18.100000000000001</c:v>
                </c:pt>
                <c:pt idx="89">
                  <c:v>18.100000000000001</c:v>
                </c:pt>
                <c:pt idx="90">
                  <c:v>18.100000000000001</c:v>
                </c:pt>
                <c:pt idx="91">
                  <c:v>18.100000000000001</c:v>
                </c:pt>
                <c:pt idx="92">
                  <c:v>18.100000000000001</c:v>
                </c:pt>
                <c:pt idx="93">
                  <c:v>18.100000000000001</c:v>
                </c:pt>
                <c:pt idx="94">
                  <c:v>18.100000000000001</c:v>
                </c:pt>
                <c:pt idx="95">
                  <c:v>18.100000000000001</c:v>
                </c:pt>
                <c:pt idx="96">
                  <c:v>18.100000000000001</c:v>
                </c:pt>
                <c:pt idx="97">
                  <c:v>18.100000000000001</c:v>
                </c:pt>
                <c:pt idx="98">
                  <c:v>18.100000000000001</c:v>
                </c:pt>
                <c:pt idx="99">
                  <c:v>18.100000000000001</c:v>
                </c:pt>
                <c:pt idx="100">
                  <c:v>18.100000000000001</c:v>
                </c:pt>
                <c:pt idx="101">
                  <c:v>18.100000000000001</c:v>
                </c:pt>
                <c:pt idx="102">
                  <c:v>18.100000000000001</c:v>
                </c:pt>
                <c:pt idx="103">
                  <c:v>18.100000000000001</c:v>
                </c:pt>
                <c:pt idx="104">
                  <c:v>18.100000000000001</c:v>
                </c:pt>
                <c:pt idx="105">
                  <c:v>18.100000000000001</c:v>
                </c:pt>
                <c:pt idx="106">
                  <c:v>18.100000000000001</c:v>
                </c:pt>
                <c:pt idx="107">
                  <c:v>18.100000000000001</c:v>
                </c:pt>
                <c:pt idx="108">
                  <c:v>18.100000000000001</c:v>
                </c:pt>
                <c:pt idx="109">
                  <c:v>18.100000000000001</c:v>
                </c:pt>
                <c:pt idx="110">
                  <c:v>18.100000000000001</c:v>
                </c:pt>
                <c:pt idx="111">
                  <c:v>18.100000000000001</c:v>
                </c:pt>
                <c:pt idx="112">
                  <c:v>18.100000000000001</c:v>
                </c:pt>
                <c:pt idx="113">
                  <c:v>18.100000000000001</c:v>
                </c:pt>
                <c:pt idx="114">
                  <c:v>18.100000000000001</c:v>
                </c:pt>
                <c:pt idx="115">
                  <c:v>18.100000000000001</c:v>
                </c:pt>
                <c:pt idx="116">
                  <c:v>18.100000000000001</c:v>
                </c:pt>
                <c:pt idx="117">
                  <c:v>18.100000000000001</c:v>
                </c:pt>
                <c:pt idx="118">
                  <c:v>18.100000000000001</c:v>
                </c:pt>
                <c:pt idx="119">
                  <c:v>18.100000000000001</c:v>
                </c:pt>
                <c:pt idx="120">
                  <c:v>18.100000000000001</c:v>
                </c:pt>
                <c:pt idx="121">
                  <c:v>18.100000000000001</c:v>
                </c:pt>
                <c:pt idx="122">
                  <c:v>18.100000000000001</c:v>
                </c:pt>
                <c:pt idx="123">
                  <c:v>18.100000000000001</c:v>
                </c:pt>
                <c:pt idx="124">
                  <c:v>18.100000000000001</c:v>
                </c:pt>
                <c:pt idx="125">
                  <c:v>18.100000000000001</c:v>
                </c:pt>
                <c:pt idx="126">
                  <c:v>18.100000000000001</c:v>
                </c:pt>
                <c:pt idx="127">
                  <c:v>18.100000000000001</c:v>
                </c:pt>
                <c:pt idx="128">
                  <c:v>18.100000000000001</c:v>
                </c:pt>
                <c:pt idx="129">
                  <c:v>18.100000000000001</c:v>
                </c:pt>
                <c:pt idx="130">
                  <c:v>18.100000000000001</c:v>
                </c:pt>
                <c:pt idx="131">
                  <c:v>18.100000000000001</c:v>
                </c:pt>
                <c:pt idx="132">
                  <c:v>18.100000000000001</c:v>
                </c:pt>
                <c:pt idx="133">
                  <c:v>18.100000000000001</c:v>
                </c:pt>
                <c:pt idx="134">
                  <c:v>18.100000000000001</c:v>
                </c:pt>
                <c:pt idx="135">
                  <c:v>18.100000000000001</c:v>
                </c:pt>
                <c:pt idx="136">
                  <c:v>18.100000000000001</c:v>
                </c:pt>
                <c:pt idx="137">
                  <c:v>18.100000000000001</c:v>
                </c:pt>
                <c:pt idx="138">
                  <c:v>18.100000000000001</c:v>
                </c:pt>
                <c:pt idx="139">
                  <c:v>18.100000000000001</c:v>
                </c:pt>
                <c:pt idx="140">
                  <c:v>18.100000000000001</c:v>
                </c:pt>
                <c:pt idx="141">
                  <c:v>18.100000000000001</c:v>
                </c:pt>
                <c:pt idx="142">
                  <c:v>18.100000000000001</c:v>
                </c:pt>
                <c:pt idx="143">
                  <c:v>18.100000000000001</c:v>
                </c:pt>
                <c:pt idx="144">
                  <c:v>18.100000000000001</c:v>
                </c:pt>
                <c:pt idx="145">
                  <c:v>18.100000000000001</c:v>
                </c:pt>
                <c:pt idx="146">
                  <c:v>18.100000000000001</c:v>
                </c:pt>
                <c:pt idx="147">
                  <c:v>18.100000000000001</c:v>
                </c:pt>
                <c:pt idx="148">
                  <c:v>18.100000000000001</c:v>
                </c:pt>
                <c:pt idx="149">
                  <c:v>18.100000000000001</c:v>
                </c:pt>
                <c:pt idx="150">
                  <c:v>18.100000000000001</c:v>
                </c:pt>
                <c:pt idx="151">
                  <c:v>18.100000000000001</c:v>
                </c:pt>
                <c:pt idx="152">
                  <c:v>18.100000000000001</c:v>
                </c:pt>
                <c:pt idx="153">
                  <c:v>18.100000000000001</c:v>
                </c:pt>
                <c:pt idx="154">
                  <c:v>18.100000000000001</c:v>
                </c:pt>
                <c:pt idx="155">
                  <c:v>18.100000000000001</c:v>
                </c:pt>
                <c:pt idx="156">
                  <c:v>18.100000000000001</c:v>
                </c:pt>
                <c:pt idx="157">
                  <c:v>18.100000000000001</c:v>
                </c:pt>
                <c:pt idx="158">
                  <c:v>18.100000000000001</c:v>
                </c:pt>
                <c:pt idx="159">
                  <c:v>18.100000000000001</c:v>
                </c:pt>
                <c:pt idx="160">
                  <c:v>18.100000000000001</c:v>
                </c:pt>
                <c:pt idx="161">
                  <c:v>18.100000000000001</c:v>
                </c:pt>
                <c:pt idx="162">
                  <c:v>18.100000000000001</c:v>
                </c:pt>
                <c:pt idx="163">
                  <c:v>18.100000000000001</c:v>
                </c:pt>
                <c:pt idx="164">
                  <c:v>18.100000000000001</c:v>
                </c:pt>
                <c:pt idx="165">
                  <c:v>18.100000000000001</c:v>
                </c:pt>
                <c:pt idx="166">
                  <c:v>18.100000000000001</c:v>
                </c:pt>
                <c:pt idx="167">
                  <c:v>18.100000000000001</c:v>
                </c:pt>
                <c:pt idx="168">
                  <c:v>18.100000000000001</c:v>
                </c:pt>
                <c:pt idx="169">
                  <c:v>18.100000000000001</c:v>
                </c:pt>
                <c:pt idx="170">
                  <c:v>18.100000000000001</c:v>
                </c:pt>
                <c:pt idx="171">
                  <c:v>18.100000000000001</c:v>
                </c:pt>
                <c:pt idx="172">
                  <c:v>18.100000000000001</c:v>
                </c:pt>
                <c:pt idx="173">
                  <c:v>18.100000000000001</c:v>
                </c:pt>
                <c:pt idx="174">
                  <c:v>18.100000000000001</c:v>
                </c:pt>
                <c:pt idx="175">
                  <c:v>18.100000000000001</c:v>
                </c:pt>
                <c:pt idx="176">
                  <c:v>18.100000000000001</c:v>
                </c:pt>
                <c:pt idx="177">
                  <c:v>18.100000000000001</c:v>
                </c:pt>
                <c:pt idx="178">
                  <c:v>18.100000000000001</c:v>
                </c:pt>
                <c:pt idx="179">
                  <c:v>18.100000000000001</c:v>
                </c:pt>
                <c:pt idx="180">
                  <c:v>18.100000000000001</c:v>
                </c:pt>
                <c:pt idx="181">
                  <c:v>18.100000000000001</c:v>
                </c:pt>
                <c:pt idx="182">
                  <c:v>18.100000000000001</c:v>
                </c:pt>
                <c:pt idx="183">
                  <c:v>18.100000000000001</c:v>
                </c:pt>
                <c:pt idx="184">
                  <c:v>18.100000000000001</c:v>
                </c:pt>
                <c:pt idx="185">
                  <c:v>18.100000000000001</c:v>
                </c:pt>
                <c:pt idx="186">
                  <c:v>18.100000000000001</c:v>
                </c:pt>
                <c:pt idx="187">
                  <c:v>18.100000000000001</c:v>
                </c:pt>
                <c:pt idx="188">
                  <c:v>18.100000000000001</c:v>
                </c:pt>
                <c:pt idx="189">
                  <c:v>18.100000000000001</c:v>
                </c:pt>
                <c:pt idx="190">
                  <c:v>18.100000000000001</c:v>
                </c:pt>
                <c:pt idx="191">
                  <c:v>18.100000000000001</c:v>
                </c:pt>
                <c:pt idx="192">
                  <c:v>18.100000000000001</c:v>
                </c:pt>
                <c:pt idx="193">
                  <c:v>18.100000000000001</c:v>
                </c:pt>
                <c:pt idx="194">
                  <c:v>18.100000000000001</c:v>
                </c:pt>
                <c:pt idx="195">
                  <c:v>18.100000000000001</c:v>
                </c:pt>
                <c:pt idx="196">
                  <c:v>18.100000000000001</c:v>
                </c:pt>
                <c:pt idx="197">
                  <c:v>18.100000000000001</c:v>
                </c:pt>
                <c:pt idx="198">
                  <c:v>18.100000000000001</c:v>
                </c:pt>
                <c:pt idx="199">
                  <c:v>18.100000000000001</c:v>
                </c:pt>
                <c:pt idx="200">
                  <c:v>18.100000000000001</c:v>
                </c:pt>
                <c:pt idx="201">
                  <c:v>18.100000000000001</c:v>
                </c:pt>
                <c:pt idx="202">
                  <c:v>18.100000000000001</c:v>
                </c:pt>
                <c:pt idx="203">
                  <c:v>18.100000000000001</c:v>
                </c:pt>
                <c:pt idx="204">
                  <c:v>18.100000000000001</c:v>
                </c:pt>
                <c:pt idx="205">
                  <c:v>18.100000000000001</c:v>
                </c:pt>
                <c:pt idx="206">
                  <c:v>18.100000000000001</c:v>
                </c:pt>
                <c:pt idx="207">
                  <c:v>18.100000000000001</c:v>
                </c:pt>
                <c:pt idx="208">
                  <c:v>18.100000000000001</c:v>
                </c:pt>
                <c:pt idx="209">
                  <c:v>18.100000000000001</c:v>
                </c:pt>
                <c:pt idx="210">
                  <c:v>18.100000000000001</c:v>
                </c:pt>
                <c:pt idx="211">
                  <c:v>18.100000000000001</c:v>
                </c:pt>
                <c:pt idx="212">
                  <c:v>18.100000000000001</c:v>
                </c:pt>
                <c:pt idx="213">
                  <c:v>18.100000000000001</c:v>
                </c:pt>
                <c:pt idx="214">
                  <c:v>18.100000000000001</c:v>
                </c:pt>
                <c:pt idx="215">
                  <c:v>18.100000000000001</c:v>
                </c:pt>
                <c:pt idx="216">
                  <c:v>18.100000000000001</c:v>
                </c:pt>
                <c:pt idx="217">
                  <c:v>18.100000000000001</c:v>
                </c:pt>
                <c:pt idx="218">
                  <c:v>18.100000000000001</c:v>
                </c:pt>
                <c:pt idx="219">
                  <c:v>18.100000000000001</c:v>
                </c:pt>
                <c:pt idx="220">
                  <c:v>18.100000000000001</c:v>
                </c:pt>
                <c:pt idx="221">
                  <c:v>18.100000000000001</c:v>
                </c:pt>
                <c:pt idx="222">
                  <c:v>18.100000000000001</c:v>
                </c:pt>
                <c:pt idx="223">
                  <c:v>18.100000000000001</c:v>
                </c:pt>
                <c:pt idx="224">
                  <c:v>18.100000000000001</c:v>
                </c:pt>
                <c:pt idx="225">
                  <c:v>18.100000000000001</c:v>
                </c:pt>
                <c:pt idx="226">
                  <c:v>18.100000000000001</c:v>
                </c:pt>
                <c:pt idx="227">
                  <c:v>18.100000000000001</c:v>
                </c:pt>
                <c:pt idx="228">
                  <c:v>18.100000000000001</c:v>
                </c:pt>
                <c:pt idx="229">
                  <c:v>18.100000000000001</c:v>
                </c:pt>
                <c:pt idx="230">
                  <c:v>18.100000000000001</c:v>
                </c:pt>
                <c:pt idx="231">
                  <c:v>18.100000000000001</c:v>
                </c:pt>
                <c:pt idx="232">
                  <c:v>18.100000000000001</c:v>
                </c:pt>
                <c:pt idx="233">
                  <c:v>18.100000000000001</c:v>
                </c:pt>
                <c:pt idx="234">
                  <c:v>18.100000000000001</c:v>
                </c:pt>
                <c:pt idx="235">
                  <c:v>18.100000000000001</c:v>
                </c:pt>
                <c:pt idx="236">
                  <c:v>18.100000000000001</c:v>
                </c:pt>
                <c:pt idx="237">
                  <c:v>18.100000000000001</c:v>
                </c:pt>
                <c:pt idx="238">
                  <c:v>18.100000000000001</c:v>
                </c:pt>
                <c:pt idx="239">
                  <c:v>18.100000000000001</c:v>
                </c:pt>
                <c:pt idx="240">
                  <c:v>18.100000000000001</c:v>
                </c:pt>
                <c:pt idx="241">
                  <c:v>18.100000000000001</c:v>
                </c:pt>
                <c:pt idx="242">
                  <c:v>18.100000000000001</c:v>
                </c:pt>
                <c:pt idx="243">
                  <c:v>18.100000000000001</c:v>
                </c:pt>
                <c:pt idx="244">
                  <c:v>18.100000000000001</c:v>
                </c:pt>
                <c:pt idx="245">
                  <c:v>18.100000000000001</c:v>
                </c:pt>
                <c:pt idx="246">
                  <c:v>18.100000000000001</c:v>
                </c:pt>
                <c:pt idx="247">
                  <c:v>18.100000000000001</c:v>
                </c:pt>
                <c:pt idx="248">
                  <c:v>18.100000000000001</c:v>
                </c:pt>
                <c:pt idx="249">
                  <c:v>18.100000000000001</c:v>
                </c:pt>
                <c:pt idx="250">
                  <c:v>18.100000000000001</c:v>
                </c:pt>
                <c:pt idx="251">
                  <c:v>18.100000000000001</c:v>
                </c:pt>
                <c:pt idx="252">
                  <c:v>18.100000000000001</c:v>
                </c:pt>
                <c:pt idx="253">
                  <c:v>18.100000000000001</c:v>
                </c:pt>
                <c:pt idx="254">
                  <c:v>18.100000000000001</c:v>
                </c:pt>
                <c:pt idx="255">
                  <c:v>18.100000000000001</c:v>
                </c:pt>
                <c:pt idx="256">
                  <c:v>18.100000000000001</c:v>
                </c:pt>
                <c:pt idx="257">
                  <c:v>18.100000000000001</c:v>
                </c:pt>
                <c:pt idx="258">
                  <c:v>18.100000000000001</c:v>
                </c:pt>
                <c:pt idx="259">
                  <c:v>18.100000000000001</c:v>
                </c:pt>
                <c:pt idx="260">
                  <c:v>18.100000000000001</c:v>
                </c:pt>
                <c:pt idx="261">
                  <c:v>18.100000000000001</c:v>
                </c:pt>
                <c:pt idx="262">
                  <c:v>18.100000000000001</c:v>
                </c:pt>
                <c:pt idx="263">
                  <c:v>18.100000000000001</c:v>
                </c:pt>
                <c:pt idx="264">
                  <c:v>18.100000000000001</c:v>
                </c:pt>
                <c:pt idx="265">
                  <c:v>18.100000000000001</c:v>
                </c:pt>
                <c:pt idx="266">
                  <c:v>18.100000000000001</c:v>
                </c:pt>
                <c:pt idx="267">
                  <c:v>18.100000000000001</c:v>
                </c:pt>
                <c:pt idx="268">
                  <c:v>18.100000000000001</c:v>
                </c:pt>
                <c:pt idx="269">
                  <c:v>18.100000000000001</c:v>
                </c:pt>
                <c:pt idx="270">
                  <c:v>18.100000000000001</c:v>
                </c:pt>
                <c:pt idx="271">
                  <c:v>18.100000000000001</c:v>
                </c:pt>
                <c:pt idx="272">
                  <c:v>18.100000000000001</c:v>
                </c:pt>
                <c:pt idx="273">
                  <c:v>18.100000000000001</c:v>
                </c:pt>
                <c:pt idx="274">
                  <c:v>18.100000000000001</c:v>
                </c:pt>
                <c:pt idx="275">
                  <c:v>18.100000000000001</c:v>
                </c:pt>
                <c:pt idx="276">
                  <c:v>18.100000000000001</c:v>
                </c:pt>
                <c:pt idx="277">
                  <c:v>18.100000000000001</c:v>
                </c:pt>
                <c:pt idx="278">
                  <c:v>18.100000000000001</c:v>
                </c:pt>
                <c:pt idx="279">
                  <c:v>18.100000000000001</c:v>
                </c:pt>
                <c:pt idx="280">
                  <c:v>18.100000000000001</c:v>
                </c:pt>
                <c:pt idx="281">
                  <c:v>18.100000000000001</c:v>
                </c:pt>
                <c:pt idx="282">
                  <c:v>18.100000000000001</c:v>
                </c:pt>
                <c:pt idx="283">
                  <c:v>18.100000000000001</c:v>
                </c:pt>
                <c:pt idx="284">
                  <c:v>18.100000000000001</c:v>
                </c:pt>
                <c:pt idx="285">
                  <c:v>18.100000000000001</c:v>
                </c:pt>
                <c:pt idx="286">
                  <c:v>18.100000000000001</c:v>
                </c:pt>
                <c:pt idx="287">
                  <c:v>18.100000000000001</c:v>
                </c:pt>
                <c:pt idx="288">
                  <c:v>18.100000000000001</c:v>
                </c:pt>
                <c:pt idx="289">
                  <c:v>18.100000000000001</c:v>
                </c:pt>
                <c:pt idx="290">
                  <c:v>18.100000000000001</c:v>
                </c:pt>
                <c:pt idx="291">
                  <c:v>18.100000000000001</c:v>
                </c:pt>
                <c:pt idx="292">
                  <c:v>18.100000000000001</c:v>
                </c:pt>
                <c:pt idx="293">
                  <c:v>18.100000000000001</c:v>
                </c:pt>
                <c:pt idx="294">
                  <c:v>18.100000000000001</c:v>
                </c:pt>
                <c:pt idx="295">
                  <c:v>18.100000000000001</c:v>
                </c:pt>
                <c:pt idx="296">
                  <c:v>18.100000000000001</c:v>
                </c:pt>
                <c:pt idx="297">
                  <c:v>18.100000000000001</c:v>
                </c:pt>
                <c:pt idx="298">
                  <c:v>18.100000000000001</c:v>
                </c:pt>
                <c:pt idx="299">
                  <c:v>18.100000000000001</c:v>
                </c:pt>
                <c:pt idx="300">
                  <c:v>18.100000000000001</c:v>
                </c:pt>
                <c:pt idx="301">
                  <c:v>18.100000000000001</c:v>
                </c:pt>
                <c:pt idx="302">
                  <c:v>18.100000000000001</c:v>
                </c:pt>
                <c:pt idx="303">
                  <c:v>18.100000000000001</c:v>
                </c:pt>
                <c:pt idx="304">
                  <c:v>18.100000000000001</c:v>
                </c:pt>
                <c:pt idx="305">
                  <c:v>18.100000000000001</c:v>
                </c:pt>
                <c:pt idx="306">
                  <c:v>18.100000000000001</c:v>
                </c:pt>
                <c:pt idx="307">
                  <c:v>18.100000000000001</c:v>
                </c:pt>
                <c:pt idx="308">
                  <c:v>18.100000000000001</c:v>
                </c:pt>
                <c:pt idx="309">
                  <c:v>18.100000000000001</c:v>
                </c:pt>
                <c:pt idx="310">
                  <c:v>18.100000000000001</c:v>
                </c:pt>
                <c:pt idx="311">
                  <c:v>18.100000000000001</c:v>
                </c:pt>
                <c:pt idx="312">
                  <c:v>18.100000000000001</c:v>
                </c:pt>
                <c:pt idx="313">
                  <c:v>18.100000000000001</c:v>
                </c:pt>
                <c:pt idx="314">
                  <c:v>18.100000000000001</c:v>
                </c:pt>
                <c:pt idx="315">
                  <c:v>18.100000000000001</c:v>
                </c:pt>
                <c:pt idx="316">
                  <c:v>18.100000000000001</c:v>
                </c:pt>
                <c:pt idx="317">
                  <c:v>18.100000000000001</c:v>
                </c:pt>
                <c:pt idx="318">
                  <c:v>18.100000000000001</c:v>
                </c:pt>
                <c:pt idx="319">
                  <c:v>18.100000000000001</c:v>
                </c:pt>
                <c:pt idx="320">
                  <c:v>18.100000000000001</c:v>
                </c:pt>
                <c:pt idx="321">
                  <c:v>18.100000000000001</c:v>
                </c:pt>
                <c:pt idx="322">
                  <c:v>18.100000000000001</c:v>
                </c:pt>
                <c:pt idx="323">
                  <c:v>18.100000000000001</c:v>
                </c:pt>
                <c:pt idx="324">
                  <c:v>18.100000000000001</c:v>
                </c:pt>
                <c:pt idx="325">
                  <c:v>18.100000000000001</c:v>
                </c:pt>
                <c:pt idx="326">
                  <c:v>18.100000000000001</c:v>
                </c:pt>
                <c:pt idx="327">
                  <c:v>18.100000000000001</c:v>
                </c:pt>
                <c:pt idx="328">
                  <c:v>18.100000000000001</c:v>
                </c:pt>
                <c:pt idx="329">
                  <c:v>18.100000000000001</c:v>
                </c:pt>
                <c:pt idx="330">
                  <c:v>18.100000000000001</c:v>
                </c:pt>
                <c:pt idx="331">
                  <c:v>18.100000000000001</c:v>
                </c:pt>
                <c:pt idx="332">
                  <c:v>18.100000000000001</c:v>
                </c:pt>
                <c:pt idx="333">
                  <c:v>18.100000000000001</c:v>
                </c:pt>
                <c:pt idx="334">
                  <c:v>18.100000000000001</c:v>
                </c:pt>
                <c:pt idx="335">
                  <c:v>18.100000000000001</c:v>
                </c:pt>
                <c:pt idx="336">
                  <c:v>18.100000000000001</c:v>
                </c:pt>
                <c:pt idx="337">
                  <c:v>18.100000000000001</c:v>
                </c:pt>
                <c:pt idx="338">
                  <c:v>18.100000000000001</c:v>
                </c:pt>
                <c:pt idx="339">
                  <c:v>18.100000000000001</c:v>
                </c:pt>
                <c:pt idx="340">
                  <c:v>18.100000000000001</c:v>
                </c:pt>
                <c:pt idx="341">
                  <c:v>18.100000000000001</c:v>
                </c:pt>
                <c:pt idx="342">
                  <c:v>18.100000000000001</c:v>
                </c:pt>
                <c:pt idx="343">
                  <c:v>18.100000000000001</c:v>
                </c:pt>
                <c:pt idx="344">
                  <c:v>18.100000000000001</c:v>
                </c:pt>
                <c:pt idx="345">
                  <c:v>18.100000000000001</c:v>
                </c:pt>
                <c:pt idx="346">
                  <c:v>18.100000000000001</c:v>
                </c:pt>
                <c:pt idx="347">
                  <c:v>18.100000000000001</c:v>
                </c:pt>
                <c:pt idx="348">
                  <c:v>18.100000000000001</c:v>
                </c:pt>
                <c:pt idx="349">
                  <c:v>18.100000000000001</c:v>
                </c:pt>
                <c:pt idx="350">
                  <c:v>18.100000000000001</c:v>
                </c:pt>
                <c:pt idx="351">
                  <c:v>18.100000000000001</c:v>
                </c:pt>
                <c:pt idx="352">
                  <c:v>18.100000000000001</c:v>
                </c:pt>
                <c:pt idx="353">
                  <c:v>18.100000000000001</c:v>
                </c:pt>
                <c:pt idx="354">
                  <c:v>18.100000000000001</c:v>
                </c:pt>
                <c:pt idx="355">
                  <c:v>18.100000000000001</c:v>
                </c:pt>
                <c:pt idx="356">
                  <c:v>18.100000000000001</c:v>
                </c:pt>
                <c:pt idx="357">
                  <c:v>18.100000000000001</c:v>
                </c:pt>
                <c:pt idx="358">
                  <c:v>18.100000000000001</c:v>
                </c:pt>
                <c:pt idx="359">
                  <c:v>18.100000000000001</c:v>
                </c:pt>
                <c:pt idx="360">
                  <c:v>18.100000000000001</c:v>
                </c:pt>
              </c:numCache>
            </c:numRef>
          </c:yVal>
          <c:smooth val="1"/>
          <c:extLst>
            <c:ext xmlns:c16="http://schemas.microsoft.com/office/drawing/2014/chart" uri="{C3380CC4-5D6E-409C-BE32-E72D297353CC}">
              <c16:uniqueId val="{00000002-C0E4-479B-856E-E051A0FBB72A}"/>
            </c:ext>
          </c:extLst>
        </c:ser>
        <c:dLbls>
          <c:showLegendKey val="0"/>
          <c:showVal val="0"/>
          <c:showCatName val="0"/>
          <c:showSerName val="0"/>
          <c:showPercent val="0"/>
          <c:showBubbleSize val="0"/>
        </c:dLbls>
        <c:axId val="1416923311"/>
        <c:axId val="1416920911"/>
      </c:scatterChart>
      <c:valAx>
        <c:axId val="1416923311"/>
        <c:scaling>
          <c:orientation val="minMax"/>
          <c:max val="180"/>
          <c:min val="-18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6920911"/>
        <c:crosses val="autoZero"/>
        <c:crossBetween val="midCat"/>
        <c:majorUnit val="60"/>
      </c:valAx>
      <c:valAx>
        <c:axId val="141692091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 sourceLinked="0"/>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16923311"/>
        <c:crosses val="autoZero"/>
        <c:crossBetween val="midCat"/>
        <c:majorUnit val="5"/>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Lift vs Cam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Lift (Intake)</c:v>
          </c:tx>
          <c:spPr>
            <a:ln w="28575" cap="rnd">
              <a:solidFill>
                <a:schemeClr val="accent1"/>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1'!$V$5:$V$365</c:f>
              <c:numCache>
                <c:formatCode>General</c:formatCode>
                <c:ptCount val="361"/>
                <c:pt idx="0">
                  <c:v>0</c:v>
                </c:pt>
                <c:pt idx="1">
                  <c:v>0</c:v>
                </c:pt>
                <c:pt idx="2">
                  <c:v>0.01</c:v>
                </c:pt>
                <c:pt idx="3">
                  <c:v>0.01</c:v>
                </c:pt>
                <c:pt idx="4">
                  <c:v>0.01</c:v>
                </c:pt>
                <c:pt idx="5">
                  <c:v>0.01</c:v>
                </c:pt>
                <c:pt idx="6">
                  <c:v>0.02</c:v>
                </c:pt>
                <c:pt idx="7">
                  <c:v>0.02</c:v>
                </c:pt>
                <c:pt idx="8">
                  <c:v>0.02</c:v>
                </c:pt>
                <c:pt idx="9">
                  <c:v>0.03</c:v>
                </c:pt>
                <c:pt idx="10">
                  <c:v>0.03</c:v>
                </c:pt>
                <c:pt idx="11">
                  <c:v>0.03</c:v>
                </c:pt>
                <c:pt idx="12">
                  <c:v>0.04</c:v>
                </c:pt>
                <c:pt idx="13">
                  <c:v>0.04</c:v>
                </c:pt>
                <c:pt idx="14">
                  <c:v>0.04</c:v>
                </c:pt>
                <c:pt idx="15">
                  <c:v>0.04</c:v>
                </c:pt>
                <c:pt idx="16">
                  <c:v>0.05</c:v>
                </c:pt>
                <c:pt idx="17">
                  <c:v>0.05</c:v>
                </c:pt>
                <c:pt idx="18">
                  <c:v>0.06</c:v>
                </c:pt>
                <c:pt idx="19">
                  <c:v>0.06</c:v>
                </c:pt>
                <c:pt idx="20">
                  <c:v>0.06</c:v>
                </c:pt>
                <c:pt idx="21">
                  <c:v>7.0000000000000007E-2</c:v>
                </c:pt>
                <c:pt idx="22">
                  <c:v>7.0000000000000007E-2</c:v>
                </c:pt>
                <c:pt idx="23">
                  <c:v>7.0000000000000007E-2</c:v>
                </c:pt>
                <c:pt idx="24">
                  <c:v>0.08</c:v>
                </c:pt>
                <c:pt idx="25">
                  <c:v>0.08</c:v>
                </c:pt>
                <c:pt idx="26">
                  <c:v>0.08</c:v>
                </c:pt>
                <c:pt idx="27">
                  <c:v>0.09</c:v>
                </c:pt>
                <c:pt idx="28">
                  <c:v>0.09</c:v>
                </c:pt>
                <c:pt idx="29">
                  <c:v>0.1</c:v>
                </c:pt>
                <c:pt idx="30">
                  <c:v>0.1</c:v>
                </c:pt>
                <c:pt idx="31">
                  <c:v>0.11</c:v>
                </c:pt>
                <c:pt idx="32">
                  <c:v>0.11</c:v>
                </c:pt>
                <c:pt idx="33">
                  <c:v>0.11</c:v>
                </c:pt>
                <c:pt idx="34">
                  <c:v>0.12</c:v>
                </c:pt>
                <c:pt idx="35">
                  <c:v>0.12</c:v>
                </c:pt>
                <c:pt idx="36">
                  <c:v>0.12</c:v>
                </c:pt>
                <c:pt idx="37">
                  <c:v>0.13</c:v>
                </c:pt>
                <c:pt idx="38">
                  <c:v>0.13</c:v>
                </c:pt>
                <c:pt idx="39">
                  <c:v>0.13</c:v>
                </c:pt>
                <c:pt idx="40">
                  <c:v>0.14000000000000001</c:v>
                </c:pt>
                <c:pt idx="41">
                  <c:v>0.14000000000000001</c:v>
                </c:pt>
                <c:pt idx="42">
                  <c:v>0.14000000000000001</c:v>
                </c:pt>
                <c:pt idx="43">
                  <c:v>0.15</c:v>
                </c:pt>
                <c:pt idx="44">
                  <c:v>0.15</c:v>
                </c:pt>
                <c:pt idx="45">
                  <c:v>0.15</c:v>
                </c:pt>
                <c:pt idx="46">
                  <c:v>0.16</c:v>
                </c:pt>
                <c:pt idx="47">
                  <c:v>0.16</c:v>
                </c:pt>
                <c:pt idx="48">
                  <c:v>0.17</c:v>
                </c:pt>
                <c:pt idx="49">
                  <c:v>0.17</c:v>
                </c:pt>
                <c:pt idx="50">
                  <c:v>0.18</c:v>
                </c:pt>
                <c:pt idx="51">
                  <c:v>0.18</c:v>
                </c:pt>
                <c:pt idx="52">
                  <c:v>0.18</c:v>
                </c:pt>
                <c:pt idx="53">
                  <c:v>0.19</c:v>
                </c:pt>
                <c:pt idx="54">
                  <c:v>0.19</c:v>
                </c:pt>
                <c:pt idx="55">
                  <c:v>0.19</c:v>
                </c:pt>
                <c:pt idx="56">
                  <c:v>0.19</c:v>
                </c:pt>
                <c:pt idx="57">
                  <c:v>0.2</c:v>
                </c:pt>
                <c:pt idx="58">
                  <c:v>0.2</c:v>
                </c:pt>
                <c:pt idx="59">
                  <c:v>0.2</c:v>
                </c:pt>
                <c:pt idx="60">
                  <c:v>0.21</c:v>
                </c:pt>
                <c:pt idx="61">
                  <c:v>0.21</c:v>
                </c:pt>
                <c:pt idx="62">
                  <c:v>0.21</c:v>
                </c:pt>
                <c:pt idx="63">
                  <c:v>0.22</c:v>
                </c:pt>
                <c:pt idx="64">
                  <c:v>0.22</c:v>
                </c:pt>
                <c:pt idx="65">
                  <c:v>0.22</c:v>
                </c:pt>
                <c:pt idx="66">
                  <c:v>0.22</c:v>
                </c:pt>
                <c:pt idx="67">
                  <c:v>0.23</c:v>
                </c:pt>
                <c:pt idx="68">
                  <c:v>0.23</c:v>
                </c:pt>
                <c:pt idx="69">
                  <c:v>0.23</c:v>
                </c:pt>
                <c:pt idx="70">
                  <c:v>0.23</c:v>
                </c:pt>
                <c:pt idx="71">
                  <c:v>0.24</c:v>
                </c:pt>
                <c:pt idx="72">
                  <c:v>0.24</c:v>
                </c:pt>
                <c:pt idx="73">
                  <c:v>0.24</c:v>
                </c:pt>
                <c:pt idx="74">
                  <c:v>0.24</c:v>
                </c:pt>
                <c:pt idx="75">
                  <c:v>0.25</c:v>
                </c:pt>
                <c:pt idx="76">
                  <c:v>0.25</c:v>
                </c:pt>
                <c:pt idx="77">
                  <c:v>0.25</c:v>
                </c:pt>
                <c:pt idx="78">
                  <c:v>0.25</c:v>
                </c:pt>
                <c:pt idx="79">
                  <c:v>0.25</c:v>
                </c:pt>
                <c:pt idx="80">
                  <c:v>0.25</c:v>
                </c:pt>
                <c:pt idx="81">
                  <c:v>0.26</c:v>
                </c:pt>
                <c:pt idx="82">
                  <c:v>0.26</c:v>
                </c:pt>
                <c:pt idx="83">
                  <c:v>0.26</c:v>
                </c:pt>
                <c:pt idx="84">
                  <c:v>0.26</c:v>
                </c:pt>
                <c:pt idx="85">
                  <c:v>0.26</c:v>
                </c:pt>
                <c:pt idx="86">
                  <c:v>0.26</c:v>
                </c:pt>
                <c:pt idx="87">
                  <c:v>0.26</c:v>
                </c:pt>
                <c:pt idx="88">
                  <c:v>0.27</c:v>
                </c:pt>
                <c:pt idx="89">
                  <c:v>0.27</c:v>
                </c:pt>
                <c:pt idx="90">
                  <c:v>0.27</c:v>
                </c:pt>
                <c:pt idx="91">
                  <c:v>0.27</c:v>
                </c:pt>
                <c:pt idx="92">
                  <c:v>0.27</c:v>
                </c:pt>
                <c:pt idx="93">
                  <c:v>0.27</c:v>
                </c:pt>
                <c:pt idx="94">
                  <c:v>0.27</c:v>
                </c:pt>
                <c:pt idx="95">
                  <c:v>0.27</c:v>
                </c:pt>
                <c:pt idx="96">
                  <c:v>0.27</c:v>
                </c:pt>
                <c:pt idx="97">
                  <c:v>0.27</c:v>
                </c:pt>
                <c:pt idx="98">
                  <c:v>0.27</c:v>
                </c:pt>
                <c:pt idx="99">
                  <c:v>0.27</c:v>
                </c:pt>
                <c:pt idx="100">
                  <c:v>0.28000000000000003</c:v>
                </c:pt>
                <c:pt idx="101">
                  <c:v>0.28000000000000003</c:v>
                </c:pt>
                <c:pt idx="102">
                  <c:v>0.28000000000000003</c:v>
                </c:pt>
                <c:pt idx="103">
                  <c:v>0.28000000000000003</c:v>
                </c:pt>
                <c:pt idx="104">
                  <c:v>0.28999999999999998</c:v>
                </c:pt>
                <c:pt idx="105">
                  <c:v>0.3</c:v>
                </c:pt>
                <c:pt idx="106">
                  <c:v>0.31</c:v>
                </c:pt>
                <c:pt idx="107">
                  <c:v>0.32</c:v>
                </c:pt>
                <c:pt idx="108">
                  <c:v>0.33</c:v>
                </c:pt>
                <c:pt idx="109">
                  <c:v>0.35</c:v>
                </c:pt>
                <c:pt idx="110">
                  <c:v>0.36</c:v>
                </c:pt>
                <c:pt idx="111">
                  <c:v>0.38</c:v>
                </c:pt>
                <c:pt idx="112">
                  <c:v>0.39</c:v>
                </c:pt>
                <c:pt idx="113">
                  <c:v>0.41</c:v>
                </c:pt>
                <c:pt idx="114">
                  <c:v>0.43</c:v>
                </c:pt>
                <c:pt idx="115">
                  <c:v>0.44</c:v>
                </c:pt>
                <c:pt idx="116">
                  <c:v>0.46</c:v>
                </c:pt>
                <c:pt idx="117">
                  <c:v>0.47</c:v>
                </c:pt>
                <c:pt idx="118">
                  <c:v>0.49</c:v>
                </c:pt>
                <c:pt idx="119">
                  <c:v>0.5</c:v>
                </c:pt>
                <c:pt idx="120">
                  <c:v>0.52</c:v>
                </c:pt>
                <c:pt idx="121">
                  <c:v>0.54</c:v>
                </c:pt>
                <c:pt idx="122">
                  <c:v>0.55000000000000004</c:v>
                </c:pt>
                <c:pt idx="123">
                  <c:v>0.56999999999999995</c:v>
                </c:pt>
                <c:pt idx="124">
                  <c:v>0.59</c:v>
                </c:pt>
                <c:pt idx="125">
                  <c:v>0.61</c:v>
                </c:pt>
                <c:pt idx="126">
                  <c:v>0.62</c:v>
                </c:pt>
                <c:pt idx="127">
                  <c:v>0.65</c:v>
                </c:pt>
                <c:pt idx="128">
                  <c:v>0.68</c:v>
                </c:pt>
                <c:pt idx="129">
                  <c:v>0.7</c:v>
                </c:pt>
                <c:pt idx="130">
                  <c:v>0.73</c:v>
                </c:pt>
                <c:pt idx="131">
                  <c:v>0.77</c:v>
                </c:pt>
                <c:pt idx="132">
                  <c:v>0.82</c:v>
                </c:pt>
                <c:pt idx="133">
                  <c:v>0.86</c:v>
                </c:pt>
                <c:pt idx="134">
                  <c:v>0.92</c:v>
                </c:pt>
                <c:pt idx="135">
                  <c:v>0.98</c:v>
                </c:pt>
                <c:pt idx="136">
                  <c:v>1.04</c:v>
                </c:pt>
                <c:pt idx="137">
                  <c:v>1.1200000000000001</c:v>
                </c:pt>
                <c:pt idx="138">
                  <c:v>1.21</c:v>
                </c:pt>
                <c:pt idx="139">
                  <c:v>1.29</c:v>
                </c:pt>
                <c:pt idx="140">
                  <c:v>1.36</c:v>
                </c:pt>
                <c:pt idx="141">
                  <c:v>1.44</c:v>
                </c:pt>
                <c:pt idx="142">
                  <c:v>1.54</c:v>
                </c:pt>
                <c:pt idx="143">
                  <c:v>1.64</c:v>
                </c:pt>
                <c:pt idx="144">
                  <c:v>1.75</c:v>
                </c:pt>
                <c:pt idx="145">
                  <c:v>1.86</c:v>
                </c:pt>
                <c:pt idx="146">
                  <c:v>1.98</c:v>
                </c:pt>
                <c:pt idx="147">
                  <c:v>2.1</c:v>
                </c:pt>
                <c:pt idx="148">
                  <c:v>2.2200000000000002</c:v>
                </c:pt>
                <c:pt idx="149">
                  <c:v>2.3199999999999998</c:v>
                </c:pt>
                <c:pt idx="150">
                  <c:v>2.46</c:v>
                </c:pt>
                <c:pt idx="151">
                  <c:v>2.68</c:v>
                </c:pt>
                <c:pt idx="152">
                  <c:v>2.79</c:v>
                </c:pt>
                <c:pt idx="153">
                  <c:v>2.98</c:v>
                </c:pt>
                <c:pt idx="154">
                  <c:v>3.09</c:v>
                </c:pt>
                <c:pt idx="155">
                  <c:v>3.27</c:v>
                </c:pt>
                <c:pt idx="156">
                  <c:v>3.46</c:v>
                </c:pt>
                <c:pt idx="157">
                  <c:v>3.63</c:v>
                </c:pt>
                <c:pt idx="158">
                  <c:v>3.82</c:v>
                </c:pt>
                <c:pt idx="159">
                  <c:v>4.0199999999999996</c:v>
                </c:pt>
                <c:pt idx="160">
                  <c:v>4.2300000000000004</c:v>
                </c:pt>
                <c:pt idx="161">
                  <c:v>4.45</c:v>
                </c:pt>
                <c:pt idx="162">
                  <c:v>4.68</c:v>
                </c:pt>
                <c:pt idx="163">
                  <c:v>4.9000000000000004</c:v>
                </c:pt>
                <c:pt idx="164">
                  <c:v>5.15</c:v>
                </c:pt>
                <c:pt idx="165">
                  <c:v>5.37</c:v>
                </c:pt>
                <c:pt idx="166">
                  <c:v>5.69</c:v>
                </c:pt>
                <c:pt idx="167">
                  <c:v>5.89</c:v>
                </c:pt>
                <c:pt idx="168">
                  <c:v>6.15</c:v>
                </c:pt>
                <c:pt idx="169">
                  <c:v>6.45</c:v>
                </c:pt>
                <c:pt idx="170">
                  <c:v>6.75</c:v>
                </c:pt>
                <c:pt idx="171">
                  <c:v>6.98</c:v>
                </c:pt>
                <c:pt idx="172">
                  <c:v>7.29</c:v>
                </c:pt>
                <c:pt idx="173">
                  <c:v>7.6</c:v>
                </c:pt>
                <c:pt idx="174">
                  <c:v>7.89</c:v>
                </c:pt>
                <c:pt idx="175">
                  <c:v>8.16</c:v>
                </c:pt>
                <c:pt idx="176">
                  <c:v>8.43</c:v>
                </c:pt>
                <c:pt idx="177">
                  <c:v>8.75</c:v>
                </c:pt>
                <c:pt idx="178">
                  <c:v>9</c:v>
                </c:pt>
                <c:pt idx="179">
                  <c:v>9.18</c:v>
                </c:pt>
                <c:pt idx="180">
                  <c:v>9.26</c:v>
                </c:pt>
                <c:pt idx="181">
                  <c:v>9.32</c:v>
                </c:pt>
                <c:pt idx="182">
                  <c:v>9.36</c:v>
                </c:pt>
                <c:pt idx="183">
                  <c:v>9.35</c:v>
                </c:pt>
                <c:pt idx="184">
                  <c:v>9.27</c:v>
                </c:pt>
                <c:pt idx="185">
                  <c:v>9.1300000000000008</c:v>
                </c:pt>
                <c:pt idx="186">
                  <c:v>8.99</c:v>
                </c:pt>
                <c:pt idx="187">
                  <c:v>8.74</c:v>
                </c:pt>
                <c:pt idx="188">
                  <c:v>8.4700000000000006</c:v>
                </c:pt>
                <c:pt idx="189">
                  <c:v>8.16</c:v>
                </c:pt>
                <c:pt idx="190">
                  <c:v>7.85</c:v>
                </c:pt>
                <c:pt idx="191">
                  <c:v>7.53</c:v>
                </c:pt>
                <c:pt idx="192">
                  <c:v>7.17</c:v>
                </c:pt>
                <c:pt idx="193">
                  <c:v>6.85</c:v>
                </c:pt>
                <c:pt idx="194">
                  <c:v>6.5</c:v>
                </c:pt>
                <c:pt idx="195">
                  <c:v>6.18</c:v>
                </c:pt>
                <c:pt idx="196">
                  <c:v>5.9</c:v>
                </c:pt>
                <c:pt idx="197">
                  <c:v>5.59</c:v>
                </c:pt>
                <c:pt idx="198">
                  <c:v>5.26</c:v>
                </c:pt>
                <c:pt idx="199">
                  <c:v>5</c:v>
                </c:pt>
                <c:pt idx="200">
                  <c:v>4.78</c:v>
                </c:pt>
                <c:pt idx="201">
                  <c:v>4.46</c:v>
                </c:pt>
                <c:pt idx="202">
                  <c:v>4.2300000000000004</c:v>
                </c:pt>
                <c:pt idx="203">
                  <c:v>4</c:v>
                </c:pt>
                <c:pt idx="204">
                  <c:v>3.77</c:v>
                </c:pt>
                <c:pt idx="205">
                  <c:v>3.66</c:v>
                </c:pt>
                <c:pt idx="206">
                  <c:v>3.36</c:v>
                </c:pt>
                <c:pt idx="207">
                  <c:v>3.15</c:v>
                </c:pt>
                <c:pt idx="208">
                  <c:v>2.99</c:v>
                </c:pt>
                <c:pt idx="209">
                  <c:v>2.79</c:v>
                </c:pt>
                <c:pt idx="210">
                  <c:v>2.63</c:v>
                </c:pt>
                <c:pt idx="211">
                  <c:v>2.4700000000000002</c:v>
                </c:pt>
                <c:pt idx="212">
                  <c:v>2.29</c:v>
                </c:pt>
                <c:pt idx="213">
                  <c:v>2.17</c:v>
                </c:pt>
                <c:pt idx="214">
                  <c:v>2.04</c:v>
                </c:pt>
                <c:pt idx="215">
                  <c:v>1.92</c:v>
                </c:pt>
                <c:pt idx="216">
                  <c:v>1.8</c:v>
                </c:pt>
                <c:pt idx="217">
                  <c:v>1.67</c:v>
                </c:pt>
                <c:pt idx="218">
                  <c:v>1.56</c:v>
                </c:pt>
                <c:pt idx="219">
                  <c:v>1.46</c:v>
                </c:pt>
                <c:pt idx="220">
                  <c:v>1.36</c:v>
                </c:pt>
                <c:pt idx="221">
                  <c:v>1.28</c:v>
                </c:pt>
                <c:pt idx="222">
                  <c:v>1.19</c:v>
                </c:pt>
                <c:pt idx="223">
                  <c:v>1.1200000000000001</c:v>
                </c:pt>
                <c:pt idx="224">
                  <c:v>1.05</c:v>
                </c:pt>
                <c:pt idx="225">
                  <c:v>0.98</c:v>
                </c:pt>
                <c:pt idx="226">
                  <c:v>0.92</c:v>
                </c:pt>
                <c:pt idx="227">
                  <c:v>0.86</c:v>
                </c:pt>
                <c:pt idx="228">
                  <c:v>0.82</c:v>
                </c:pt>
                <c:pt idx="229">
                  <c:v>0.76</c:v>
                </c:pt>
                <c:pt idx="230">
                  <c:v>0.72</c:v>
                </c:pt>
                <c:pt idx="231">
                  <c:v>0.69</c:v>
                </c:pt>
                <c:pt idx="232">
                  <c:v>0.65</c:v>
                </c:pt>
                <c:pt idx="233">
                  <c:v>0.62</c:v>
                </c:pt>
                <c:pt idx="234">
                  <c:v>0.59</c:v>
                </c:pt>
                <c:pt idx="235">
                  <c:v>0.56999999999999995</c:v>
                </c:pt>
                <c:pt idx="236">
                  <c:v>0.55000000000000004</c:v>
                </c:pt>
                <c:pt idx="237">
                  <c:v>0.53</c:v>
                </c:pt>
                <c:pt idx="238">
                  <c:v>0.51</c:v>
                </c:pt>
                <c:pt idx="239">
                  <c:v>0.49</c:v>
                </c:pt>
                <c:pt idx="240">
                  <c:v>0.47</c:v>
                </c:pt>
                <c:pt idx="241">
                  <c:v>0.45</c:v>
                </c:pt>
                <c:pt idx="242">
                  <c:v>0.43</c:v>
                </c:pt>
                <c:pt idx="243">
                  <c:v>0.41</c:v>
                </c:pt>
                <c:pt idx="244">
                  <c:v>0.39</c:v>
                </c:pt>
                <c:pt idx="245">
                  <c:v>0.37</c:v>
                </c:pt>
                <c:pt idx="246">
                  <c:v>0.35</c:v>
                </c:pt>
                <c:pt idx="247">
                  <c:v>0.33</c:v>
                </c:pt>
                <c:pt idx="248">
                  <c:v>0.31</c:v>
                </c:pt>
                <c:pt idx="249">
                  <c:v>0.3</c:v>
                </c:pt>
                <c:pt idx="250">
                  <c:v>0.28000000000000003</c:v>
                </c:pt>
                <c:pt idx="251">
                  <c:v>0.26</c:v>
                </c:pt>
                <c:pt idx="252">
                  <c:v>0.24</c:v>
                </c:pt>
                <c:pt idx="253">
                  <c:v>0.22</c:v>
                </c:pt>
                <c:pt idx="254">
                  <c:v>0.2</c:v>
                </c:pt>
                <c:pt idx="255">
                  <c:v>0.18</c:v>
                </c:pt>
                <c:pt idx="256">
                  <c:v>0.16</c:v>
                </c:pt>
                <c:pt idx="257">
                  <c:v>0.15</c:v>
                </c:pt>
                <c:pt idx="258">
                  <c:v>0.13</c:v>
                </c:pt>
                <c:pt idx="259">
                  <c:v>0.12</c:v>
                </c:pt>
                <c:pt idx="260">
                  <c:v>0.11</c:v>
                </c:pt>
                <c:pt idx="261">
                  <c:v>0.1</c:v>
                </c:pt>
                <c:pt idx="262">
                  <c:v>0.09</c:v>
                </c:pt>
                <c:pt idx="263">
                  <c:v>0.09</c:v>
                </c:pt>
                <c:pt idx="264">
                  <c:v>0.08</c:v>
                </c:pt>
                <c:pt idx="265">
                  <c:v>0.08</c:v>
                </c:pt>
                <c:pt idx="266">
                  <c:v>0.08</c:v>
                </c:pt>
                <c:pt idx="267">
                  <c:v>0.08</c:v>
                </c:pt>
                <c:pt idx="268">
                  <c:v>0.08</c:v>
                </c:pt>
                <c:pt idx="269">
                  <c:v>0.08</c:v>
                </c:pt>
                <c:pt idx="270">
                  <c:v>7.0000000000000007E-2</c:v>
                </c:pt>
                <c:pt idx="271">
                  <c:v>7.0000000000000007E-2</c:v>
                </c:pt>
                <c:pt idx="272">
                  <c:v>7.0000000000000007E-2</c:v>
                </c:pt>
                <c:pt idx="273">
                  <c:v>7.0000000000000007E-2</c:v>
                </c:pt>
                <c:pt idx="274">
                  <c:v>0.06</c:v>
                </c:pt>
                <c:pt idx="275">
                  <c:v>0.06</c:v>
                </c:pt>
                <c:pt idx="276">
                  <c:v>0.06</c:v>
                </c:pt>
                <c:pt idx="277">
                  <c:v>0.06</c:v>
                </c:pt>
                <c:pt idx="278">
                  <c:v>0.05</c:v>
                </c:pt>
                <c:pt idx="279">
                  <c:v>0.05</c:v>
                </c:pt>
                <c:pt idx="280">
                  <c:v>0.05</c:v>
                </c:pt>
                <c:pt idx="281">
                  <c:v>0.05</c:v>
                </c:pt>
                <c:pt idx="282">
                  <c:v>0.05</c:v>
                </c:pt>
                <c:pt idx="283">
                  <c:v>0.04</c:v>
                </c:pt>
                <c:pt idx="284">
                  <c:v>0.04</c:v>
                </c:pt>
                <c:pt idx="285">
                  <c:v>0.04</c:v>
                </c:pt>
                <c:pt idx="286">
                  <c:v>0.03</c:v>
                </c:pt>
                <c:pt idx="287">
                  <c:v>0.03</c:v>
                </c:pt>
                <c:pt idx="288">
                  <c:v>0.03</c:v>
                </c:pt>
                <c:pt idx="289">
                  <c:v>0.02</c:v>
                </c:pt>
                <c:pt idx="290">
                  <c:v>0.02</c:v>
                </c:pt>
                <c:pt idx="291">
                  <c:v>0.02</c:v>
                </c:pt>
                <c:pt idx="292">
                  <c:v>0.01</c:v>
                </c:pt>
                <c:pt idx="293">
                  <c:v>0.01</c:v>
                </c:pt>
                <c:pt idx="294">
                  <c:v>0.01</c:v>
                </c:pt>
                <c:pt idx="295">
                  <c:v>0.01</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0-209A-4F6A-881C-E4079A6EEC17}"/>
            </c:ext>
          </c:extLst>
        </c:ser>
        <c:ser>
          <c:idx val="1"/>
          <c:order val="1"/>
          <c:tx>
            <c:v>Valve Lift (Exhaust)</c:v>
          </c:tx>
          <c:spPr>
            <a:ln w="28575" cap="rnd">
              <a:solidFill>
                <a:schemeClr val="accent2"/>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1'!$W$5:$W$365</c:f>
              <c:numCache>
                <c:formatCode>General</c:formatCode>
                <c:ptCount val="36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0.01</c:v>
                </c:pt>
                <c:pt idx="109">
                  <c:v>0.04</c:v>
                </c:pt>
                <c:pt idx="110">
                  <c:v>0.05</c:v>
                </c:pt>
                <c:pt idx="111">
                  <c:v>7.0000000000000007E-2</c:v>
                </c:pt>
                <c:pt idx="112">
                  <c:v>0.09</c:v>
                </c:pt>
                <c:pt idx="113">
                  <c:v>0.1</c:v>
                </c:pt>
                <c:pt idx="114">
                  <c:v>0.12</c:v>
                </c:pt>
                <c:pt idx="115">
                  <c:v>0.14000000000000001</c:v>
                </c:pt>
                <c:pt idx="116">
                  <c:v>0.16</c:v>
                </c:pt>
                <c:pt idx="117">
                  <c:v>0.17</c:v>
                </c:pt>
                <c:pt idx="118">
                  <c:v>0.19</c:v>
                </c:pt>
                <c:pt idx="119">
                  <c:v>0.21</c:v>
                </c:pt>
                <c:pt idx="120">
                  <c:v>0.23</c:v>
                </c:pt>
                <c:pt idx="121">
                  <c:v>0.25</c:v>
                </c:pt>
                <c:pt idx="122">
                  <c:v>0.26</c:v>
                </c:pt>
                <c:pt idx="123">
                  <c:v>0.28000000000000003</c:v>
                </c:pt>
                <c:pt idx="124">
                  <c:v>0.3</c:v>
                </c:pt>
                <c:pt idx="125">
                  <c:v>0.32</c:v>
                </c:pt>
                <c:pt idx="126">
                  <c:v>0.34</c:v>
                </c:pt>
                <c:pt idx="127">
                  <c:v>0.36</c:v>
                </c:pt>
                <c:pt idx="128">
                  <c:v>0.39</c:v>
                </c:pt>
                <c:pt idx="129">
                  <c:v>0.42</c:v>
                </c:pt>
                <c:pt idx="130">
                  <c:v>0.46</c:v>
                </c:pt>
                <c:pt idx="131">
                  <c:v>0.5</c:v>
                </c:pt>
                <c:pt idx="132">
                  <c:v>0.55000000000000004</c:v>
                </c:pt>
                <c:pt idx="133">
                  <c:v>0.6</c:v>
                </c:pt>
                <c:pt idx="134">
                  <c:v>0.65</c:v>
                </c:pt>
                <c:pt idx="135">
                  <c:v>0.72</c:v>
                </c:pt>
                <c:pt idx="136">
                  <c:v>0.8</c:v>
                </c:pt>
                <c:pt idx="137">
                  <c:v>0.87</c:v>
                </c:pt>
                <c:pt idx="138">
                  <c:v>0.94</c:v>
                </c:pt>
                <c:pt idx="139">
                  <c:v>1.02</c:v>
                </c:pt>
                <c:pt idx="140">
                  <c:v>1.1100000000000001</c:v>
                </c:pt>
                <c:pt idx="141">
                  <c:v>1.2</c:v>
                </c:pt>
                <c:pt idx="142">
                  <c:v>1.29</c:v>
                </c:pt>
                <c:pt idx="143">
                  <c:v>1.39</c:v>
                </c:pt>
                <c:pt idx="144">
                  <c:v>1.5</c:v>
                </c:pt>
                <c:pt idx="145">
                  <c:v>1.63</c:v>
                </c:pt>
                <c:pt idx="146">
                  <c:v>1.74</c:v>
                </c:pt>
                <c:pt idx="147">
                  <c:v>1.88</c:v>
                </c:pt>
                <c:pt idx="148">
                  <c:v>2.0099999999999998</c:v>
                </c:pt>
                <c:pt idx="149">
                  <c:v>2.14</c:v>
                </c:pt>
                <c:pt idx="150">
                  <c:v>2.2799999999999998</c:v>
                </c:pt>
                <c:pt idx="151">
                  <c:v>2.4300000000000002</c:v>
                </c:pt>
                <c:pt idx="152">
                  <c:v>2.61</c:v>
                </c:pt>
                <c:pt idx="153">
                  <c:v>2.76</c:v>
                </c:pt>
                <c:pt idx="154">
                  <c:v>2.94</c:v>
                </c:pt>
                <c:pt idx="155">
                  <c:v>3.12</c:v>
                </c:pt>
                <c:pt idx="156">
                  <c:v>3.32</c:v>
                </c:pt>
                <c:pt idx="157">
                  <c:v>3.52</c:v>
                </c:pt>
                <c:pt idx="158">
                  <c:v>3.72</c:v>
                </c:pt>
                <c:pt idx="159">
                  <c:v>4</c:v>
                </c:pt>
                <c:pt idx="160">
                  <c:v>4.24</c:v>
                </c:pt>
                <c:pt idx="161">
                  <c:v>4.53</c:v>
                </c:pt>
                <c:pt idx="162">
                  <c:v>4.76</c:v>
                </c:pt>
                <c:pt idx="163">
                  <c:v>5.01</c:v>
                </c:pt>
                <c:pt idx="164">
                  <c:v>5.3</c:v>
                </c:pt>
                <c:pt idx="165">
                  <c:v>5.57</c:v>
                </c:pt>
                <c:pt idx="166">
                  <c:v>5.86</c:v>
                </c:pt>
                <c:pt idx="167">
                  <c:v>6.11</c:v>
                </c:pt>
                <c:pt idx="168">
                  <c:v>6.39</c:v>
                </c:pt>
                <c:pt idx="169">
                  <c:v>6.63</c:v>
                </c:pt>
                <c:pt idx="170">
                  <c:v>7.05</c:v>
                </c:pt>
                <c:pt idx="171">
                  <c:v>7.28</c:v>
                </c:pt>
                <c:pt idx="172">
                  <c:v>7.5</c:v>
                </c:pt>
                <c:pt idx="173">
                  <c:v>7.7</c:v>
                </c:pt>
                <c:pt idx="174">
                  <c:v>7.87</c:v>
                </c:pt>
                <c:pt idx="175">
                  <c:v>7.96</c:v>
                </c:pt>
                <c:pt idx="176">
                  <c:v>8.01</c:v>
                </c:pt>
                <c:pt idx="177">
                  <c:v>8.02</c:v>
                </c:pt>
                <c:pt idx="178">
                  <c:v>7.91</c:v>
                </c:pt>
                <c:pt idx="179">
                  <c:v>7.79</c:v>
                </c:pt>
                <c:pt idx="180">
                  <c:v>7.67</c:v>
                </c:pt>
                <c:pt idx="181">
                  <c:v>7.45</c:v>
                </c:pt>
                <c:pt idx="182">
                  <c:v>7.23</c:v>
                </c:pt>
                <c:pt idx="183">
                  <c:v>6.98</c:v>
                </c:pt>
                <c:pt idx="184">
                  <c:v>6.7</c:v>
                </c:pt>
                <c:pt idx="185">
                  <c:v>6.45</c:v>
                </c:pt>
                <c:pt idx="186">
                  <c:v>6.14</c:v>
                </c:pt>
                <c:pt idx="187">
                  <c:v>5.88</c:v>
                </c:pt>
                <c:pt idx="188">
                  <c:v>5.6</c:v>
                </c:pt>
                <c:pt idx="189">
                  <c:v>5.39</c:v>
                </c:pt>
                <c:pt idx="190">
                  <c:v>5.09</c:v>
                </c:pt>
                <c:pt idx="191">
                  <c:v>4.8099999999999996</c:v>
                </c:pt>
                <c:pt idx="192">
                  <c:v>4.59</c:v>
                </c:pt>
                <c:pt idx="193">
                  <c:v>4.3099999999999996</c:v>
                </c:pt>
                <c:pt idx="194">
                  <c:v>4.08</c:v>
                </c:pt>
                <c:pt idx="195">
                  <c:v>3.86</c:v>
                </c:pt>
                <c:pt idx="196">
                  <c:v>3.66</c:v>
                </c:pt>
                <c:pt idx="197">
                  <c:v>3.44</c:v>
                </c:pt>
                <c:pt idx="198">
                  <c:v>3.27</c:v>
                </c:pt>
                <c:pt idx="199">
                  <c:v>3.1</c:v>
                </c:pt>
                <c:pt idx="200">
                  <c:v>2.93</c:v>
                </c:pt>
                <c:pt idx="201">
                  <c:v>2.72</c:v>
                </c:pt>
                <c:pt idx="202">
                  <c:v>2.56</c:v>
                </c:pt>
                <c:pt idx="203">
                  <c:v>2.41</c:v>
                </c:pt>
                <c:pt idx="204">
                  <c:v>2.2599999999999998</c:v>
                </c:pt>
                <c:pt idx="205">
                  <c:v>2.11</c:v>
                </c:pt>
                <c:pt idx="206">
                  <c:v>2</c:v>
                </c:pt>
                <c:pt idx="207">
                  <c:v>1.86</c:v>
                </c:pt>
                <c:pt idx="208">
                  <c:v>1.73</c:v>
                </c:pt>
                <c:pt idx="209">
                  <c:v>1.65</c:v>
                </c:pt>
                <c:pt idx="210">
                  <c:v>1.52</c:v>
                </c:pt>
                <c:pt idx="211">
                  <c:v>1.42</c:v>
                </c:pt>
                <c:pt idx="212">
                  <c:v>1.31</c:v>
                </c:pt>
                <c:pt idx="213">
                  <c:v>1.23</c:v>
                </c:pt>
                <c:pt idx="214">
                  <c:v>1.1499999999999999</c:v>
                </c:pt>
                <c:pt idx="215">
                  <c:v>1.07</c:v>
                </c:pt>
                <c:pt idx="216">
                  <c:v>1</c:v>
                </c:pt>
                <c:pt idx="217">
                  <c:v>0.92</c:v>
                </c:pt>
                <c:pt idx="218">
                  <c:v>0.85</c:v>
                </c:pt>
                <c:pt idx="219">
                  <c:v>0.8</c:v>
                </c:pt>
                <c:pt idx="220">
                  <c:v>0.74</c:v>
                </c:pt>
                <c:pt idx="221">
                  <c:v>0.69</c:v>
                </c:pt>
                <c:pt idx="222">
                  <c:v>0.65</c:v>
                </c:pt>
                <c:pt idx="223">
                  <c:v>0.6</c:v>
                </c:pt>
                <c:pt idx="224">
                  <c:v>0.56999999999999995</c:v>
                </c:pt>
                <c:pt idx="225">
                  <c:v>0.55000000000000004</c:v>
                </c:pt>
                <c:pt idx="226">
                  <c:v>0.52</c:v>
                </c:pt>
                <c:pt idx="227">
                  <c:v>0.5</c:v>
                </c:pt>
                <c:pt idx="228">
                  <c:v>0.48</c:v>
                </c:pt>
                <c:pt idx="229">
                  <c:v>0.46</c:v>
                </c:pt>
                <c:pt idx="230">
                  <c:v>0.44</c:v>
                </c:pt>
                <c:pt idx="231">
                  <c:v>0.42</c:v>
                </c:pt>
                <c:pt idx="232">
                  <c:v>0.4</c:v>
                </c:pt>
                <c:pt idx="233">
                  <c:v>0.39</c:v>
                </c:pt>
                <c:pt idx="234">
                  <c:v>0.38</c:v>
                </c:pt>
                <c:pt idx="235">
                  <c:v>0.36</c:v>
                </c:pt>
                <c:pt idx="236">
                  <c:v>0.34</c:v>
                </c:pt>
                <c:pt idx="237">
                  <c:v>0.32</c:v>
                </c:pt>
                <c:pt idx="238">
                  <c:v>0.31</c:v>
                </c:pt>
                <c:pt idx="239">
                  <c:v>0.28999999999999998</c:v>
                </c:pt>
                <c:pt idx="240">
                  <c:v>0.28000000000000003</c:v>
                </c:pt>
                <c:pt idx="241">
                  <c:v>0.26</c:v>
                </c:pt>
                <c:pt idx="242">
                  <c:v>0.24</c:v>
                </c:pt>
                <c:pt idx="243">
                  <c:v>0.23</c:v>
                </c:pt>
                <c:pt idx="244">
                  <c:v>0.21</c:v>
                </c:pt>
                <c:pt idx="245">
                  <c:v>0.19</c:v>
                </c:pt>
                <c:pt idx="246">
                  <c:v>0.18</c:v>
                </c:pt>
                <c:pt idx="247">
                  <c:v>0.16</c:v>
                </c:pt>
                <c:pt idx="248">
                  <c:v>0.14000000000000001</c:v>
                </c:pt>
                <c:pt idx="249">
                  <c:v>0.12</c:v>
                </c:pt>
                <c:pt idx="250">
                  <c:v>0.11</c:v>
                </c:pt>
                <c:pt idx="251">
                  <c:v>0.1</c:v>
                </c:pt>
                <c:pt idx="252">
                  <c:v>0.08</c:v>
                </c:pt>
                <c:pt idx="253">
                  <c:v>7.0000000000000007E-2</c:v>
                </c:pt>
                <c:pt idx="254">
                  <c:v>7.0000000000000007E-2</c:v>
                </c:pt>
                <c:pt idx="255">
                  <c:v>0.06</c:v>
                </c:pt>
                <c:pt idx="256">
                  <c:v>0.05</c:v>
                </c:pt>
                <c:pt idx="257">
                  <c:v>0.05</c:v>
                </c:pt>
                <c:pt idx="258">
                  <c:v>0.05</c:v>
                </c:pt>
                <c:pt idx="259">
                  <c:v>0.05</c:v>
                </c:pt>
                <c:pt idx="260">
                  <c:v>0.05</c:v>
                </c:pt>
                <c:pt idx="261">
                  <c:v>0.05</c:v>
                </c:pt>
                <c:pt idx="262">
                  <c:v>0.05</c:v>
                </c:pt>
                <c:pt idx="263">
                  <c:v>0.05</c:v>
                </c:pt>
                <c:pt idx="264">
                  <c:v>0.05</c:v>
                </c:pt>
                <c:pt idx="265">
                  <c:v>0.05</c:v>
                </c:pt>
                <c:pt idx="266">
                  <c:v>0.05</c:v>
                </c:pt>
                <c:pt idx="267">
                  <c:v>0.05</c:v>
                </c:pt>
                <c:pt idx="268">
                  <c:v>0.05</c:v>
                </c:pt>
                <c:pt idx="269">
                  <c:v>0.05</c:v>
                </c:pt>
                <c:pt idx="270">
                  <c:v>0.05</c:v>
                </c:pt>
                <c:pt idx="271">
                  <c:v>0.05</c:v>
                </c:pt>
                <c:pt idx="272">
                  <c:v>0.05</c:v>
                </c:pt>
                <c:pt idx="273">
                  <c:v>0.05</c:v>
                </c:pt>
                <c:pt idx="274">
                  <c:v>0.05</c:v>
                </c:pt>
                <c:pt idx="275">
                  <c:v>0.05</c:v>
                </c:pt>
                <c:pt idx="276">
                  <c:v>0.05</c:v>
                </c:pt>
                <c:pt idx="277">
                  <c:v>0.05</c:v>
                </c:pt>
                <c:pt idx="278">
                  <c:v>0.05</c:v>
                </c:pt>
                <c:pt idx="279">
                  <c:v>0.05</c:v>
                </c:pt>
                <c:pt idx="280">
                  <c:v>0.05</c:v>
                </c:pt>
                <c:pt idx="281">
                  <c:v>0.05</c:v>
                </c:pt>
                <c:pt idx="282">
                  <c:v>0.05</c:v>
                </c:pt>
                <c:pt idx="283">
                  <c:v>0.05</c:v>
                </c:pt>
                <c:pt idx="284">
                  <c:v>0.05</c:v>
                </c:pt>
                <c:pt idx="285">
                  <c:v>0.05</c:v>
                </c:pt>
                <c:pt idx="286">
                  <c:v>0.05</c:v>
                </c:pt>
                <c:pt idx="287">
                  <c:v>0.05</c:v>
                </c:pt>
                <c:pt idx="288">
                  <c:v>0.05</c:v>
                </c:pt>
                <c:pt idx="289">
                  <c:v>0.05</c:v>
                </c:pt>
                <c:pt idx="290">
                  <c:v>0.05</c:v>
                </c:pt>
                <c:pt idx="291">
                  <c:v>0.05</c:v>
                </c:pt>
                <c:pt idx="292">
                  <c:v>0.05</c:v>
                </c:pt>
                <c:pt idx="293">
                  <c:v>0.05</c:v>
                </c:pt>
                <c:pt idx="294">
                  <c:v>0.05</c:v>
                </c:pt>
                <c:pt idx="295">
                  <c:v>0.05</c:v>
                </c:pt>
                <c:pt idx="296">
                  <c:v>0.05</c:v>
                </c:pt>
                <c:pt idx="297">
                  <c:v>0.05</c:v>
                </c:pt>
                <c:pt idx="298">
                  <c:v>0.05</c:v>
                </c:pt>
                <c:pt idx="299">
                  <c:v>0.05</c:v>
                </c:pt>
                <c:pt idx="300">
                  <c:v>0.05</c:v>
                </c:pt>
                <c:pt idx="301">
                  <c:v>0.05</c:v>
                </c:pt>
                <c:pt idx="302">
                  <c:v>0.05</c:v>
                </c:pt>
                <c:pt idx="303">
                  <c:v>0.05</c:v>
                </c:pt>
                <c:pt idx="304">
                  <c:v>0.05</c:v>
                </c:pt>
                <c:pt idx="305">
                  <c:v>0.05</c:v>
                </c:pt>
                <c:pt idx="306">
                  <c:v>0.05</c:v>
                </c:pt>
                <c:pt idx="307">
                  <c:v>0.05</c:v>
                </c:pt>
                <c:pt idx="308">
                  <c:v>0.05</c:v>
                </c:pt>
                <c:pt idx="309">
                  <c:v>0.05</c:v>
                </c:pt>
                <c:pt idx="310">
                  <c:v>0.05</c:v>
                </c:pt>
                <c:pt idx="311">
                  <c:v>0.05</c:v>
                </c:pt>
                <c:pt idx="312">
                  <c:v>0.05</c:v>
                </c:pt>
                <c:pt idx="313">
                  <c:v>0.05</c:v>
                </c:pt>
                <c:pt idx="314">
                  <c:v>0.05</c:v>
                </c:pt>
                <c:pt idx="315">
                  <c:v>0.05</c:v>
                </c:pt>
                <c:pt idx="316">
                  <c:v>0.05</c:v>
                </c:pt>
                <c:pt idx="317">
                  <c:v>0.05</c:v>
                </c:pt>
                <c:pt idx="318">
                  <c:v>0.05</c:v>
                </c:pt>
                <c:pt idx="319">
                  <c:v>0.05</c:v>
                </c:pt>
                <c:pt idx="320">
                  <c:v>0.04</c:v>
                </c:pt>
                <c:pt idx="321">
                  <c:v>0.04</c:v>
                </c:pt>
                <c:pt idx="322">
                  <c:v>0.04</c:v>
                </c:pt>
                <c:pt idx="323">
                  <c:v>0.04</c:v>
                </c:pt>
                <c:pt idx="324">
                  <c:v>0.03</c:v>
                </c:pt>
                <c:pt idx="325">
                  <c:v>0.03</c:v>
                </c:pt>
                <c:pt idx="326">
                  <c:v>0.03</c:v>
                </c:pt>
                <c:pt idx="327">
                  <c:v>0.03</c:v>
                </c:pt>
                <c:pt idx="328">
                  <c:v>0.03</c:v>
                </c:pt>
                <c:pt idx="329">
                  <c:v>0.03</c:v>
                </c:pt>
                <c:pt idx="330">
                  <c:v>0.03</c:v>
                </c:pt>
                <c:pt idx="331">
                  <c:v>0.03</c:v>
                </c:pt>
                <c:pt idx="332">
                  <c:v>0.03</c:v>
                </c:pt>
                <c:pt idx="333">
                  <c:v>0.02</c:v>
                </c:pt>
                <c:pt idx="334">
                  <c:v>0.02</c:v>
                </c:pt>
                <c:pt idx="335">
                  <c:v>0.02</c:v>
                </c:pt>
                <c:pt idx="336">
                  <c:v>0.02</c:v>
                </c:pt>
                <c:pt idx="337">
                  <c:v>0.02</c:v>
                </c:pt>
                <c:pt idx="338">
                  <c:v>0.02</c:v>
                </c:pt>
                <c:pt idx="339">
                  <c:v>0.02</c:v>
                </c:pt>
                <c:pt idx="340">
                  <c:v>0.02</c:v>
                </c:pt>
                <c:pt idx="341">
                  <c:v>0.02</c:v>
                </c:pt>
                <c:pt idx="342">
                  <c:v>0.02</c:v>
                </c:pt>
                <c:pt idx="343">
                  <c:v>0.02</c:v>
                </c:pt>
                <c:pt idx="344">
                  <c:v>0.02</c:v>
                </c:pt>
                <c:pt idx="345">
                  <c:v>0.01</c:v>
                </c:pt>
                <c:pt idx="346">
                  <c:v>0.01</c:v>
                </c:pt>
                <c:pt idx="347">
                  <c:v>0.01</c:v>
                </c:pt>
                <c:pt idx="348">
                  <c:v>0.01</c:v>
                </c:pt>
                <c:pt idx="349">
                  <c:v>0.01</c:v>
                </c:pt>
                <c:pt idx="350">
                  <c:v>0.01</c:v>
                </c:pt>
                <c:pt idx="351">
                  <c:v>0.01</c:v>
                </c:pt>
                <c:pt idx="352">
                  <c:v>0.01</c:v>
                </c:pt>
                <c:pt idx="353">
                  <c:v>0.01</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209A-4F6A-881C-E4079A6EEC17}"/>
            </c:ext>
          </c:extLst>
        </c:ser>
        <c:dLbls>
          <c:showLegendKey val="0"/>
          <c:showVal val="0"/>
          <c:showCatName val="0"/>
          <c:showSerName val="0"/>
          <c:showPercent val="0"/>
          <c:showBubbleSize val="0"/>
        </c:dLbls>
        <c:smooth val="0"/>
        <c:axId val="1499859903"/>
        <c:axId val="1499860383"/>
      </c:lineChart>
      <c:catAx>
        <c:axId val="149985990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Cam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860383"/>
        <c:crosses val="autoZero"/>
        <c:auto val="1"/>
        <c:lblAlgn val="ctr"/>
        <c:lblOffset val="100"/>
        <c:tickLblSkip val="60"/>
        <c:noMultiLvlLbl val="0"/>
      </c:catAx>
      <c:valAx>
        <c:axId val="14998603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859903"/>
        <c:crosses val="autoZero"/>
        <c:crossBetween val="between"/>
        <c:majorUnit val="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Velocity vs Cam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Velocity (Intake)</c:v>
          </c:tx>
          <c:spPr>
            <a:ln w="28575" cap="rnd">
              <a:solidFill>
                <a:schemeClr val="accent1"/>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1'!$X$5:$X$365</c:f>
              <c:numCache>
                <c:formatCode>General</c:formatCode>
                <c:ptCount val="361"/>
                <c:pt idx="0">
                  <c:v>0</c:v>
                </c:pt>
                <c:pt idx="1">
                  <c:v>5.0000000000000001E-3</c:v>
                </c:pt>
                <c:pt idx="2">
                  <c:v>5.0000000000000001E-3</c:v>
                </c:pt>
                <c:pt idx="3">
                  <c:v>0</c:v>
                </c:pt>
                <c:pt idx="4">
                  <c:v>0</c:v>
                </c:pt>
                <c:pt idx="5">
                  <c:v>5.0000000000000001E-3</c:v>
                </c:pt>
                <c:pt idx="6">
                  <c:v>5.0000000000000001E-3</c:v>
                </c:pt>
                <c:pt idx="7">
                  <c:v>0</c:v>
                </c:pt>
                <c:pt idx="8">
                  <c:v>4.9999999999999992E-3</c:v>
                </c:pt>
                <c:pt idx="9">
                  <c:v>4.9999999999999992E-3</c:v>
                </c:pt>
                <c:pt idx="10">
                  <c:v>0</c:v>
                </c:pt>
                <c:pt idx="11">
                  <c:v>5.000000000000001E-3</c:v>
                </c:pt>
                <c:pt idx="12">
                  <c:v>5.000000000000001E-3</c:v>
                </c:pt>
                <c:pt idx="13">
                  <c:v>0</c:v>
                </c:pt>
                <c:pt idx="14">
                  <c:v>0</c:v>
                </c:pt>
                <c:pt idx="15">
                  <c:v>5.000000000000001E-3</c:v>
                </c:pt>
                <c:pt idx="16">
                  <c:v>5.000000000000001E-3</c:v>
                </c:pt>
                <c:pt idx="17">
                  <c:v>4.9999999999999975E-3</c:v>
                </c:pt>
                <c:pt idx="18">
                  <c:v>4.9999999999999975E-3</c:v>
                </c:pt>
                <c:pt idx="19">
                  <c:v>0</c:v>
                </c:pt>
                <c:pt idx="20">
                  <c:v>5.0000000000000044E-3</c:v>
                </c:pt>
                <c:pt idx="21">
                  <c:v>5.0000000000000044E-3</c:v>
                </c:pt>
                <c:pt idx="22">
                  <c:v>0</c:v>
                </c:pt>
                <c:pt idx="23">
                  <c:v>4.9999999999999975E-3</c:v>
                </c:pt>
                <c:pt idx="24">
                  <c:v>4.9999999999999975E-3</c:v>
                </c:pt>
                <c:pt idx="25">
                  <c:v>0</c:v>
                </c:pt>
                <c:pt idx="26">
                  <c:v>4.9999999999999975E-3</c:v>
                </c:pt>
                <c:pt idx="27">
                  <c:v>4.9999999999999975E-3</c:v>
                </c:pt>
                <c:pt idx="28">
                  <c:v>5.0000000000000044E-3</c:v>
                </c:pt>
                <c:pt idx="29">
                  <c:v>5.0000000000000044E-3</c:v>
                </c:pt>
                <c:pt idx="30">
                  <c:v>4.9999999999999975E-3</c:v>
                </c:pt>
                <c:pt idx="31">
                  <c:v>4.9999999999999975E-3</c:v>
                </c:pt>
                <c:pt idx="32">
                  <c:v>0</c:v>
                </c:pt>
                <c:pt idx="33">
                  <c:v>4.9999999999999975E-3</c:v>
                </c:pt>
                <c:pt idx="34">
                  <c:v>4.9999999999999975E-3</c:v>
                </c:pt>
                <c:pt idx="35">
                  <c:v>0</c:v>
                </c:pt>
                <c:pt idx="36">
                  <c:v>5.0000000000000044E-3</c:v>
                </c:pt>
                <c:pt idx="37">
                  <c:v>5.0000000000000044E-3</c:v>
                </c:pt>
                <c:pt idx="38">
                  <c:v>0</c:v>
                </c:pt>
                <c:pt idx="39">
                  <c:v>5.0000000000000044E-3</c:v>
                </c:pt>
                <c:pt idx="40">
                  <c:v>5.0000000000000044E-3</c:v>
                </c:pt>
                <c:pt idx="41">
                  <c:v>0</c:v>
                </c:pt>
                <c:pt idx="42">
                  <c:v>4.9999999999999906E-3</c:v>
                </c:pt>
                <c:pt idx="43">
                  <c:v>4.9999999999999906E-3</c:v>
                </c:pt>
                <c:pt idx="44">
                  <c:v>0</c:v>
                </c:pt>
                <c:pt idx="45">
                  <c:v>5.0000000000000044E-3</c:v>
                </c:pt>
                <c:pt idx="46">
                  <c:v>5.0000000000000044E-3</c:v>
                </c:pt>
                <c:pt idx="47">
                  <c:v>5.0000000000000044E-3</c:v>
                </c:pt>
                <c:pt idx="48">
                  <c:v>5.0000000000000044E-3</c:v>
                </c:pt>
                <c:pt idx="49">
                  <c:v>4.9999999999999906E-3</c:v>
                </c:pt>
                <c:pt idx="50">
                  <c:v>4.9999999999999906E-3</c:v>
                </c:pt>
                <c:pt idx="51">
                  <c:v>0</c:v>
                </c:pt>
                <c:pt idx="52">
                  <c:v>5.0000000000000044E-3</c:v>
                </c:pt>
                <c:pt idx="53">
                  <c:v>5.0000000000000044E-3</c:v>
                </c:pt>
                <c:pt idx="54">
                  <c:v>0</c:v>
                </c:pt>
                <c:pt idx="55">
                  <c:v>0</c:v>
                </c:pt>
                <c:pt idx="56">
                  <c:v>5.0000000000000044E-3</c:v>
                </c:pt>
                <c:pt idx="57">
                  <c:v>5.0000000000000044E-3</c:v>
                </c:pt>
                <c:pt idx="58">
                  <c:v>0</c:v>
                </c:pt>
                <c:pt idx="59">
                  <c:v>4.9999999999999906E-3</c:v>
                </c:pt>
                <c:pt idx="60">
                  <c:v>4.9999999999999906E-3</c:v>
                </c:pt>
                <c:pt idx="61">
                  <c:v>0</c:v>
                </c:pt>
                <c:pt idx="62">
                  <c:v>5.0000000000000044E-3</c:v>
                </c:pt>
                <c:pt idx="63">
                  <c:v>5.0000000000000044E-3</c:v>
                </c:pt>
                <c:pt idx="64">
                  <c:v>0</c:v>
                </c:pt>
                <c:pt idx="65">
                  <c:v>0</c:v>
                </c:pt>
                <c:pt idx="66">
                  <c:v>5.0000000000000044E-3</c:v>
                </c:pt>
                <c:pt idx="67">
                  <c:v>5.0000000000000044E-3</c:v>
                </c:pt>
                <c:pt idx="68">
                  <c:v>0</c:v>
                </c:pt>
                <c:pt idx="69">
                  <c:v>0</c:v>
                </c:pt>
                <c:pt idx="70">
                  <c:v>4.9999999999999906E-3</c:v>
                </c:pt>
                <c:pt idx="71">
                  <c:v>4.9999999999999906E-3</c:v>
                </c:pt>
                <c:pt idx="72">
                  <c:v>0</c:v>
                </c:pt>
                <c:pt idx="73">
                  <c:v>0</c:v>
                </c:pt>
                <c:pt idx="74">
                  <c:v>5.0000000000000044E-3</c:v>
                </c:pt>
                <c:pt idx="75">
                  <c:v>5.0000000000000044E-3</c:v>
                </c:pt>
                <c:pt idx="76">
                  <c:v>0</c:v>
                </c:pt>
                <c:pt idx="77">
                  <c:v>0</c:v>
                </c:pt>
                <c:pt idx="78">
                  <c:v>0</c:v>
                </c:pt>
                <c:pt idx="79">
                  <c:v>0</c:v>
                </c:pt>
                <c:pt idx="80">
                  <c:v>5.0000000000000044E-3</c:v>
                </c:pt>
                <c:pt idx="81">
                  <c:v>5.0000000000000044E-3</c:v>
                </c:pt>
                <c:pt idx="82">
                  <c:v>0</c:v>
                </c:pt>
                <c:pt idx="83">
                  <c:v>0</c:v>
                </c:pt>
                <c:pt idx="84">
                  <c:v>0</c:v>
                </c:pt>
                <c:pt idx="85">
                  <c:v>0</c:v>
                </c:pt>
                <c:pt idx="86">
                  <c:v>0</c:v>
                </c:pt>
                <c:pt idx="87">
                  <c:v>5.0000000000000044E-3</c:v>
                </c:pt>
                <c:pt idx="88">
                  <c:v>5.0000000000000044E-3</c:v>
                </c:pt>
                <c:pt idx="89">
                  <c:v>0</c:v>
                </c:pt>
                <c:pt idx="90">
                  <c:v>0</c:v>
                </c:pt>
                <c:pt idx="91">
                  <c:v>0</c:v>
                </c:pt>
                <c:pt idx="92">
                  <c:v>0</c:v>
                </c:pt>
                <c:pt idx="93">
                  <c:v>0</c:v>
                </c:pt>
                <c:pt idx="94">
                  <c:v>0</c:v>
                </c:pt>
                <c:pt idx="95">
                  <c:v>0</c:v>
                </c:pt>
                <c:pt idx="96">
                  <c:v>0</c:v>
                </c:pt>
                <c:pt idx="97">
                  <c:v>0</c:v>
                </c:pt>
                <c:pt idx="98">
                  <c:v>0</c:v>
                </c:pt>
                <c:pt idx="99">
                  <c:v>5.0000000000000044E-3</c:v>
                </c:pt>
                <c:pt idx="100">
                  <c:v>5.0000000000000044E-3</c:v>
                </c:pt>
                <c:pt idx="101">
                  <c:v>0</c:v>
                </c:pt>
                <c:pt idx="102">
                  <c:v>0</c:v>
                </c:pt>
                <c:pt idx="103">
                  <c:v>4.9999999999999767E-3</c:v>
                </c:pt>
                <c:pt idx="104">
                  <c:v>9.9999999999999811E-3</c:v>
                </c:pt>
                <c:pt idx="105">
                  <c:v>1.0000000000000009E-2</c:v>
                </c:pt>
                <c:pt idx="106">
                  <c:v>1.0000000000000009E-2</c:v>
                </c:pt>
                <c:pt idx="107">
                  <c:v>1.0000000000000009E-2</c:v>
                </c:pt>
                <c:pt idx="108">
                  <c:v>1.4999999999999986E-2</c:v>
                </c:pt>
                <c:pt idx="109">
                  <c:v>1.4999999999999986E-2</c:v>
                </c:pt>
                <c:pt idx="110">
                  <c:v>1.5000000000000013E-2</c:v>
                </c:pt>
                <c:pt idx="111">
                  <c:v>1.5000000000000013E-2</c:v>
                </c:pt>
                <c:pt idx="112">
                  <c:v>1.4999999999999986E-2</c:v>
                </c:pt>
                <c:pt idx="113">
                  <c:v>1.999999999999999E-2</c:v>
                </c:pt>
                <c:pt idx="114">
                  <c:v>1.5000000000000013E-2</c:v>
                </c:pt>
                <c:pt idx="115">
                  <c:v>1.5000000000000013E-2</c:v>
                </c:pt>
                <c:pt idx="116">
                  <c:v>1.4999999999999986E-2</c:v>
                </c:pt>
                <c:pt idx="117">
                  <c:v>1.4999999999999986E-2</c:v>
                </c:pt>
                <c:pt idx="118">
                  <c:v>1.5000000000000013E-2</c:v>
                </c:pt>
                <c:pt idx="119">
                  <c:v>1.5000000000000013E-2</c:v>
                </c:pt>
                <c:pt idx="120">
                  <c:v>2.0000000000000018E-2</c:v>
                </c:pt>
                <c:pt idx="121">
                  <c:v>1.5000000000000013E-2</c:v>
                </c:pt>
                <c:pt idx="122">
                  <c:v>1.4999999999999958E-2</c:v>
                </c:pt>
                <c:pt idx="123">
                  <c:v>1.9999999999999962E-2</c:v>
                </c:pt>
                <c:pt idx="124">
                  <c:v>2.0000000000000018E-2</c:v>
                </c:pt>
                <c:pt idx="125">
                  <c:v>1.5000000000000013E-2</c:v>
                </c:pt>
                <c:pt idx="126">
                  <c:v>2.0000000000000018E-2</c:v>
                </c:pt>
                <c:pt idx="127">
                  <c:v>3.0000000000000027E-2</c:v>
                </c:pt>
                <c:pt idx="128">
                  <c:v>2.4999999999999967E-2</c:v>
                </c:pt>
                <c:pt idx="129">
                  <c:v>2.4999999999999967E-2</c:v>
                </c:pt>
                <c:pt idx="130">
                  <c:v>3.5000000000000031E-2</c:v>
                </c:pt>
                <c:pt idx="131">
                  <c:v>4.4999999999999984E-2</c:v>
                </c:pt>
                <c:pt idx="132">
                  <c:v>4.4999999999999984E-2</c:v>
                </c:pt>
                <c:pt idx="133">
                  <c:v>5.0000000000000044E-2</c:v>
                </c:pt>
                <c:pt idx="134">
                  <c:v>0.06</c:v>
                </c:pt>
                <c:pt idx="135">
                  <c:v>0.06</c:v>
                </c:pt>
                <c:pt idx="136">
                  <c:v>7.0000000000000062E-2</c:v>
                </c:pt>
                <c:pt idx="137">
                  <c:v>8.4999999999999964E-2</c:v>
                </c:pt>
                <c:pt idx="138">
                  <c:v>8.4999999999999964E-2</c:v>
                </c:pt>
                <c:pt idx="139">
                  <c:v>7.5000000000000067E-2</c:v>
                </c:pt>
                <c:pt idx="140">
                  <c:v>7.4999999999999956E-2</c:v>
                </c:pt>
                <c:pt idx="141">
                  <c:v>8.9999999999999969E-2</c:v>
                </c:pt>
                <c:pt idx="142">
                  <c:v>9.9999999999999978E-2</c:v>
                </c:pt>
                <c:pt idx="143">
                  <c:v>0.10499999999999998</c:v>
                </c:pt>
                <c:pt idx="144">
                  <c:v>0.1100000000000001</c:v>
                </c:pt>
                <c:pt idx="145">
                  <c:v>0.11499999999999999</c:v>
                </c:pt>
                <c:pt idx="146">
                  <c:v>0.12</c:v>
                </c:pt>
                <c:pt idx="147">
                  <c:v>0.12000000000000011</c:v>
                </c:pt>
                <c:pt idx="148">
                  <c:v>0.10999999999999988</c:v>
                </c:pt>
                <c:pt idx="149">
                  <c:v>0.11999999999999988</c:v>
                </c:pt>
                <c:pt idx="150">
                  <c:v>0.18000000000000016</c:v>
                </c:pt>
                <c:pt idx="151">
                  <c:v>0.16500000000000004</c:v>
                </c:pt>
                <c:pt idx="152">
                  <c:v>0.14999999999999991</c:v>
                </c:pt>
                <c:pt idx="153">
                  <c:v>0.14999999999999991</c:v>
                </c:pt>
                <c:pt idx="154">
                  <c:v>0.14500000000000002</c:v>
                </c:pt>
                <c:pt idx="155">
                  <c:v>0.18500000000000005</c:v>
                </c:pt>
                <c:pt idx="156">
                  <c:v>0.17999999999999994</c:v>
                </c:pt>
                <c:pt idx="157">
                  <c:v>0.17999999999999994</c:v>
                </c:pt>
                <c:pt idx="158">
                  <c:v>0.19499999999999984</c:v>
                </c:pt>
                <c:pt idx="159">
                  <c:v>0.20500000000000029</c:v>
                </c:pt>
                <c:pt idx="160">
                  <c:v>0.2150000000000003</c:v>
                </c:pt>
                <c:pt idx="161">
                  <c:v>0.22499999999999964</c:v>
                </c:pt>
                <c:pt idx="162">
                  <c:v>0.22500000000000009</c:v>
                </c:pt>
                <c:pt idx="163">
                  <c:v>0.23500000000000032</c:v>
                </c:pt>
                <c:pt idx="164">
                  <c:v>0.23499999999999988</c:v>
                </c:pt>
                <c:pt idx="165">
                  <c:v>0.27</c:v>
                </c:pt>
                <c:pt idx="166">
                  <c:v>0.25999999999999979</c:v>
                </c:pt>
                <c:pt idx="167">
                  <c:v>0.22999999999999998</c:v>
                </c:pt>
                <c:pt idx="168">
                  <c:v>0.28000000000000025</c:v>
                </c:pt>
                <c:pt idx="169">
                  <c:v>0.29999999999999982</c:v>
                </c:pt>
                <c:pt idx="170">
                  <c:v>0.26500000000000012</c:v>
                </c:pt>
                <c:pt idx="171">
                  <c:v>0.27</c:v>
                </c:pt>
                <c:pt idx="172">
                  <c:v>0.30999999999999961</c:v>
                </c:pt>
                <c:pt idx="173">
                  <c:v>0.29999999999999982</c:v>
                </c:pt>
                <c:pt idx="174">
                  <c:v>0.28000000000000025</c:v>
                </c:pt>
                <c:pt idx="175">
                  <c:v>0.27</c:v>
                </c:pt>
                <c:pt idx="176">
                  <c:v>0.29499999999999993</c:v>
                </c:pt>
                <c:pt idx="177">
                  <c:v>0.28500000000000014</c:v>
                </c:pt>
                <c:pt idx="178">
                  <c:v>0.21499999999999986</c:v>
                </c:pt>
                <c:pt idx="179">
                  <c:v>0.12999999999999989</c:v>
                </c:pt>
                <c:pt idx="180">
                  <c:v>7.0000000000000284E-2</c:v>
                </c:pt>
                <c:pt idx="181">
                  <c:v>4.9999999999999822E-2</c:v>
                </c:pt>
                <c:pt idx="182">
                  <c:v>1.499999999999968E-2</c:v>
                </c:pt>
                <c:pt idx="183">
                  <c:v>-4.4999999999999929E-2</c:v>
                </c:pt>
                <c:pt idx="184">
                  <c:v>-0.10999999999999943</c:v>
                </c:pt>
                <c:pt idx="185">
                  <c:v>-0.13999999999999968</c:v>
                </c:pt>
                <c:pt idx="186">
                  <c:v>-0.19500000000000028</c:v>
                </c:pt>
                <c:pt idx="187">
                  <c:v>-0.25999999999999979</c:v>
                </c:pt>
                <c:pt idx="188">
                  <c:v>-0.29000000000000004</c:v>
                </c:pt>
                <c:pt idx="189">
                  <c:v>-0.3100000000000005</c:v>
                </c:pt>
                <c:pt idx="190">
                  <c:v>-0.31499999999999995</c:v>
                </c:pt>
                <c:pt idx="191">
                  <c:v>-0.33999999999999986</c:v>
                </c:pt>
                <c:pt idx="192">
                  <c:v>-0.3400000000000003</c:v>
                </c:pt>
                <c:pt idx="193">
                  <c:v>-0.33499999999999996</c:v>
                </c:pt>
                <c:pt idx="194">
                  <c:v>-0.33499999999999996</c:v>
                </c:pt>
                <c:pt idx="195">
                  <c:v>-0.29999999999999982</c:v>
                </c:pt>
                <c:pt idx="196">
                  <c:v>-0.29499999999999993</c:v>
                </c:pt>
                <c:pt idx="197">
                  <c:v>-0.32000000000000028</c:v>
                </c:pt>
                <c:pt idx="198">
                  <c:v>-0.29499999999999993</c:v>
                </c:pt>
                <c:pt idx="199">
                  <c:v>-0.23999999999999977</c:v>
                </c:pt>
                <c:pt idx="200">
                  <c:v>-0.27</c:v>
                </c:pt>
                <c:pt idx="201">
                  <c:v>-0.27499999999999991</c:v>
                </c:pt>
                <c:pt idx="202">
                  <c:v>-0.22999999999999998</c:v>
                </c:pt>
                <c:pt idx="203">
                  <c:v>-0.2300000000000002</c:v>
                </c:pt>
                <c:pt idx="204">
                  <c:v>-0.16999999999999993</c:v>
                </c:pt>
                <c:pt idx="205">
                  <c:v>-0.20500000000000007</c:v>
                </c:pt>
                <c:pt idx="206">
                  <c:v>-0.25500000000000012</c:v>
                </c:pt>
                <c:pt idx="207">
                  <c:v>-0.18499999999999983</c:v>
                </c:pt>
                <c:pt idx="208">
                  <c:v>-0.17999999999999994</c:v>
                </c:pt>
                <c:pt idx="209">
                  <c:v>-0.18000000000000016</c:v>
                </c:pt>
                <c:pt idx="210">
                  <c:v>-0.15999999999999992</c:v>
                </c:pt>
                <c:pt idx="211">
                  <c:v>-0.16999999999999993</c:v>
                </c:pt>
                <c:pt idx="212">
                  <c:v>-0.15000000000000013</c:v>
                </c:pt>
                <c:pt idx="213">
                  <c:v>-0.125</c:v>
                </c:pt>
                <c:pt idx="214">
                  <c:v>-0.125</c:v>
                </c:pt>
                <c:pt idx="215">
                  <c:v>-0.12</c:v>
                </c:pt>
                <c:pt idx="216">
                  <c:v>-0.125</c:v>
                </c:pt>
                <c:pt idx="217">
                  <c:v>-0.12</c:v>
                </c:pt>
                <c:pt idx="218">
                  <c:v>-0.10499999999999998</c:v>
                </c:pt>
                <c:pt idx="219">
                  <c:v>-9.9999999999999978E-2</c:v>
                </c:pt>
                <c:pt idx="220">
                  <c:v>-8.9999999999999969E-2</c:v>
                </c:pt>
                <c:pt idx="221">
                  <c:v>-8.5000000000000075E-2</c:v>
                </c:pt>
                <c:pt idx="222">
                  <c:v>-7.999999999999996E-2</c:v>
                </c:pt>
                <c:pt idx="223">
                  <c:v>-6.9999999999999951E-2</c:v>
                </c:pt>
                <c:pt idx="224">
                  <c:v>-7.0000000000000062E-2</c:v>
                </c:pt>
                <c:pt idx="225">
                  <c:v>-6.5000000000000002E-2</c:v>
                </c:pt>
                <c:pt idx="226">
                  <c:v>-0.06</c:v>
                </c:pt>
                <c:pt idx="227">
                  <c:v>-5.0000000000000044E-2</c:v>
                </c:pt>
                <c:pt idx="228">
                  <c:v>-4.9999999999999989E-2</c:v>
                </c:pt>
                <c:pt idx="229">
                  <c:v>-4.9999999999999989E-2</c:v>
                </c:pt>
                <c:pt idx="230">
                  <c:v>-3.5000000000000031E-2</c:v>
                </c:pt>
                <c:pt idx="231">
                  <c:v>-3.4999999999999976E-2</c:v>
                </c:pt>
                <c:pt idx="232">
                  <c:v>-3.4999999999999976E-2</c:v>
                </c:pt>
                <c:pt idx="233">
                  <c:v>-3.0000000000000027E-2</c:v>
                </c:pt>
                <c:pt idx="234">
                  <c:v>-2.5000000000000022E-2</c:v>
                </c:pt>
                <c:pt idx="235">
                  <c:v>-1.9999999999999962E-2</c:v>
                </c:pt>
                <c:pt idx="236">
                  <c:v>-1.9999999999999962E-2</c:v>
                </c:pt>
                <c:pt idx="237">
                  <c:v>-2.0000000000000018E-2</c:v>
                </c:pt>
                <c:pt idx="238">
                  <c:v>-2.0000000000000018E-2</c:v>
                </c:pt>
                <c:pt idx="239">
                  <c:v>-2.0000000000000018E-2</c:v>
                </c:pt>
                <c:pt idx="240">
                  <c:v>-1.999999999999999E-2</c:v>
                </c:pt>
                <c:pt idx="241">
                  <c:v>-1.999999999999999E-2</c:v>
                </c:pt>
                <c:pt idx="242">
                  <c:v>-2.0000000000000018E-2</c:v>
                </c:pt>
                <c:pt idx="243">
                  <c:v>-1.999999999999999E-2</c:v>
                </c:pt>
                <c:pt idx="244">
                  <c:v>-1.999999999999999E-2</c:v>
                </c:pt>
                <c:pt idx="245">
                  <c:v>-2.0000000000000018E-2</c:v>
                </c:pt>
                <c:pt idx="246">
                  <c:v>-1.999999999999999E-2</c:v>
                </c:pt>
                <c:pt idx="247">
                  <c:v>-1.999999999999999E-2</c:v>
                </c:pt>
                <c:pt idx="248">
                  <c:v>-1.5000000000000013E-2</c:v>
                </c:pt>
                <c:pt idx="249">
                  <c:v>-1.4999999999999986E-2</c:v>
                </c:pt>
                <c:pt idx="250">
                  <c:v>-1.999999999999999E-2</c:v>
                </c:pt>
                <c:pt idx="251">
                  <c:v>-2.0000000000000018E-2</c:v>
                </c:pt>
                <c:pt idx="252">
                  <c:v>-2.0000000000000004E-2</c:v>
                </c:pt>
                <c:pt idx="253">
                  <c:v>-1.999999999999999E-2</c:v>
                </c:pt>
                <c:pt idx="254">
                  <c:v>-2.0000000000000004E-2</c:v>
                </c:pt>
                <c:pt idx="255">
                  <c:v>-2.0000000000000004E-2</c:v>
                </c:pt>
                <c:pt idx="256">
                  <c:v>-1.4999999999999999E-2</c:v>
                </c:pt>
                <c:pt idx="257">
                  <c:v>-1.4999999999999999E-2</c:v>
                </c:pt>
                <c:pt idx="258">
                  <c:v>-1.4999999999999999E-2</c:v>
                </c:pt>
                <c:pt idx="259">
                  <c:v>-1.0000000000000002E-2</c:v>
                </c:pt>
                <c:pt idx="260">
                  <c:v>-9.999999999999995E-3</c:v>
                </c:pt>
                <c:pt idx="261">
                  <c:v>-1.0000000000000002E-2</c:v>
                </c:pt>
                <c:pt idx="262">
                  <c:v>-5.0000000000000044E-3</c:v>
                </c:pt>
                <c:pt idx="263">
                  <c:v>-4.9999999999999975E-3</c:v>
                </c:pt>
                <c:pt idx="264">
                  <c:v>-4.9999999999999975E-3</c:v>
                </c:pt>
                <c:pt idx="265">
                  <c:v>0</c:v>
                </c:pt>
                <c:pt idx="266">
                  <c:v>0</c:v>
                </c:pt>
                <c:pt idx="267">
                  <c:v>0</c:v>
                </c:pt>
                <c:pt idx="268">
                  <c:v>0</c:v>
                </c:pt>
                <c:pt idx="269">
                  <c:v>-4.9999999999999975E-3</c:v>
                </c:pt>
                <c:pt idx="270">
                  <c:v>-4.9999999999999975E-3</c:v>
                </c:pt>
                <c:pt idx="271">
                  <c:v>0</c:v>
                </c:pt>
                <c:pt idx="272">
                  <c:v>0</c:v>
                </c:pt>
                <c:pt idx="273">
                  <c:v>-5.0000000000000044E-3</c:v>
                </c:pt>
                <c:pt idx="274">
                  <c:v>-5.0000000000000044E-3</c:v>
                </c:pt>
                <c:pt idx="275">
                  <c:v>0</c:v>
                </c:pt>
                <c:pt idx="276">
                  <c:v>0</c:v>
                </c:pt>
                <c:pt idx="277">
                  <c:v>-4.9999999999999975E-3</c:v>
                </c:pt>
                <c:pt idx="278">
                  <c:v>-4.9999999999999975E-3</c:v>
                </c:pt>
                <c:pt idx="279">
                  <c:v>0</c:v>
                </c:pt>
                <c:pt idx="280">
                  <c:v>0</c:v>
                </c:pt>
                <c:pt idx="281">
                  <c:v>0</c:v>
                </c:pt>
                <c:pt idx="282">
                  <c:v>-5.000000000000001E-3</c:v>
                </c:pt>
                <c:pt idx="283">
                  <c:v>-5.000000000000001E-3</c:v>
                </c:pt>
                <c:pt idx="284">
                  <c:v>0</c:v>
                </c:pt>
                <c:pt idx="285">
                  <c:v>-5.000000000000001E-3</c:v>
                </c:pt>
                <c:pt idx="286">
                  <c:v>-5.000000000000001E-3</c:v>
                </c:pt>
                <c:pt idx="287">
                  <c:v>0</c:v>
                </c:pt>
                <c:pt idx="288">
                  <c:v>-4.9999999999999992E-3</c:v>
                </c:pt>
                <c:pt idx="289">
                  <c:v>-4.9999999999999992E-3</c:v>
                </c:pt>
                <c:pt idx="290">
                  <c:v>0</c:v>
                </c:pt>
                <c:pt idx="291">
                  <c:v>-5.0000000000000001E-3</c:v>
                </c:pt>
                <c:pt idx="292">
                  <c:v>-5.0000000000000001E-3</c:v>
                </c:pt>
                <c:pt idx="293">
                  <c:v>0</c:v>
                </c:pt>
                <c:pt idx="294">
                  <c:v>0</c:v>
                </c:pt>
                <c:pt idx="295">
                  <c:v>-5.0000000000000001E-3</c:v>
                </c:pt>
                <c:pt idx="296">
                  <c:v>-5.0000000000000001E-3</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8-814B-4B93-899D-E1CEE272887C}"/>
            </c:ext>
          </c:extLst>
        </c:ser>
        <c:ser>
          <c:idx val="1"/>
          <c:order val="1"/>
          <c:tx>
            <c:v>Valve Velocity (Exhaust)</c:v>
          </c:tx>
          <c:spPr>
            <a:ln w="28575" cap="rnd">
              <a:solidFill>
                <a:schemeClr val="accent2"/>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1'!$Y$5:$Y$365</c:f>
              <c:numCache>
                <c:formatCode>General</c:formatCode>
                <c:ptCount val="36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5.0000000000000001E-3</c:v>
                </c:pt>
                <c:pt idx="109">
                  <c:v>0.02</c:v>
                </c:pt>
                <c:pt idx="110">
                  <c:v>0.02</c:v>
                </c:pt>
                <c:pt idx="111">
                  <c:v>1.5000000000000003E-2</c:v>
                </c:pt>
                <c:pt idx="112">
                  <c:v>1.9999999999999997E-2</c:v>
                </c:pt>
                <c:pt idx="113">
                  <c:v>1.4999999999999999E-2</c:v>
                </c:pt>
                <c:pt idx="114">
                  <c:v>1.4999999999999999E-2</c:v>
                </c:pt>
                <c:pt idx="115">
                  <c:v>2.0000000000000004E-2</c:v>
                </c:pt>
                <c:pt idx="116">
                  <c:v>2.0000000000000004E-2</c:v>
                </c:pt>
                <c:pt idx="117">
                  <c:v>1.4999999999999999E-2</c:v>
                </c:pt>
                <c:pt idx="118">
                  <c:v>1.4999999999999999E-2</c:v>
                </c:pt>
                <c:pt idx="119">
                  <c:v>1.999999999999999E-2</c:v>
                </c:pt>
                <c:pt idx="120">
                  <c:v>2.0000000000000004E-2</c:v>
                </c:pt>
                <c:pt idx="121">
                  <c:v>2.0000000000000004E-2</c:v>
                </c:pt>
                <c:pt idx="122">
                  <c:v>1.4999999999999999E-2</c:v>
                </c:pt>
                <c:pt idx="123">
                  <c:v>1.5000000000000013E-2</c:v>
                </c:pt>
                <c:pt idx="124">
                  <c:v>1.999999999999999E-2</c:v>
                </c:pt>
                <c:pt idx="125">
                  <c:v>1.999999999999999E-2</c:v>
                </c:pt>
                <c:pt idx="126">
                  <c:v>2.0000000000000018E-2</c:v>
                </c:pt>
                <c:pt idx="127">
                  <c:v>1.999999999999999E-2</c:v>
                </c:pt>
                <c:pt idx="128">
                  <c:v>2.4999999999999994E-2</c:v>
                </c:pt>
                <c:pt idx="129">
                  <c:v>0.03</c:v>
                </c:pt>
                <c:pt idx="130">
                  <c:v>3.5000000000000003E-2</c:v>
                </c:pt>
                <c:pt idx="131">
                  <c:v>4.0000000000000008E-2</c:v>
                </c:pt>
                <c:pt idx="132">
                  <c:v>4.5000000000000012E-2</c:v>
                </c:pt>
                <c:pt idx="133">
                  <c:v>4.9999999999999989E-2</c:v>
                </c:pt>
                <c:pt idx="134">
                  <c:v>4.9999999999999989E-2</c:v>
                </c:pt>
                <c:pt idx="135">
                  <c:v>0.06</c:v>
                </c:pt>
                <c:pt idx="136">
                  <c:v>7.5000000000000011E-2</c:v>
                </c:pt>
                <c:pt idx="137">
                  <c:v>7.5000000000000011E-2</c:v>
                </c:pt>
                <c:pt idx="138">
                  <c:v>6.9999999999999951E-2</c:v>
                </c:pt>
                <c:pt idx="139">
                  <c:v>7.5000000000000011E-2</c:v>
                </c:pt>
                <c:pt idx="140">
                  <c:v>8.5000000000000075E-2</c:v>
                </c:pt>
                <c:pt idx="141">
                  <c:v>8.9999999999999969E-2</c:v>
                </c:pt>
                <c:pt idx="142">
                  <c:v>8.9999999999999969E-2</c:v>
                </c:pt>
                <c:pt idx="143">
                  <c:v>9.4999999999999973E-2</c:v>
                </c:pt>
                <c:pt idx="144">
                  <c:v>0.10499999999999998</c:v>
                </c:pt>
                <c:pt idx="145">
                  <c:v>0.12</c:v>
                </c:pt>
                <c:pt idx="146">
                  <c:v>0.12</c:v>
                </c:pt>
                <c:pt idx="147">
                  <c:v>0.125</c:v>
                </c:pt>
                <c:pt idx="148">
                  <c:v>0.1349999999999999</c:v>
                </c:pt>
                <c:pt idx="149">
                  <c:v>0.13000000000000012</c:v>
                </c:pt>
                <c:pt idx="150">
                  <c:v>0.13500000000000001</c:v>
                </c:pt>
                <c:pt idx="151">
                  <c:v>0.14500000000000002</c:v>
                </c:pt>
                <c:pt idx="152">
                  <c:v>0.16500000000000004</c:v>
                </c:pt>
                <c:pt idx="153">
                  <c:v>0.16499999999999981</c:v>
                </c:pt>
                <c:pt idx="154">
                  <c:v>0.16500000000000004</c:v>
                </c:pt>
                <c:pt idx="155">
                  <c:v>0.18000000000000016</c:v>
                </c:pt>
                <c:pt idx="156">
                  <c:v>0.18999999999999995</c:v>
                </c:pt>
                <c:pt idx="157">
                  <c:v>0.19999999999999996</c:v>
                </c:pt>
                <c:pt idx="158">
                  <c:v>0.20000000000000018</c:v>
                </c:pt>
                <c:pt idx="159">
                  <c:v>0.24</c:v>
                </c:pt>
                <c:pt idx="160">
                  <c:v>0.26</c:v>
                </c:pt>
                <c:pt idx="161">
                  <c:v>0.26500000000000012</c:v>
                </c:pt>
                <c:pt idx="162">
                  <c:v>0.25999999999999979</c:v>
                </c:pt>
                <c:pt idx="163">
                  <c:v>0.23999999999999977</c:v>
                </c:pt>
                <c:pt idx="164">
                  <c:v>0.27</c:v>
                </c:pt>
                <c:pt idx="165">
                  <c:v>0.28000000000000025</c:v>
                </c:pt>
                <c:pt idx="166">
                  <c:v>0.28000000000000025</c:v>
                </c:pt>
                <c:pt idx="167">
                  <c:v>0.27</c:v>
                </c:pt>
                <c:pt idx="168">
                  <c:v>0.26499999999999968</c:v>
                </c:pt>
                <c:pt idx="169">
                  <c:v>0.25999999999999979</c:v>
                </c:pt>
                <c:pt idx="170">
                  <c:v>0.33000000000000007</c:v>
                </c:pt>
                <c:pt idx="171">
                  <c:v>0.32500000000000018</c:v>
                </c:pt>
                <c:pt idx="172">
                  <c:v>0.22500000000000009</c:v>
                </c:pt>
                <c:pt idx="173">
                  <c:v>0.20999999999999996</c:v>
                </c:pt>
                <c:pt idx="174">
                  <c:v>0.18500000000000005</c:v>
                </c:pt>
                <c:pt idx="175">
                  <c:v>0.12999999999999989</c:v>
                </c:pt>
                <c:pt idx="176">
                  <c:v>6.999999999999984E-2</c:v>
                </c:pt>
                <c:pt idx="177">
                  <c:v>2.9999999999999805E-2</c:v>
                </c:pt>
                <c:pt idx="178">
                  <c:v>-4.9999999999999822E-2</c:v>
                </c:pt>
                <c:pt idx="179">
                  <c:v>-0.11499999999999977</c:v>
                </c:pt>
                <c:pt idx="180">
                  <c:v>-0.12000000000000011</c:v>
                </c:pt>
                <c:pt idx="181">
                  <c:v>-0.16999999999999993</c:v>
                </c:pt>
                <c:pt idx="182">
                  <c:v>-0.21999999999999975</c:v>
                </c:pt>
                <c:pt idx="183">
                  <c:v>-0.23499999999999988</c:v>
                </c:pt>
                <c:pt idx="184">
                  <c:v>-0.26500000000000012</c:v>
                </c:pt>
                <c:pt idx="185">
                  <c:v>-0.26500000000000012</c:v>
                </c:pt>
                <c:pt idx="186">
                  <c:v>-0.28000000000000025</c:v>
                </c:pt>
                <c:pt idx="187">
                  <c:v>-0.28500000000000014</c:v>
                </c:pt>
                <c:pt idx="188">
                  <c:v>-0.27</c:v>
                </c:pt>
                <c:pt idx="189">
                  <c:v>-0.24500000000000011</c:v>
                </c:pt>
                <c:pt idx="190">
                  <c:v>-0.25499999999999989</c:v>
                </c:pt>
                <c:pt idx="191">
                  <c:v>-0.29000000000000004</c:v>
                </c:pt>
                <c:pt idx="192">
                  <c:v>-0.25</c:v>
                </c:pt>
                <c:pt idx="193">
                  <c:v>-0.25</c:v>
                </c:pt>
                <c:pt idx="194">
                  <c:v>-0.25499999999999989</c:v>
                </c:pt>
                <c:pt idx="195">
                  <c:v>-0.22499999999999987</c:v>
                </c:pt>
                <c:pt idx="196">
                  <c:v>-0.20999999999999996</c:v>
                </c:pt>
                <c:pt idx="197">
                  <c:v>-0.20999999999999996</c:v>
                </c:pt>
                <c:pt idx="198">
                  <c:v>-0.19500000000000006</c:v>
                </c:pt>
                <c:pt idx="199">
                  <c:v>-0.16999999999999993</c:v>
                </c:pt>
                <c:pt idx="200">
                  <c:v>-0.16999999999999993</c:v>
                </c:pt>
                <c:pt idx="201">
                  <c:v>-0.18999999999999995</c:v>
                </c:pt>
                <c:pt idx="202">
                  <c:v>-0.18500000000000005</c:v>
                </c:pt>
                <c:pt idx="203">
                  <c:v>-0.15500000000000003</c:v>
                </c:pt>
                <c:pt idx="204">
                  <c:v>-0.15000000000000013</c:v>
                </c:pt>
                <c:pt idx="205">
                  <c:v>-0.15000000000000013</c:v>
                </c:pt>
                <c:pt idx="206">
                  <c:v>-0.12999999999999989</c:v>
                </c:pt>
                <c:pt idx="207">
                  <c:v>-0.12499999999999989</c:v>
                </c:pt>
                <c:pt idx="208">
                  <c:v>-0.13500000000000001</c:v>
                </c:pt>
                <c:pt idx="209">
                  <c:v>-0.10500000000000009</c:v>
                </c:pt>
                <c:pt idx="210">
                  <c:v>-0.10499999999999998</c:v>
                </c:pt>
                <c:pt idx="211">
                  <c:v>-0.11499999999999999</c:v>
                </c:pt>
                <c:pt idx="212">
                  <c:v>-0.10499999999999998</c:v>
                </c:pt>
                <c:pt idx="213">
                  <c:v>-9.4999999999999973E-2</c:v>
                </c:pt>
                <c:pt idx="214">
                  <c:v>-8.0000000000000071E-2</c:v>
                </c:pt>
                <c:pt idx="215">
                  <c:v>-7.999999999999996E-2</c:v>
                </c:pt>
                <c:pt idx="216">
                  <c:v>-7.4999999999999956E-2</c:v>
                </c:pt>
                <c:pt idx="217">
                  <c:v>-7.5000000000000011E-2</c:v>
                </c:pt>
                <c:pt idx="218">
                  <c:v>-7.5000000000000011E-2</c:v>
                </c:pt>
                <c:pt idx="219">
                  <c:v>-0.06</c:v>
                </c:pt>
                <c:pt idx="220">
                  <c:v>-5.4999999999999993E-2</c:v>
                </c:pt>
                <c:pt idx="221">
                  <c:v>-5.5000000000000049E-2</c:v>
                </c:pt>
                <c:pt idx="222">
                  <c:v>-4.4999999999999984E-2</c:v>
                </c:pt>
                <c:pt idx="223">
                  <c:v>-4.4999999999999984E-2</c:v>
                </c:pt>
                <c:pt idx="224">
                  <c:v>-4.0000000000000036E-2</c:v>
                </c:pt>
                <c:pt idx="225">
                  <c:v>-2.4999999999999967E-2</c:v>
                </c:pt>
                <c:pt idx="226">
                  <c:v>-2.4999999999999967E-2</c:v>
                </c:pt>
                <c:pt idx="227">
                  <c:v>-2.5000000000000022E-2</c:v>
                </c:pt>
                <c:pt idx="228">
                  <c:v>-2.0000000000000018E-2</c:v>
                </c:pt>
                <c:pt idx="229">
                  <c:v>-1.999999999999999E-2</c:v>
                </c:pt>
                <c:pt idx="230">
                  <c:v>-1.999999999999999E-2</c:v>
                </c:pt>
                <c:pt idx="231">
                  <c:v>-2.0000000000000018E-2</c:v>
                </c:pt>
                <c:pt idx="232">
                  <c:v>-1.999999999999999E-2</c:v>
                </c:pt>
                <c:pt idx="233">
                  <c:v>-1.4999999999999986E-2</c:v>
                </c:pt>
                <c:pt idx="234">
                  <c:v>-1.0000000000000009E-2</c:v>
                </c:pt>
                <c:pt idx="235">
                  <c:v>-1.5000000000000013E-2</c:v>
                </c:pt>
                <c:pt idx="236">
                  <c:v>-1.999999999999999E-2</c:v>
                </c:pt>
                <c:pt idx="237">
                  <c:v>-1.999999999999999E-2</c:v>
                </c:pt>
                <c:pt idx="238">
                  <c:v>-1.5000000000000013E-2</c:v>
                </c:pt>
                <c:pt idx="239">
                  <c:v>-1.5000000000000013E-2</c:v>
                </c:pt>
                <c:pt idx="240">
                  <c:v>-1.4999999999999986E-2</c:v>
                </c:pt>
                <c:pt idx="241">
                  <c:v>-1.4999999999999986E-2</c:v>
                </c:pt>
                <c:pt idx="242">
                  <c:v>-2.0000000000000018E-2</c:v>
                </c:pt>
                <c:pt idx="243">
                  <c:v>-1.4999999999999999E-2</c:v>
                </c:pt>
                <c:pt idx="244">
                  <c:v>-1.4999999999999999E-2</c:v>
                </c:pt>
                <c:pt idx="245">
                  <c:v>-2.0000000000000004E-2</c:v>
                </c:pt>
                <c:pt idx="246">
                  <c:v>-1.4999999999999999E-2</c:v>
                </c:pt>
                <c:pt idx="247">
                  <c:v>-1.4999999999999999E-2</c:v>
                </c:pt>
                <c:pt idx="248">
                  <c:v>-1.999999999999999E-2</c:v>
                </c:pt>
                <c:pt idx="249">
                  <c:v>-2.0000000000000004E-2</c:v>
                </c:pt>
                <c:pt idx="250">
                  <c:v>-1.5000000000000006E-2</c:v>
                </c:pt>
                <c:pt idx="251">
                  <c:v>-9.999999999999995E-3</c:v>
                </c:pt>
                <c:pt idx="252">
                  <c:v>-1.4999999999999999E-2</c:v>
                </c:pt>
                <c:pt idx="253">
                  <c:v>-1.4999999999999999E-2</c:v>
                </c:pt>
                <c:pt idx="254">
                  <c:v>-4.9999999999999975E-3</c:v>
                </c:pt>
                <c:pt idx="255">
                  <c:v>-5.0000000000000044E-3</c:v>
                </c:pt>
                <c:pt idx="256">
                  <c:v>-1.0000000000000002E-2</c:v>
                </c:pt>
                <c:pt idx="257">
                  <c:v>-4.9999999999999975E-3</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-5.000000000000001E-3</c:v>
                </c:pt>
                <c:pt idx="321">
                  <c:v>-5.000000000000001E-3</c:v>
                </c:pt>
                <c:pt idx="322">
                  <c:v>0</c:v>
                </c:pt>
                <c:pt idx="323">
                  <c:v>0</c:v>
                </c:pt>
                <c:pt idx="324">
                  <c:v>-5.000000000000001E-3</c:v>
                </c:pt>
                <c:pt idx="325">
                  <c:v>-5.000000000000001E-3</c:v>
                </c:pt>
                <c:pt idx="326">
                  <c:v>0</c:v>
                </c:pt>
                <c:pt idx="327">
                  <c:v>0</c:v>
                </c:pt>
                <c:pt idx="328">
                  <c:v>0</c:v>
                </c:pt>
                <c:pt idx="329">
                  <c:v>0</c:v>
                </c:pt>
                <c:pt idx="330">
                  <c:v>0</c:v>
                </c:pt>
                <c:pt idx="331">
                  <c:v>0</c:v>
                </c:pt>
                <c:pt idx="332">
                  <c:v>0</c:v>
                </c:pt>
                <c:pt idx="333">
                  <c:v>-4.9999999999999992E-3</c:v>
                </c:pt>
                <c:pt idx="334">
                  <c:v>-4.9999999999999992E-3</c:v>
                </c:pt>
                <c:pt idx="335">
                  <c:v>0</c:v>
                </c:pt>
                <c:pt idx="336">
                  <c:v>0</c:v>
                </c:pt>
                <c:pt idx="337">
                  <c:v>0</c:v>
                </c:pt>
                <c:pt idx="338">
                  <c:v>0</c:v>
                </c:pt>
                <c:pt idx="339">
                  <c:v>0</c:v>
                </c:pt>
                <c:pt idx="340">
                  <c:v>0</c:v>
                </c:pt>
                <c:pt idx="341">
                  <c:v>0</c:v>
                </c:pt>
                <c:pt idx="342">
                  <c:v>0</c:v>
                </c:pt>
                <c:pt idx="343">
                  <c:v>0</c:v>
                </c:pt>
                <c:pt idx="344">
                  <c:v>0</c:v>
                </c:pt>
                <c:pt idx="345">
                  <c:v>-5.0000000000000001E-3</c:v>
                </c:pt>
                <c:pt idx="346">
                  <c:v>-5.0000000000000001E-3</c:v>
                </c:pt>
                <c:pt idx="347">
                  <c:v>0</c:v>
                </c:pt>
                <c:pt idx="348">
                  <c:v>0</c:v>
                </c:pt>
                <c:pt idx="349">
                  <c:v>0</c:v>
                </c:pt>
                <c:pt idx="350">
                  <c:v>0</c:v>
                </c:pt>
                <c:pt idx="351">
                  <c:v>0</c:v>
                </c:pt>
                <c:pt idx="352">
                  <c:v>0</c:v>
                </c:pt>
                <c:pt idx="353">
                  <c:v>0</c:v>
                </c:pt>
                <c:pt idx="354">
                  <c:v>-5.0000000000000001E-3</c:v>
                </c:pt>
                <c:pt idx="355">
                  <c:v>-5.0000000000000001E-3</c:v>
                </c:pt>
                <c:pt idx="356">
                  <c:v>0</c:v>
                </c:pt>
                <c:pt idx="357">
                  <c:v>0</c:v>
                </c:pt>
                <c:pt idx="358">
                  <c:v>0</c:v>
                </c:pt>
                <c:pt idx="359">
                  <c:v>0</c:v>
                </c:pt>
                <c:pt idx="360">
                  <c:v>0</c:v>
                </c:pt>
              </c:numCache>
            </c:numRef>
          </c:val>
          <c:smooth val="0"/>
          <c:extLst>
            <c:ext xmlns:c16="http://schemas.microsoft.com/office/drawing/2014/chart" uri="{C3380CC4-5D6E-409C-BE32-E72D297353CC}">
              <c16:uniqueId val="{00000009-814B-4B93-899D-E1CEE272887C}"/>
            </c:ext>
          </c:extLst>
        </c:ser>
        <c:dLbls>
          <c:showLegendKey val="0"/>
          <c:showVal val="0"/>
          <c:showCatName val="0"/>
          <c:showSerName val="0"/>
          <c:showPercent val="0"/>
          <c:showBubbleSize val="0"/>
        </c:dLbls>
        <c:smooth val="0"/>
        <c:axId val="1499859903"/>
        <c:axId val="1499860383"/>
      </c:lineChart>
      <c:catAx>
        <c:axId val="149985990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Cam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860383"/>
        <c:crosses val="autoZero"/>
        <c:auto val="1"/>
        <c:lblAlgn val="ctr"/>
        <c:lblOffset val="100"/>
        <c:tickLblSkip val="60"/>
        <c:noMultiLvlLbl val="0"/>
      </c:catAx>
      <c:valAx>
        <c:axId val="14998603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Velocity</a:t>
                </a:r>
                <a:r>
                  <a:rPr lang="en-GB" baseline="0"/>
                  <a:t> (mm/deg)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85990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a:t>
            </a:r>
            <a:r>
              <a:rPr lang="en-GB" baseline="0"/>
              <a:t> Acceleration </a:t>
            </a:r>
            <a:r>
              <a:rPr lang="en-GB"/>
              <a:t>vs Cam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Acceleration (Intake)</c:v>
          </c:tx>
          <c:spPr>
            <a:ln w="28575" cap="rnd">
              <a:solidFill>
                <a:schemeClr val="accent1"/>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1'!$Z$5:$Z$365</c:f>
              <c:numCache>
                <c:formatCode>0.0000</c:formatCode>
                <c:ptCount val="361"/>
                <c:pt idx="0">
                  <c:v>0</c:v>
                </c:pt>
                <c:pt idx="1">
                  <c:v>2.5000000000000001E-3</c:v>
                </c:pt>
                <c:pt idx="2">
                  <c:v>-2.5000000000000001E-3</c:v>
                </c:pt>
                <c:pt idx="3">
                  <c:v>-2.5000000000000001E-3</c:v>
                </c:pt>
                <c:pt idx="4">
                  <c:v>2.5000000000000001E-3</c:v>
                </c:pt>
                <c:pt idx="5">
                  <c:v>2.5000000000000001E-3</c:v>
                </c:pt>
                <c:pt idx="6">
                  <c:v>-2.5000000000000001E-3</c:v>
                </c:pt>
                <c:pt idx="7">
                  <c:v>-4.3368086899420177E-19</c:v>
                </c:pt>
                <c:pt idx="8">
                  <c:v>2.4999999999999996E-3</c:v>
                </c:pt>
                <c:pt idx="9">
                  <c:v>-2.4999999999999996E-3</c:v>
                </c:pt>
                <c:pt idx="10">
                  <c:v>8.6736173798840355E-19</c:v>
                </c:pt>
                <c:pt idx="11">
                  <c:v>2.5000000000000005E-3</c:v>
                </c:pt>
                <c:pt idx="12">
                  <c:v>-2.5000000000000005E-3</c:v>
                </c:pt>
                <c:pt idx="13">
                  <c:v>-2.5000000000000005E-3</c:v>
                </c:pt>
                <c:pt idx="14">
                  <c:v>2.5000000000000005E-3</c:v>
                </c:pt>
                <c:pt idx="15">
                  <c:v>2.5000000000000005E-3</c:v>
                </c:pt>
                <c:pt idx="16">
                  <c:v>-1.7347234759768071E-18</c:v>
                </c:pt>
                <c:pt idx="17">
                  <c:v>-1.7347234759768071E-18</c:v>
                </c:pt>
                <c:pt idx="18">
                  <c:v>-2.4999999999999988E-3</c:v>
                </c:pt>
                <c:pt idx="19">
                  <c:v>3.4694469519536142E-18</c:v>
                </c:pt>
                <c:pt idx="20">
                  <c:v>2.5000000000000022E-3</c:v>
                </c:pt>
                <c:pt idx="21">
                  <c:v>-2.5000000000000022E-3</c:v>
                </c:pt>
                <c:pt idx="22">
                  <c:v>-3.4694469519536142E-18</c:v>
                </c:pt>
                <c:pt idx="23">
                  <c:v>2.4999999999999988E-3</c:v>
                </c:pt>
                <c:pt idx="24">
                  <c:v>-2.4999999999999988E-3</c:v>
                </c:pt>
                <c:pt idx="25">
                  <c:v>0</c:v>
                </c:pt>
                <c:pt idx="26">
                  <c:v>2.4999999999999988E-3</c:v>
                </c:pt>
                <c:pt idx="27">
                  <c:v>3.4694469519536142E-18</c:v>
                </c:pt>
                <c:pt idx="28">
                  <c:v>3.4694469519536142E-18</c:v>
                </c:pt>
                <c:pt idx="29">
                  <c:v>-3.4694469519536142E-18</c:v>
                </c:pt>
                <c:pt idx="30">
                  <c:v>-3.4694469519536142E-18</c:v>
                </c:pt>
                <c:pt idx="31">
                  <c:v>-2.4999999999999988E-3</c:v>
                </c:pt>
                <c:pt idx="32">
                  <c:v>0</c:v>
                </c:pt>
                <c:pt idx="33">
                  <c:v>2.4999999999999988E-3</c:v>
                </c:pt>
                <c:pt idx="34">
                  <c:v>-2.4999999999999988E-3</c:v>
                </c:pt>
                <c:pt idx="35">
                  <c:v>3.4694469519536142E-18</c:v>
                </c:pt>
                <c:pt idx="36">
                  <c:v>2.5000000000000022E-3</c:v>
                </c:pt>
                <c:pt idx="37">
                  <c:v>-2.5000000000000022E-3</c:v>
                </c:pt>
                <c:pt idx="38">
                  <c:v>0</c:v>
                </c:pt>
                <c:pt idx="39">
                  <c:v>2.5000000000000022E-3</c:v>
                </c:pt>
                <c:pt idx="40">
                  <c:v>-2.5000000000000022E-3</c:v>
                </c:pt>
                <c:pt idx="41">
                  <c:v>-6.9388939039072284E-18</c:v>
                </c:pt>
                <c:pt idx="42">
                  <c:v>2.4999999999999953E-3</c:v>
                </c:pt>
                <c:pt idx="43">
                  <c:v>-2.4999999999999953E-3</c:v>
                </c:pt>
                <c:pt idx="44">
                  <c:v>6.9388939039072284E-18</c:v>
                </c:pt>
                <c:pt idx="45">
                  <c:v>2.5000000000000022E-3</c:v>
                </c:pt>
                <c:pt idx="46">
                  <c:v>0</c:v>
                </c:pt>
                <c:pt idx="47">
                  <c:v>0</c:v>
                </c:pt>
                <c:pt idx="48">
                  <c:v>-6.9388939039072284E-18</c:v>
                </c:pt>
                <c:pt idx="49">
                  <c:v>-6.9388939039072284E-18</c:v>
                </c:pt>
                <c:pt idx="50">
                  <c:v>-2.4999999999999953E-3</c:v>
                </c:pt>
                <c:pt idx="51">
                  <c:v>6.9388939039072284E-18</c:v>
                </c:pt>
                <c:pt idx="52">
                  <c:v>2.5000000000000022E-3</c:v>
                </c:pt>
                <c:pt idx="53">
                  <c:v>-2.5000000000000022E-3</c:v>
                </c:pt>
                <c:pt idx="54">
                  <c:v>-2.5000000000000022E-3</c:v>
                </c:pt>
                <c:pt idx="55">
                  <c:v>2.5000000000000022E-3</c:v>
                </c:pt>
                <c:pt idx="56">
                  <c:v>2.5000000000000022E-3</c:v>
                </c:pt>
                <c:pt idx="57">
                  <c:v>-2.5000000000000022E-3</c:v>
                </c:pt>
                <c:pt idx="58">
                  <c:v>-6.9388939039072284E-18</c:v>
                </c:pt>
                <c:pt idx="59">
                  <c:v>2.4999999999999953E-3</c:v>
                </c:pt>
                <c:pt idx="60">
                  <c:v>-2.4999999999999953E-3</c:v>
                </c:pt>
                <c:pt idx="61">
                  <c:v>6.9388939039072284E-18</c:v>
                </c:pt>
                <c:pt idx="62">
                  <c:v>2.5000000000000022E-3</c:v>
                </c:pt>
                <c:pt idx="63">
                  <c:v>-2.5000000000000022E-3</c:v>
                </c:pt>
                <c:pt idx="64">
                  <c:v>-2.5000000000000022E-3</c:v>
                </c:pt>
                <c:pt idx="65">
                  <c:v>2.5000000000000022E-3</c:v>
                </c:pt>
                <c:pt idx="66">
                  <c:v>2.5000000000000022E-3</c:v>
                </c:pt>
                <c:pt idx="67">
                  <c:v>-2.5000000000000022E-3</c:v>
                </c:pt>
                <c:pt idx="68">
                  <c:v>-2.5000000000000022E-3</c:v>
                </c:pt>
                <c:pt idx="69">
                  <c:v>2.4999999999999953E-3</c:v>
                </c:pt>
                <c:pt idx="70">
                  <c:v>2.4999999999999953E-3</c:v>
                </c:pt>
                <c:pt idx="71">
                  <c:v>-2.4999999999999953E-3</c:v>
                </c:pt>
                <c:pt idx="72">
                  <c:v>-2.4999999999999953E-3</c:v>
                </c:pt>
                <c:pt idx="73">
                  <c:v>2.5000000000000022E-3</c:v>
                </c:pt>
                <c:pt idx="74">
                  <c:v>2.5000000000000022E-3</c:v>
                </c:pt>
                <c:pt idx="75">
                  <c:v>-2.5000000000000022E-3</c:v>
                </c:pt>
                <c:pt idx="76">
                  <c:v>-2.5000000000000022E-3</c:v>
                </c:pt>
                <c:pt idx="77">
                  <c:v>0</c:v>
                </c:pt>
                <c:pt idx="78">
                  <c:v>0</c:v>
                </c:pt>
                <c:pt idx="79">
                  <c:v>2.5000000000000022E-3</c:v>
                </c:pt>
                <c:pt idx="80">
                  <c:v>2.5000000000000022E-3</c:v>
                </c:pt>
                <c:pt idx="81">
                  <c:v>-2.5000000000000022E-3</c:v>
                </c:pt>
                <c:pt idx="82">
                  <c:v>-2.5000000000000022E-3</c:v>
                </c:pt>
                <c:pt idx="83">
                  <c:v>0</c:v>
                </c:pt>
                <c:pt idx="84">
                  <c:v>0</c:v>
                </c:pt>
                <c:pt idx="85">
                  <c:v>0</c:v>
                </c:pt>
                <c:pt idx="86">
                  <c:v>2.5000000000000022E-3</c:v>
                </c:pt>
                <c:pt idx="87">
                  <c:v>2.5000000000000022E-3</c:v>
                </c:pt>
                <c:pt idx="88">
                  <c:v>-2.5000000000000022E-3</c:v>
                </c:pt>
                <c:pt idx="89">
                  <c:v>-2.5000000000000022E-3</c:v>
                </c:pt>
                <c:pt idx="90">
                  <c:v>0</c:v>
                </c:pt>
                <c:pt idx="91">
                  <c:v>0</c:v>
                </c:pt>
                <c:pt idx="92">
                  <c:v>0</c:v>
                </c:pt>
                <c:pt idx="93">
                  <c:v>0</c:v>
                </c:pt>
                <c:pt idx="94">
                  <c:v>0</c:v>
                </c:pt>
                <c:pt idx="95">
                  <c:v>0</c:v>
                </c:pt>
                <c:pt idx="96">
                  <c:v>0</c:v>
                </c:pt>
                <c:pt idx="97">
                  <c:v>0</c:v>
                </c:pt>
                <c:pt idx="98">
                  <c:v>2.5000000000000022E-3</c:v>
                </c:pt>
                <c:pt idx="99">
                  <c:v>2.5000000000000022E-3</c:v>
                </c:pt>
                <c:pt idx="100">
                  <c:v>-2.5000000000000022E-3</c:v>
                </c:pt>
                <c:pt idx="101">
                  <c:v>-2.5000000000000022E-3</c:v>
                </c:pt>
                <c:pt idx="102">
                  <c:v>2.4999999999999883E-3</c:v>
                </c:pt>
                <c:pt idx="103">
                  <c:v>4.9999999999999906E-3</c:v>
                </c:pt>
                <c:pt idx="104">
                  <c:v>2.5000000000000161E-3</c:v>
                </c:pt>
                <c:pt idx="105">
                  <c:v>1.3877787807814457E-17</c:v>
                </c:pt>
                <c:pt idx="106">
                  <c:v>0</c:v>
                </c:pt>
                <c:pt idx="107">
                  <c:v>2.4999999999999883E-3</c:v>
                </c:pt>
                <c:pt idx="108">
                  <c:v>2.4999999999999883E-3</c:v>
                </c:pt>
                <c:pt idx="109">
                  <c:v>1.3877787807814457E-17</c:v>
                </c:pt>
                <c:pt idx="110">
                  <c:v>1.3877787807814457E-17</c:v>
                </c:pt>
                <c:pt idx="111">
                  <c:v>-1.3877787807814457E-17</c:v>
                </c:pt>
                <c:pt idx="112">
                  <c:v>2.4999999999999883E-3</c:v>
                </c:pt>
                <c:pt idx="113">
                  <c:v>1.3877787807814457E-17</c:v>
                </c:pt>
                <c:pt idx="114">
                  <c:v>-2.4999999999999883E-3</c:v>
                </c:pt>
                <c:pt idx="115">
                  <c:v>-1.3877787807814457E-17</c:v>
                </c:pt>
                <c:pt idx="116">
                  <c:v>-1.3877787807814457E-17</c:v>
                </c:pt>
                <c:pt idx="117">
                  <c:v>1.3877787807814457E-17</c:v>
                </c:pt>
                <c:pt idx="118">
                  <c:v>1.3877787807814457E-17</c:v>
                </c:pt>
                <c:pt idx="119">
                  <c:v>2.5000000000000022E-3</c:v>
                </c:pt>
                <c:pt idx="120">
                  <c:v>0</c:v>
                </c:pt>
                <c:pt idx="121">
                  <c:v>-2.50000000000003E-3</c:v>
                </c:pt>
                <c:pt idx="122">
                  <c:v>2.4999999999999745E-3</c:v>
                </c:pt>
                <c:pt idx="123">
                  <c:v>2.50000000000003E-3</c:v>
                </c:pt>
                <c:pt idx="124">
                  <c:v>-2.4999999999999745E-3</c:v>
                </c:pt>
                <c:pt idx="125">
                  <c:v>0</c:v>
                </c:pt>
                <c:pt idx="126">
                  <c:v>7.5000000000000067E-3</c:v>
                </c:pt>
                <c:pt idx="127">
                  <c:v>2.4999999999999745E-3</c:v>
                </c:pt>
                <c:pt idx="128">
                  <c:v>-2.50000000000003E-3</c:v>
                </c:pt>
                <c:pt idx="129">
                  <c:v>5.0000000000000322E-3</c:v>
                </c:pt>
                <c:pt idx="130">
                  <c:v>1.0000000000000009E-2</c:v>
                </c:pt>
                <c:pt idx="131">
                  <c:v>4.9999999999999767E-3</c:v>
                </c:pt>
                <c:pt idx="132">
                  <c:v>2.50000000000003E-3</c:v>
                </c:pt>
                <c:pt idx="133">
                  <c:v>7.5000000000000067E-3</c:v>
                </c:pt>
                <c:pt idx="134">
                  <c:v>4.9999999999999767E-3</c:v>
                </c:pt>
                <c:pt idx="135">
                  <c:v>5.0000000000000322E-3</c:v>
                </c:pt>
                <c:pt idx="136">
                  <c:v>1.2499999999999983E-2</c:v>
                </c:pt>
                <c:pt idx="137">
                  <c:v>7.4999999999999512E-3</c:v>
                </c:pt>
                <c:pt idx="138">
                  <c:v>-4.9999999999999489E-3</c:v>
                </c:pt>
                <c:pt idx="139">
                  <c:v>-5.0000000000000044E-3</c:v>
                </c:pt>
                <c:pt idx="140">
                  <c:v>7.4999999999999512E-3</c:v>
                </c:pt>
                <c:pt idx="141">
                  <c:v>1.2500000000000011E-2</c:v>
                </c:pt>
                <c:pt idx="142">
                  <c:v>7.5000000000000067E-3</c:v>
                </c:pt>
                <c:pt idx="143">
                  <c:v>5.00000000000006E-3</c:v>
                </c:pt>
                <c:pt idx="144">
                  <c:v>5.0000000000000044E-3</c:v>
                </c:pt>
                <c:pt idx="145">
                  <c:v>4.9999999999999489E-3</c:v>
                </c:pt>
                <c:pt idx="146">
                  <c:v>2.5000000000000577E-3</c:v>
                </c:pt>
                <c:pt idx="147">
                  <c:v>-5.00000000000006E-3</c:v>
                </c:pt>
                <c:pt idx="148">
                  <c:v>-1.1102230246251565E-16</c:v>
                </c:pt>
                <c:pt idx="149">
                  <c:v>3.5000000000000142E-2</c:v>
                </c:pt>
                <c:pt idx="150">
                  <c:v>2.2500000000000075E-2</c:v>
                </c:pt>
                <c:pt idx="151">
                  <c:v>-1.5000000000000124E-2</c:v>
                </c:pt>
                <c:pt idx="152">
                  <c:v>-7.5000000000000622E-3</c:v>
                </c:pt>
                <c:pt idx="153">
                  <c:v>-2.4999999999999467E-3</c:v>
                </c:pt>
                <c:pt idx="154">
                  <c:v>1.7500000000000071E-2</c:v>
                </c:pt>
                <c:pt idx="155">
                  <c:v>1.749999999999996E-2</c:v>
                </c:pt>
                <c:pt idx="156">
                  <c:v>-2.5000000000000577E-3</c:v>
                </c:pt>
                <c:pt idx="157">
                  <c:v>7.4999999999999512E-3</c:v>
                </c:pt>
                <c:pt idx="158">
                  <c:v>1.2500000000000178E-2</c:v>
                </c:pt>
                <c:pt idx="159">
                  <c:v>1.0000000000000231E-2</c:v>
                </c:pt>
                <c:pt idx="160">
                  <c:v>9.9999999999996758E-3</c:v>
                </c:pt>
                <c:pt idx="161">
                  <c:v>4.9999999999998934E-3</c:v>
                </c:pt>
                <c:pt idx="162">
                  <c:v>5.0000000000003375E-3</c:v>
                </c:pt>
                <c:pt idx="163">
                  <c:v>4.9999999999998934E-3</c:v>
                </c:pt>
                <c:pt idx="164">
                  <c:v>1.7499999999999849E-2</c:v>
                </c:pt>
                <c:pt idx="165">
                  <c:v>1.2499999999999956E-2</c:v>
                </c:pt>
                <c:pt idx="166">
                  <c:v>-2.0000000000000018E-2</c:v>
                </c:pt>
                <c:pt idx="167">
                  <c:v>1.0000000000000231E-2</c:v>
                </c:pt>
                <c:pt idx="168">
                  <c:v>3.499999999999992E-2</c:v>
                </c:pt>
                <c:pt idx="169">
                  <c:v>-7.5000000000000622E-3</c:v>
                </c:pt>
                <c:pt idx="170">
                  <c:v>-1.4999999999999902E-2</c:v>
                </c:pt>
                <c:pt idx="171">
                  <c:v>2.2499999999999742E-2</c:v>
                </c:pt>
                <c:pt idx="172">
                  <c:v>1.4999999999999902E-2</c:v>
                </c:pt>
                <c:pt idx="173">
                  <c:v>-1.499999999999968E-2</c:v>
                </c:pt>
                <c:pt idx="174">
                  <c:v>-1.4999999999999902E-2</c:v>
                </c:pt>
                <c:pt idx="175">
                  <c:v>7.4999999999998401E-3</c:v>
                </c:pt>
                <c:pt idx="176">
                  <c:v>7.5000000000000622E-3</c:v>
                </c:pt>
                <c:pt idx="177">
                  <c:v>-4.0000000000000036E-2</c:v>
                </c:pt>
                <c:pt idx="178">
                  <c:v>-7.7500000000000124E-2</c:v>
                </c:pt>
                <c:pt idx="179">
                  <c:v>-7.2499999999999787E-2</c:v>
                </c:pt>
                <c:pt idx="180">
                  <c:v>-4.0000000000000036E-2</c:v>
                </c:pt>
                <c:pt idx="181">
                  <c:v>-2.7500000000000302E-2</c:v>
                </c:pt>
                <c:pt idx="182">
                  <c:v>-4.7499999999999876E-2</c:v>
                </c:pt>
                <c:pt idx="183">
                  <c:v>-6.2499999999999556E-2</c:v>
                </c:pt>
                <c:pt idx="184">
                  <c:v>-4.7499999999999876E-2</c:v>
                </c:pt>
                <c:pt idx="185">
                  <c:v>-4.2500000000000426E-2</c:v>
                </c:pt>
                <c:pt idx="186">
                  <c:v>-6.0000000000000053E-2</c:v>
                </c:pt>
                <c:pt idx="187">
                  <c:v>-4.7499999999999876E-2</c:v>
                </c:pt>
                <c:pt idx="188">
                  <c:v>-2.5000000000000355E-2</c:v>
                </c:pt>
                <c:pt idx="189">
                  <c:v>-1.2499999999999956E-2</c:v>
                </c:pt>
                <c:pt idx="190">
                  <c:v>-1.499999999999968E-2</c:v>
                </c:pt>
                <c:pt idx="191">
                  <c:v>-1.2500000000000178E-2</c:v>
                </c:pt>
                <c:pt idx="192">
                  <c:v>2.4999999999999467E-3</c:v>
                </c:pt>
                <c:pt idx="193">
                  <c:v>2.5000000000001688E-3</c:v>
                </c:pt>
                <c:pt idx="194">
                  <c:v>1.7500000000000071E-2</c:v>
                </c:pt>
                <c:pt idx="195">
                  <c:v>2.0000000000000018E-2</c:v>
                </c:pt>
                <c:pt idx="196">
                  <c:v>-1.0000000000000231E-2</c:v>
                </c:pt>
                <c:pt idx="197">
                  <c:v>0</c:v>
                </c:pt>
                <c:pt idx="198">
                  <c:v>4.0000000000000258E-2</c:v>
                </c:pt>
                <c:pt idx="199">
                  <c:v>1.2499999999999956E-2</c:v>
                </c:pt>
                <c:pt idx="200">
                  <c:v>-1.7500000000000071E-2</c:v>
                </c:pt>
                <c:pt idx="201">
                  <c:v>2.0000000000000018E-2</c:v>
                </c:pt>
                <c:pt idx="202">
                  <c:v>2.2499999999999853E-2</c:v>
                </c:pt>
                <c:pt idx="203">
                  <c:v>3.0000000000000027E-2</c:v>
                </c:pt>
                <c:pt idx="204">
                  <c:v>1.2500000000000067E-2</c:v>
                </c:pt>
                <c:pt idx="205">
                  <c:v>-4.2500000000000093E-2</c:v>
                </c:pt>
                <c:pt idx="206">
                  <c:v>1.000000000000012E-2</c:v>
                </c:pt>
                <c:pt idx="207">
                  <c:v>3.7500000000000089E-2</c:v>
                </c:pt>
                <c:pt idx="208">
                  <c:v>2.4999999999998357E-3</c:v>
                </c:pt>
                <c:pt idx="209">
                  <c:v>1.0000000000000009E-2</c:v>
                </c:pt>
                <c:pt idx="210">
                  <c:v>5.0000000000001155E-3</c:v>
                </c:pt>
                <c:pt idx="211">
                  <c:v>4.9999999999998934E-3</c:v>
                </c:pt>
                <c:pt idx="212">
                  <c:v>2.2499999999999964E-2</c:v>
                </c:pt>
                <c:pt idx="213">
                  <c:v>1.2500000000000067E-2</c:v>
                </c:pt>
                <c:pt idx="214">
                  <c:v>2.5000000000000022E-3</c:v>
                </c:pt>
                <c:pt idx="215">
                  <c:v>0</c:v>
                </c:pt>
                <c:pt idx="216">
                  <c:v>0</c:v>
                </c:pt>
                <c:pt idx="217">
                  <c:v>1.0000000000000009E-2</c:v>
                </c:pt>
                <c:pt idx="218">
                  <c:v>1.0000000000000009E-2</c:v>
                </c:pt>
                <c:pt idx="219">
                  <c:v>7.5000000000000067E-3</c:v>
                </c:pt>
                <c:pt idx="220">
                  <c:v>7.4999999999999512E-3</c:v>
                </c:pt>
                <c:pt idx="221">
                  <c:v>5.0000000000000044E-3</c:v>
                </c:pt>
                <c:pt idx="222">
                  <c:v>7.5000000000000622E-3</c:v>
                </c:pt>
                <c:pt idx="223">
                  <c:v>4.9999999999999489E-3</c:v>
                </c:pt>
                <c:pt idx="224">
                  <c:v>2.4999999999999745E-3</c:v>
                </c:pt>
                <c:pt idx="225">
                  <c:v>5.0000000000000322E-3</c:v>
                </c:pt>
                <c:pt idx="226">
                  <c:v>7.4999999999999789E-3</c:v>
                </c:pt>
                <c:pt idx="227">
                  <c:v>5.0000000000000044E-3</c:v>
                </c:pt>
                <c:pt idx="228">
                  <c:v>2.7755575615628914E-17</c:v>
                </c:pt>
                <c:pt idx="229">
                  <c:v>7.4999999999999789E-3</c:v>
                </c:pt>
                <c:pt idx="230">
                  <c:v>7.5000000000000067E-3</c:v>
                </c:pt>
                <c:pt idx="231">
                  <c:v>2.7755575615628914E-17</c:v>
                </c:pt>
                <c:pt idx="232">
                  <c:v>2.4999999999999745E-3</c:v>
                </c:pt>
                <c:pt idx="233">
                  <c:v>4.9999999999999767E-3</c:v>
                </c:pt>
                <c:pt idx="234">
                  <c:v>5.0000000000000322E-3</c:v>
                </c:pt>
                <c:pt idx="235">
                  <c:v>2.50000000000003E-3</c:v>
                </c:pt>
                <c:pt idx="236">
                  <c:v>-2.7755575615628914E-17</c:v>
                </c:pt>
                <c:pt idx="237">
                  <c:v>-2.7755575615628914E-17</c:v>
                </c:pt>
                <c:pt idx="238">
                  <c:v>0</c:v>
                </c:pt>
                <c:pt idx="239">
                  <c:v>1.3877787807814457E-17</c:v>
                </c:pt>
                <c:pt idx="240">
                  <c:v>1.3877787807814457E-17</c:v>
                </c:pt>
                <c:pt idx="241">
                  <c:v>-1.3877787807814457E-17</c:v>
                </c:pt>
                <c:pt idx="242">
                  <c:v>0</c:v>
                </c:pt>
                <c:pt idx="243">
                  <c:v>1.3877787807814457E-17</c:v>
                </c:pt>
                <c:pt idx="244">
                  <c:v>-1.3877787807814457E-17</c:v>
                </c:pt>
                <c:pt idx="245">
                  <c:v>0</c:v>
                </c:pt>
                <c:pt idx="246">
                  <c:v>1.3877787807814457E-17</c:v>
                </c:pt>
                <c:pt idx="247">
                  <c:v>2.4999999999999883E-3</c:v>
                </c:pt>
                <c:pt idx="248">
                  <c:v>2.5000000000000022E-3</c:v>
                </c:pt>
                <c:pt idx="249">
                  <c:v>-2.4999999999999883E-3</c:v>
                </c:pt>
                <c:pt idx="250">
                  <c:v>-2.5000000000000161E-3</c:v>
                </c:pt>
                <c:pt idx="251">
                  <c:v>-6.9388939039072284E-18</c:v>
                </c:pt>
                <c:pt idx="252">
                  <c:v>1.3877787807814457E-17</c:v>
                </c:pt>
                <c:pt idx="253">
                  <c:v>0</c:v>
                </c:pt>
                <c:pt idx="254">
                  <c:v>-6.9388939039072284E-18</c:v>
                </c:pt>
                <c:pt idx="255">
                  <c:v>2.5000000000000022E-3</c:v>
                </c:pt>
                <c:pt idx="256">
                  <c:v>2.5000000000000022E-3</c:v>
                </c:pt>
                <c:pt idx="257">
                  <c:v>0</c:v>
                </c:pt>
                <c:pt idx="258">
                  <c:v>2.4999999999999988E-3</c:v>
                </c:pt>
                <c:pt idx="259">
                  <c:v>2.5000000000000022E-3</c:v>
                </c:pt>
                <c:pt idx="260">
                  <c:v>0</c:v>
                </c:pt>
                <c:pt idx="261">
                  <c:v>2.4999999999999953E-3</c:v>
                </c:pt>
                <c:pt idx="262">
                  <c:v>2.5000000000000022E-3</c:v>
                </c:pt>
                <c:pt idx="263">
                  <c:v>3.4694469519536142E-18</c:v>
                </c:pt>
                <c:pt idx="264">
                  <c:v>2.4999999999999988E-3</c:v>
                </c:pt>
                <c:pt idx="265">
                  <c:v>2.4999999999999988E-3</c:v>
                </c:pt>
                <c:pt idx="266">
                  <c:v>0</c:v>
                </c:pt>
                <c:pt idx="267">
                  <c:v>0</c:v>
                </c:pt>
                <c:pt idx="268">
                  <c:v>-2.4999999999999988E-3</c:v>
                </c:pt>
                <c:pt idx="269">
                  <c:v>-2.4999999999999988E-3</c:v>
                </c:pt>
                <c:pt idx="270">
                  <c:v>2.4999999999999988E-3</c:v>
                </c:pt>
                <c:pt idx="271">
                  <c:v>2.4999999999999988E-3</c:v>
                </c:pt>
                <c:pt idx="272">
                  <c:v>-2.5000000000000022E-3</c:v>
                </c:pt>
                <c:pt idx="273">
                  <c:v>-2.5000000000000022E-3</c:v>
                </c:pt>
                <c:pt idx="274">
                  <c:v>2.5000000000000022E-3</c:v>
                </c:pt>
                <c:pt idx="275">
                  <c:v>2.5000000000000022E-3</c:v>
                </c:pt>
                <c:pt idx="276">
                  <c:v>-2.4999999999999988E-3</c:v>
                </c:pt>
                <c:pt idx="277">
                  <c:v>-2.4999999999999988E-3</c:v>
                </c:pt>
                <c:pt idx="278">
                  <c:v>2.4999999999999988E-3</c:v>
                </c:pt>
                <c:pt idx="279">
                  <c:v>2.4999999999999988E-3</c:v>
                </c:pt>
                <c:pt idx="280">
                  <c:v>0</c:v>
                </c:pt>
                <c:pt idx="281">
                  <c:v>-2.5000000000000005E-3</c:v>
                </c:pt>
                <c:pt idx="282">
                  <c:v>-2.5000000000000005E-3</c:v>
                </c:pt>
                <c:pt idx="283">
                  <c:v>2.5000000000000005E-3</c:v>
                </c:pt>
                <c:pt idx="284">
                  <c:v>0</c:v>
                </c:pt>
                <c:pt idx="285">
                  <c:v>-2.5000000000000005E-3</c:v>
                </c:pt>
                <c:pt idx="286">
                  <c:v>2.5000000000000005E-3</c:v>
                </c:pt>
                <c:pt idx="287">
                  <c:v>8.6736173798840355E-19</c:v>
                </c:pt>
                <c:pt idx="288">
                  <c:v>-2.4999999999999996E-3</c:v>
                </c:pt>
                <c:pt idx="289">
                  <c:v>2.4999999999999996E-3</c:v>
                </c:pt>
                <c:pt idx="290">
                  <c:v>-4.3368086899420177E-19</c:v>
                </c:pt>
                <c:pt idx="291">
                  <c:v>-2.5000000000000001E-3</c:v>
                </c:pt>
                <c:pt idx="292">
                  <c:v>2.5000000000000001E-3</c:v>
                </c:pt>
                <c:pt idx="293">
                  <c:v>2.5000000000000001E-3</c:v>
                </c:pt>
                <c:pt idx="294">
                  <c:v>-2.5000000000000001E-3</c:v>
                </c:pt>
                <c:pt idx="295">
                  <c:v>-2.5000000000000001E-3</c:v>
                </c:pt>
                <c:pt idx="296">
                  <c:v>2.5000000000000001E-3</c:v>
                </c:pt>
                <c:pt idx="297">
                  <c:v>2.5000000000000001E-3</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0-C9CB-4D1F-B2F8-7638FFE2EE8E}"/>
            </c:ext>
          </c:extLst>
        </c:ser>
        <c:ser>
          <c:idx val="1"/>
          <c:order val="1"/>
          <c:tx>
            <c:v>Valve Acceleration (Exhaust)</c:v>
          </c:tx>
          <c:spPr>
            <a:ln w="28575" cap="rnd">
              <a:solidFill>
                <a:schemeClr val="accent2"/>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1'!$AA$5:$AA$365</c:f>
              <c:numCache>
                <c:formatCode>0.0000</c:formatCode>
                <c:ptCount val="36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2.5000000000000001E-3</c:v>
                </c:pt>
                <c:pt idx="108">
                  <c:v>0.01</c:v>
                </c:pt>
                <c:pt idx="109">
                  <c:v>7.4999999999999997E-3</c:v>
                </c:pt>
                <c:pt idx="110">
                  <c:v>-2.4999999999999988E-3</c:v>
                </c:pt>
                <c:pt idx="111">
                  <c:v>-1.7347234759768071E-18</c:v>
                </c:pt>
                <c:pt idx="112">
                  <c:v>-1.7347234759768071E-18</c:v>
                </c:pt>
                <c:pt idx="113">
                  <c:v>-2.4999999999999988E-3</c:v>
                </c:pt>
                <c:pt idx="114">
                  <c:v>2.5000000000000022E-3</c:v>
                </c:pt>
                <c:pt idx="115">
                  <c:v>2.5000000000000022E-3</c:v>
                </c:pt>
                <c:pt idx="116">
                  <c:v>-2.5000000000000022E-3</c:v>
                </c:pt>
                <c:pt idx="117">
                  <c:v>-2.5000000000000022E-3</c:v>
                </c:pt>
                <c:pt idx="118">
                  <c:v>2.4999999999999953E-3</c:v>
                </c:pt>
                <c:pt idx="119">
                  <c:v>2.5000000000000022E-3</c:v>
                </c:pt>
                <c:pt idx="120">
                  <c:v>6.9388939039072284E-18</c:v>
                </c:pt>
                <c:pt idx="121">
                  <c:v>-2.5000000000000022E-3</c:v>
                </c:pt>
                <c:pt idx="122">
                  <c:v>-2.4999999999999953E-3</c:v>
                </c:pt>
                <c:pt idx="123">
                  <c:v>2.4999999999999953E-3</c:v>
                </c:pt>
                <c:pt idx="124">
                  <c:v>2.4999999999999883E-3</c:v>
                </c:pt>
                <c:pt idx="125">
                  <c:v>1.3877787807814457E-17</c:v>
                </c:pt>
                <c:pt idx="126">
                  <c:v>0</c:v>
                </c:pt>
                <c:pt idx="127">
                  <c:v>2.4999999999999883E-3</c:v>
                </c:pt>
                <c:pt idx="128">
                  <c:v>5.0000000000000044E-3</c:v>
                </c:pt>
                <c:pt idx="129">
                  <c:v>5.0000000000000044E-3</c:v>
                </c:pt>
                <c:pt idx="130">
                  <c:v>5.0000000000000044E-3</c:v>
                </c:pt>
                <c:pt idx="131">
                  <c:v>5.0000000000000044E-3</c:v>
                </c:pt>
                <c:pt idx="132">
                  <c:v>4.9999999999999906E-3</c:v>
                </c:pt>
                <c:pt idx="133">
                  <c:v>2.4999999999999883E-3</c:v>
                </c:pt>
                <c:pt idx="134">
                  <c:v>5.0000000000000044E-3</c:v>
                </c:pt>
                <c:pt idx="135">
                  <c:v>1.2500000000000011E-2</c:v>
                </c:pt>
                <c:pt idx="136">
                  <c:v>7.5000000000000067E-3</c:v>
                </c:pt>
                <c:pt idx="137">
                  <c:v>-2.50000000000003E-3</c:v>
                </c:pt>
                <c:pt idx="138">
                  <c:v>0</c:v>
                </c:pt>
                <c:pt idx="139">
                  <c:v>7.5000000000000622E-3</c:v>
                </c:pt>
                <c:pt idx="140">
                  <c:v>7.4999999999999789E-3</c:v>
                </c:pt>
                <c:pt idx="141">
                  <c:v>2.4999999999999467E-3</c:v>
                </c:pt>
                <c:pt idx="142">
                  <c:v>2.5000000000000022E-3</c:v>
                </c:pt>
                <c:pt idx="143">
                  <c:v>7.5000000000000067E-3</c:v>
                </c:pt>
                <c:pt idx="144">
                  <c:v>1.2500000000000011E-2</c:v>
                </c:pt>
                <c:pt idx="145">
                  <c:v>7.5000000000000067E-3</c:v>
                </c:pt>
                <c:pt idx="146">
                  <c:v>2.5000000000000022E-3</c:v>
                </c:pt>
                <c:pt idx="147">
                  <c:v>7.4999999999999512E-3</c:v>
                </c:pt>
                <c:pt idx="148">
                  <c:v>2.5000000000000577E-3</c:v>
                </c:pt>
                <c:pt idx="149">
                  <c:v>5.5511151231257827E-17</c:v>
                </c:pt>
                <c:pt idx="150">
                  <c:v>7.4999999999999512E-3</c:v>
                </c:pt>
                <c:pt idx="151">
                  <c:v>1.5000000000000013E-2</c:v>
                </c:pt>
                <c:pt idx="152">
                  <c:v>9.9999999999998979E-3</c:v>
                </c:pt>
                <c:pt idx="153">
                  <c:v>0</c:v>
                </c:pt>
                <c:pt idx="154">
                  <c:v>7.5000000000001732E-3</c:v>
                </c:pt>
                <c:pt idx="155">
                  <c:v>1.2499999999999956E-2</c:v>
                </c:pt>
                <c:pt idx="156">
                  <c:v>9.9999999999998979E-3</c:v>
                </c:pt>
                <c:pt idx="157">
                  <c:v>5.0000000000001155E-3</c:v>
                </c:pt>
                <c:pt idx="158">
                  <c:v>2.0000000000000018E-2</c:v>
                </c:pt>
                <c:pt idx="159">
                  <c:v>2.9999999999999916E-2</c:v>
                </c:pt>
                <c:pt idx="160">
                  <c:v>1.2500000000000067E-2</c:v>
                </c:pt>
                <c:pt idx="161">
                  <c:v>-1.1102230246251565E-16</c:v>
                </c:pt>
                <c:pt idx="162">
                  <c:v>-1.2500000000000178E-2</c:v>
                </c:pt>
                <c:pt idx="163">
                  <c:v>5.0000000000001155E-3</c:v>
                </c:pt>
                <c:pt idx="164">
                  <c:v>2.000000000000024E-2</c:v>
                </c:pt>
                <c:pt idx="165">
                  <c:v>5.0000000000001155E-3</c:v>
                </c:pt>
                <c:pt idx="166">
                  <c:v>-5.0000000000001155E-3</c:v>
                </c:pt>
                <c:pt idx="167">
                  <c:v>-7.5000000000002842E-3</c:v>
                </c:pt>
                <c:pt idx="168">
                  <c:v>-5.0000000000001155E-3</c:v>
                </c:pt>
                <c:pt idx="169">
                  <c:v>3.2500000000000195E-2</c:v>
                </c:pt>
                <c:pt idx="170">
                  <c:v>3.2500000000000195E-2</c:v>
                </c:pt>
                <c:pt idx="171">
                  <c:v>-5.2499999999999991E-2</c:v>
                </c:pt>
                <c:pt idx="172">
                  <c:v>-5.7500000000000107E-2</c:v>
                </c:pt>
                <c:pt idx="173">
                  <c:v>-2.0000000000000018E-2</c:v>
                </c:pt>
                <c:pt idx="174">
                  <c:v>-4.0000000000000036E-2</c:v>
                </c:pt>
                <c:pt idx="175">
                  <c:v>-5.7500000000000107E-2</c:v>
                </c:pt>
                <c:pt idx="176">
                  <c:v>-5.0000000000000044E-2</c:v>
                </c:pt>
                <c:pt idx="177">
                  <c:v>-5.9999999999999831E-2</c:v>
                </c:pt>
                <c:pt idx="178">
                  <c:v>-7.2499999999999787E-2</c:v>
                </c:pt>
                <c:pt idx="179">
                  <c:v>-3.5000000000000142E-2</c:v>
                </c:pt>
                <c:pt idx="180">
                  <c:v>-2.750000000000008E-2</c:v>
                </c:pt>
                <c:pt idx="181">
                  <c:v>-4.9999999999999822E-2</c:v>
                </c:pt>
                <c:pt idx="182">
                  <c:v>-3.2499999999999973E-2</c:v>
                </c:pt>
                <c:pt idx="183">
                  <c:v>-2.2500000000000187E-2</c:v>
                </c:pt>
                <c:pt idx="184">
                  <c:v>-1.5000000000000124E-2</c:v>
                </c:pt>
                <c:pt idx="185">
                  <c:v>-7.5000000000000622E-3</c:v>
                </c:pt>
                <c:pt idx="186">
                  <c:v>-1.0000000000000009E-2</c:v>
                </c:pt>
                <c:pt idx="187">
                  <c:v>5.0000000000001155E-3</c:v>
                </c:pt>
                <c:pt idx="188">
                  <c:v>2.0000000000000018E-2</c:v>
                </c:pt>
                <c:pt idx="189">
                  <c:v>7.5000000000000622E-3</c:v>
                </c:pt>
                <c:pt idx="190">
                  <c:v>-2.2499999999999964E-2</c:v>
                </c:pt>
                <c:pt idx="191">
                  <c:v>2.4999999999999467E-3</c:v>
                </c:pt>
                <c:pt idx="192">
                  <c:v>2.0000000000000018E-2</c:v>
                </c:pt>
                <c:pt idx="193">
                  <c:v>-2.4999999999999467E-3</c:v>
                </c:pt>
                <c:pt idx="194">
                  <c:v>1.2500000000000067E-2</c:v>
                </c:pt>
                <c:pt idx="195">
                  <c:v>2.2499999999999964E-2</c:v>
                </c:pt>
                <c:pt idx="196">
                  <c:v>7.4999999999999512E-3</c:v>
                </c:pt>
                <c:pt idx="197">
                  <c:v>7.4999999999999512E-3</c:v>
                </c:pt>
                <c:pt idx="198">
                  <c:v>2.0000000000000018E-2</c:v>
                </c:pt>
                <c:pt idx="199">
                  <c:v>1.2500000000000067E-2</c:v>
                </c:pt>
                <c:pt idx="200">
                  <c:v>-1.0000000000000009E-2</c:v>
                </c:pt>
                <c:pt idx="201">
                  <c:v>-7.5000000000000622E-3</c:v>
                </c:pt>
                <c:pt idx="202">
                  <c:v>1.749999999999996E-2</c:v>
                </c:pt>
                <c:pt idx="203">
                  <c:v>1.749999999999996E-2</c:v>
                </c:pt>
                <c:pt idx="204">
                  <c:v>2.4999999999999467E-3</c:v>
                </c:pt>
                <c:pt idx="205">
                  <c:v>1.000000000000012E-2</c:v>
                </c:pt>
                <c:pt idx="206">
                  <c:v>1.2500000000000122E-2</c:v>
                </c:pt>
                <c:pt idx="207">
                  <c:v>-2.5000000000000577E-3</c:v>
                </c:pt>
                <c:pt idx="208">
                  <c:v>9.9999999999998979E-3</c:v>
                </c:pt>
                <c:pt idx="209">
                  <c:v>1.5000000000000013E-2</c:v>
                </c:pt>
                <c:pt idx="210">
                  <c:v>-4.9999999999999489E-3</c:v>
                </c:pt>
                <c:pt idx="211">
                  <c:v>0</c:v>
                </c:pt>
                <c:pt idx="212">
                  <c:v>1.0000000000000009E-2</c:v>
                </c:pt>
                <c:pt idx="213">
                  <c:v>1.2499999999999956E-2</c:v>
                </c:pt>
                <c:pt idx="214">
                  <c:v>7.5000000000000067E-3</c:v>
                </c:pt>
                <c:pt idx="215">
                  <c:v>2.5000000000000577E-3</c:v>
                </c:pt>
                <c:pt idx="216">
                  <c:v>2.4999999999999745E-3</c:v>
                </c:pt>
                <c:pt idx="217">
                  <c:v>-2.7755575615628914E-17</c:v>
                </c:pt>
                <c:pt idx="218">
                  <c:v>7.5000000000000067E-3</c:v>
                </c:pt>
                <c:pt idx="219">
                  <c:v>1.0000000000000009E-2</c:v>
                </c:pt>
                <c:pt idx="220">
                  <c:v>2.4999999999999745E-3</c:v>
                </c:pt>
                <c:pt idx="221">
                  <c:v>5.0000000000000044E-3</c:v>
                </c:pt>
                <c:pt idx="222">
                  <c:v>5.0000000000000322E-3</c:v>
                </c:pt>
                <c:pt idx="223">
                  <c:v>2.4999999999999745E-3</c:v>
                </c:pt>
                <c:pt idx="224">
                  <c:v>1.0000000000000009E-2</c:v>
                </c:pt>
                <c:pt idx="225">
                  <c:v>7.5000000000000344E-3</c:v>
                </c:pt>
                <c:pt idx="226">
                  <c:v>-2.7755575615628914E-17</c:v>
                </c:pt>
                <c:pt idx="227">
                  <c:v>2.4999999999999745E-3</c:v>
                </c:pt>
                <c:pt idx="228">
                  <c:v>2.5000000000000161E-3</c:v>
                </c:pt>
                <c:pt idx="229">
                  <c:v>1.3877787807814457E-17</c:v>
                </c:pt>
                <c:pt idx="230">
                  <c:v>-1.3877787807814457E-17</c:v>
                </c:pt>
                <c:pt idx="231">
                  <c:v>0</c:v>
                </c:pt>
                <c:pt idx="232">
                  <c:v>2.5000000000000161E-3</c:v>
                </c:pt>
                <c:pt idx="233">
                  <c:v>4.9999999999999906E-3</c:v>
                </c:pt>
                <c:pt idx="234">
                  <c:v>-1.3877787807814457E-17</c:v>
                </c:pt>
                <c:pt idx="235">
                  <c:v>-4.9999999999999906E-3</c:v>
                </c:pt>
                <c:pt idx="236">
                  <c:v>-2.4999999999999883E-3</c:v>
                </c:pt>
                <c:pt idx="237">
                  <c:v>2.4999999999999883E-3</c:v>
                </c:pt>
                <c:pt idx="238">
                  <c:v>2.4999999999999883E-3</c:v>
                </c:pt>
                <c:pt idx="239">
                  <c:v>1.3877787807814457E-17</c:v>
                </c:pt>
                <c:pt idx="240">
                  <c:v>1.3877787807814457E-17</c:v>
                </c:pt>
                <c:pt idx="241">
                  <c:v>-2.5000000000000161E-3</c:v>
                </c:pt>
                <c:pt idx="242">
                  <c:v>-6.9388939039072284E-18</c:v>
                </c:pt>
                <c:pt idx="243">
                  <c:v>2.5000000000000092E-3</c:v>
                </c:pt>
                <c:pt idx="244">
                  <c:v>-2.5000000000000022E-3</c:v>
                </c:pt>
                <c:pt idx="245">
                  <c:v>0</c:v>
                </c:pt>
                <c:pt idx="246">
                  <c:v>2.5000000000000022E-3</c:v>
                </c:pt>
                <c:pt idx="247">
                  <c:v>-2.4999999999999953E-3</c:v>
                </c:pt>
                <c:pt idx="248">
                  <c:v>-2.5000000000000022E-3</c:v>
                </c:pt>
                <c:pt idx="249">
                  <c:v>2.4999999999999918E-3</c:v>
                </c:pt>
                <c:pt idx="250">
                  <c:v>5.0000000000000044E-3</c:v>
                </c:pt>
                <c:pt idx="251">
                  <c:v>3.4694469519536142E-18</c:v>
                </c:pt>
                <c:pt idx="252">
                  <c:v>-2.5000000000000022E-3</c:v>
                </c:pt>
                <c:pt idx="253">
                  <c:v>5.000000000000001E-3</c:v>
                </c:pt>
                <c:pt idx="254">
                  <c:v>4.9999999999999975E-3</c:v>
                </c:pt>
                <c:pt idx="255">
                  <c:v>-2.5000000000000022E-3</c:v>
                </c:pt>
                <c:pt idx="256">
                  <c:v>3.4694469519536142E-18</c:v>
                </c:pt>
                <c:pt idx="257">
                  <c:v>5.000000000000001E-3</c:v>
                </c:pt>
                <c:pt idx="258">
                  <c:v>2.4999999999999988E-3</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-2.5000000000000005E-3</c:v>
                </c:pt>
                <c:pt idx="320">
                  <c:v>-2.5000000000000005E-3</c:v>
                </c:pt>
                <c:pt idx="321">
                  <c:v>2.5000000000000005E-3</c:v>
                </c:pt>
                <c:pt idx="322">
                  <c:v>2.5000000000000005E-3</c:v>
                </c:pt>
                <c:pt idx="323">
                  <c:v>-2.5000000000000005E-3</c:v>
                </c:pt>
                <c:pt idx="324">
                  <c:v>-2.5000000000000005E-3</c:v>
                </c:pt>
                <c:pt idx="325">
                  <c:v>2.5000000000000005E-3</c:v>
                </c:pt>
                <c:pt idx="326">
                  <c:v>2.5000000000000005E-3</c:v>
                </c:pt>
                <c:pt idx="327">
                  <c:v>0</c:v>
                </c:pt>
                <c:pt idx="328">
                  <c:v>0</c:v>
                </c:pt>
                <c:pt idx="329">
                  <c:v>0</c:v>
                </c:pt>
                <c:pt idx="330">
                  <c:v>0</c:v>
                </c:pt>
                <c:pt idx="331">
                  <c:v>0</c:v>
                </c:pt>
                <c:pt idx="332">
                  <c:v>-2.4999999999999996E-3</c:v>
                </c:pt>
                <c:pt idx="333">
                  <c:v>-2.4999999999999996E-3</c:v>
                </c:pt>
                <c:pt idx="334">
                  <c:v>2.4999999999999996E-3</c:v>
                </c:pt>
                <c:pt idx="335">
                  <c:v>2.4999999999999996E-3</c:v>
                </c:pt>
                <c:pt idx="336">
                  <c:v>0</c:v>
                </c:pt>
                <c:pt idx="337">
                  <c:v>0</c:v>
                </c:pt>
                <c:pt idx="338">
                  <c:v>0</c:v>
                </c:pt>
                <c:pt idx="339">
                  <c:v>0</c:v>
                </c:pt>
                <c:pt idx="340">
                  <c:v>0</c:v>
                </c:pt>
                <c:pt idx="341">
                  <c:v>0</c:v>
                </c:pt>
                <c:pt idx="342">
                  <c:v>0</c:v>
                </c:pt>
                <c:pt idx="343">
                  <c:v>0</c:v>
                </c:pt>
                <c:pt idx="344">
                  <c:v>-2.5000000000000001E-3</c:v>
                </c:pt>
                <c:pt idx="345">
                  <c:v>-2.5000000000000001E-3</c:v>
                </c:pt>
                <c:pt idx="346">
                  <c:v>2.5000000000000001E-3</c:v>
                </c:pt>
                <c:pt idx="347">
                  <c:v>2.5000000000000001E-3</c:v>
                </c:pt>
                <c:pt idx="348">
                  <c:v>0</c:v>
                </c:pt>
                <c:pt idx="349">
                  <c:v>0</c:v>
                </c:pt>
                <c:pt idx="350">
                  <c:v>0</c:v>
                </c:pt>
                <c:pt idx="351">
                  <c:v>0</c:v>
                </c:pt>
                <c:pt idx="352">
                  <c:v>0</c:v>
                </c:pt>
                <c:pt idx="353">
                  <c:v>-2.5000000000000001E-3</c:v>
                </c:pt>
                <c:pt idx="354">
                  <c:v>-2.5000000000000001E-3</c:v>
                </c:pt>
                <c:pt idx="355">
                  <c:v>2.5000000000000001E-3</c:v>
                </c:pt>
                <c:pt idx="356">
                  <c:v>2.5000000000000001E-3</c:v>
                </c:pt>
                <c:pt idx="357">
                  <c:v>0</c:v>
                </c:pt>
                <c:pt idx="358">
                  <c:v>0</c:v>
                </c:pt>
                <c:pt idx="359">
                  <c:v>0</c:v>
                </c:pt>
                <c:pt idx="360">
                  <c:v>0</c:v>
                </c:pt>
              </c:numCache>
            </c:numRef>
          </c:val>
          <c:smooth val="0"/>
          <c:extLst>
            <c:ext xmlns:c16="http://schemas.microsoft.com/office/drawing/2014/chart" uri="{C3380CC4-5D6E-409C-BE32-E72D297353CC}">
              <c16:uniqueId val="{00000001-C9CB-4D1F-B2F8-7638FFE2EE8E}"/>
            </c:ext>
          </c:extLst>
        </c:ser>
        <c:dLbls>
          <c:showLegendKey val="0"/>
          <c:showVal val="0"/>
          <c:showCatName val="0"/>
          <c:showSerName val="0"/>
          <c:showPercent val="0"/>
          <c:showBubbleSize val="0"/>
        </c:dLbls>
        <c:smooth val="0"/>
        <c:axId val="1499859903"/>
        <c:axId val="1499860383"/>
      </c:lineChart>
      <c:catAx>
        <c:axId val="149985990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Cam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860383"/>
        <c:crosses val="autoZero"/>
        <c:auto val="1"/>
        <c:lblAlgn val="ctr"/>
        <c:lblOffset val="100"/>
        <c:tickLblSkip val="60"/>
        <c:noMultiLvlLbl val="0"/>
      </c:catAx>
      <c:valAx>
        <c:axId val="14998603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Acceleration</a:t>
                </a:r>
                <a:r>
                  <a:rPr lang="en-GB" baseline="0"/>
                  <a:t> (mm/deg/deg)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85990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Jerk vs Cam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Jerk (Intake)</c:v>
          </c:tx>
          <c:spPr>
            <a:ln w="28575" cap="rnd">
              <a:solidFill>
                <a:schemeClr val="accent1"/>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1'!$AB$5:$AB$365</c:f>
              <c:numCache>
                <c:formatCode>0.0000</c:formatCode>
                <c:ptCount val="361"/>
                <c:pt idx="0">
                  <c:v>0</c:v>
                </c:pt>
                <c:pt idx="1">
                  <c:v>-1.25E-3</c:v>
                </c:pt>
                <c:pt idx="2">
                  <c:v>-2.5000000000000001E-3</c:v>
                </c:pt>
                <c:pt idx="3">
                  <c:v>2.5000000000000001E-3</c:v>
                </c:pt>
                <c:pt idx="4">
                  <c:v>2.5000000000000001E-3</c:v>
                </c:pt>
                <c:pt idx="5">
                  <c:v>-2.5000000000000001E-3</c:v>
                </c:pt>
                <c:pt idx="6">
                  <c:v>-1.2500000000000002E-3</c:v>
                </c:pt>
                <c:pt idx="7">
                  <c:v>2.4999999999999996E-3</c:v>
                </c:pt>
                <c:pt idx="8">
                  <c:v>-1.2499999999999996E-3</c:v>
                </c:pt>
                <c:pt idx="9">
                  <c:v>-1.2499999999999994E-3</c:v>
                </c:pt>
                <c:pt idx="10">
                  <c:v>2.5000000000000001E-3</c:v>
                </c:pt>
                <c:pt idx="11">
                  <c:v>-1.2500000000000007E-3</c:v>
                </c:pt>
                <c:pt idx="12">
                  <c:v>-2.5000000000000005E-3</c:v>
                </c:pt>
                <c:pt idx="13">
                  <c:v>2.5000000000000005E-3</c:v>
                </c:pt>
                <c:pt idx="14">
                  <c:v>2.5000000000000005E-3</c:v>
                </c:pt>
                <c:pt idx="15">
                  <c:v>-1.2500000000000011E-3</c:v>
                </c:pt>
                <c:pt idx="16">
                  <c:v>-1.2500000000000011E-3</c:v>
                </c:pt>
                <c:pt idx="17">
                  <c:v>-1.2499999999999985E-3</c:v>
                </c:pt>
                <c:pt idx="18">
                  <c:v>2.6020852139652106E-18</c:v>
                </c:pt>
                <c:pt idx="19">
                  <c:v>2.5000000000000005E-3</c:v>
                </c:pt>
                <c:pt idx="20">
                  <c:v>-1.2500000000000028E-3</c:v>
                </c:pt>
                <c:pt idx="21">
                  <c:v>-1.2500000000000028E-3</c:v>
                </c:pt>
                <c:pt idx="22">
                  <c:v>2.5000000000000005E-3</c:v>
                </c:pt>
                <c:pt idx="23">
                  <c:v>-1.2499999999999976E-3</c:v>
                </c:pt>
                <c:pt idx="24">
                  <c:v>-1.2499999999999994E-3</c:v>
                </c:pt>
                <c:pt idx="25">
                  <c:v>2.4999999999999988E-3</c:v>
                </c:pt>
                <c:pt idx="26">
                  <c:v>1.7347234759768071E-18</c:v>
                </c:pt>
                <c:pt idx="27">
                  <c:v>-1.2499999999999976E-3</c:v>
                </c:pt>
                <c:pt idx="28">
                  <c:v>-3.4694469519536142E-18</c:v>
                </c:pt>
                <c:pt idx="29">
                  <c:v>-3.4694469519536142E-18</c:v>
                </c:pt>
                <c:pt idx="30">
                  <c:v>-1.2499999999999976E-3</c:v>
                </c:pt>
                <c:pt idx="31">
                  <c:v>1.7347234759768071E-18</c:v>
                </c:pt>
                <c:pt idx="32">
                  <c:v>2.4999999999999988E-3</c:v>
                </c:pt>
                <c:pt idx="33">
                  <c:v>-1.2499999999999994E-3</c:v>
                </c:pt>
                <c:pt idx="34">
                  <c:v>-1.2499999999999976E-3</c:v>
                </c:pt>
                <c:pt idx="35">
                  <c:v>2.5000000000000005E-3</c:v>
                </c:pt>
                <c:pt idx="36">
                  <c:v>-1.2500000000000028E-3</c:v>
                </c:pt>
                <c:pt idx="37">
                  <c:v>-1.2500000000000011E-3</c:v>
                </c:pt>
                <c:pt idx="38">
                  <c:v>2.5000000000000022E-3</c:v>
                </c:pt>
                <c:pt idx="39">
                  <c:v>-1.2500000000000011E-3</c:v>
                </c:pt>
                <c:pt idx="40">
                  <c:v>-1.2500000000000046E-3</c:v>
                </c:pt>
                <c:pt idx="41">
                  <c:v>2.4999999999999988E-3</c:v>
                </c:pt>
                <c:pt idx="42">
                  <c:v>-1.2499999999999942E-3</c:v>
                </c:pt>
                <c:pt idx="43">
                  <c:v>-1.2499999999999942E-3</c:v>
                </c:pt>
                <c:pt idx="44">
                  <c:v>2.4999999999999988E-3</c:v>
                </c:pt>
                <c:pt idx="45">
                  <c:v>-3.4694469519536142E-18</c:v>
                </c:pt>
                <c:pt idx="46">
                  <c:v>-1.2500000000000011E-3</c:v>
                </c:pt>
                <c:pt idx="47">
                  <c:v>-3.4694469519536142E-18</c:v>
                </c:pt>
                <c:pt idx="48">
                  <c:v>-3.4694469519536142E-18</c:v>
                </c:pt>
                <c:pt idx="49">
                  <c:v>-1.2499999999999942E-3</c:v>
                </c:pt>
                <c:pt idx="50">
                  <c:v>6.9388939039072284E-18</c:v>
                </c:pt>
                <c:pt idx="51">
                  <c:v>2.4999999999999988E-3</c:v>
                </c:pt>
                <c:pt idx="52">
                  <c:v>-1.2500000000000046E-3</c:v>
                </c:pt>
                <c:pt idx="53">
                  <c:v>-2.5000000000000022E-3</c:v>
                </c:pt>
                <c:pt idx="54">
                  <c:v>2.5000000000000022E-3</c:v>
                </c:pt>
                <c:pt idx="55">
                  <c:v>2.5000000000000022E-3</c:v>
                </c:pt>
                <c:pt idx="56">
                  <c:v>-2.5000000000000022E-3</c:v>
                </c:pt>
                <c:pt idx="57">
                  <c:v>-1.2500000000000046E-3</c:v>
                </c:pt>
                <c:pt idx="58">
                  <c:v>2.4999999999999988E-3</c:v>
                </c:pt>
                <c:pt idx="59">
                  <c:v>-1.2499999999999942E-3</c:v>
                </c:pt>
                <c:pt idx="60">
                  <c:v>-1.2499999999999942E-3</c:v>
                </c:pt>
                <c:pt idx="61">
                  <c:v>2.4999999999999988E-3</c:v>
                </c:pt>
                <c:pt idx="62">
                  <c:v>-1.2500000000000046E-3</c:v>
                </c:pt>
                <c:pt idx="63">
                  <c:v>-2.5000000000000022E-3</c:v>
                </c:pt>
                <c:pt idx="64">
                  <c:v>2.5000000000000022E-3</c:v>
                </c:pt>
                <c:pt idx="65">
                  <c:v>2.5000000000000022E-3</c:v>
                </c:pt>
                <c:pt idx="66">
                  <c:v>-2.5000000000000022E-3</c:v>
                </c:pt>
                <c:pt idx="67">
                  <c:v>-2.5000000000000022E-3</c:v>
                </c:pt>
                <c:pt idx="68">
                  <c:v>2.4999999999999988E-3</c:v>
                </c:pt>
                <c:pt idx="69">
                  <c:v>2.4999999999999988E-3</c:v>
                </c:pt>
                <c:pt idx="70">
                  <c:v>-2.4999999999999953E-3</c:v>
                </c:pt>
                <c:pt idx="71">
                  <c:v>-2.4999999999999953E-3</c:v>
                </c:pt>
                <c:pt idx="72">
                  <c:v>2.4999999999999988E-3</c:v>
                </c:pt>
                <c:pt idx="73">
                  <c:v>2.4999999999999988E-3</c:v>
                </c:pt>
                <c:pt idx="74">
                  <c:v>-2.5000000000000022E-3</c:v>
                </c:pt>
                <c:pt idx="75">
                  <c:v>-2.5000000000000022E-3</c:v>
                </c:pt>
                <c:pt idx="76">
                  <c:v>1.2500000000000011E-3</c:v>
                </c:pt>
                <c:pt idx="77">
                  <c:v>1.2500000000000011E-3</c:v>
                </c:pt>
                <c:pt idx="78">
                  <c:v>1.2500000000000011E-3</c:v>
                </c:pt>
                <c:pt idx="79">
                  <c:v>1.2500000000000011E-3</c:v>
                </c:pt>
                <c:pt idx="80">
                  <c:v>-2.5000000000000022E-3</c:v>
                </c:pt>
                <c:pt idx="81">
                  <c:v>-2.5000000000000022E-3</c:v>
                </c:pt>
                <c:pt idx="82">
                  <c:v>1.2500000000000011E-3</c:v>
                </c:pt>
                <c:pt idx="83">
                  <c:v>1.2500000000000011E-3</c:v>
                </c:pt>
                <c:pt idx="84">
                  <c:v>0</c:v>
                </c:pt>
                <c:pt idx="85">
                  <c:v>1.2500000000000011E-3</c:v>
                </c:pt>
                <c:pt idx="86">
                  <c:v>1.2500000000000011E-3</c:v>
                </c:pt>
                <c:pt idx="87">
                  <c:v>-2.5000000000000022E-3</c:v>
                </c:pt>
                <c:pt idx="88">
                  <c:v>-2.5000000000000022E-3</c:v>
                </c:pt>
                <c:pt idx="89">
                  <c:v>1.2500000000000011E-3</c:v>
                </c:pt>
                <c:pt idx="90">
                  <c:v>1.2500000000000011E-3</c:v>
                </c:pt>
                <c:pt idx="91">
                  <c:v>0</c:v>
                </c:pt>
                <c:pt idx="92">
                  <c:v>0</c:v>
                </c:pt>
                <c:pt idx="93">
                  <c:v>0</c:v>
                </c:pt>
                <c:pt idx="94">
                  <c:v>0</c:v>
                </c:pt>
                <c:pt idx="95">
                  <c:v>0</c:v>
                </c:pt>
                <c:pt idx="96">
                  <c:v>0</c:v>
                </c:pt>
                <c:pt idx="97">
                  <c:v>1.2500000000000011E-3</c:v>
                </c:pt>
                <c:pt idx="98">
                  <c:v>1.2500000000000011E-3</c:v>
                </c:pt>
                <c:pt idx="99">
                  <c:v>-2.5000000000000022E-3</c:v>
                </c:pt>
                <c:pt idx="100">
                  <c:v>-2.5000000000000022E-3</c:v>
                </c:pt>
                <c:pt idx="101">
                  <c:v>2.4999999999999953E-3</c:v>
                </c:pt>
                <c:pt idx="102">
                  <c:v>3.7499999999999964E-3</c:v>
                </c:pt>
                <c:pt idx="103">
                  <c:v>1.3877787807814457E-17</c:v>
                </c:pt>
                <c:pt idx="104">
                  <c:v>-2.4999999999999883E-3</c:v>
                </c:pt>
                <c:pt idx="105">
                  <c:v>-1.250000000000008E-3</c:v>
                </c:pt>
                <c:pt idx="106">
                  <c:v>1.2499999999999872E-3</c:v>
                </c:pt>
                <c:pt idx="107">
                  <c:v>1.2499999999999942E-3</c:v>
                </c:pt>
                <c:pt idx="108">
                  <c:v>-1.2499999999999872E-3</c:v>
                </c:pt>
                <c:pt idx="109">
                  <c:v>-1.2499999999999872E-3</c:v>
                </c:pt>
                <c:pt idx="110">
                  <c:v>-1.3877787807814457E-17</c:v>
                </c:pt>
                <c:pt idx="111">
                  <c:v>1.2499999999999872E-3</c:v>
                </c:pt>
                <c:pt idx="112">
                  <c:v>1.3877787807814457E-17</c:v>
                </c:pt>
                <c:pt idx="113">
                  <c:v>-2.4999999999999883E-3</c:v>
                </c:pt>
                <c:pt idx="114">
                  <c:v>-1.3877787807814457E-17</c:v>
                </c:pt>
                <c:pt idx="115">
                  <c:v>1.2499999999999872E-3</c:v>
                </c:pt>
                <c:pt idx="116">
                  <c:v>1.3877787807814457E-17</c:v>
                </c:pt>
                <c:pt idx="117">
                  <c:v>1.3877787807814457E-17</c:v>
                </c:pt>
                <c:pt idx="118">
                  <c:v>1.2499999999999942E-3</c:v>
                </c:pt>
                <c:pt idx="119">
                  <c:v>-6.9388939039072284E-18</c:v>
                </c:pt>
                <c:pt idx="120">
                  <c:v>-2.5000000000000161E-3</c:v>
                </c:pt>
                <c:pt idx="121">
                  <c:v>1.2499999999999872E-3</c:v>
                </c:pt>
                <c:pt idx="122">
                  <c:v>2.50000000000003E-3</c:v>
                </c:pt>
                <c:pt idx="123">
                  <c:v>-2.4999999999999745E-3</c:v>
                </c:pt>
                <c:pt idx="124">
                  <c:v>-1.250000000000015E-3</c:v>
                </c:pt>
                <c:pt idx="125">
                  <c:v>4.9999999999999906E-3</c:v>
                </c:pt>
                <c:pt idx="126">
                  <c:v>1.2499999999999872E-3</c:v>
                </c:pt>
                <c:pt idx="127">
                  <c:v>-5.0000000000000183E-3</c:v>
                </c:pt>
                <c:pt idx="128">
                  <c:v>1.2500000000000289E-3</c:v>
                </c:pt>
                <c:pt idx="129">
                  <c:v>6.2500000000000194E-3</c:v>
                </c:pt>
                <c:pt idx="130">
                  <c:v>-2.7755575615628914E-17</c:v>
                </c:pt>
                <c:pt idx="131">
                  <c:v>-3.7499999999999895E-3</c:v>
                </c:pt>
                <c:pt idx="132">
                  <c:v>1.250000000000015E-3</c:v>
                </c:pt>
                <c:pt idx="133">
                  <c:v>1.2499999999999734E-3</c:v>
                </c:pt>
                <c:pt idx="134">
                  <c:v>-1.2499999999999872E-3</c:v>
                </c:pt>
                <c:pt idx="135">
                  <c:v>3.7500000000000033E-3</c:v>
                </c:pt>
                <c:pt idx="136">
                  <c:v>1.2499999999999595E-3</c:v>
                </c:pt>
                <c:pt idx="137">
                  <c:v>-8.7499999999999661E-3</c:v>
                </c:pt>
                <c:pt idx="138">
                  <c:v>-6.2499999999999778E-3</c:v>
                </c:pt>
                <c:pt idx="139">
                  <c:v>6.24999999999995E-3</c:v>
                </c:pt>
                <c:pt idx="140">
                  <c:v>8.7500000000000078E-3</c:v>
                </c:pt>
                <c:pt idx="141">
                  <c:v>2.7755575615628914E-17</c:v>
                </c:pt>
                <c:pt idx="142">
                  <c:v>-3.7499999999999756E-3</c:v>
                </c:pt>
                <c:pt idx="143">
                  <c:v>-1.2500000000000011E-3</c:v>
                </c:pt>
                <c:pt idx="144">
                  <c:v>-5.5511151231257827E-17</c:v>
                </c:pt>
                <c:pt idx="145">
                  <c:v>-1.2499999999999734E-3</c:v>
                </c:pt>
                <c:pt idx="146">
                  <c:v>-5.0000000000000044E-3</c:v>
                </c:pt>
                <c:pt idx="147">
                  <c:v>-1.2500000000000844E-3</c:v>
                </c:pt>
                <c:pt idx="148">
                  <c:v>2.0000000000000101E-2</c:v>
                </c:pt>
                <c:pt idx="149">
                  <c:v>1.1250000000000093E-2</c:v>
                </c:pt>
                <c:pt idx="150">
                  <c:v>-2.5000000000000133E-2</c:v>
                </c:pt>
                <c:pt idx="151">
                  <c:v>-1.5000000000000069E-2</c:v>
                </c:pt>
                <c:pt idx="152">
                  <c:v>6.2500000000000888E-3</c:v>
                </c:pt>
                <c:pt idx="153">
                  <c:v>1.2500000000000067E-2</c:v>
                </c:pt>
                <c:pt idx="154">
                  <c:v>9.9999999999999534E-3</c:v>
                </c:pt>
                <c:pt idx="155">
                  <c:v>-1.0000000000000064E-2</c:v>
                </c:pt>
                <c:pt idx="156">
                  <c:v>-5.0000000000000044E-3</c:v>
                </c:pt>
                <c:pt idx="157">
                  <c:v>7.5000000000001177E-3</c:v>
                </c:pt>
                <c:pt idx="158">
                  <c:v>1.2500000000001399E-3</c:v>
                </c:pt>
                <c:pt idx="159">
                  <c:v>-1.2500000000002509E-3</c:v>
                </c:pt>
                <c:pt idx="160">
                  <c:v>-2.5000000000001688E-3</c:v>
                </c:pt>
                <c:pt idx="161">
                  <c:v>-2.4999999999996692E-3</c:v>
                </c:pt>
                <c:pt idx="162">
                  <c:v>0</c:v>
                </c:pt>
                <c:pt idx="163">
                  <c:v>6.2499999999997558E-3</c:v>
                </c:pt>
                <c:pt idx="164">
                  <c:v>3.7500000000000311E-3</c:v>
                </c:pt>
                <c:pt idx="165">
                  <c:v>-1.8749999999999933E-2</c:v>
                </c:pt>
                <c:pt idx="166">
                  <c:v>-1.2499999999998623E-3</c:v>
                </c:pt>
                <c:pt idx="167">
                  <c:v>2.7499999999999969E-2</c:v>
                </c:pt>
                <c:pt idx="168">
                  <c:v>-8.7500000000001465E-3</c:v>
                </c:pt>
                <c:pt idx="169">
                  <c:v>-2.4999999999999911E-2</c:v>
                </c:pt>
                <c:pt idx="170">
                  <c:v>1.4999999999999902E-2</c:v>
                </c:pt>
                <c:pt idx="171">
                  <c:v>1.4999999999999902E-2</c:v>
                </c:pt>
                <c:pt idx="172">
                  <c:v>-1.8749999999999711E-2</c:v>
                </c:pt>
                <c:pt idx="173">
                  <c:v>-1.4999999999999902E-2</c:v>
                </c:pt>
                <c:pt idx="174">
                  <c:v>1.124999999999976E-2</c:v>
                </c:pt>
                <c:pt idx="175">
                  <c:v>1.1249999999999982E-2</c:v>
                </c:pt>
                <c:pt idx="176">
                  <c:v>-2.3749999999999938E-2</c:v>
                </c:pt>
                <c:pt idx="177">
                  <c:v>-4.2500000000000093E-2</c:v>
                </c:pt>
                <c:pt idx="178">
                  <c:v>-1.6249999999999876E-2</c:v>
                </c:pt>
                <c:pt idx="179">
                  <c:v>1.8750000000000044E-2</c:v>
                </c:pt>
                <c:pt idx="180">
                  <c:v>2.2499999999999742E-2</c:v>
                </c:pt>
                <c:pt idx="181">
                  <c:v>-3.7499999999999201E-3</c:v>
                </c:pt>
                <c:pt idx="182">
                  <c:v>-1.7499999999999627E-2</c:v>
                </c:pt>
                <c:pt idx="183">
                  <c:v>0</c:v>
                </c:pt>
                <c:pt idx="184">
                  <c:v>9.9999999999995648E-3</c:v>
                </c:pt>
                <c:pt idx="185">
                  <c:v>-6.2500000000000888E-3</c:v>
                </c:pt>
                <c:pt idx="186">
                  <c:v>-2.4999999999997247E-3</c:v>
                </c:pt>
                <c:pt idx="187">
                  <c:v>1.7499999999999849E-2</c:v>
                </c:pt>
                <c:pt idx="188">
                  <c:v>1.749999999999996E-2</c:v>
                </c:pt>
                <c:pt idx="189">
                  <c:v>5.0000000000003375E-3</c:v>
                </c:pt>
                <c:pt idx="190">
                  <c:v>-1.1102230246251565E-16</c:v>
                </c:pt>
                <c:pt idx="191">
                  <c:v>8.7499999999998135E-3</c:v>
                </c:pt>
                <c:pt idx="192">
                  <c:v>7.5000000000001732E-3</c:v>
                </c:pt>
                <c:pt idx="193">
                  <c:v>7.5000000000000622E-3</c:v>
                </c:pt>
                <c:pt idx="194">
                  <c:v>8.7499999999999245E-3</c:v>
                </c:pt>
                <c:pt idx="195">
                  <c:v>-1.3750000000000151E-2</c:v>
                </c:pt>
                <c:pt idx="196">
                  <c:v>-1.0000000000000009E-2</c:v>
                </c:pt>
                <c:pt idx="197">
                  <c:v>2.5000000000000244E-2</c:v>
                </c:pt>
                <c:pt idx="198">
                  <c:v>6.2499999999999778E-3</c:v>
                </c:pt>
                <c:pt idx="199">
                  <c:v>-2.8750000000000164E-2</c:v>
                </c:pt>
                <c:pt idx="200">
                  <c:v>3.7500000000000311E-3</c:v>
                </c:pt>
                <c:pt idx="201">
                  <c:v>1.9999999999999962E-2</c:v>
                </c:pt>
                <c:pt idx="202">
                  <c:v>5.0000000000000044E-3</c:v>
                </c:pt>
                <c:pt idx="203">
                  <c:v>-4.9999999999998934E-3</c:v>
                </c:pt>
                <c:pt idx="204">
                  <c:v>-3.625000000000006E-2</c:v>
                </c:pt>
                <c:pt idx="205">
                  <c:v>-1.2499999999999734E-3</c:v>
                </c:pt>
                <c:pt idx="206">
                  <c:v>4.0000000000000091E-2</c:v>
                </c:pt>
                <c:pt idx="207">
                  <c:v>-3.7500000000001421E-3</c:v>
                </c:pt>
                <c:pt idx="208">
                  <c:v>-1.375000000000004E-2</c:v>
                </c:pt>
                <c:pt idx="209">
                  <c:v>1.2500000000001399E-3</c:v>
                </c:pt>
                <c:pt idx="210">
                  <c:v>-2.5000000000000577E-3</c:v>
                </c:pt>
                <c:pt idx="211">
                  <c:v>8.7499999999999245E-3</c:v>
                </c:pt>
                <c:pt idx="212">
                  <c:v>3.7500000000000866E-3</c:v>
                </c:pt>
                <c:pt idx="213">
                  <c:v>-9.9999999999999811E-3</c:v>
                </c:pt>
                <c:pt idx="214">
                  <c:v>-6.2500000000000333E-3</c:v>
                </c:pt>
                <c:pt idx="215">
                  <c:v>-1.2500000000000011E-3</c:v>
                </c:pt>
                <c:pt idx="216">
                  <c:v>5.0000000000000044E-3</c:v>
                </c:pt>
                <c:pt idx="217">
                  <c:v>5.0000000000000044E-3</c:v>
                </c:pt>
                <c:pt idx="218">
                  <c:v>-1.2500000000000011E-3</c:v>
                </c:pt>
                <c:pt idx="219">
                  <c:v>-1.2500000000000289E-3</c:v>
                </c:pt>
                <c:pt idx="220">
                  <c:v>-1.2500000000000011E-3</c:v>
                </c:pt>
                <c:pt idx="221">
                  <c:v>5.5511151231257827E-17</c:v>
                </c:pt>
                <c:pt idx="222">
                  <c:v>-2.7755575615628914E-17</c:v>
                </c:pt>
                <c:pt idx="223">
                  <c:v>-2.5000000000000439E-3</c:v>
                </c:pt>
                <c:pt idx="224">
                  <c:v>4.163336342344337E-17</c:v>
                </c:pt>
                <c:pt idx="225">
                  <c:v>2.5000000000000022E-3</c:v>
                </c:pt>
                <c:pt idx="226">
                  <c:v>-1.3877787807814457E-17</c:v>
                </c:pt>
                <c:pt idx="227">
                  <c:v>-3.7499999999999756E-3</c:v>
                </c:pt>
                <c:pt idx="228">
                  <c:v>1.2499999999999872E-3</c:v>
                </c:pt>
                <c:pt idx="229">
                  <c:v>3.7499999999999895E-3</c:v>
                </c:pt>
                <c:pt idx="230">
                  <c:v>-3.7499999999999756E-3</c:v>
                </c:pt>
                <c:pt idx="231">
                  <c:v>-2.5000000000000161E-3</c:v>
                </c:pt>
                <c:pt idx="232">
                  <c:v>2.4999999999999745E-3</c:v>
                </c:pt>
                <c:pt idx="233">
                  <c:v>1.2500000000000289E-3</c:v>
                </c:pt>
                <c:pt idx="234">
                  <c:v>-1.2499999999999734E-3</c:v>
                </c:pt>
                <c:pt idx="235">
                  <c:v>-2.50000000000003E-3</c:v>
                </c:pt>
                <c:pt idx="236">
                  <c:v>-1.2500000000000289E-3</c:v>
                </c:pt>
                <c:pt idx="237">
                  <c:v>1.3877787807814457E-17</c:v>
                </c:pt>
                <c:pt idx="238">
                  <c:v>2.0816681711721685E-17</c:v>
                </c:pt>
                <c:pt idx="239">
                  <c:v>6.9388939039072284E-18</c:v>
                </c:pt>
                <c:pt idx="240">
                  <c:v>-1.3877787807814457E-17</c:v>
                </c:pt>
                <c:pt idx="241">
                  <c:v>-6.9388939039072284E-18</c:v>
                </c:pt>
                <c:pt idx="242">
                  <c:v>1.3877787807814457E-17</c:v>
                </c:pt>
                <c:pt idx="243">
                  <c:v>-6.9388939039072284E-18</c:v>
                </c:pt>
                <c:pt idx="244">
                  <c:v>-6.9388939039072284E-18</c:v>
                </c:pt>
                <c:pt idx="245">
                  <c:v>1.3877787807814457E-17</c:v>
                </c:pt>
                <c:pt idx="246">
                  <c:v>1.2499999999999942E-3</c:v>
                </c:pt>
                <c:pt idx="247">
                  <c:v>1.2499999999999942E-3</c:v>
                </c:pt>
                <c:pt idx="248">
                  <c:v>-2.4999999999999883E-3</c:v>
                </c:pt>
                <c:pt idx="249">
                  <c:v>-2.5000000000000092E-3</c:v>
                </c:pt>
                <c:pt idx="250">
                  <c:v>1.2499999999999907E-3</c:v>
                </c:pt>
                <c:pt idx="251">
                  <c:v>1.250000000000015E-3</c:v>
                </c:pt>
                <c:pt idx="252">
                  <c:v>3.4694469519536142E-18</c:v>
                </c:pt>
                <c:pt idx="253">
                  <c:v>-1.0408340855860843E-17</c:v>
                </c:pt>
                <c:pt idx="254">
                  <c:v>1.2500000000000011E-3</c:v>
                </c:pt>
                <c:pt idx="255">
                  <c:v>1.2500000000000046E-3</c:v>
                </c:pt>
                <c:pt idx="256">
                  <c:v>-1.2500000000000011E-3</c:v>
                </c:pt>
                <c:pt idx="257">
                  <c:v>-1.7347234759768071E-18</c:v>
                </c:pt>
                <c:pt idx="258">
                  <c:v>1.2500000000000011E-3</c:v>
                </c:pt>
                <c:pt idx="259">
                  <c:v>-1.2499999999999994E-3</c:v>
                </c:pt>
                <c:pt idx="260">
                  <c:v>-3.4694469519536142E-18</c:v>
                </c:pt>
                <c:pt idx="261">
                  <c:v>1.2500000000000011E-3</c:v>
                </c:pt>
                <c:pt idx="262">
                  <c:v>-1.2499999999999959E-3</c:v>
                </c:pt>
                <c:pt idx="263">
                  <c:v>-1.7347234759768071E-18</c:v>
                </c:pt>
                <c:pt idx="264">
                  <c:v>1.2499999999999976E-3</c:v>
                </c:pt>
                <c:pt idx="265">
                  <c:v>-1.2499999999999994E-3</c:v>
                </c:pt>
                <c:pt idx="266">
                  <c:v>-1.2499999999999994E-3</c:v>
                </c:pt>
                <c:pt idx="267">
                  <c:v>-1.2499999999999994E-3</c:v>
                </c:pt>
                <c:pt idx="268">
                  <c:v>-1.2499999999999994E-3</c:v>
                </c:pt>
                <c:pt idx="269">
                  <c:v>2.4999999999999988E-3</c:v>
                </c:pt>
                <c:pt idx="270">
                  <c:v>2.4999999999999988E-3</c:v>
                </c:pt>
                <c:pt idx="271">
                  <c:v>-2.5000000000000005E-3</c:v>
                </c:pt>
                <c:pt idx="272">
                  <c:v>-2.5000000000000005E-3</c:v>
                </c:pt>
                <c:pt idx="273">
                  <c:v>2.5000000000000022E-3</c:v>
                </c:pt>
                <c:pt idx="274">
                  <c:v>2.5000000000000022E-3</c:v>
                </c:pt>
                <c:pt idx="275">
                  <c:v>-2.5000000000000005E-3</c:v>
                </c:pt>
                <c:pt idx="276">
                  <c:v>-2.5000000000000005E-3</c:v>
                </c:pt>
                <c:pt idx="277">
                  <c:v>2.4999999999999988E-3</c:v>
                </c:pt>
                <c:pt idx="278">
                  <c:v>2.4999999999999988E-3</c:v>
                </c:pt>
                <c:pt idx="279">
                  <c:v>-1.2499999999999994E-3</c:v>
                </c:pt>
                <c:pt idx="280">
                  <c:v>-2.4999999999999996E-3</c:v>
                </c:pt>
                <c:pt idx="281">
                  <c:v>-1.2500000000000002E-3</c:v>
                </c:pt>
                <c:pt idx="282">
                  <c:v>2.5000000000000005E-3</c:v>
                </c:pt>
                <c:pt idx="283">
                  <c:v>1.2500000000000002E-3</c:v>
                </c:pt>
                <c:pt idx="284">
                  <c:v>-2.5000000000000005E-3</c:v>
                </c:pt>
                <c:pt idx="285">
                  <c:v>1.2500000000000002E-3</c:v>
                </c:pt>
                <c:pt idx="286">
                  <c:v>1.2500000000000007E-3</c:v>
                </c:pt>
                <c:pt idx="287">
                  <c:v>-2.5000000000000001E-3</c:v>
                </c:pt>
                <c:pt idx="288">
                  <c:v>1.2499999999999994E-3</c:v>
                </c:pt>
                <c:pt idx="289">
                  <c:v>1.2499999999999996E-3</c:v>
                </c:pt>
                <c:pt idx="290">
                  <c:v>-2.4999999999999996E-3</c:v>
                </c:pt>
                <c:pt idx="291">
                  <c:v>1.2500000000000002E-3</c:v>
                </c:pt>
                <c:pt idx="292">
                  <c:v>2.5000000000000001E-3</c:v>
                </c:pt>
                <c:pt idx="293">
                  <c:v>-2.5000000000000001E-3</c:v>
                </c:pt>
                <c:pt idx="294">
                  <c:v>-2.5000000000000001E-3</c:v>
                </c:pt>
                <c:pt idx="295">
                  <c:v>2.5000000000000001E-3</c:v>
                </c:pt>
                <c:pt idx="296">
                  <c:v>2.5000000000000001E-3</c:v>
                </c:pt>
                <c:pt idx="297">
                  <c:v>-1.25E-3</c:v>
                </c:pt>
                <c:pt idx="298">
                  <c:v>-1.25E-3</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0-C838-469E-8587-FAC34B21DAEC}"/>
            </c:ext>
          </c:extLst>
        </c:ser>
        <c:ser>
          <c:idx val="1"/>
          <c:order val="1"/>
          <c:tx>
            <c:v>Valve Jerk (Exhaust)</c:v>
          </c:tx>
          <c:spPr>
            <a:ln w="28575" cap="rnd">
              <a:solidFill>
                <a:schemeClr val="accent2"/>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1'!$AC$5:$AC$365</c:f>
              <c:numCache>
                <c:formatCode>General</c:formatCode>
                <c:ptCount val="36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1.25E-3</c:v>
                </c:pt>
                <c:pt idx="107">
                  <c:v>5.0000000000000001E-3</c:v>
                </c:pt>
                <c:pt idx="108">
                  <c:v>2.4999999999999996E-3</c:v>
                </c:pt>
                <c:pt idx="109">
                  <c:v>-6.2499999999999995E-3</c:v>
                </c:pt>
                <c:pt idx="110">
                  <c:v>-3.7500000000000007E-3</c:v>
                </c:pt>
                <c:pt idx="111">
                  <c:v>1.2499999999999985E-3</c:v>
                </c:pt>
                <c:pt idx="112">
                  <c:v>-1.2499999999999985E-3</c:v>
                </c:pt>
                <c:pt idx="113">
                  <c:v>1.250000000000002E-3</c:v>
                </c:pt>
                <c:pt idx="114">
                  <c:v>2.5000000000000005E-3</c:v>
                </c:pt>
                <c:pt idx="115">
                  <c:v>-2.5000000000000022E-3</c:v>
                </c:pt>
                <c:pt idx="116">
                  <c:v>-2.5000000000000022E-3</c:v>
                </c:pt>
                <c:pt idx="117">
                  <c:v>2.4999999999999988E-3</c:v>
                </c:pt>
                <c:pt idx="118">
                  <c:v>2.5000000000000022E-3</c:v>
                </c:pt>
                <c:pt idx="119">
                  <c:v>-1.2499999999999942E-3</c:v>
                </c:pt>
                <c:pt idx="120">
                  <c:v>-2.5000000000000022E-3</c:v>
                </c:pt>
                <c:pt idx="121">
                  <c:v>-1.2500000000000011E-3</c:v>
                </c:pt>
                <c:pt idx="122">
                  <c:v>2.4999999999999988E-3</c:v>
                </c:pt>
                <c:pt idx="123">
                  <c:v>2.4999999999999918E-3</c:v>
                </c:pt>
                <c:pt idx="124">
                  <c:v>-1.2499999999999907E-3</c:v>
                </c:pt>
                <c:pt idx="125">
                  <c:v>-1.2499999999999942E-3</c:v>
                </c:pt>
                <c:pt idx="126">
                  <c:v>1.2499999999999872E-3</c:v>
                </c:pt>
                <c:pt idx="127">
                  <c:v>2.5000000000000022E-3</c:v>
                </c:pt>
                <c:pt idx="128">
                  <c:v>1.250000000000008E-3</c:v>
                </c:pt>
                <c:pt idx="129">
                  <c:v>0</c:v>
                </c:pt>
                <c:pt idx="130">
                  <c:v>0</c:v>
                </c:pt>
                <c:pt idx="131">
                  <c:v>-6.9388939039072284E-18</c:v>
                </c:pt>
                <c:pt idx="132">
                  <c:v>-1.250000000000008E-3</c:v>
                </c:pt>
                <c:pt idx="133">
                  <c:v>6.9388939039072284E-18</c:v>
                </c:pt>
                <c:pt idx="134">
                  <c:v>5.0000000000000114E-3</c:v>
                </c:pt>
                <c:pt idx="135">
                  <c:v>1.2500000000000011E-3</c:v>
                </c:pt>
                <c:pt idx="136">
                  <c:v>-7.5000000000000205E-3</c:v>
                </c:pt>
                <c:pt idx="137">
                  <c:v>-3.7500000000000033E-3</c:v>
                </c:pt>
                <c:pt idx="138">
                  <c:v>5.0000000000000461E-3</c:v>
                </c:pt>
                <c:pt idx="139">
                  <c:v>3.7499999999999895E-3</c:v>
                </c:pt>
                <c:pt idx="140">
                  <c:v>-2.5000000000000577E-3</c:v>
                </c:pt>
                <c:pt idx="141">
                  <c:v>-2.4999999999999883E-3</c:v>
                </c:pt>
                <c:pt idx="142">
                  <c:v>2.50000000000003E-3</c:v>
                </c:pt>
                <c:pt idx="143">
                  <c:v>5.0000000000000044E-3</c:v>
                </c:pt>
                <c:pt idx="144">
                  <c:v>0</c:v>
                </c:pt>
                <c:pt idx="145">
                  <c:v>-5.0000000000000044E-3</c:v>
                </c:pt>
                <c:pt idx="146">
                  <c:v>-2.7755575615628914E-17</c:v>
                </c:pt>
                <c:pt idx="147">
                  <c:v>2.7755575615628914E-17</c:v>
                </c:pt>
                <c:pt idx="148">
                  <c:v>-3.7499999999999478E-3</c:v>
                </c:pt>
                <c:pt idx="149">
                  <c:v>2.4999999999999467E-3</c:v>
                </c:pt>
                <c:pt idx="150">
                  <c:v>7.4999999999999789E-3</c:v>
                </c:pt>
                <c:pt idx="151">
                  <c:v>1.2499999999999734E-3</c:v>
                </c:pt>
                <c:pt idx="152">
                  <c:v>-7.5000000000000067E-3</c:v>
                </c:pt>
                <c:pt idx="153">
                  <c:v>-1.2499999999998623E-3</c:v>
                </c:pt>
                <c:pt idx="154">
                  <c:v>6.2499999999999778E-3</c:v>
                </c:pt>
                <c:pt idx="155">
                  <c:v>1.2499999999998623E-3</c:v>
                </c:pt>
                <c:pt idx="156">
                  <c:v>-3.7499999999999201E-3</c:v>
                </c:pt>
                <c:pt idx="157">
                  <c:v>5.00000000000006E-3</c:v>
                </c:pt>
                <c:pt idx="158">
                  <c:v>1.24999999999999E-2</c:v>
                </c:pt>
                <c:pt idx="159">
                  <c:v>-3.7499999999999756E-3</c:v>
                </c:pt>
                <c:pt idx="160">
                  <c:v>-1.5000000000000013E-2</c:v>
                </c:pt>
                <c:pt idx="161">
                  <c:v>-1.2500000000000122E-2</c:v>
                </c:pt>
                <c:pt idx="162">
                  <c:v>2.5000000000001132E-3</c:v>
                </c:pt>
                <c:pt idx="163">
                  <c:v>1.6250000000000209E-2</c:v>
                </c:pt>
                <c:pt idx="164">
                  <c:v>0</c:v>
                </c:pt>
                <c:pt idx="165">
                  <c:v>-1.2500000000000178E-2</c:v>
                </c:pt>
                <c:pt idx="166">
                  <c:v>-6.2500000000001998E-3</c:v>
                </c:pt>
                <c:pt idx="167">
                  <c:v>0</c:v>
                </c:pt>
                <c:pt idx="168">
                  <c:v>2.000000000000024E-2</c:v>
                </c:pt>
                <c:pt idx="169">
                  <c:v>1.8750000000000155E-2</c:v>
                </c:pt>
                <c:pt idx="170">
                  <c:v>-4.2500000000000093E-2</c:v>
                </c:pt>
                <c:pt idx="171">
                  <c:v>-4.5000000000000151E-2</c:v>
                </c:pt>
                <c:pt idx="172">
                  <c:v>1.6249999999999987E-2</c:v>
                </c:pt>
                <c:pt idx="173">
                  <c:v>8.7500000000000355E-3</c:v>
                </c:pt>
                <c:pt idx="174">
                  <c:v>-1.8750000000000044E-2</c:v>
                </c:pt>
                <c:pt idx="175">
                  <c:v>-5.0000000000000044E-3</c:v>
                </c:pt>
                <c:pt idx="176">
                  <c:v>-1.2499999999998623E-3</c:v>
                </c:pt>
                <c:pt idx="177">
                  <c:v>-1.1249999999999871E-2</c:v>
                </c:pt>
                <c:pt idx="178">
                  <c:v>1.2499999999999845E-2</c:v>
                </c:pt>
                <c:pt idx="179">
                  <c:v>2.2499999999999853E-2</c:v>
                </c:pt>
                <c:pt idx="180">
                  <c:v>-7.4999999999998401E-3</c:v>
                </c:pt>
                <c:pt idx="181">
                  <c:v>-2.4999999999999467E-3</c:v>
                </c:pt>
                <c:pt idx="182">
                  <c:v>1.3749999999999818E-2</c:v>
                </c:pt>
                <c:pt idx="183">
                  <c:v>8.7499999999999245E-3</c:v>
                </c:pt>
                <c:pt idx="184">
                  <c:v>7.5000000000000622E-3</c:v>
                </c:pt>
                <c:pt idx="185">
                  <c:v>2.5000000000000577E-3</c:v>
                </c:pt>
                <c:pt idx="186">
                  <c:v>6.2500000000000888E-3</c:v>
                </c:pt>
                <c:pt idx="187">
                  <c:v>1.5000000000000013E-2</c:v>
                </c:pt>
                <c:pt idx="188">
                  <c:v>1.2499999999999734E-3</c:v>
                </c:pt>
                <c:pt idx="189">
                  <c:v>-2.1249999999999991E-2</c:v>
                </c:pt>
                <c:pt idx="190">
                  <c:v>-2.5000000000000577E-3</c:v>
                </c:pt>
                <c:pt idx="191">
                  <c:v>2.1249999999999991E-2</c:v>
                </c:pt>
                <c:pt idx="192">
                  <c:v>-2.4999999999999467E-3</c:v>
                </c:pt>
                <c:pt idx="193">
                  <c:v>-3.7499999999999756E-3</c:v>
                </c:pt>
                <c:pt idx="194">
                  <c:v>1.2499999999999956E-2</c:v>
                </c:pt>
                <c:pt idx="195">
                  <c:v>-2.5000000000000577E-3</c:v>
                </c:pt>
                <c:pt idx="196">
                  <c:v>-7.5000000000000067E-3</c:v>
                </c:pt>
                <c:pt idx="197">
                  <c:v>6.2500000000000333E-3</c:v>
                </c:pt>
                <c:pt idx="198">
                  <c:v>2.5000000000000577E-3</c:v>
                </c:pt>
                <c:pt idx="199">
                  <c:v>-1.5000000000000013E-2</c:v>
                </c:pt>
                <c:pt idx="200">
                  <c:v>-1.0000000000000064E-2</c:v>
                </c:pt>
                <c:pt idx="201">
                  <c:v>1.3749999999999984E-2</c:v>
                </c:pt>
                <c:pt idx="202">
                  <c:v>1.2500000000000011E-2</c:v>
                </c:pt>
                <c:pt idx="203">
                  <c:v>-7.5000000000000067E-3</c:v>
                </c:pt>
                <c:pt idx="204">
                  <c:v>-3.7499999999999201E-3</c:v>
                </c:pt>
                <c:pt idx="205">
                  <c:v>5.0000000000000877E-3</c:v>
                </c:pt>
                <c:pt idx="206">
                  <c:v>-6.2500000000000888E-3</c:v>
                </c:pt>
                <c:pt idx="207">
                  <c:v>-1.2500000000001121E-3</c:v>
                </c:pt>
                <c:pt idx="208">
                  <c:v>8.7500000000000355E-3</c:v>
                </c:pt>
                <c:pt idx="209">
                  <c:v>-7.4999999999999234E-3</c:v>
                </c:pt>
                <c:pt idx="210">
                  <c:v>-7.5000000000000067E-3</c:v>
                </c:pt>
                <c:pt idx="211">
                  <c:v>7.4999999999999789E-3</c:v>
                </c:pt>
                <c:pt idx="212">
                  <c:v>6.2499999999999778E-3</c:v>
                </c:pt>
                <c:pt idx="213">
                  <c:v>-1.2500000000000011E-3</c:v>
                </c:pt>
                <c:pt idx="214">
                  <c:v>-4.9999999999999489E-3</c:v>
                </c:pt>
                <c:pt idx="215">
                  <c:v>-2.5000000000000161E-3</c:v>
                </c:pt>
                <c:pt idx="216">
                  <c:v>-1.2500000000000427E-3</c:v>
                </c:pt>
                <c:pt idx="217">
                  <c:v>2.5000000000000161E-3</c:v>
                </c:pt>
                <c:pt idx="218">
                  <c:v>5.0000000000000183E-3</c:v>
                </c:pt>
                <c:pt idx="219">
                  <c:v>-2.5000000000000161E-3</c:v>
                </c:pt>
                <c:pt idx="220">
                  <c:v>-2.5000000000000022E-3</c:v>
                </c:pt>
                <c:pt idx="221">
                  <c:v>1.2500000000000289E-3</c:v>
                </c:pt>
                <c:pt idx="222">
                  <c:v>-1.250000000000015E-3</c:v>
                </c:pt>
                <c:pt idx="223">
                  <c:v>2.4999999999999883E-3</c:v>
                </c:pt>
                <c:pt idx="224">
                  <c:v>2.50000000000003E-3</c:v>
                </c:pt>
                <c:pt idx="225">
                  <c:v>-5.0000000000000183E-3</c:v>
                </c:pt>
                <c:pt idx="226">
                  <c:v>-2.50000000000003E-3</c:v>
                </c:pt>
                <c:pt idx="227">
                  <c:v>1.2500000000000219E-3</c:v>
                </c:pt>
                <c:pt idx="228">
                  <c:v>-1.2499999999999803E-3</c:v>
                </c:pt>
                <c:pt idx="229">
                  <c:v>-1.250000000000015E-3</c:v>
                </c:pt>
                <c:pt idx="230">
                  <c:v>-6.9388939039072284E-18</c:v>
                </c:pt>
                <c:pt idx="231">
                  <c:v>1.250000000000015E-3</c:v>
                </c:pt>
                <c:pt idx="232">
                  <c:v>2.4999999999999953E-3</c:v>
                </c:pt>
                <c:pt idx="233">
                  <c:v>-1.250000000000015E-3</c:v>
                </c:pt>
                <c:pt idx="234">
                  <c:v>-4.9999999999999906E-3</c:v>
                </c:pt>
                <c:pt idx="235">
                  <c:v>-1.2499999999999872E-3</c:v>
                </c:pt>
                <c:pt idx="236">
                  <c:v>3.7499999999999895E-3</c:v>
                </c:pt>
                <c:pt idx="237">
                  <c:v>2.4999999999999883E-3</c:v>
                </c:pt>
                <c:pt idx="238">
                  <c:v>-1.2499999999999872E-3</c:v>
                </c:pt>
                <c:pt idx="239">
                  <c:v>-1.2499999999999872E-3</c:v>
                </c:pt>
                <c:pt idx="240">
                  <c:v>-1.250000000000015E-3</c:v>
                </c:pt>
                <c:pt idx="241">
                  <c:v>-1.0408340855860843E-17</c:v>
                </c:pt>
                <c:pt idx="242">
                  <c:v>2.5000000000000126E-3</c:v>
                </c:pt>
                <c:pt idx="243">
                  <c:v>-1.2499999999999976E-3</c:v>
                </c:pt>
                <c:pt idx="244">
                  <c:v>-1.2500000000000046E-3</c:v>
                </c:pt>
                <c:pt idx="245">
                  <c:v>2.5000000000000022E-3</c:v>
                </c:pt>
                <c:pt idx="246">
                  <c:v>-1.2499999999999976E-3</c:v>
                </c:pt>
                <c:pt idx="247">
                  <c:v>-2.5000000000000022E-3</c:v>
                </c:pt>
                <c:pt idx="248">
                  <c:v>2.4999999999999935E-3</c:v>
                </c:pt>
                <c:pt idx="249">
                  <c:v>3.7500000000000033E-3</c:v>
                </c:pt>
                <c:pt idx="250">
                  <c:v>-1.2499999999999942E-3</c:v>
                </c:pt>
                <c:pt idx="251">
                  <c:v>-3.7500000000000033E-3</c:v>
                </c:pt>
                <c:pt idx="252">
                  <c:v>2.4999999999999988E-3</c:v>
                </c:pt>
                <c:pt idx="253">
                  <c:v>3.7499999999999999E-3</c:v>
                </c:pt>
                <c:pt idx="254">
                  <c:v>-3.7500000000000016E-3</c:v>
                </c:pt>
                <c:pt idx="255">
                  <c:v>-2.499999999999997E-3</c:v>
                </c:pt>
                <c:pt idx="256">
                  <c:v>3.7500000000000016E-3</c:v>
                </c:pt>
                <c:pt idx="257">
                  <c:v>1.2499999999999976E-3</c:v>
                </c:pt>
                <c:pt idx="258">
                  <c:v>-2.5000000000000005E-3</c:v>
                </c:pt>
                <c:pt idx="259">
                  <c:v>-1.2499999999999994E-3</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-1.2500000000000002E-3</c:v>
                </c:pt>
                <c:pt idx="319">
                  <c:v>-1.2500000000000002E-3</c:v>
                </c:pt>
                <c:pt idx="320">
                  <c:v>2.5000000000000005E-3</c:v>
                </c:pt>
                <c:pt idx="321">
                  <c:v>2.5000000000000005E-3</c:v>
                </c:pt>
                <c:pt idx="322">
                  <c:v>-2.5000000000000005E-3</c:v>
                </c:pt>
                <c:pt idx="323">
                  <c:v>-2.5000000000000005E-3</c:v>
                </c:pt>
                <c:pt idx="324">
                  <c:v>2.5000000000000005E-3</c:v>
                </c:pt>
                <c:pt idx="325">
                  <c:v>2.5000000000000005E-3</c:v>
                </c:pt>
                <c:pt idx="326">
                  <c:v>-1.2500000000000002E-3</c:v>
                </c:pt>
                <c:pt idx="327">
                  <c:v>-1.2500000000000002E-3</c:v>
                </c:pt>
                <c:pt idx="328">
                  <c:v>0</c:v>
                </c:pt>
                <c:pt idx="329">
                  <c:v>0</c:v>
                </c:pt>
                <c:pt idx="330">
                  <c:v>0</c:v>
                </c:pt>
                <c:pt idx="331">
                  <c:v>-1.2499999999999998E-3</c:v>
                </c:pt>
                <c:pt idx="332">
                  <c:v>-1.2499999999999998E-3</c:v>
                </c:pt>
                <c:pt idx="333">
                  <c:v>2.4999999999999996E-3</c:v>
                </c:pt>
                <c:pt idx="334">
                  <c:v>2.4999999999999996E-3</c:v>
                </c:pt>
                <c:pt idx="335">
                  <c:v>-1.2499999999999998E-3</c:v>
                </c:pt>
                <c:pt idx="336">
                  <c:v>-1.2499999999999998E-3</c:v>
                </c:pt>
                <c:pt idx="337">
                  <c:v>0</c:v>
                </c:pt>
                <c:pt idx="338">
                  <c:v>0</c:v>
                </c:pt>
                <c:pt idx="339">
                  <c:v>0</c:v>
                </c:pt>
                <c:pt idx="340">
                  <c:v>0</c:v>
                </c:pt>
                <c:pt idx="341">
                  <c:v>0</c:v>
                </c:pt>
                <c:pt idx="342">
                  <c:v>0</c:v>
                </c:pt>
                <c:pt idx="343">
                  <c:v>-1.25E-3</c:v>
                </c:pt>
                <c:pt idx="344">
                  <c:v>-1.25E-3</c:v>
                </c:pt>
                <c:pt idx="345">
                  <c:v>2.5000000000000001E-3</c:v>
                </c:pt>
                <c:pt idx="346">
                  <c:v>2.5000000000000001E-3</c:v>
                </c:pt>
                <c:pt idx="347">
                  <c:v>-1.25E-3</c:v>
                </c:pt>
                <c:pt idx="348">
                  <c:v>-1.25E-3</c:v>
                </c:pt>
                <c:pt idx="349">
                  <c:v>0</c:v>
                </c:pt>
                <c:pt idx="350">
                  <c:v>0</c:v>
                </c:pt>
                <c:pt idx="351">
                  <c:v>0</c:v>
                </c:pt>
                <c:pt idx="352">
                  <c:v>-1.25E-3</c:v>
                </c:pt>
                <c:pt idx="353">
                  <c:v>-1.25E-3</c:v>
                </c:pt>
                <c:pt idx="354">
                  <c:v>2.5000000000000001E-3</c:v>
                </c:pt>
                <c:pt idx="355">
                  <c:v>2.5000000000000001E-3</c:v>
                </c:pt>
                <c:pt idx="356">
                  <c:v>-1.25E-3</c:v>
                </c:pt>
                <c:pt idx="357">
                  <c:v>-1.25E-3</c:v>
                </c:pt>
                <c:pt idx="358">
                  <c:v>0</c:v>
                </c:pt>
                <c:pt idx="359">
                  <c:v>0</c:v>
                </c:pt>
                <c:pt idx="360">
                  <c:v>0</c:v>
                </c:pt>
              </c:numCache>
            </c:numRef>
          </c:val>
          <c:smooth val="0"/>
          <c:extLst>
            <c:ext xmlns:c16="http://schemas.microsoft.com/office/drawing/2014/chart" uri="{C3380CC4-5D6E-409C-BE32-E72D297353CC}">
              <c16:uniqueId val="{00000001-C838-469E-8587-FAC34B21DAEC}"/>
            </c:ext>
          </c:extLst>
        </c:ser>
        <c:dLbls>
          <c:showLegendKey val="0"/>
          <c:showVal val="0"/>
          <c:showCatName val="0"/>
          <c:showSerName val="0"/>
          <c:showPercent val="0"/>
          <c:showBubbleSize val="0"/>
        </c:dLbls>
        <c:smooth val="0"/>
        <c:axId val="1499859903"/>
        <c:axId val="1499860383"/>
      </c:lineChart>
      <c:catAx>
        <c:axId val="149985990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Cam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860383"/>
        <c:crosses val="autoZero"/>
        <c:auto val="1"/>
        <c:lblAlgn val="ctr"/>
        <c:lblOffset val="100"/>
        <c:tickLblSkip val="60"/>
        <c:noMultiLvlLbl val="0"/>
      </c:catAx>
      <c:valAx>
        <c:axId val="149986038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Jerk</a:t>
                </a:r>
                <a:r>
                  <a:rPr lang="en-GB" baseline="0"/>
                  <a:t> (mm/deg/deg/deg)</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9985990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Valve Lift</a:t>
            </a:r>
            <a:r>
              <a:rPr lang="en-GB" baseline="0"/>
              <a:t> and Piston Position vs Crank Angle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1"/>
          <c:order val="1"/>
          <c:tx>
            <c:v>Piston Position</c:v>
          </c:tx>
          <c:spPr>
            <a:ln w="28575" cap="rnd">
              <a:solidFill>
                <a:schemeClr val="accent2"/>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1'!$M$4:$M$364</c:f>
              <c:numCache>
                <c:formatCode>0.000</c:formatCode>
                <c:ptCount val="361"/>
                <c:pt idx="0">
                  <c:v>83.1</c:v>
                </c:pt>
                <c:pt idx="1">
                  <c:v>83.095469484553163</c:v>
                </c:pt>
                <c:pt idx="2">
                  <c:v>83.081877808084755</c:v>
                </c:pt>
                <c:pt idx="3">
                  <c:v>83.059224581534465</c:v>
                </c:pt>
                <c:pt idx="4">
                  <c:v>83.027509160878935</c:v>
                </c:pt>
                <c:pt idx="5">
                  <c:v>82.986730653748907</c:v>
                </c:pt>
                <c:pt idx="6">
                  <c:v>82.936887928694702</c:v>
                </c:pt>
                <c:pt idx="7">
                  <c:v>82.87797962710205</c:v>
                </c:pt>
                <c:pt idx="8">
                  <c:v>82.810004177760732</c:v>
                </c:pt>
                <c:pt idx="9">
                  <c:v>82.73295981408792</c:v>
                </c:pt>
                <c:pt idx="10">
                  <c:v>82.646844594009664</c:v>
                </c:pt>
                <c:pt idx="11">
                  <c:v>82.551656422503228</c:v>
                </c:pt>
                <c:pt idx="12">
                  <c:v>82.44739307680311</c:v>
                </c:pt>
                <c:pt idx="13">
                  <c:v>82.334052234274239</c:v>
                </c:pt>
                <c:pt idx="14">
                  <c:v>82.211631502954702</c:v>
                </c:pt>
                <c:pt idx="15">
                  <c:v>82.08012845477073</c:v>
                </c:pt>
                <c:pt idx="16">
                  <c:v>81.939540661425738</c:v>
                </c:pt>
                <c:pt idx="17">
                  <c:v>81.789865732964813</c:v>
                </c:pt>
                <c:pt idx="18">
                  <c:v>81.631101359015105</c:v>
                </c:pt>
                <c:pt idx="19">
                  <c:v>81.46324535270108</c:v>
                </c:pt>
                <c:pt idx="20">
                  <c:v>81.286295697233399</c:v>
                </c:pt>
                <c:pt idx="21">
                  <c:v>81.100250595167054</c:v>
                </c:pt>
                <c:pt idx="22">
                  <c:v>80.905108520324347</c:v>
                </c:pt>
                <c:pt idx="23">
                  <c:v>80.700868272374663</c:v>
                </c:pt>
                <c:pt idx="24">
                  <c:v>80.487529034062391</c:v>
                </c:pt>
                <c:pt idx="25">
                  <c:v>80.265090431070263</c:v>
                </c:pt>
                <c:pt idx="26">
                  <c:v>80.033552594503334</c:v>
                </c:pt>
                <c:pt idx="27">
                  <c:v>79.792916225976001</c:v>
                </c:pt>
                <c:pt idx="28">
                  <c:v>79.543182665280355</c:v>
                </c:pt>
                <c:pt idx="29">
                  <c:v>79.28435396061073</c:v>
                </c:pt>
                <c:pt idx="30">
                  <c:v>79.016432941315657</c:v>
                </c:pt>
                <c:pt idx="31">
                  <c:v>78.739423293143687</c:v>
                </c:pt>
                <c:pt idx="32">
                  <c:v>78.453329635944854</c:v>
                </c:pt>
                <c:pt idx="33">
                  <c:v>78.158157603785355</c:v>
                </c:pt>
                <c:pt idx="34">
                  <c:v>77.853913927426561</c:v>
                </c:pt>
                <c:pt idx="35">
                  <c:v>77.540606519115386</c:v>
                </c:pt>
                <c:pt idx="36">
                  <c:v>77.218244559625887</c:v>
                </c:pt>
                <c:pt idx="37">
                  <c:v>76.88683858748648</c:v>
                </c:pt>
                <c:pt idx="38">
                  <c:v>76.546400590320715</c:v>
                </c:pt>
                <c:pt idx="39">
                  <c:v>76.196944098222872</c:v>
                </c:pt>
                <c:pt idx="40">
                  <c:v>75.838484279082095</c:v>
                </c:pt>
                <c:pt idx="41">
                  <c:v>75.471038035762589</c:v>
                </c:pt>
                <c:pt idx="42">
                  <c:v>75.094624105038662</c:v>
                </c:pt>
                <c:pt idx="43">
                  <c:v>74.70926315817745</c:v>
                </c:pt>
                <c:pt idx="44">
                  <c:v>74.314977903052181</c:v>
                </c:pt>
                <c:pt idx="45">
                  <c:v>73.911793187662823</c:v>
                </c:pt>
                <c:pt idx="46">
                  <c:v>73.499736104931543</c:v>
                </c:pt>
                <c:pt idx="47">
                  <c:v>73.078836098632593</c:v>
                </c:pt>
                <c:pt idx="48">
                  <c:v>72.649125070308045</c:v>
                </c:pt>
                <c:pt idx="49">
                  <c:v>72.210637487012221</c:v>
                </c:pt>
                <c:pt idx="50">
                  <c:v>71.763410489719035</c:v>
                </c:pt>
                <c:pt idx="51">
                  <c:v>71.307484002219084</c:v>
                </c:pt>
                <c:pt idx="52">
                  <c:v>70.84290084032375</c:v>
                </c:pt>
                <c:pt idx="53">
                  <c:v>70.369706821187009</c:v>
                </c:pt>
                <c:pt idx="54">
                  <c:v>69.887950872545801</c:v>
                </c:pt>
                <c:pt idx="55">
                  <c:v>69.397685141674302</c:v>
                </c:pt>
                <c:pt idx="56">
                  <c:v>68.898965103837838</c:v>
                </c:pt>
                <c:pt idx="57">
                  <c:v>68.391849670026602</c:v>
                </c:pt>
                <c:pt idx="58">
                  <c:v>67.876401293741949</c:v>
                </c:pt>
                <c:pt idx="59">
                  <c:v>67.352686076601287</c:v>
                </c:pt>
                <c:pt idx="60">
                  <c:v>66.820773872522579</c:v>
                </c:pt>
                <c:pt idx="61">
                  <c:v>66.280738390243613</c:v>
                </c:pt>
                <c:pt idx="62">
                  <c:v>65.732657293925996</c:v>
                </c:pt>
                <c:pt idx="63">
                  <c:v>65.176612301590424</c:v>
                </c:pt>
                <c:pt idx="64">
                  <c:v>64.612689281126279</c:v>
                </c:pt>
                <c:pt idx="65">
                  <c:v>64.04097834361437</c:v>
                </c:pt>
                <c:pt idx="66">
                  <c:v>63.461573933701942</c:v>
                </c:pt>
                <c:pt idx="67">
                  <c:v>62.874574916765809</c:v>
                </c:pt>
                <c:pt idx="68">
                  <c:v>62.280084662600217</c:v>
                </c:pt>
                <c:pt idx="69">
                  <c:v>61.678211125365785</c:v>
                </c:pt>
                <c:pt idx="70">
                  <c:v>61.069066919538322</c:v>
                </c:pt>
                <c:pt idx="71">
                  <c:v>60.452769391597194</c:v>
                </c:pt>
                <c:pt idx="72">
                  <c:v>59.82944068719771</c:v>
                </c:pt>
                <c:pt idx="73">
                  <c:v>59.199207813574901</c:v>
                </c:pt>
                <c:pt idx="74">
                  <c:v>58.562202696932289</c:v>
                </c:pt>
                <c:pt idx="75">
                  <c:v>57.918562234575056</c:v>
                </c:pt>
                <c:pt idx="76">
                  <c:v>57.268428341553992</c:v>
                </c:pt>
                <c:pt idx="77">
                  <c:v>56.611947991595486</c:v>
                </c:pt>
                <c:pt idx="78">
                  <c:v>55.949273252101364</c:v>
                </c:pt>
                <c:pt idx="79">
                  <c:v>55.280561313012548</c:v>
                </c:pt>
                <c:pt idx="80">
                  <c:v>54.605974509342253</c:v>
                </c:pt>
                <c:pt idx="81">
                  <c:v>53.925680337195324</c:v>
                </c:pt>
                <c:pt idx="82">
                  <c:v>53.239851463103989</c:v>
                </c:pt>
                <c:pt idx="83">
                  <c:v>52.548665726523396</c:v>
                </c:pt>
                <c:pt idx="84">
                  <c:v>51.852306135345238</c:v>
                </c:pt>
                <c:pt idx="85">
                  <c:v>51.150960854302049</c:v>
                </c:pt>
                <c:pt idx="86">
                  <c:v>50.444823186151453</c:v>
                </c:pt>
                <c:pt idx="87">
                  <c:v>49.734091545545049</c:v>
                </c:pt>
                <c:pt idx="88">
                  <c:v>49.018969425504515</c:v>
                </c:pt>
                <c:pt idx="89">
                  <c:v>48.299665356443505</c:v>
                </c:pt>
                <c:pt idx="90">
                  <c:v>47.576392857693158</c:v>
                </c:pt>
                <c:pt idx="91">
                  <c:v>46.849370381505246</c:v>
                </c:pt>
                <c:pt idx="92">
                  <c:v>46.118821249526682</c:v>
                </c:pt>
                <c:pt idx="93">
                  <c:v>45.384973581756412</c:v>
                </c:pt>
                <c:pt idx="94">
                  <c:v>44.648060218014642</c:v>
                </c:pt>
                <c:pt idx="95">
                  <c:v>43.90831863197166</c:v>
                </c:pt>
                <c:pt idx="96">
                  <c:v>43.165990837803236</c:v>
                </c:pt>
                <c:pt idx="97">
                  <c:v>42.421323289555616</c:v>
                </c:pt>
                <c:pt idx="98">
                  <c:v>41.674566773322553</c:v>
                </c:pt>
                <c:pt idx="99">
                  <c:v>40.925976292352146</c:v>
                </c:pt>
                <c:pt idx="100">
                  <c:v>40.175810945220341</c:v>
                </c:pt>
                <c:pt idx="101">
                  <c:v>39.424333797221671</c:v>
                </c:pt>
                <c:pt idx="102">
                  <c:v>38.671811745145561</c:v>
                </c:pt>
                <c:pt idx="103">
                  <c:v>37.918515375620309</c:v>
                </c:pt>
                <c:pt idx="104">
                  <c:v>37.164718817221605</c:v>
                </c:pt>
                <c:pt idx="105">
                  <c:v>36.410699586555587</c:v>
                </c:pt>
                <c:pt idx="106">
                  <c:v>35.656738428539668</c:v>
                </c:pt>
                <c:pt idx="107">
                  <c:v>34.903119151115476</c:v>
                </c:pt>
                <c:pt idx="108">
                  <c:v>34.150128454639578</c:v>
                </c:pt>
                <c:pt idx="109">
                  <c:v>33.398055756207476</c:v>
                </c:pt>
                <c:pt idx="110">
                  <c:v>32.647193009175254</c:v>
                </c:pt>
                <c:pt idx="111">
                  <c:v>31.897834518151331</c:v>
                </c:pt>
                <c:pt idx="112">
                  <c:v>31.150276749737937</c:v>
                </c:pt>
                <c:pt idx="113">
                  <c:v>30.40481813930716</c:v>
                </c:pt>
                <c:pt idx="114">
                  <c:v>29.661758894102949</c:v>
                </c:pt>
                <c:pt idx="115">
                  <c:v>28.921400792962224</c:v>
                </c:pt>
                <c:pt idx="116">
                  <c:v>28.184046982953955</c:v>
                </c:pt>
                <c:pt idx="117">
                  <c:v>27.450001773234092</c:v>
                </c:pt>
                <c:pt idx="118">
                  <c:v>26.719570426418457</c:v>
                </c:pt>
                <c:pt idx="119">
                  <c:v>25.993058947773012</c:v>
                </c:pt>
                <c:pt idx="120">
                  <c:v>25.270773872522586</c:v>
                </c:pt>
                <c:pt idx="121">
                  <c:v>24.553022051575777</c:v>
                </c:pt>
                <c:pt idx="122">
                  <c:v>23.840110435962632</c:v>
                </c:pt>
                <c:pt idx="123">
                  <c:v>23.132345860277859</c:v>
                </c:pt>
                <c:pt idx="124">
                  <c:v>22.43003482541879</c:v>
                </c:pt>
                <c:pt idx="125">
                  <c:v>21.733483280902373</c:v>
                </c:pt>
                <c:pt idx="126">
                  <c:v>21.042996407041301</c:v>
                </c:pt>
                <c:pt idx="127">
                  <c:v>20.358878397251782</c:v>
                </c:pt>
                <c:pt idx="128">
                  <c:v>19.681432240761552</c:v>
                </c:pt>
                <c:pt idx="129">
                  <c:v>19.010959505977596</c:v>
                </c:pt>
                <c:pt idx="130">
                  <c:v>18.347760124767625</c:v>
                </c:pt>
                <c:pt idx="131">
                  <c:v>17.692132177901065</c:v>
                </c:pt>
                <c:pt idx="132">
                  <c:v>17.044371681886936</c:v>
                </c:pt>
                <c:pt idx="133">
                  <c:v>16.404772377438974</c:v>
                </c:pt>
                <c:pt idx="134">
                  <c:v>15.773625519788878</c:v>
                </c:pt>
                <c:pt idx="135">
                  <c:v>15.151219671060733</c:v>
                </c:pt>
                <c:pt idx="136">
                  <c:v>14.537840494910277</c:v>
                </c:pt>
                <c:pt idx="137">
                  <c:v>13.933770553624393</c:v>
                </c:pt>
                <c:pt idx="138">
                  <c:v>13.339289107867211</c:v>
                </c:pt>
                <c:pt idx="139">
                  <c:v>12.75467191925024</c:v>
                </c:pt>
                <c:pt idx="140">
                  <c:v>12.180191055895031</c:v>
                </c:pt>
                <c:pt idx="141">
                  <c:v>11.616114701148598</c:v>
                </c:pt>
                <c:pt idx="142">
                  <c:v>11.062706965602137</c:v>
                </c:pt>
                <c:pt idx="143">
                  <c:v>10.520227702556452</c:v>
                </c:pt>
                <c:pt idx="144">
                  <c:v>9.9889323270677579</c:v>
                </c:pt>
                <c:pt idx="145">
                  <c:v>9.4690716387001714</c:v>
                </c:pt>
                <c:pt idx="146">
                  <c:v>8.9608916481026046</c:v>
                </c:pt>
                <c:pt idx="147">
                  <c:v>8.4646334075206155</c:v>
                </c:pt>
                <c:pt idx="148">
                  <c:v>7.9805328453458699</c:v>
                </c:pt>
                <c:pt idx="149">
                  <c:v>7.5088206047981734</c:v>
                </c:pt>
                <c:pt idx="150">
                  <c:v>7.0497218868287979</c:v>
                </c:pt>
                <c:pt idx="151">
                  <c:v>6.6034562973269457</c:v>
                </c:pt>
                <c:pt idx="152">
                  <c:v>6.170237698703529</c:v>
                </c:pt>
                <c:pt idx="153">
                  <c:v>5.7502740659226363</c:v>
                </c:pt>
                <c:pt idx="154">
                  <c:v>5.343767347042558</c:v>
                </c:pt>
                <c:pt idx="155">
                  <c:v>4.9509133283246518</c:v>
                </c:pt>
                <c:pt idx="156">
                  <c:v>4.5719015039622644</c:v>
                </c:pt>
                <c:pt idx="157">
                  <c:v>4.2069149504768655</c:v>
                </c:pt>
                <c:pt idx="158">
                  <c:v>3.8561302058243161</c:v>
                </c:pt>
                <c:pt idx="159">
                  <c:v>3.5197171532495979</c:v>
                </c:pt>
                <c:pt idx="160">
                  <c:v>3.197838909924414</c:v>
                </c:pt>
                <c:pt idx="161">
                  <c:v>2.8906517203978481</c:v>
                </c:pt>
                <c:pt idx="162">
                  <c:v>2.5983048548878402</c:v>
                </c:pt>
                <c:pt idx="163">
                  <c:v>2.3209405124365761</c:v>
                </c:pt>
                <c:pt idx="164">
                  <c:v>2.0586937289514413</c:v>
                </c:pt>
                <c:pt idx="165">
                  <c:v>1.811692290149163</c:v>
                </c:pt>
                <c:pt idx="166">
                  <c:v>1.5800566494194099</c:v>
                </c:pt>
                <c:pt idx="167">
                  <c:v>1.3638998506211952</c:v>
                </c:pt>
                <c:pt idx="168">
                  <c:v>1.1633274558238618</c:v>
                </c:pt>
                <c:pt idx="169">
                  <c:v>0.97843747800236003</c:v>
                </c:pt>
                <c:pt idx="170">
                  <c:v>0.80932031869518439</c:v>
                </c:pt>
                <c:pt idx="171">
                  <c:v>0.65605871063197208</c:v>
                </c:pt>
                <c:pt idx="172">
                  <c:v>0.51872766533623449</c:v>
                </c:pt>
                <c:pt idx="173">
                  <c:v>0.39739442570819217</c:v>
                </c:pt>
                <c:pt idx="174">
                  <c:v>0.29211842359119411</c:v>
                </c:pt>
                <c:pt idx="175">
                  <c:v>0.20295124232486489</c:v>
                </c:pt>
                <c:pt idx="176">
                  <c:v>0.12993658428754951</c:v>
                </c:pt>
                <c:pt idx="177">
                  <c:v>7.3110243429391431E-2</c:v>
                </c:pt>
                <c:pt idx="178">
                  <c:v>3.250008279789917E-2</c:v>
                </c:pt>
                <c:pt idx="179">
                  <c:v>8.1260170570531028E-3</c:v>
                </c:pt>
                <c:pt idx="180">
                  <c:v>0</c:v>
                </c:pt>
                <c:pt idx="181">
                  <c:v>8.1260170570531028E-3</c:v>
                </c:pt>
                <c:pt idx="182">
                  <c:v>3.250008279789917E-2</c:v>
                </c:pt>
                <c:pt idx="183">
                  <c:v>7.3110243429391431E-2</c:v>
                </c:pt>
                <c:pt idx="184">
                  <c:v>0.12993658428754951</c:v>
                </c:pt>
                <c:pt idx="185">
                  <c:v>0.20295124232486489</c:v>
                </c:pt>
                <c:pt idx="186">
                  <c:v>0.29211842359119411</c:v>
                </c:pt>
                <c:pt idx="187">
                  <c:v>0.39739442570819217</c:v>
                </c:pt>
                <c:pt idx="188">
                  <c:v>0.51872766533623449</c:v>
                </c:pt>
                <c:pt idx="189">
                  <c:v>0.65605871063197208</c:v>
                </c:pt>
                <c:pt idx="190">
                  <c:v>0.80932031869518439</c:v>
                </c:pt>
                <c:pt idx="191">
                  <c:v>0.97843747800236003</c:v>
                </c:pt>
                <c:pt idx="192">
                  <c:v>1.1633274558238618</c:v>
                </c:pt>
                <c:pt idx="193">
                  <c:v>1.3638998506211952</c:v>
                </c:pt>
                <c:pt idx="194">
                  <c:v>1.5800566494194099</c:v>
                </c:pt>
                <c:pt idx="195">
                  <c:v>1.811692290149163</c:v>
                </c:pt>
                <c:pt idx="196">
                  <c:v>2.0586937289514413</c:v>
                </c:pt>
                <c:pt idx="197">
                  <c:v>2.3209405124365761</c:v>
                </c:pt>
                <c:pt idx="198">
                  <c:v>2.5983048548878402</c:v>
                </c:pt>
                <c:pt idx="199">
                  <c:v>2.8906517203978481</c:v>
                </c:pt>
                <c:pt idx="200">
                  <c:v>3.197838909924414</c:v>
                </c:pt>
                <c:pt idx="201">
                  <c:v>3.5197171532495979</c:v>
                </c:pt>
                <c:pt idx="202">
                  <c:v>3.8561302058243161</c:v>
                </c:pt>
                <c:pt idx="203">
                  <c:v>4.2069149504768655</c:v>
                </c:pt>
                <c:pt idx="204">
                  <c:v>4.5719015039622644</c:v>
                </c:pt>
                <c:pt idx="205">
                  <c:v>4.9509133283246518</c:v>
                </c:pt>
                <c:pt idx="206">
                  <c:v>5.343767347042558</c:v>
                </c:pt>
                <c:pt idx="207">
                  <c:v>5.7502740659226363</c:v>
                </c:pt>
                <c:pt idx="208">
                  <c:v>6.170237698703529</c:v>
                </c:pt>
                <c:pt idx="209">
                  <c:v>6.6034562973269457</c:v>
                </c:pt>
                <c:pt idx="210">
                  <c:v>7.0497218868287979</c:v>
                </c:pt>
                <c:pt idx="211">
                  <c:v>7.5088206047981734</c:v>
                </c:pt>
                <c:pt idx="212">
                  <c:v>7.9805328453458699</c:v>
                </c:pt>
                <c:pt idx="213">
                  <c:v>8.4646334075206155</c:v>
                </c:pt>
                <c:pt idx="214">
                  <c:v>8.9608916481026046</c:v>
                </c:pt>
                <c:pt idx="215">
                  <c:v>9.4690716387001714</c:v>
                </c:pt>
                <c:pt idx="216">
                  <c:v>9.9889323270677579</c:v>
                </c:pt>
                <c:pt idx="217">
                  <c:v>10.520227702556452</c:v>
                </c:pt>
                <c:pt idx="218">
                  <c:v>11.062706965602137</c:v>
                </c:pt>
                <c:pt idx="219">
                  <c:v>11.616114701148598</c:v>
                </c:pt>
                <c:pt idx="220">
                  <c:v>12.180191055895031</c:v>
                </c:pt>
                <c:pt idx="221">
                  <c:v>12.75467191925024</c:v>
                </c:pt>
                <c:pt idx="222">
                  <c:v>13.339289107867211</c:v>
                </c:pt>
                <c:pt idx="223">
                  <c:v>13.933770553624393</c:v>
                </c:pt>
                <c:pt idx="224">
                  <c:v>14.537840494910277</c:v>
                </c:pt>
                <c:pt idx="225">
                  <c:v>15.151219671060733</c:v>
                </c:pt>
                <c:pt idx="226">
                  <c:v>15.773625519788878</c:v>
                </c:pt>
                <c:pt idx="227">
                  <c:v>16.404772377438974</c:v>
                </c:pt>
                <c:pt idx="228">
                  <c:v>17.044371681886936</c:v>
                </c:pt>
                <c:pt idx="229">
                  <c:v>17.692132177901065</c:v>
                </c:pt>
                <c:pt idx="230">
                  <c:v>18.347760124767625</c:v>
                </c:pt>
                <c:pt idx="231">
                  <c:v>19.010959505977596</c:v>
                </c:pt>
                <c:pt idx="232">
                  <c:v>19.681432240761552</c:v>
                </c:pt>
                <c:pt idx="233">
                  <c:v>20.358878397251782</c:v>
                </c:pt>
                <c:pt idx="234">
                  <c:v>21.042996407041301</c:v>
                </c:pt>
                <c:pt idx="235">
                  <c:v>21.733483280902373</c:v>
                </c:pt>
                <c:pt idx="236">
                  <c:v>22.43003482541879</c:v>
                </c:pt>
                <c:pt idx="237">
                  <c:v>23.132345860277859</c:v>
                </c:pt>
                <c:pt idx="238">
                  <c:v>23.840110435962632</c:v>
                </c:pt>
                <c:pt idx="239">
                  <c:v>24.553022051575777</c:v>
                </c:pt>
                <c:pt idx="240">
                  <c:v>25.270773872522586</c:v>
                </c:pt>
                <c:pt idx="241">
                  <c:v>25.993058947773012</c:v>
                </c:pt>
                <c:pt idx="242">
                  <c:v>26.719570426418457</c:v>
                </c:pt>
                <c:pt idx="243">
                  <c:v>27.450001773234092</c:v>
                </c:pt>
                <c:pt idx="244">
                  <c:v>28.184046982953955</c:v>
                </c:pt>
                <c:pt idx="245">
                  <c:v>28.921400792962224</c:v>
                </c:pt>
                <c:pt idx="246">
                  <c:v>29.661758894102949</c:v>
                </c:pt>
                <c:pt idx="247">
                  <c:v>30.40481813930716</c:v>
                </c:pt>
                <c:pt idx="248">
                  <c:v>31.150276749737937</c:v>
                </c:pt>
                <c:pt idx="249">
                  <c:v>31.897834518151331</c:v>
                </c:pt>
                <c:pt idx="250">
                  <c:v>32.647193009175254</c:v>
                </c:pt>
                <c:pt idx="251">
                  <c:v>33.398055756207476</c:v>
                </c:pt>
                <c:pt idx="252">
                  <c:v>34.150128454639578</c:v>
                </c:pt>
                <c:pt idx="253">
                  <c:v>34.903119151115476</c:v>
                </c:pt>
                <c:pt idx="254">
                  <c:v>35.656738428539668</c:v>
                </c:pt>
                <c:pt idx="255">
                  <c:v>36.410699586555587</c:v>
                </c:pt>
                <c:pt idx="256">
                  <c:v>37.164718817221605</c:v>
                </c:pt>
                <c:pt idx="257">
                  <c:v>37.918515375620309</c:v>
                </c:pt>
                <c:pt idx="258">
                  <c:v>38.671811745145561</c:v>
                </c:pt>
                <c:pt idx="259">
                  <c:v>39.424333797221671</c:v>
                </c:pt>
                <c:pt idx="260">
                  <c:v>40.175810945220341</c:v>
                </c:pt>
                <c:pt idx="261">
                  <c:v>40.925976292352146</c:v>
                </c:pt>
                <c:pt idx="262">
                  <c:v>41.674566773322553</c:v>
                </c:pt>
                <c:pt idx="263">
                  <c:v>42.421323289555616</c:v>
                </c:pt>
                <c:pt idx="264">
                  <c:v>43.165990837803236</c:v>
                </c:pt>
                <c:pt idx="265">
                  <c:v>43.90831863197166</c:v>
                </c:pt>
                <c:pt idx="266">
                  <c:v>44.648060218014642</c:v>
                </c:pt>
                <c:pt idx="267">
                  <c:v>45.384973581756412</c:v>
                </c:pt>
                <c:pt idx="268">
                  <c:v>46.118821249526682</c:v>
                </c:pt>
                <c:pt idx="269">
                  <c:v>46.849370381505246</c:v>
                </c:pt>
                <c:pt idx="270">
                  <c:v>47.576392857693158</c:v>
                </c:pt>
                <c:pt idx="271">
                  <c:v>48.299665356443505</c:v>
                </c:pt>
                <c:pt idx="272">
                  <c:v>49.018969425504515</c:v>
                </c:pt>
                <c:pt idx="273">
                  <c:v>49.734091545545049</c:v>
                </c:pt>
                <c:pt idx="274">
                  <c:v>50.444823186151453</c:v>
                </c:pt>
                <c:pt idx="275">
                  <c:v>51.150960854302049</c:v>
                </c:pt>
                <c:pt idx="276">
                  <c:v>51.852306135345238</c:v>
                </c:pt>
                <c:pt idx="277">
                  <c:v>52.548665726523396</c:v>
                </c:pt>
                <c:pt idx="278">
                  <c:v>53.239851463103989</c:v>
                </c:pt>
                <c:pt idx="279">
                  <c:v>53.925680337195324</c:v>
                </c:pt>
                <c:pt idx="280">
                  <c:v>54.605974509342253</c:v>
                </c:pt>
                <c:pt idx="281">
                  <c:v>55.280561313012548</c:v>
                </c:pt>
                <c:pt idx="282">
                  <c:v>55.949273252101364</c:v>
                </c:pt>
                <c:pt idx="283">
                  <c:v>56.611947991595486</c:v>
                </c:pt>
                <c:pt idx="284">
                  <c:v>57.268428341553992</c:v>
                </c:pt>
                <c:pt idx="285">
                  <c:v>57.918562234575056</c:v>
                </c:pt>
                <c:pt idx="286">
                  <c:v>58.562202696932289</c:v>
                </c:pt>
                <c:pt idx="287">
                  <c:v>59.199207813574901</c:v>
                </c:pt>
                <c:pt idx="288">
                  <c:v>59.82944068719771</c:v>
                </c:pt>
                <c:pt idx="289">
                  <c:v>60.452769391597194</c:v>
                </c:pt>
                <c:pt idx="290">
                  <c:v>61.069066919538322</c:v>
                </c:pt>
                <c:pt idx="291">
                  <c:v>61.678211125365785</c:v>
                </c:pt>
                <c:pt idx="292">
                  <c:v>62.280084662600217</c:v>
                </c:pt>
                <c:pt idx="293">
                  <c:v>62.874574916765809</c:v>
                </c:pt>
                <c:pt idx="294">
                  <c:v>63.461573933701942</c:v>
                </c:pt>
                <c:pt idx="295">
                  <c:v>64.04097834361437</c:v>
                </c:pt>
                <c:pt idx="296">
                  <c:v>64.612689281126279</c:v>
                </c:pt>
                <c:pt idx="297">
                  <c:v>65.176612301590424</c:v>
                </c:pt>
                <c:pt idx="298">
                  <c:v>65.732657293925996</c:v>
                </c:pt>
                <c:pt idx="299">
                  <c:v>66.280738390243613</c:v>
                </c:pt>
                <c:pt idx="300">
                  <c:v>66.820773872522579</c:v>
                </c:pt>
                <c:pt idx="301">
                  <c:v>67.352686076601287</c:v>
                </c:pt>
                <c:pt idx="302">
                  <c:v>67.876401293741949</c:v>
                </c:pt>
                <c:pt idx="303">
                  <c:v>68.391849670026602</c:v>
                </c:pt>
                <c:pt idx="304">
                  <c:v>68.898965103837838</c:v>
                </c:pt>
                <c:pt idx="305">
                  <c:v>69.397685141674302</c:v>
                </c:pt>
                <c:pt idx="306">
                  <c:v>69.887950872545801</c:v>
                </c:pt>
                <c:pt idx="307">
                  <c:v>70.369706821187009</c:v>
                </c:pt>
                <c:pt idx="308">
                  <c:v>70.84290084032375</c:v>
                </c:pt>
                <c:pt idx="309">
                  <c:v>71.307484002219084</c:v>
                </c:pt>
                <c:pt idx="310">
                  <c:v>71.763410489719035</c:v>
                </c:pt>
                <c:pt idx="311">
                  <c:v>72.210637487012221</c:v>
                </c:pt>
                <c:pt idx="312">
                  <c:v>72.649125070308045</c:v>
                </c:pt>
                <c:pt idx="313">
                  <c:v>73.078836098632593</c:v>
                </c:pt>
                <c:pt idx="314">
                  <c:v>73.499736104931543</c:v>
                </c:pt>
                <c:pt idx="315">
                  <c:v>73.911793187662823</c:v>
                </c:pt>
                <c:pt idx="316">
                  <c:v>74.314977903052181</c:v>
                </c:pt>
                <c:pt idx="317">
                  <c:v>74.70926315817745</c:v>
                </c:pt>
                <c:pt idx="318">
                  <c:v>75.094624105038662</c:v>
                </c:pt>
                <c:pt idx="319">
                  <c:v>75.471038035762589</c:v>
                </c:pt>
                <c:pt idx="320">
                  <c:v>75.838484279082095</c:v>
                </c:pt>
                <c:pt idx="321">
                  <c:v>76.196944098222872</c:v>
                </c:pt>
                <c:pt idx="322">
                  <c:v>76.546400590320715</c:v>
                </c:pt>
                <c:pt idx="323">
                  <c:v>76.88683858748648</c:v>
                </c:pt>
                <c:pt idx="324">
                  <c:v>77.218244559625887</c:v>
                </c:pt>
                <c:pt idx="325">
                  <c:v>77.540606519115386</c:v>
                </c:pt>
                <c:pt idx="326">
                  <c:v>77.853913927426561</c:v>
                </c:pt>
                <c:pt idx="327">
                  <c:v>78.158157603785355</c:v>
                </c:pt>
                <c:pt idx="328">
                  <c:v>78.453329635944854</c:v>
                </c:pt>
                <c:pt idx="329">
                  <c:v>78.739423293143687</c:v>
                </c:pt>
                <c:pt idx="330">
                  <c:v>79.016432941315657</c:v>
                </c:pt>
                <c:pt idx="331">
                  <c:v>79.28435396061073</c:v>
                </c:pt>
                <c:pt idx="332">
                  <c:v>79.543182665280355</c:v>
                </c:pt>
                <c:pt idx="333">
                  <c:v>79.792916225976001</c:v>
                </c:pt>
                <c:pt idx="334">
                  <c:v>80.033552594503334</c:v>
                </c:pt>
                <c:pt idx="335">
                  <c:v>80.265090431070263</c:v>
                </c:pt>
                <c:pt idx="336">
                  <c:v>80.487529034062391</c:v>
                </c:pt>
                <c:pt idx="337">
                  <c:v>80.700868272374663</c:v>
                </c:pt>
                <c:pt idx="338">
                  <c:v>80.905108520324347</c:v>
                </c:pt>
                <c:pt idx="339">
                  <c:v>81.100250595167054</c:v>
                </c:pt>
                <c:pt idx="340">
                  <c:v>81.286295697233399</c:v>
                </c:pt>
                <c:pt idx="341">
                  <c:v>81.46324535270108</c:v>
                </c:pt>
                <c:pt idx="342">
                  <c:v>81.631101359015105</c:v>
                </c:pt>
                <c:pt idx="343">
                  <c:v>81.789865732964813</c:v>
                </c:pt>
                <c:pt idx="344">
                  <c:v>81.939540661425738</c:v>
                </c:pt>
                <c:pt idx="345">
                  <c:v>82.08012845477073</c:v>
                </c:pt>
                <c:pt idx="346">
                  <c:v>82.211631502954702</c:v>
                </c:pt>
                <c:pt idx="347">
                  <c:v>82.334052234274239</c:v>
                </c:pt>
                <c:pt idx="348">
                  <c:v>82.44739307680311</c:v>
                </c:pt>
                <c:pt idx="349">
                  <c:v>82.551656422503228</c:v>
                </c:pt>
                <c:pt idx="350">
                  <c:v>82.646844594009664</c:v>
                </c:pt>
                <c:pt idx="351">
                  <c:v>82.73295981408792</c:v>
                </c:pt>
                <c:pt idx="352">
                  <c:v>82.810004177760732</c:v>
                </c:pt>
                <c:pt idx="353">
                  <c:v>82.87797962710205</c:v>
                </c:pt>
                <c:pt idx="354">
                  <c:v>82.936887928694702</c:v>
                </c:pt>
                <c:pt idx="355">
                  <c:v>82.986730653748907</c:v>
                </c:pt>
                <c:pt idx="356">
                  <c:v>83.027509160878935</c:v>
                </c:pt>
                <c:pt idx="357">
                  <c:v>83.059224581534465</c:v>
                </c:pt>
                <c:pt idx="358">
                  <c:v>83.081877808084755</c:v>
                </c:pt>
                <c:pt idx="359">
                  <c:v>83.095469484553163</c:v>
                </c:pt>
                <c:pt idx="360">
                  <c:v>83.1</c:v>
                </c:pt>
              </c:numCache>
            </c:numRef>
          </c:val>
          <c:smooth val="0"/>
          <c:extLst>
            <c:ext xmlns:c16="http://schemas.microsoft.com/office/drawing/2014/chart" uri="{C3380CC4-5D6E-409C-BE32-E72D297353CC}">
              <c16:uniqueId val="{00000002-1E95-4FBA-AF3A-7009D9BA359E}"/>
            </c:ext>
          </c:extLst>
        </c:ser>
        <c:dLbls>
          <c:showLegendKey val="0"/>
          <c:showVal val="0"/>
          <c:showCatName val="0"/>
          <c:showSerName val="0"/>
          <c:showPercent val="0"/>
          <c:showBubbleSize val="0"/>
        </c:dLbls>
        <c:marker val="1"/>
        <c:smooth val="0"/>
        <c:axId val="1598064928"/>
        <c:axId val="1598059648"/>
      </c:lineChart>
      <c:lineChart>
        <c:grouping val="standard"/>
        <c:varyColors val="0"/>
        <c:ser>
          <c:idx val="0"/>
          <c:order val="0"/>
          <c:tx>
            <c:v>Valve Lift</c:v>
          </c:tx>
          <c:spPr>
            <a:ln w="28575" cap="rnd">
              <a:solidFill>
                <a:schemeClr val="accent1"/>
              </a:solidFill>
              <a:round/>
            </a:ln>
            <a:effectLst/>
          </c:spPr>
          <c:marker>
            <c:symbol val="none"/>
          </c:marker>
          <c:cat>
            <c:numRef>
              <c:f>'Part 1'!$T$5:$T$365</c:f>
              <c:numCache>
                <c:formatCode>General</c:formatCode>
                <c:ptCount val="36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pt idx="31">
                  <c:v>31</c:v>
                </c:pt>
                <c:pt idx="32">
                  <c:v>32</c:v>
                </c:pt>
                <c:pt idx="33">
                  <c:v>33</c:v>
                </c:pt>
                <c:pt idx="34">
                  <c:v>34</c:v>
                </c:pt>
                <c:pt idx="35">
                  <c:v>35</c:v>
                </c:pt>
                <c:pt idx="36">
                  <c:v>36</c:v>
                </c:pt>
                <c:pt idx="37">
                  <c:v>37</c:v>
                </c:pt>
                <c:pt idx="38">
                  <c:v>38</c:v>
                </c:pt>
                <c:pt idx="39">
                  <c:v>39</c:v>
                </c:pt>
                <c:pt idx="40">
                  <c:v>40</c:v>
                </c:pt>
                <c:pt idx="41">
                  <c:v>41</c:v>
                </c:pt>
                <c:pt idx="42">
                  <c:v>42</c:v>
                </c:pt>
                <c:pt idx="43">
                  <c:v>43</c:v>
                </c:pt>
                <c:pt idx="44">
                  <c:v>44</c:v>
                </c:pt>
                <c:pt idx="45">
                  <c:v>45</c:v>
                </c:pt>
                <c:pt idx="46">
                  <c:v>46</c:v>
                </c:pt>
                <c:pt idx="47">
                  <c:v>47</c:v>
                </c:pt>
                <c:pt idx="48">
                  <c:v>48</c:v>
                </c:pt>
                <c:pt idx="49">
                  <c:v>49</c:v>
                </c:pt>
                <c:pt idx="50">
                  <c:v>50</c:v>
                </c:pt>
                <c:pt idx="51">
                  <c:v>51</c:v>
                </c:pt>
                <c:pt idx="52">
                  <c:v>52</c:v>
                </c:pt>
                <c:pt idx="53">
                  <c:v>53</c:v>
                </c:pt>
                <c:pt idx="54">
                  <c:v>54</c:v>
                </c:pt>
                <c:pt idx="55">
                  <c:v>55</c:v>
                </c:pt>
                <c:pt idx="56">
                  <c:v>56</c:v>
                </c:pt>
                <c:pt idx="57">
                  <c:v>57</c:v>
                </c:pt>
                <c:pt idx="58">
                  <c:v>58</c:v>
                </c:pt>
                <c:pt idx="59">
                  <c:v>59</c:v>
                </c:pt>
                <c:pt idx="60">
                  <c:v>60</c:v>
                </c:pt>
                <c:pt idx="61">
                  <c:v>61</c:v>
                </c:pt>
                <c:pt idx="62">
                  <c:v>62</c:v>
                </c:pt>
                <c:pt idx="63">
                  <c:v>63</c:v>
                </c:pt>
                <c:pt idx="64">
                  <c:v>64</c:v>
                </c:pt>
                <c:pt idx="65">
                  <c:v>65</c:v>
                </c:pt>
                <c:pt idx="66">
                  <c:v>66</c:v>
                </c:pt>
                <c:pt idx="67">
                  <c:v>67</c:v>
                </c:pt>
                <c:pt idx="68">
                  <c:v>68</c:v>
                </c:pt>
                <c:pt idx="69">
                  <c:v>69</c:v>
                </c:pt>
                <c:pt idx="70">
                  <c:v>70</c:v>
                </c:pt>
                <c:pt idx="71">
                  <c:v>71</c:v>
                </c:pt>
                <c:pt idx="72">
                  <c:v>72</c:v>
                </c:pt>
                <c:pt idx="73">
                  <c:v>73</c:v>
                </c:pt>
                <c:pt idx="74">
                  <c:v>74</c:v>
                </c:pt>
                <c:pt idx="75">
                  <c:v>75</c:v>
                </c:pt>
                <c:pt idx="76">
                  <c:v>76</c:v>
                </c:pt>
                <c:pt idx="77">
                  <c:v>77</c:v>
                </c:pt>
                <c:pt idx="78">
                  <c:v>78</c:v>
                </c:pt>
                <c:pt idx="79">
                  <c:v>79</c:v>
                </c:pt>
                <c:pt idx="80">
                  <c:v>80</c:v>
                </c:pt>
                <c:pt idx="81">
                  <c:v>81</c:v>
                </c:pt>
                <c:pt idx="82">
                  <c:v>82</c:v>
                </c:pt>
                <c:pt idx="83">
                  <c:v>83</c:v>
                </c:pt>
                <c:pt idx="84">
                  <c:v>84</c:v>
                </c:pt>
                <c:pt idx="85">
                  <c:v>85</c:v>
                </c:pt>
                <c:pt idx="86">
                  <c:v>86</c:v>
                </c:pt>
                <c:pt idx="87">
                  <c:v>87</c:v>
                </c:pt>
                <c:pt idx="88">
                  <c:v>88</c:v>
                </c:pt>
                <c:pt idx="89">
                  <c:v>89</c:v>
                </c:pt>
                <c:pt idx="90">
                  <c:v>90</c:v>
                </c:pt>
                <c:pt idx="91">
                  <c:v>91</c:v>
                </c:pt>
                <c:pt idx="92">
                  <c:v>92</c:v>
                </c:pt>
                <c:pt idx="93">
                  <c:v>93</c:v>
                </c:pt>
                <c:pt idx="94">
                  <c:v>94</c:v>
                </c:pt>
                <c:pt idx="95">
                  <c:v>95</c:v>
                </c:pt>
                <c:pt idx="96">
                  <c:v>96</c:v>
                </c:pt>
                <c:pt idx="97">
                  <c:v>97</c:v>
                </c:pt>
                <c:pt idx="98">
                  <c:v>98</c:v>
                </c:pt>
                <c:pt idx="99">
                  <c:v>99</c:v>
                </c:pt>
                <c:pt idx="100">
                  <c:v>100</c:v>
                </c:pt>
                <c:pt idx="101">
                  <c:v>101</c:v>
                </c:pt>
                <c:pt idx="102">
                  <c:v>102</c:v>
                </c:pt>
                <c:pt idx="103">
                  <c:v>103</c:v>
                </c:pt>
                <c:pt idx="104">
                  <c:v>104</c:v>
                </c:pt>
                <c:pt idx="105">
                  <c:v>105</c:v>
                </c:pt>
                <c:pt idx="106">
                  <c:v>106</c:v>
                </c:pt>
                <c:pt idx="107">
                  <c:v>107</c:v>
                </c:pt>
                <c:pt idx="108">
                  <c:v>108</c:v>
                </c:pt>
                <c:pt idx="109">
                  <c:v>109</c:v>
                </c:pt>
                <c:pt idx="110">
                  <c:v>110</c:v>
                </c:pt>
                <c:pt idx="111">
                  <c:v>111</c:v>
                </c:pt>
                <c:pt idx="112">
                  <c:v>112</c:v>
                </c:pt>
                <c:pt idx="113">
                  <c:v>113</c:v>
                </c:pt>
                <c:pt idx="114">
                  <c:v>114</c:v>
                </c:pt>
                <c:pt idx="115">
                  <c:v>115</c:v>
                </c:pt>
                <c:pt idx="116">
                  <c:v>116</c:v>
                </c:pt>
                <c:pt idx="117">
                  <c:v>117</c:v>
                </c:pt>
                <c:pt idx="118">
                  <c:v>118</c:v>
                </c:pt>
                <c:pt idx="119">
                  <c:v>119</c:v>
                </c:pt>
                <c:pt idx="120">
                  <c:v>120</c:v>
                </c:pt>
                <c:pt idx="121">
                  <c:v>121</c:v>
                </c:pt>
                <c:pt idx="122">
                  <c:v>122</c:v>
                </c:pt>
                <c:pt idx="123">
                  <c:v>123</c:v>
                </c:pt>
                <c:pt idx="124">
                  <c:v>124</c:v>
                </c:pt>
                <c:pt idx="125">
                  <c:v>125</c:v>
                </c:pt>
                <c:pt idx="126">
                  <c:v>126</c:v>
                </c:pt>
                <c:pt idx="127">
                  <c:v>127</c:v>
                </c:pt>
                <c:pt idx="128">
                  <c:v>128</c:v>
                </c:pt>
                <c:pt idx="129">
                  <c:v>129</c:v>
                </c:pt>
                <c:pt idx="130">
                  <c:v>130</c:v>
                </c:pt>
                <c:pt idx="131">
                  <c:v>131</c:v>
                </c:pt>
                <c:pt idx="132">
                  <c:v>132</c:v>
                </c:pt>
                <c:pt idx="133">
                  <c:v>133</c:v>
                </c:pt>
                <c:pt idx="134">
                  <c:v>134</c:v>
                </c:pt>
                <c:pt idx="135">
                  <c:v>135</c:v>
                </c:pt>
                <c:pt idx="136">
                  <c:v>136</c:v>
                </c:pt>
                <c:pt idx="137">
                  <c:v>137</c:v>
                </c:pt>
                <c:pt idx="138">
                  <c:v>138</c:v>
                </c:pt>
                <c:pt idx="139">
                  <c:v>139</c:v>
                </c:pt>
                <c:pt idx="140">
                  <c:v>140</c:v>
                </c:pt>
                <c:pt idx="141">
                  <c:v>141</c:v>
                </c:pt>
                <c:pt idx="142">
                  <c:v>142</c:v>
                </c:pt>
                <c:pt idx="143">
                  <c:v>143</c:v>
                </c:pt>
                <c:pt idx="144">
                  <c:v>144</c:v>
                </c:pt>
                <c:pt idx="145">
                  <c:v>145</c:v>
                </c:pt>
                <c:pt idx="146">
                  <c:v>146</c:v>
                </c:pt>
                <c:pt idx="147">
                  <c:v>147</c:v>
                </c:pt>
                <c:pt idx="148">
                  <c:v>148</c:v>
                </c:pt>
                <c:pt idx="149">
                  <c:v>149</c:v>
                </c:pt>
                <c:pt idx="150">
                  <c:v>150</c:v>
                </c:pt>
                <c:pt idx="151">
                  <c:v>151</c:v>
                </c:pt>
                <c:pt idx="152">
                  <c:v>152</c:v>
                </c:pt>
                <c:pt idx="153">
                  <c:v>153</c:v>
                </c:pt>
                <c:pt idx="154">
                  <c:v>154</c:v>
                </c:pt>
                <c:pt idx="155">
                  <c:v>155</c:v>
                </c:pt>
                <c:pt idx="156">
                  <c:v>156</c:v>
                </c:pt>
                <c:pt idx="157">
                  <c:v>157</c:v>
                </c:pt>
                <c:pt idx="158">
                  <c:v>158</c:v>
                </c:pt>
                <c:pt idx="159">
                  <c:v>159</c:v>
                </c:pt>
                <c:pt idx="160">
                  <c:v>160</c:v>
                </c:pt>
                <c:pt idx="161">
                  <c:v>161</c:v>
                </c:pt>
                <c:pt idx="162">
                  <c:v>162</c:v>
                </c:pt>
                <c:pt idx="163">
                  <c:v>163</c:v>
                </c:pt>
                <c:pt idx="164">
                  <c:v>164</c:v>
                </c:pt>
                <c:pt idx="165">
                  <c:v>165</c:v>
                </c:pt>
                <c:pt idx="166">
                  <c:v>166</c:v>
                </c:pt>
                <c:pt idx="167">
                  <c:v>167</c:v>
                </c:pt>
                <c:pt idx="168">
                  <c:v>168</c:v>
                </c:pt>
                <c:pt idx="169">
                  <c:v>169</c:v>
                </c:pt>
                <c:pt idx="170">
                  <c:v>170</c:v>
                </c:pt>
                <c:pt idx="171">
                  <c:v>171</c:v>
                </c:pt>
                <c:pt idx="172">
                  <c:v>172</c:v>
                </c:pt>
                <c:pt idx="173">
                  <c:v>173</c:v>
                </c:pt>
                <c:pt idx="174">
                  <c:v>174</c:v>
                </c:pt>
                <c:pt idx="175">
                  <c:v>175</c:v>
                </c:pt>
                <c:pt idx="176">
                  <c:v>176</c:v>
                </c:pt>
                <c:pt idx="177">
                  <c:v>177</c:v>
                </c:pt>
                <c:pt idx="178">
                  <c:v>178</c:v>
                </c:pt>
                <c:pt idx="179">
                  <c:v>179</c:v>
                </c:pt>
                <c:pt idx="180">
                  <c:v>180</c:v>
                </c:pt>
                <c:pt idx="181">
                  <c:v>181</c:v>
                </c:pt>
                <c:pt idx="182">
                  <c:v>182</c:v>
                </c:pt>
                <c:pt idx="183">
                  <c:v>183</c:v>
                </c:pt>
                <c:pt idx="184">
                  <c:v>184</c:v>
                </c:pt>
                <c:pt idx="185">
                  <c:v>185</c:v>
                </c:pt>
                <c:pt idx="186">
                  <c:v>186</c:v>
                </c:pt>
                <c:pt idx="187">
                  <c:v>187</c:v>
                </c:pt>
                <c:pt idx="188">
                  <c:v>188</c:v>
                </c:pt>
                <c:pt idx="189">
                  <c:v>189</c:v>
                </c:pt>
                <c:pt idx="190">
                  <c:v>190</c:v>
                </c:pt>
                <c:pt idx="191">
                  <c:v>191</c:v>
                </c:pt>
                <c:pt idx="192">
                  <c:v>192</c:v>
                </c:pt>
                <c:pt idx="193">
                  <c:v>193</c:v>
                </c:pt>
                <c:pt idx="194">
                  <c:v>194</c:v>
                </c:pt>
                <c:pt idx="195">
                  <c:v>195</c:v>
                </c:pt>
                <c:pt idx="196">
                  <c:v>196</c:v>
                </c:pt>
                <c:pt idx="197">
                  <c:v>197</c:v>
                </c:pt>
                <c:pt idx="198">
                  <c:v>198</c:v>
                </c:pt>
                <c:pt idx="199">
                  <c:v>199</c:v>
                </c:pt>
                <c:pt idx="200">
                  <c:v>200</c:v>
                </c:pt>
                <c:pt idx="201">
                  <c:v>201</c:v>
                </c:pt>
                <c:pt idx="202">
                  <c:v>202</c:v>
                </c:pt>
                <c:pt idx="203">
                  <c:v>203</c:v>
                </c:pt>
                <c:pt idx="204">
                  <c:v>204</c:v>
                </c:pt>
                <c:pt idx="205">
                  <c:v>205</c:v>
                </c:pt>
                <c:pt idx="206">
                  <c:v>206</c:v>
                </c:pt>
                <c:pt idx="207">
                  <c:v>207</c:v>
                </c:pt>
                <c:pt idx="208">
                  <c:v>208</c:v>
                </c:pt>
                <c:pt idx="209">
                  <c:v>209</c:v>
                </c:pt>
                <c:pt idx="210">
                  <c:v>210</c:v>
                </c:pt>
                <c:pt idx="211">
                  <c:v>211</c:v>
                </c:pt>
                <c:pt idx="212">
                  <c:v>212</c:v>
                </c:pt>
                <c:pt idx="213">
                  <c:v>213</c:v>
                </c:pt>
                <c:pt idx="214">
                  <c:v>214</c:v>
                </c:pt>
                <c:pt idx="215">
                  <c:v>215</c:v>
                </c:pt>
                <c:pt idx="216">
                  <c:v>216</c:v>
                </c:pt>
                <c:pt idx="217">
                  <c:v>217</c:v>
                </c:pt>
                <c:pt idx="218">
                  <c:v>218</c:v>
                </c:pt>
                <c:pt idx="219">
                  <c:v>219</c:v>
                </c:pt>
                <c:pt idx="220">
                  <c:v>220</c:v>
                </c:pt>
                <c:pt idx="221">
                  <c:v>221</c:v>
                </c:pt>
                <c:pt idx="222">
                  <c:v>222</c:v>
                </c:pt>
                <c:pt idx="223">
                  <c:v>223</c:v>
                </c:pt>
                <c:pt idx="224">
                  <c:v>224</c:v>
                </c:pt>
                <c:pt idx="225">
                  <c:v>225</c:v>
                </c:pt>
                <c:pt idx="226">
                  <c:v>226</c:v>
                </c:pt>
                <c:pt idx="227">
                  <c:v>227</c:v>
                </c:pt>
                <c:pt idx="228">
                  <c:v>228</c:v>
                </c:pt>
                <c:pt idx="229">
                  <c:v>229</c:v>
                </c:pt>
                <c:pt idx="230">
                  <c:v>230</c:v>
                </c:pt>
                <c:pt idx="231">
                  <c:v>231</c:v>
                </c:pt>
                <c:pt idx="232">
                  <c:v>232</c:v>
                </c:pt>
                <c:pt idx="233">
                  <c:v>233</c:v>
                </c:pt>
                <c:pt idx="234">
                  <c:v>234</c:v>
                </c:pt>
                <c:pt idx="235">
                  <c:v>235</c:v>
                </c:pt>
                <c:pt idx="236">
                  <c:v>236</c:v>
                </c:pt>
                <c:pt idx="237">
                  <c:v>237</c:v>
                </c:pt>
                <c:pt idx="238">
                  <c:v>238</c:v>
                </c:pt>
                <c:pt idx="239">
                  <c:v>239</c:v>
                </c:pt>
                <c:pt idx="240">
                  <c:v>240</c:v>
                </c:pt>
                <c:pt idx="241">
                  <c:v>241</c:v>
                </c:pt>
                <c:pt idx="242">
                  <c:v>242</c:v>
                </c:pt>
                <c:pt idx="243">
                  <c:v>243</c:v>
                </c:pt>
                <c:pt idx="244">
                  <c:v>244</c:v>
                </c:pt>
                <c:pt idx="245">
                  <c:v>245</c:v>
                </c:pt>
                <c:pt idx="246">
                  <c:v>246</c:v>
                </c:pt>
                <c:pt idx="247">
                  <c:v>247</c:v>
                </c:pt>
                <c:pt idx="248">
                  <c:v>248</c:v>
                </c:pt>
                <c:pt idx="249">
                  <c:v>249</c:v>
                </c:pt>
                <c:pt idx="250">
                  <c:v>250</c:v>
                </c:pt>
                <c:pt idx="251">
                  <c:v>251</c:v>
                </c:pt>
                <c:pt idx="252">
                  <c:v>252</c:v>
                </c:pt>
                <c:pt idx="253">
                  <c:v>253</c:v>
                </c:pt>
                <c:pt idx="254">
                  <c:v>254</c:v>
                </c:pt>
                <c:pt idx="255">
                  <c:v>255</c:v>
                </c:pt>
                <c:pt idx="256">
                  <c:v>256</c:v>
                </c:pt>
                <c:pt idx="257">
                  <c:v>257</c:v>
                </c:pt>
                <c:pt idx="258">
                  <c:v>258</c:v>
                </c:pt>
                <c:pt idx="259">
                  <c:v>259</c:v>
                </c:pt>
                <c:pt idx="260">
                  <c:v>260</c:v>
                </c:pt>
                <c:pt idx="261">
                  <c:v>261</c:v>
                </c:pt>
                <c:pt idx="262">
                  <c:v>262</c:v>
                </c:pt>
                <c:pt idx="263">
                  <c:v>263</c:v>
                </c:pt>
                <c:pt idx="264">
                  <c:v>264</c:v>
                </c:pt>
                <c:pt idx="265">
                  <c:v>265</c:v>
                </c:pt>
                <c:pt idx="266">
                  <c:v>266</c:v>
                </c:pt>
                <c:pt idx="267">
                  <c:v>267</c:v>
                </c:pt>
                <c:pt idx="268">
                  <c:v>268</c:v>
                </c:pt>
                <c:pt idx="269">
                  <c:v>269</c:v>
                </c:pt>
                <c:pt idx="270">
                  <c:v>270</c:v>
                </c:pt>
                <c:pt idx="271">
                  <c:v>271</c:v>
                </c:pt>
                <c:pt idx="272">
                  <c:v>272</c:v>
                </c:pt>
                <c:pt idx="273">
                  <c:v>273</c:v>
                </c:pt>
                <c:pt idx="274">
                  <c:v>274</c:v>
                </c:pt>
                <c:pt idx="275">
                  <c:v>275</c:v>
                </c:pt>
                <c:pt idx="276">
                  <c:v>276</c:v>
                </c:pt>
                <c:pt idx="277">
                  <c:v>277</c:v>
                </c:pt>
                <c:pt idx="278">
                  <c:v>278</c:v>
                </c:pt>
                <c:pt idx="279">
                  <c:v>279</c:v>
                </c:pt>
                <c:pt idx="280">
                  <c:v>280</c:v>
                </c:pt>
                <c:pt idx="281">
                  <c:v>281</c:v>
                </c:pt>
                <c:pt idx="282">
                  <c:v>282</c:v>
                </c:pt>
                <c:pt idx="283">
                  <c:v>283</c:v>
                </c:pt>
                <c:pt idx="284">
                  <c:v>284</c:v>
                </c:pt>
                <c:pt idx="285">
                  <c:v>285</c:v>
                </c:pt>
                <c:pt idx="286">
                  <c:v>286</c:v>
                </c:pt>
                <c:pt idx="287">
                  <c:v>287</c:v>
                </c:pt>
                <c:pt idx="288">
                  <c:v>288</c:v>
                </c:pt>
                <c:pt idx="289">
                  <c:v>289</c:v>
                </c:pt>
                <c:pt idx="290">
                  <c:v>290</c:v>
                </c:pt>
                <c:pt idx="291">
                  <c:v>291</c:v>
                </c:pt>
                <c:pt idx="292">
                  <c:v>292</c:v>
                </c:pt>
                <c:pt idx="293">
                  <c:v>293</c:v>
                </c:pt>
                <c:pt idx="294">
                  <c:v>294</c:v>
                </c:pt>
                <c:pt idx="295">
                  <c:v>295</c:v>
                </c:pt>
                <c:pt idx="296">
                  <c:v>296</c:v>
                </c:pt>
                <c:pt idx="297">
                  <c:v>297</c:v>
                </c:pt>
                <c:pt idx="298">
                  <c:v>298</c:v>
                </c:pt>
                <c:pt idx="299">
                  <c:v>299</c:v>
                </c:pt>
                <c:pt idx="300">
                  <c:v>300</c:v>
                </c:pt>
                <c:pt idx="301">
                  <c:v>301</c:v>
                </c:pt>
                <c:pt idx="302">
                  <c:v>302</c:v>
                </c:pt>
                <c:pt idx="303">
                  <c:v>303</c:v>
                </c:pt>
                <c:pt idx="304">
                  <c:v>304</c:v>
                </c:pt>
                <c:pt idx="305">
                  <c:v>305</c:v>
                </c:pt>
                <c:pt idx="306">
                  <c:v>306</c:v>
                </c:pt>
                <c:pt idx="307">
                  <c:v>307</c:v>
                </c:pt>
                <c:pt idx="308">
                  <c:v>308</c:v>
                </c:pt>
                <c:pt idx="309">
                  <c:v>309</c:v>
                </c:pt>
                <c:pt idx="310">
                  <c:v>310</c:v>
                </c:pt>
                <c:pt idx="311">
                  <c:v>311</c:v>
                </c:pt>
                <c:pt idx="312">
                  <c:v>312</c:v>
                </c:pt>
                <c:pt idx="313">
                  <c:v>313</c:v>
                </c:pt>
                <c:pt idx="314">
                  <c:v>314</c:v>
                </c:pt>
                <c:pt idx="315">
                  <c:v>315</c:v>
                </c:pt>
                <c:pt idx="316">
                  <c:v>316</c:v>
                </c:pt>
                <c:pt idx="317">
                  <c:v>317</c:v>
                </c:pt>
                <c:pt idx="318">
                  <c:v>318</c:v>
                </c:pt>
                <c:pt idx="319">
                  <c:v>319</c:v>
                </c:pt>
                <c:pt idx="320">
                  <c:v>320</c:v>
                </c:pt>
                <c:pt idx="321">
                  <c:v>321</c:v>
                </c:pt>
                <c:pt idx="322">
                  <c:v>322</c:v>
                </c:pt>
                <c:pt idx="323">
                  <c:v>323</c:v>
                </c:pt>
                <c:pt idx="324">
                  <c:v>324</c:v>
                </c:pt>
                <c:pt idx="325">
                  <c:v>325</c:v>
                </c:pt>
                <c:pt idx="326">
                  <c:v>326</c:v>
                </c:pt>
                <c:pt idx="327">
                  <c:v>327</c:v>
                </c:pt>
                <c:pt idx="328">
                  <c:v>328</c:v>
                </c:pt>
                <c:pt idx="329">
                  <c:v>329</c:v>
                </c:pt>
                <c:pt idx="330">
                  <c:v>330</c:v>
                </c:pt>
                <c:pt idx="331">
                  <c:v>331</c:v>
                </c:pt>
                <c:pt idx="332">
                  <c:v>332</c:v>
                </c:pt>
                <c:pt idx="333">
                  <c:v>333</c:v>
                </c:pt>
                <c:pt idx="334">
                  <c:v>334</c:v>
                </c:pt>
                <c:pt idx="335">
                  <c:v>335</c:v>
                </c:pt>
                <c:pt idx="336">
                  <c:v>336</c:v>
                </c:pt>
                <c:pt idx="337">
                  <c:v>337</c:v>
                </c:pt>
                <c:pt idx="338">
                  <c:v>338</c:v>
                </c:pt>
                <c:pt idx="339">
                  <c:v>339</c:v>
                </c:pt>
                <c:pt idx="340">
                  <c:v>340</c:v>
                </c:pt>
                <c:pt idx="341">
                  <c:v>341</c:v>
                </c:pt>
                <c:pt idx="342">
                  <c:v>342</c:v>
                </c:pt>
                <c:pt idx="343">
                  <c:v>343</c:v>
                </c:pt>
                <c:pt idx="344">
                  <c:v>344</c:v>
                </c:pt>
                <c:pt idx="345">
                  <c:v>345</c:v>
                </c:pt>
                <c:pt idx="346">
                  <c:v>346</c:v>
                </c:pt>
                <c:pt idx="347">
                  <c:v>347</c:v>
                </c:pt>
                <c:pt idx="348">
                  <c:v>348</c:v>
                </c:pt>
                <c:pt idx="349">
                  <c:v>349</c:v>
                </c:pt>
                <c:pt idx="350">
                  <c:v>350</c:v>
                </c:pt>
                <c:pt idx="351">
                  <c:v>351</c:v>
                </c:pt>
                <c:pt idx="352">
                  <c:v>352</c:v>
                </c:pt>
                <c:pt idx="353">
                  <c:v>353</c:v>
                </c:pt>
                <c:pt idx="354">
                  <c:v>354</c:v>
                </c:pt>
                <c:pt idx="355">
                  <c:v>355</c:v>
                </c:pt>
                <c:pt idx="356">
                  <c:v>356</c:v>
                </c:pt>
                <c:pt idx="357">
                  <c:v>357</c:v>
                </c:pt>
                <c:pt idx="358">
                  <c:v>358</c:v>
                </c:pt>
                <c:pt idx="359">
                  <c:v>359</c:v>
                </c:pt>
                <c:pt idx="360">
                  <c:v>360</c:v>
                </c:pt>
              </c:numCache>
            </c:numRef>
          </c:cat>
          <c:val>
            <c:numRef>
              <c:f>'Part 1'!$V$5:$V$365</c:f>
              <c:numCache>
                <c:formatCode>General</c:formatCode>
                <c:ptCount val="361"/>
                <c:pt idx="0">
                  <c:v>0</c:v>
                </c:pt>
                <c:pt idx="1">
                  <c:v>0</c:v>
                </c:pt>
                <c:pt idx="2">
                  <c:v>0.01</c:v>
                </c:pt>
                <c:pt idx="3">
                  <c:v>0.01</c:v>
                </c:pt>
                <c:pt idx="4">
                  <c:v>0.01</c:v>
                </c:pt>
                <c:pt idx="5">
                  <c:v>0.01</c:v>
                </c:pt>
                <c:pt idx="6">
                  <c:v>0.02</c:v>
                </c:pt>
                <c:pt idx="7">
                  <c:v>0.02</c:v>
                </c:pt>
                <c:pt idx="8">
                  <c:v>0.02</c:v>
                </c:pt>
                <c:pt idx="9">
                  <c:v>0.03</c:v>
                </c:pt>
                <c:pt idx="10">
                  <c:v>0.03</c:v>
                </c:pt>
                <c:pt idx="11">
                  <c:v>0.03</c:v>
                </c:pt>
                <c:pt idx="12">
                  <c:v>0.04</c:v>
                </c:pt>
                <c:pt idx="13">
                  <c:v>0.04</c:v>
                </c:pt>
                <c:pt idx="14">
                  <c:v>0.04</c:v>
                </c:pt>
                <c:pt idx="15">
                  <c:v>0.04</c:v>
                </c:pt>
                <c:pt idx="16">
                  <c:v>0.05</c:v>
                </c:pt>
                <c:pt idx="17">
                  <c:v>0.05</c:v>
                </c:pt>
                <c:pt idx="18">
                  <c:v>0.06</c:v>
                </c:pt>
                <c:pt idx="19">
                  <c:v>0.06</c:v>
                </c:pt>
                <c:pt idx="20">
                  <c:v>0.06</c:v>
                </c:pt>
                <c:pt idx="21">
                  <c:v>7.0000000000000007E-2</c:v>
                </c:pt>
                <c:pt idx="22">
                  <c:v>7.0000000000000007E-2</c:v>
                </c:pt>
                <c:pt idx="23">
                  <c:v>7.0000000000000007E-2</c:v>
                </c:pt>
                <c:pt idx="24">
                  <c:v>0.08</c:v>
                </c:pt>
                <c:pt idx="25">
                  <c:v>0.08</c:v>
                </c:pt>
                <c:pt idx="26">
                  <c:v>0.08</c:v>
                </c:pt>
                <c:pt idx="27">
                  <c:v>0.09</c:v>
                </c:pt>
                <c:pt idx="28">
                  <c:v>0.09</c:v>
                </c:pt>
                <c:pt idx="29">
                  <c:v>0.1</c:v>
                </c:pt>
                <c:pt idx="30">
                  <c:v>0.1</c:v>
                </c:pt>
                <c:pt idx="31">
                  <c:v>0.11</c:v>
                </c:pt>
                <c:pt idx="32">
                  <c:v>0.11</c:v>
                </c:pt>
                <c:pt idx="33">
                  <c:v>0.11</c:v>
                </c:pt>
                <c:pt idx="34">
                  <c:v>0.12</c:v>
                </c:pt>
                <c:pt idx="35">
                  <c:v>0.12</c:v>
                </c:pt>
                <c:pt idx="36">
                  <c:v>0.12</c:v>
                </c:pt>
                <c:pt idx="37">
                  <c:v>0.13</c:v>
                </c:pt>
                <c:pt idx="38">
                  <c:v>0.13</c:v>
                </c:pt>
                <c:pt idx="39">
                  <c:v>0.13</c:v>
                </c:pt>
                <c:pt idx="40">
                  <c:v>0.14000000000000001</c:v>
                </c:pt>
                <c:pt idx="41">
                  <c:v>0.14000000000000001</c:v>
                </c:pt>
                <c:pt idx="42">
                  <c:v>0.14000000000000001</c:v>
                </c:pt>
                <c:pt idx="43">
                  <c:v>0.15</c:v>
                </c:pt>
                <c:pt idx="44">
                  <c:v>0.15</c:v>
                </c:pt>
                <c:pt idx="45">
                  <c:v>0.15</c:v>
                </c:pt>
                <c:pt idx="46">
                  <c:v>0.16</c:v>
                </c:pt>
                <c:pt idx="47">
                  <c:v>0.16</c:v>
                </c:pt>
                <c:pt idx="48">
                  <c:v>0.17</c:v>
                </c:pt>
                <c:pt idx="49">
                  <c:v>0.17</c:v>
                </c:pt>
                <c:pt idx="50">
                  <c:v>0.18</c:v>
                </c:pt>
                <c:pt idx="51">
                  <c:v>0.18</c:v>
                </c:pt>
                <c:pt idx="52">
                  <c:v>0.18</c:v>
                </c:pt>
                <c:pt idx="53">
                  <c:v>0.19</c:v>
                </c:pt>
                <c:pt idx="54">
                  <c:v>0.19</c:v>
                </c:pt>
                <c:pt idx="55">
                  <c:v>0.19</c:v>
                </c:pt>
                <c:pt idx="56">
                  <c:v>0.19</c:v>
                </c:pt>
                <c:pt idx="57">
                  <c:v>0.2</c:v>
                </c:pt>
                <c:pt idx="58">
                  <c:v>0.2</c:v>
                </c:pt>
                <c:pt idx="59">
                  <c:v>0.2</c:v>
                </c:pt>
                <c:pt idx="60">
                  <c:v>0.21</c:v>
                </c:pt>
                <c:pt idx="61">
                  <c:v>0.21</c:v>
                </c:pt>
                <c:pt idx="62">
                  <c:v>0.21</c:v>
                </c:pt>
                <c:pt idx="63">
                  <c:v>0.22</c:v>
                </c:pt>
                <c:pt idx="64">
                  <c:v>0.22</c:v>
                </c:pt>
                <c:pt idx="65">
                  <c:v>0.22</c:v>
                </c:pt>
                <c:pt idx="66">
                  <c:v>0.22</c:v>
                </c:pt>
                <c:pt idx="67">
                  <c:v>0.23</c:v>
                </c:pt>
                <c:pt idx="68">
                  <c:v>0.23</c:v>
                </c:pt>
                <c:pt idx="69">
                  <c:v>0.23</c:v>
                </c:pt>
                <c:pt idx="70">
                  <c:v>0.23</c:v>
                </c:pt>
                <c:pt idx="71">
                  <c:v>0.24</c:v>
                </c:pt>
                <c:pt idx="72">
                  <c:v>0.24</c:v>
                </c:pt>
                <c:pt idx="73">
                  <c:v>0.24</c:v>
                </c:pt>
                <c:pt idx="74">
                  <c:v>0.24</c:v>
                </c:pt>
                <c:pt idx="75">
                  <c:v>0.25</c:v>
                </c:pt>
                <c:pt idx="76">
                  <c:v>0.25</c:v>
                </c:pt>
                <c:pt idx="77">
                  <c:v>0.25</c:v>
                </c:pt>
                <c:pt idx="78">
                  <c:v>0.25</c:v>
                </c:pt>
                <c:pt idx="79">
                  <c:v>0.25</c:v>
                </c:pt>
                <c:pt idx="80">
                  <c:v>0.25</c:v>
                </c:pt>
                <c:pt idx="81">
                  <c:v>0.26</c:v>
                </c:pt>
                <c:pt idx="82">
                  <c:v>0.26</c:v>
                </c:pt>
                <c:pt idx="83">
                  <c:v>0.26</c:v>
                </c:pt>
                <c:pt idx="84">
                  <c:v>0.26</c:v>
                </c:pt>
                <c:pt idx="85">
                  <c:v>0.26</c:v>
                </c:pt>
                <c:pt idx="86">
                  <c:v>0.26</c:v>
                </c:pt>
                <c:pt idx="87">
                  <c:v>0.26</c:v>
                </c:pt>
                <c:pt idx="88">
                  <c:v>0.27</c:v>
                </c:pt>
                <c:pt idx="89">
                  <c:v>0.27</c:v>
                </c:pt>
                <c:pt idx="90">
                  <c:v>0.27</c:v>
                </c:pt>
                <c:pt idx="91">
                  <c:v>0.27</c:v>
                </c:pt>
                <c:pt idx="92">
                  <c:v>0.27</c:v>
                </c:pt>
                <c:pt idx="93">
                  <c:v>0.27</c:v>
                </c:pt>
                <c:pt idx="94">
                  <c:v>0.27</c:v>
                </c:pt>
                <c:pt idx="95">
                  <c:v>0.27</c:v>
                </c:pt>
                <c:pt idx="96">
                  <c:v>0.27</c:v>
                </c:pt>
                <c:pt idx="97">
                  <c:v>0.27</c:v>
                </c:pt>
                <c:pt idx="98">
                  <c:v>0.27</c:v>
                </c:pt>
                <c:pt idx="99">
                  <c:v>0.27</c:v>
                </c:pt>
                <c:pt idx="100">
                  <c:v>0.28000000000000003</c:v>
                </c:pt>
                <c:pt idx="101">
                  <c:v>0.28000000000000003</c:v>
                </c:pt>
                <c:pt idx="102">
                  <c:v>0.28000000000000003</c:v>
                </c:pt>
                <c:pt idx="103">
                  <c:v>0.28000000000000003</c:v>
                </c:pt>
                <c:pt idx="104">
                  <c:v>0.28999999999999998</c:v>
                </c:pt>
                <c:pt idx="105">
                  <c:v>0.3</c:v>
                </c:pt>
                <c:pt idx="106">
                  <c:v>0.31</c:v>
                </c:pt>
                <c:pt idx="107">
                  <c:v>0.32</c:v>
                </c:pt>
                <c:pt idx="108">
                  <c:v>0.33</c:v>
                </c:pt>
                <c:pt idx="109">
                  <c:v>0.35</c:v>
                </c:pt>
                <c:pt idx="110">
                  <c:v>0.36</c:v>
                </c:pt>
                <c:pt idx="111">
                  <c:v>0.38</c:v>
                </c:pt>
                <c:pt idx="112">
                  <c:v>0.39</c:v>
                </c:pt>
                <c:pt idx="113">
                  <c:v>0.41</c:v>
                </c:pt>
                <c:pt idx="114">
                  <c:v>0.43</c:v>
                </c:pt>
                <c:pt idx="115">
                  <c:v>0.44</c:v>
                </c:pt>
                <c:pt idx="116">
                  <c:v>0.46</c:v>
                </c:pt>
                <c:pt idx="117">
                  <c:v>0.47</c:v>
                </c:pt>
                <c:pt idx="118">
                  <c:v>0.49</c:v>
                </c:pt>
                <c:pt idx="119">
                  <c:v>0.5</c:v>
                </c:pt>
                <c:pt idx="120">
                  <c:v>0.52</c:v>
                </c:pt>
                <c:pt idx="121">
                  <c:v>0.54</c:v>
                </c:pt>
                <c:pt idx="122">
                  <c:v>0.55000000000000004</c:v>
                </c:pt>
                <c:pt idx="123">
                  <c:v>0.56999999999999995</c:v>
                </c:pt>
                <c:pt idx="124">
                  <c:v>0.59</c:v>
                </c:pt>
                <c:pt idx="125">
                  <c:v>0.61</c:v>
                </c:pt>
                <c:pt idx="126">
                  <c:v>0.62</c:v>
                </c:pt>
                <c:pt idx="127">
                  <c:v>0.65</c:v>
                </c:pt>
                <c:pt idx="128">
                  <c:v>0.68</c:v>
                </c:pt>
                <c:pt idx="129">
                  <c:v>0.7</c:v>
                </c:pt>
                <c:pt idx="130">
                  <c:v>0.73</c:v>
                </c:pt>
                <c:pt idx="131">
                  <c:v>0.77</c:v>
                </c:pt>
                <c:pt idx="132">
                  <c:v>0.82</c:v>
                </c:pt>
                <c:pt idx="133">
                  <c:v>0.86</c:v>
                </c:pt>
                <c:pt idx="134">
                  <c:v>0.92</c:v>
                </c:pt>
                <c:pt idx="135">
                  <c:v>0.98</c:v>
                </c:pt>
                <c:pt idx="136">
                  <c:v>1.04</c:v>
                </c:pt>
                <c:pt idx="137">
                  <c:v>1.1200000000000001</c:v>
                </c:pt>
                <c:pt idx="138">
                  <c:v>1.21</c:v>
                </c:pt>
                <c:pt idx="139">
                  <c:v>1.29</c:v>
                </c:pt>
                <c:pt idx="140">
                  <c:v>1.36</c:v>
                </c:pt>
                <c:pt idx="141">
                  <c:v>1.44</c:v>
                </c:pt>
                <c:pt idx="142">
                  <c:v>1.54</c:v>
                </c:pt>
                <c:pt idx="143">
                  <c:v>1.64</c:v>
                </c:pt>
                <c:pt idx="144">
                  <c:v>1.75</c:v>
                </c:pt>
                <c:pt idx="145">
                  <c:v>1.86</c:v>
                </c:pt>
                <c:pt idx="146">
                  <c:v>1.98</c:v>
                </c:pt>
                <c:pt idx="147">
                  <c:v>2.1</c:v>
                </c:pt>
                <c:pt idx="148">
                  <c:v>2.2200000000000002</c:v>
                </c:pt>
                <c:pt idx="149">
                  <c:v>2.3199999999999998</c:v>
                </c:pt>
                <c:pt idx="150">
                  <c:v>2.46</c:v>
                </c:pt>
                <c:pt idx="151">
                  <c:v>2.68</c:v>
                </c:pt>
                <c:pt idx="152">
                  <c:v>2.79</c:v>
                </c:pt>
                <c:pt idx="153">
                  <c:v>2.98</c:v>
                </c:pt>
                <c:pt idx="154">
                  <c:v>3.09</c:v>
                </c:pt>
                <c:pt idx="155">
                  <c:v>3.27</c:v>
                </c:pt>
                <c:pt idx="156">
                  <c:v>3.46</c:v>
                </c:pt>
                <c:pt idx="157">
                  <c:v>3.63</c:v>
                </c:pt>
                <c:pt idx="158">
                  <c:v>3.82</c:v>
                </c:pt>
                <c:pt idx="159">
                  <c:v>4.0199999999999996</c:v>
                </c:pt>
                <c:pt idx="160">
                  <c:v>4.2300000000000004</c:v>
                </c:pt>
                <c:pt idx="161">
                  <c:v>4.45</c:v>
                </c:pt>
                <c:pt idx="162">
                  <c:v>4.68</c:v>
                </c:pt>
                <c:pt idx="163">
                  <c:v>4.9000000000000004</c:v>
                </c:pt>
                <c:pt idx="164">
                  <c:v>5.15</c:v>
                </c:pt>
                <c:pt idx="165">
                  <c:v>5.37</c:v>
                </c:pt>
                <c:pt idx="166">
                  <c:v>5.69</c:v>
                </c:pt>
                <c:pt idx="167">
                  <c:v>5.89</c:v>
                </c:pt>
                <c:pt idx="168">
                  <c:v>6.15</c:v>
                </c:pt>
                <c:pt idx="169">
                  <c:v>6.45</c:v>
                </c:pt>
                <c:pt idx="170">
                  <c:v>6.75</c:v>
                </c:pt>
                <c:pt idx="171">
                  <c:v>6.98</c:v>
                </c:pt>
                <c:pt idx="172">
                  <c:v>7.29</c:v>
                </c:pt>
                <c:pt idx="173">
                  <c:v>7.6</c:v>
                </c:pt>
                <c:pt idx="174">
                  <c:v>7.89</c:v>
                </c:pt>
                <c:pt idx="175">
                  <c:v>8.16</c:v>
                </c:pt>
                <c:pt idx="176">
                  <c:v>8.43</c:v>
                </c:pt>
                <c:pt idx="177">
                  <c:v>8.75</c:v>
                </c:pt>
                <c:pt idx="178">
                  <c:v>9</c:v>
                </c:pt>
                <c:pt idx="179">
                  <c:v>9.18</c:v>
                </c:pt>
                <c:pt idx="180">
                  <c:v>9.26</c:v>
                </c:pt>
                <c:pt idx="181">
                  <c:v>9.32</c:v>
                </c:pt>
                <c:pt idx="182">
                  <c:v>9.36</c:v>
                </c:pt>
                <c:pt idx="183">
                  <c:v>9.35</c:v>
                </c:pt>
                <c:pt idx="184">
                  <c:v>9.27</c:v>
                </c:pt>
                <c:pt idx="185">
                  <c:v>9.1300000000000008</c:v>
                </c:pt>
                <c:pt idx="186">
                  <c:v>8.99</c:v>
                </c:pt>
                <c:pt idx="187">
                  <c:v>8.74</c:v>
                </c:pt>
                <c:pt idx="188">
                  <c:v>8.4700000000000006</c:v>
                </c:pt>
                <c:pt idx="189">
                  <c:v>8.16</c:v>
                </c:pt>
                <c:pt idx="190">
                  <c:v>7.85</c:v>
                </c:pt>
                <c:pt idx="191">
                  <c:v>7.53</c:v>
                </c:pt>
                <c:pt idx="192">
                  <c:v>7.17</c:v>
                </c:pt>
                <c:pt idx="193">
                  <c:v>6.85</c:v>
                </c:pt>
                <c:pt idx="194">
                  <c:v>6.5</c:v>
                </c:pt>
                <c:pt idx="195">
                  <c:v>6.18</c:v>
                </c:pt>
                <c:pt idx="196">
                  <c:v>5.9</c:v>
                </c:pt>
                <c:pt idx="197">
                  <c:v>5.59</c:v>
                </c:pt>
                <c:pt idx="198">
                  <c:v>5.26</c:v>
                </c:pt>
                <c:pt idx="199">
                  <c:v>5</c:v>
                </c:pt>
                <c:pt idx="200">
                  <c:v>4.78</c:v>
                </c:pt>
                <c:pt idx="201">
                  <c:v>4.46</c:v>
                </c:pt>
                <c:pt idx="202">
                  <c:v>4.2300000000000004</c:v>
                </c:pt>
                <c:pt idx="203">
                  <c:v>4</c:v>
                </c:pt>
                <c:pt idx="204">
                  <c:v>3.77</c:v>
                </c:pt>
                <c:pt idx="205">
                  <c:v>3.66</c:v>
                </c:pt>
                <c:pt idx="206">
                  <c:v>3.36</c:v>
                </c:pt>
                <c:pt idx="207">
                  <c:v>3.15</c:v>
                </c:pt>
                <c:pt idx="208">
                  <c:v>2.99</c:v>
                </c:pt>
                <c:pt idx="209">
                  <c:v>2.79</c:v>
                </c:pt>
                <c:pt idx="210">
                  <c:v>2.63</c:v>
                </c:pt>
                <c:pt idx="211">
                  <c:v>2.4700000000000002</c:v>
                </c:pt>
                <c:pt idx="212">
                  <c:v>2.29</c:v>
                </c:pt>
                <c:pt idx="213">
                  <c:v>2.17</c:v>
                </c:pt>
                <c:pt idx="214">
                  <c:v>2.04</c:v>
                </c:pt>
                <c:pt idx="215">
                  <c:v>1.92</c:v>
                </c:pt>
                <c:pt idx="216">
                  <c:v>1.8</c:v>
                </c:pt>
                <c:pt idx="217">
                  <c:v>1.67</c:v>
                </c:pt>
                <c:pt idx="218">
                  <c:v>1.56</c:v>
                </c:pt>
                <c:pt idx="219">
                  <c:v>1.46</c:v>
                </c:pt>
                <c:pt idx="220">
                  <c:v>1.36</c:v>
                </c:pt>
                <c:pt idx="221">
                  <c:v>1.28</c:v>
                </c:pt>
                <c:pt idx="222">
                  <c:v>1.19</c:v>
                </c:pt>
                <c:pt idx="223">
                  <c:v>1.1200000000000001</c:v>
                </c:pt>
                <c:pt idx="224">
                  <c:v>1.05</c:v>
                </c:pt>
                <c:pt idx="225">
                  <c:v>0.98</c:v>
                </c:pt>
                <c:pt idx="226">
                  <c:v>0.92</c:v>
                </c:pt>
                <c:pt idx="227">
                  <c:v>0.86</c:v>
                </c:pt>
                <c:pt idx="228">
                  <c:v>0.82</c:v>
                </c:pt>
                <c:pt idx="229">
                  <c:v>0.76</c:v>
                </c:pt>
                <c:pt idx="230">
                  <c:v>0.72</c:v>
                </c:pt>
                <c:pt idx="231">
                  <c:v>0.69</c:v>
                </c:pt>
                <c:pt idx="232">
                  <c:v>0.65</c:v>
                </c:pt>
                <c:pt idx="233">
                  <c:v>0.62</c:v>
                </c:pt>
                <c:pt idx="234">
                  <c:v>0.59</c:v>
                </c:pt>
                <c:pt idx="235">
                  <c:v>0.56999999999999995</c:v>
                </c:pt>
                <c:pt idx="236">
                  <c:v>0.55000000000000004</c:v>
                </c:pt>
                <c:pt idx="237">
                  <c:v>0.53</c:v>
                </c:pt>
                <c:pt idx="238">
                  <c:v>0.51</c:v>
                </c:pt>
                <c:pt idx="239">
                  <c:v>0.49</c:v>
                </c:pt>
                <c:pt idx="240">
                  <c:v>0.47</c:v>
                </c:pt>
                <c:pt idx="241">
                  <c:v>0.45</c:v>
                </c:pt>
                <c:pt idx="242">
                  <c:v>0.43</c:v>
                </c:pt>
                <c:pt idx="243">
                  <c:v>0.41</c:v>
                </c:pt>
                <c:pt idx="244">
                  <c:v>0.39</c:v>
                </c:pt>
                <c:pt idx="245">
                  <c:v>0.37</c:v>
                </c:pt>
                <c:pt idx="246">
                  <c:v>0.35</c:v>
                </c:pt>
                <c:pt idx="247">
                  <c:v>0.33</c:v>
                </c:pt>
                <c:pt idx="248">
                  <c:v>0.31</c:v>
                </c:pt>
                <c:pt idx="249">
                  <c:v>0.3</c:v>
                </c:pt>
                <c:pt idx="250">
                  <c:v>0.28000000000000003</c:v>
                </c:pt>
                <c:pt idx="251">
                  <c:v>0.26</c:v>
                </c:pt>
                <c:pt idx="252">
                  <c:v>0.24</c:v>
                </c:pt>
                <c:pt idx="253">
                  <c:v>0.22</c:v>
                </c:pt>
                <c:pt idx="254">
                  <c:v>0.2</c:v>
                </c:pt>
                <c:pt idx="255">
                  <c:v>0.18</c:v>
                </c:pt>
                <c:pt idx="256">
                  <c:v>0.16</c:v>
                </c:pt>
                <c:pt idx="257">
                  <c:v>0.15</c:v>
                </c:pt>
                <c:pt idx="258">
                  <c:v>0.13</c:v>
                </c:pt>
                <c:pt idx="259">
                  <c:v>0.12</c:v>
                </c:pt>
                <c:pt idx="260">
                  <c:v>0.11</c:v>
                </c:pt>
                <c:pt idx="261">
                  <c:v>0.1</c:v>
                </c:pt>
                <c:pt idx="262">
                  <c:v>0.09</c:v>
                </c:pt>
                <c:pt idx="263">
                  <c:v>0.09</c:v>
                </c:pt>
                <c:pt idx="264">
                  <c:v>0.08</c:v>
                </c:pt>
                <c:pt idx="265">
                  <c:v>0.08</c:v>
                </c:pt>
                <c:pt idx="266">
                  <c:v>0.08</c:v>
                </c:pt>
                <c:pt idx="267">
                  <c:v>0.08</c:v>
                </c:pt>
                <c:pt idx="268">
                  <c:v>0.08</c:v>
                </c:pt>
                <c:pt idx="269">
                  <c:v>0.08</c:v>
                </c:pt>
                <c:pt idx="270">
                  <c:v>7.0000000000000007E-2</c:v>
                </c:pt>
                <c:pt idx="271">
                  <c:v>7.0000000000000007E-2</c:v>
                </c:pt>
                <c:pt idx="272">
                  <c:v>7.0000000000000007E-2</c:v>
                </c:pt>
                <c:pt idx="273">
                  <c:v>7.0000000000000007E-2</c:v>
                </c:pt>
                <c:pt idx="274">
                  <c:v>0.06</c:v>
                </c:pt>
                <c:pt idx="275">
                  <c:v>0.06</c:v>
                </c:pt>
                <c:pt idx="276">
                  <c:v>0.06</c:v>
                </c:pt>
                <c:pt idx="277">
                  <c:v>0.06</c:v>
                </c:pt>
                <c:pt idx="278">
                  <c:v>0.05</c:v>
                </c:pt>
                <c:pt idx="279">
                  <c:v>0.05</c:v>
                </c:pt>
                <c:pt idx="280">
                  <c:v>0.05</c:v>
                </c:pt>
                <c:pt idx="281">
                  <c:v>0.05</c:v>
                </c:pt>
                <c:pt idx="282">
                  <c:v>0.05</c:v>
                </c:pt>
                <c:pt idx="283">
                  <c:v>0.04</c:v>
                </c:pt>
                <c:pt idx="284">
                  <c:v>0.04</c:v>
                </c:pt>
                <c:pt idx="285">
                  <c:v>0.04</c:v>
                </c:pt>
                <c:pt idx="286">
                  <c:v>0.03</c:v>
                </c:pt>
                <c:pt idx="287">
                  <c:v>0.03</c:v>
                </c:pt>
                <c:pt idx="288">
                  <c:v>0.03</c:v>
                </c:pt>
                <c:pt idx="289">
                  <c:v>0.02</c:v>
                </c:pt>
                <c:pt idx="290">
                  <c:v>0.02</c:v>
                </c:pt>
                <c:pt idx="291">
                  <c:v>0.02</c:v>
                </c:pt>
                <c:pt idx="292">
                  <c:v>0.01</c:v>
                </c:pt>
                <c:pt idx="293">
                  <c:v>0.01</c:v>
                </c:pt>
                <c:pt idx="294">
                  <c:v>0.01</c:v>
                </c:pt>
                <c:pt idx="295">
                  <c:v>0.01</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1E95-4FBA-AF3A-7009D9BA359E}"/>
            </c:ext>
          </c:extLst>
        </c:ser>
        <c:dLbls>
          <c:showLegendKey val="0"/>
          <c:showVal val="0"/>
          <c:showCatName val="0"/>
          <c:showSerName val="0"/>
          <c:showPercent val="0"/>
          <c:showBubbleSize val="0"/>
        </c:dLbls>
        <c:marker val="1"/>
        <c:smooth val="0"/>
        <c:axId val="34693536"/>
        <c:axId val="1076826751"/>
      </c:lineChart>
      <c:catAx>
        <c:axId val="15980649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8059648"/>
        <c:crosses val="autoZero"/>
        <c:auto val="1"/>
        <c:lblAlgn val="ctr"/>
        <c:lblOffset val="100"/>
        <c:tickLblSkip val="60"/>
        <c:noMultiLvlLbl val="0"/>
      </c:catAx>
      <c:valAx>
        <c:axId val="15980596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98064928"/>
        <c:crosses val="autoZero"/>
        <c:crossBetween val="between"/>
      </c:valAx>
      <c:valAx>
        <c:axId val="1076826751"/>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693536"/>
        <c:crosses val="max"/>
        <c:crossBetween val="between"/>
        <c:majorUnit val="2"/>
      </c:valAx>
      <c:catAx>
        <c:axId val="34693536"/>
        <c:scaling>
          <c:orientation val="minMax"/>
        </c:scaling>
        <c:delete val="1"/>
        <c:axPos val="b"/>
        <c:numFmt formatCode="General" sourceLinked="1"/>
        <c:majorTickMark val="out"/>
        <c:minorTickMark val="none"/>
        <c:tickLblPos val="nextTo"/>
        <c:crossAx val="1076826751"/>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a:t>
            </a:r>
            <a:r>
              <a:rPr lang="en-US" baseline="0"/>
              <a:t> vs Valve Lift (intake)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 (inlet)</c:v>
          </c:tx>
          <c:spPr>
            <a:ln w="28575" cap="rnd">
              <a:solidFill>
                <a:schemeClr val="accent1"/>
              </a:solidFill>
              <a:round/>
            </a:ln>
            <a:effectLst/>
          </c:spPr>
          <c:marker>
            <c:symbol val="none"/>
          </c:marker>
          <c:cat>
            <c:numRef>
              <c:f>'Part 2'!$D$30:$K$30</c:f>
              <c:numCache>
                <c:formatCode>General</c:formatCode>
                <c:ptCount val="8"/>
                <c:pt idx="0">
                  <c:v>1.75</c:v>
                </c:pt>
                <c:pt idx="1">
                  <c:v>3.5</c:v>
                </c:pt>
                <c:pt idx="2">
                  <c:v>5.25</c:v>
                </c:pt>
                <c:pt idx="3">
                  <c:v>7</c:v>
                </c:pt>
                <c:pt idx="4">
                  <c:v>8.75</c:v>
                </c:pt>
                <c:pt idx="5">
                  <c:v>10.5</c:v>
                </c:pt>
                <c:pt idx="6">
                  <c:v>12.25</c:v>
                </c:pt>
                <c:pt idx="7">
                  <c:v>14</c:v>
                </c:pt>
              </c:numCache>
            </c:numRef>
          </c:cat>
          <c:val>
            <c:numRef>
              <c:f>'Part 2'!$D$36:$K$36</c:f>
              <c:numCache>
                <c:formatCode>0.00</c:formatCode>
                <c:ptCount val="8"/>
                <c:pt idx="0">
                  <c:v>29.548000000000002</c:v>
                </c:pt>
                <c:pt idx="1">
                  <c:v>61.336000000000006</c:v>
                </c:pt>
                <c:pt idx="2">
                  <c:v>78.773999999999987</c:v>
                </c:pt>
                <c:pt idx="3">
                  <c:v>98.121999999999986</c:v>
                </c:pt>
                <c:pt idx="4">
                  <c:v>109.178</c:v>
                </c:pt>
                <c:pt idx="5">
                  <c:v>110.56</c:v>
                </c:pt>
                <c:pt idx="6">
                  <c:v>116.08799999999998</c:v>
                </c:pt>
                <c:pt idx="7">
                  <c:v>116.08799999999998</c:v>
                </c:pt>
              </c:numCache>
            </c:numRef>
          </c:val>
          <c:smooth val="0"/>
          <c:extLst>
            <c:ext xmlns:c16="http://schemas.microsoft.com/office/drawing/2014/chart" uri="{C3380CC4-5D6E-409C-BE32-E72D297353CC}">
              <c16:uniqueId val="{00000001-BA9D-4DEE-BE1A-D1641DE84CE2}"/>
            </c:ext>
          </c:extLst>
        </c:ser>
        <c:dLbls>
          <c:showLegendKey val="0"/>
          <c:showVal val="0"/>
          <c:showCatName val="0"/>
          <c:showSerName val="0"/>
          <c:showPercent val="0"/>
          <c:showBubbleSize val="0"/>
        </c:dLbls>
        <c:smooth val="0"/>
        <c:axId val="26668464"/>
        <c:axId val="26668944"/>
      </c:lineChart>
      <c:catAx>
        <c:axId val="266684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668944"/>
        <c:crosses val="autoZero"/>
        <c:auto val="1"/>
        <c:lblAlgn val="ctr"/>
        <c:lblOffset val="100"/>
        <c:tickLblSkip val="1"/>
        <c:noMultiLvlLbl val="0"/>
      </c:catAx>
      <c:valAx>
        <c:axId val="266689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6684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a:t>
            </a:r>
            <a:r>
              <a:rPr lang="en-US" baseline="0"/>
              <a:t> vs Valve Lift (exhaust)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 (exhaust)</c:v>
          </c:tx>
          <c:spPr>
            <a:ln w="28575" cap="rnd">
              <a:solidFill>
                <a:schemeClr val="accent1"/>
              </a:solidFill>
              <a:round/>
            </a:ln>
            <a:effectLst/>
          </c:spPr>
          <c:marker>
            <c:symbol val="none"/>
          </c:marker>
          <c:cat>
            <c:numRef>
              <c:f>'Part 2'!$D$43:$K$43</c:f>
              <c:numCache>
                <c:formatCode>General</c:formatCode>
                <c:ptCount val="8"/>
                <c:pt idx="0">
                  <c:v>1.5</c:v>
                </c:pt>
                <c:pt idx="1">
                  <c:v>3</c:v>
                </c:pt>
                <c:pt idx="2">
                  <c:v>4.5</c:v>
                </c:pt>
                <c:pt idx="3">
                  <c:v>6</c:v>
                </c:pt>
                <c:pt idx="4">
                  <c:v>7.5</c:v>
                </c:pt>
                <c:pt idx="5">
                  <c:v>9</c:v>
                </c:pt>
                <c:pt idx="6">
                  <c:v>10.5</c:v>
                </c:pt>
                <c:pt idx="7">
                  <c:v>12</c:v>
                </c:pt>
              </c:numCache>
            </c:numRef>
          </c:cat>
          <c:val>
            <c:numRef>
              <c:f>'Part 2'!$D$49:$K$49</c:f>
              <c:numCache>
                <c:formatCode>0.00</c:formatCode>
                <c:ptCount val="8"/>
                <c:pt idx="0">
                  <c:v>17.355</c:v>
                </c:pt>
                <c:pt idx="1">
                  <c:v>47.25</c:v>
                </c:pt>
                <c:pt idx="2">
                  <c:v>60.750000000000007</c:v>
                </c:pt>
                <c:pt idx="3">
                  <c:v>103.94999999999999</c:v>
                </c:pt>
                <c:pt idx="4">
                  <c:v>139.59</c:v>
                </c:pt>
                <c:pt idx="5">
                  <c:v>142.56</c:v>
                </c:pt>
                <c:pt idx="6">
                  <c:v>144.78749999999999</c:v>
                </c:pt>
                <c:pt idx="7">
                  <c:v>146.27250000000001</c:v>
                </c:pt>
              </c:numCache>
            </c:numRef>
          </c:val>
          <c:smooth val="0"/>
          <c:extLst>
            <c:ext xmlns:c16="http://schemas.microsoft.com/office/drawing/2014/chart" uri="{C3380CC4-5D6E-409C-BE32-E72D297353CC}">
              <c16:uniqueId val="{00000001-9B2C-4D6C-8A99-FA7DBB2EAEAF}"/>
            </c:ext>
          </c:extLst>
        </c:ser>
        <c:dLbls>
          <c:showLegendKey val="0"/>
          <c:showVal val="0"/>
          <c:showCatName val="0"/>
          <c:showSerName val="0"/>
          <c:showPercent val="0"/>
          <c:showBubbleSize val="0"/>
        </c:dLbls>
        <c:smooth val="0"/>
        <c:axId val="26668464"/>
        <c:axId val="26668944"/>
      </c:lineChart>
      <c:catAx>
        <c:axId val="266684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668944"/>
        <c:crosses val="autoZero"/>
        <c:auto val="1"/>
        <c:lblAlgn val="ctr"/>
        <c:lblOffset val="100"/>
        <c:tickLblSkip val="1"/>
        <c:noMultiLvlLbl val="0"/>
      </c:catAx>
      <c:valAx>
        <c:axId val="266689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(l/s/sq 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6684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per unit area</a:t>
            </a:r>
            <a:r>
              <a:rPr lang="en-US" baseline="0"/>
              <a:t> vs Valve Lift (intake)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 unit area (inlet)</c:v>
          </c:tx>
          <c:spPr>
            <a:ln w="28575" cap="rnd">
              <a:solidFill>
                <a:schemeClr val="accent1"/>
              </a:solidFill>
              <a:round/>
            </a:ln>
            <a:effectLst/>
          </c:spPr>
          <c:marker>
            <c:symbol val="none"/>
          </c:marker>
          <c:cat>
            <c:numRef>
              <c:f>'Part 2'!$D$30:$K$30</c:f>
              <c:numCache>
                <c:formatCode>General</c:formatCode>
                <c:ptCount val="8"/>
                <c:pt idx="0">
                  <c:v>1.75</c:v>
                </c:pt>
                <c:pt idx="1">
                  <c:v>3.5</c:v>
                </c:pt>
                <c:pt idx="2">
                  <c:v>5.25</c:v>
                </c:pt>
                <c:pt idx="3">
                  <c:v>7</c:v>
                </c:pt>
                <c:pt idx="4">
                  <c:v>8.75</c:v>
                </c:pt>
                <c:pt idx="5">
                  <c:v>10.5</c:v>
                </c:pt>
                <c:pt idx="6">
                  <c:v>12.25</c:v>
                </c:pt>
                <c:pt idx="7">
                  <c:v>14</c:v>
                </c:pt>
              </c:numCache>
            </c:numRef>
          </c:cat>
          <c:val>
            <c:numRef>
              <c:f>'Part 2'!$D$37:$K$37</c:f>
              <c:numCache>
                <c:formatCode>0.00</c:formatCode>
                <c:ptCount val="8"/>
                <c:pt idx="0">
                  <c:v>1.5744583414034146</c:v>
                </c:pt>
                <c:pt idx="1">
                  <c:v>3.268274564380663</c:v>
                </c:pt>
                <c:pt idx="2">
                  <c:v>4.1974543585255359</c:v>
                </c:pt>
                <c:pt idx="3">
                  <c:v>5.228408060619528</c:v>
                </c:pt>
                <c:pt idx="4">
                  <c:v>5.8175244618160944</c:v>
                </c:pt>
                <c:pt idx="5">
                  <c:v>5.8911640119656656</c:v>
                </c:pt>
                <c:pt idx="6">
                  <c:v>6.1857222125639479</c:v>
                </c:pt>
                <c:pt idx="7">
                  <c:v>6.1857222125639479</c:v>
                </c:pt>
              </c:numCache>
            </c:numRef>
          </c:val>
          <c:smooth val="0"/>
          <c:extLst>
            <c:ext xmlns:c16="http://schemas.microsoft.com/office/drawing/2014/chart" uri="{C3380CC4-5D6E-409C-BE32-E72D297353CC}">
              <c16:uniqueId val="{00000001-7BD3-4D8F-816C-C7DD74AC2E62}"/>
            </c:ext>
          </c:extLst>
        </c:ser>
        <c:dLbls>
          <c:showLegendKey val="0"/>
          <c:showVal val="0"/>
          <c:showCatName val="0"/>
          <c:showSerName val="0"/>
          <c:showPercent val="0"/>
          <c:showBubbleSize val="0"/>
        </c:dLbls>
        <c:smooth val="0"/>
        <c:axId val="26668464"/>
        <c:axId val="26668944"/>
      </c:lineChart>
      <c:catAx>
        <c:axId val="266684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668944"/>
        <c:crosses val="autoZero"/>
        <c:auto val="1"/>
        <c:lblAlgn val="ctr"/>
        <c:lblOffset val="100"/>
        <c:tickLblSkip val="1"/>
        <c:noMultiLvlLbl val="0"/>
      </c:catAx>
      <c:valAx>
        <c:axId val="266689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6684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per unit area</a:t>
            </a:r>
            <a:r>
              <a:rPr lang="en-US" baseline="0"/>
              <a:t> vs Valve Lift (exhaust)</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 unit area (exhaust)</c:v>
          </c:tx>
          <c:spPr>
            <a:ln w="28575" cap="rnd">
              <a:solidFill>
                <a:schemeClr val="accent1"/>
              </a:solidFill>
              <a:round/>
            </a:ln>
            <a:effectLst/>
          </c:spPr>
          <c:marker>
            <c:symbol val="none"/>
          </c:marker>
          <c:cat>
            <c:numRef>
              <c:f>'Part 2'!$D$43:$K$43</c:f>
              <c:numCache>
                <c:formatCode>General</c:formatCode>
                <c:ptCount val="8"/>
                <c:pt idx="0">
                  <c:v>1.5</c:v>
                </c:pt>
                <c:pt idx="1">
                  <c:v>3</c:v>
                </c:pt>
                <c:pt idx="2">
                  <c:v>4.5</c:v>
                </c:pt>
                <c:pt idx="3">
                  <c:v>6</c:v>
                </c:pt>
                <c:pt idx="4">
                  <c:v>7.5</c:v>
                </c:pt>
                <c:pt idx="5">
                  <c:v>9</c:v>
                </c:pt>
                <c:pt idx="6">
                  <c:v>10.5</c:v>
                </c:pt>
                <c:pt idx="7">
                  <c:v>12</c:v>
                </c:pt>
              </c:numCache>
            </c:numRef>
          </c:cat>
          <c:val>
            <c:numRef>
              <c:f>'Part 2'!$D$50:$K$50</c:f>
              <c:numCache>
                <c:formatCode>0.00</c:formatCode>
                <c:ptCount val="8"/>
                <c:pt idx="0">
                  <c:v>1.2703117159458897</c:v>
                </c:pt>
                <c:pt idx="1">
                  <c:v>3.4584977573289133</c:v>
                </c:pt>
                <c:pt idx="2">
                  <c:v>4.4466399737086029</c:v>
                </c:pt>
                <c:pt idx="3">
                  <c:v>7.6086950661236079</c:v>
                </c:pt>
                <c:pt idx="4">
                  <c:v>10.21739051736599</c:v>
                </c:pt>
                <c:pt idx="5">
                  <c:v>10.434781804969521</c:v>
                </c:pt>
                <c:pt idx="6">
                  <c:v>10.597825270672169</c:v>
                </c:pt>
                <c:pt idx="7">
                  <c:v>10.706520914473936</c:v>
                </c:pt>
              </c:numCache>
            </c:numRef>
          </c:val>
          <c:smooth val="0"/>
          <c:extLst>
            <c:ext xmlns:c16="http://schemas.microsoft.com/office/drawing/2014/chart" uri="{C3380CC4-5D6E-409C-BE32-E72D297353CC}">
              <c16:uniqueId val="{00000001-973A-4C81-9C93-F17C0C72E46A}"/>
            </c:ext>
          </c:extLst>
        </c:ser>
        <c:dLbls>
          <c:showLegendKey val="0"/>
          <c:showVal val="0"/>
          <c:showCatName val="0"/>
          <c:showSerName val="0"/>
          <c:showPercent val="0"/>
          <c:showBubbleSize val="0"/>
        </c:dLbls>
        <c:smooth val="0"/>
        <c:axId val="26668464"/>
        <c:axId val="26668944"/>
      </c:lineChart>
      <c:catAx>
        <c:axId val="2666846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668944"/>
        <c:crosses val="autoZero"/>
        <c:auto val="1"/>
        <c:lblAlgn val="ctr"/>
        <c:lblOffset val="100"/>
        <c:tickLblSkip val="1"/>
        <c:noMultiLvlLbl val="0"/>
      </c:catAx>
      <c:valAx>
        <c:axId val="2666894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Rate (l/s/sq cm)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66846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Coefficient vs Valve</a:t>
            </a:r>
            <a:r>
              <a:rPr lang="en-US" baseline="0"/>
              <a:t> Lift (intake)</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Coefficient</c:v>
          </c:tx>
          <c:spPr>
            <a:ln w="28575" cap="rnd">
              <a:solidFill>
                <a:schemeClr val="accent1"/>
              </a:solidFill>
              <a:round/>
            </a:ln>
            <a:effectLst/>
          </c:spPr>
          <c:marker>
            <c:symbol val="none"/>
          </c:marker>
          <c:dPt>
            <c:idx val="4"/>
            <c:marker>
              <c:symbol val="square"/>
              <c:size val="10"/>
              <c:spPr>
                <a:solidFill>
                  <a:schemeClr val="tx1"/>
                </a:solidFill>
                <a:ln w="9525">
                  <a:solidFill>
                    <a:schemeClr val="accent1"/>
                  </a:solidFill>
                </a:ln>
                <a:effectLst/>
              </c:spPr>
            </c:marker>
            <c:bubble3D val="0"/>
            <c:extLst>
              <c:ext xmlns:c16="http://schemas.microsoft.com/office/drawing/2014/chart" uri="{C3380CC4-5D6E-409C-BE32-E72D297353CC}">
                <c16:uniqueId val="{00000002-27E3-484D-B4D9-68E95640EF75}"/>
              </c:ext>
            </c:extLst>
          </c:dPt>
          <c:cat>
            <c:numRef>
              <c:f>'Part 2'!$R$37:$R$44</c:f>
              <c:numCache>
                <c:formatCode>0.00</c:formatCode>
                <c:ptCount val="8"/>
                <c:pt idx="0">
                  <c:v>1.75</c:v>
                </c:pt>
                <c:pt idx="1">
                  <c:v>3.5</c:v>
                </c:pt>
                <c:pt idx="2">
                  <c:v>5.25</c:v>
                </c:pt>
                <c:pt idx="3">
                  <c:v>7</c:v>
                </c:pt>
                <c:pt idx="4">
                  <c:v>8.75</c:v>
                </c:pt>
                <c:pt idx="5">
                  <c:v>10.5</c:v>
                </c:pt>
                <c:pt idx="6">
                  <c:v>12.25</c:v>
                </c:pt>
                <c:pt idx="7">
                  <c:v>14</c:v>
                </c:pt>
              </c:numCache>
            </c:numRef>
          </c:cat>
          <c:val>
            <c:numRef>
              <c:f>'Part 2'!$Y$37:$Y$44</c:f>
              <c:numCache>
                <c:formatCode>General</c:formatCode>
                <c:ptCount val="8"/>
                <c:pt idx="0">
                  <c:v>0.71794283612344056</c:v>
                </c:pt>
                <c:pt idx="1">
                  <c:v>0.74515420588514114</c:v>
                </c:pt>
                <c:pt idx="2">
                  <c:v>0.63792845122891595</c:v>
                </c:pt>
                <c:pt idx="3">
                  <c:v>0.59597758951296098</c:v>
                </c:pt>
                <c:pt idx="4">
                  <c:v>0.53052452688972751</c:v>
                </c:pt>
                <c:pt idx="5">
                  <c:v>0.44769182155559828</c:v>
                </c:pt>
                <c:pt idx="6">
                  <c:v>0.40292958107599808</c:v>
                </c:pt>
                <c:pt idx="7">
                  <c:v>0.35256338344149835</c:v>
                </c:pt>
              </c:numCache>
            </c:numRef>
          </c:val>
          <c:smooth val="0"/>
          <c:extLst>
            <c:ext xmlns:c16="http://schemas.microsoft.com/office/drawing/2014/chart" uri="{C3380CC4-5D6E-409C-BE32-E72D297353CC}">
              <c16:uniqueId val="{00000001-27E3-484D-B4D9-68E95640EF75}"/>
            </c:ext>
          </c:extLst>
        </c:ser>
        <c:dLbls>
          <c:showLegendKey val="0"/>
          <c:showVal val="0"/>
          <c:showCatName val="0"/>
          <c:showSerName val="0"/>
          <c:showPercent val="0"/>
          <c:showBubbleSize val="0"/>
        </c:dLbls>
        <c:smooth val="0"/>
        <c:axId val="1118502656"/>
        <c:axId val="1118506016"/>
      </c:lineChart>
      <c:catAx>
        <c:axId val="11185026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8506016"/>
        <c:crosses val="autoZero"/>
        <c:auto val="1"/>
        <c:lblAlgn val="ctr"/>
        <c:lblOffset val="100"/>
        <c:noMultiLvlLbl val="0"/>
      </c:catAx>
      <c:valAx>
        <c:axId val="111850601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Coefficient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850265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Coefficient vs Valve Lift (exhaust)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Coefficient</c:v>
          </c:tx>
          <c:spPr>
            <a:ln w="28575" cap="rnd">
              <a:solidFill>
                <a:schemeClr val="accent1"/>
              </a:solidFill>
              <a:round/>
            </a:ln>
            <a:effectLst/>
          </c:spPr>
          <c:marker>
            <c:symbol val="none"/>
          </c:marker>
          <c:dPt>
            <c:idx val="4"/>
            <c:marker>
              <c:symbol val="square"/>
              <c:size val="10"/>
              <c:spPr>
                <a:solidFill>
                  <a:schemeClr val="tx1"/>
                </a:solidFill>
                <a:ln w="9525">
                  <a:solidFill>
                    <a:schemeClr val="accent1"/>
                  </a:solidFill>
                </a:ln>
                <a:effectLst/>
              </c:spPr>
            </c:marker>
            <c:bubble3D val="0"/>
            <c:extLst>
              <c:ext xmlns:c16="http://schemas.microsoft.com/office/drawing/2014/chart" uri="{C3380CC4-5D6E-409C-BE32-E72D297353CC}">
                <c16:uniqueId val="{00000001-3243-4A84-9777-2A40FA593AED}"/>
              </c:ext>
            </c:extLst>
          </c:dPt>
          <c:cat>
            <c:numRef>
              <c:f>'Part 2'!$R$49:$R$56</c:f>
              <c:numCache>
                <c:formatCode>0.0</c:formatCode>
                <c:ptCount val="8"/>
                <c:pt idx="0">
                  <c:v>1.5</c:v>
                </c:pt>
                <c:pt idx="1">
                  <c:v>3</c:v>
                </c:pt>
                <c:pt idx="2">
                  <c:v>4.5</c:v>
                </c:pt>
                <c:pt idx="3">
                  <c:v>6</c:v>
                </c:pt>
                <c:pt idx="4">
                  <c:v>7.5</c:v>
                </c:pt>
                <c:pt idx="5">
                  <c:v>9</c:v>
                </c:pt>
                <c:pt idx="6">
                  <c:v>10.5</c:v>
                </c:pt>
                <c:pt idx="7">
                  <c:v>12</c:v>
                </c:pt>
              </c:numCache>
            </c:numRef>
          </c:cat>
          <c:val>
            <c:numRef>
              <c:f>'Part 2'!$Y$49:$Y$56</c:f>
              <c:numCache>
                <c:formatCode>General</c:formatCode>
                <c:ptCount val="8"/>
                <c:pt idx="0">
                  <c:v>0.57408431483365607</c:v>
                </c:pt>
                <c:pt idx="1">
                  <c:v>0.78126393651757631</c:v>
                </c:pt>
                <c:pt idx="2">
                  <c:v>0.6696548027293513</c:v>
                </c:pt>
                <c:pt idx="3">
                  <c:v>0.55184516150844676</c:v>
                </c:pt>
                <c:pt idx="4">
                  <c:v>0.46627815893747421</c:v>
                </c:pt>
                <c:pt idx="5">
                  <c:v>0.3968324756914674</c:v>
                </c:pt>
                <c:pt idx="6">
                  <c:v>0.3454804636585358</c:v>
                </c:pt>
                <c:pt idx="7">
                  <c:v>0.30539565941755836</c:v>
                </c:pt>
              </c:numCache>
            </c:numRef>
          </c:val>
          <c:smooth val="0"/>
          <c:extLst>
            <c:ext xmlns:c16="http://schemas.microsoft.com/office/drawing/2014/chart" uri="{C3380CC4-5D6E-409C-BE32-E72D297353CC}">
              <c16:uniqueId val="{00000000-3243-4A84-9777-2A40FA593AED}"/>
            </c:ext>
          </c:extLst>
        </c:ser>
        <c:dLbls>
          <c:showLegendKey val="0"/>
          <c:showVal val="0"/>
          <c:showCatName val="0"/>
          <c:showSerName val="0"/>
          <c:showPercent val="0"/>
          <c:showBubbleSize val="0"/>
        </c:dLbls>
        <c:smooth val="0"/>
        <c:axId val="1114911968"/>
        <c:axId val="1114917728"/>
      </c:lineChart>
      <c:catAx>
        <c:axId val="111491196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 (mm)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4917728"/>
        <c:crosses val="autoZero"/>
        <c:auto val="1"/>
        <c:lblAlgn val="ctr"/>
        <c:lblOffset val="100"/>
        <c:noMultiLvlLbl val="0"/>
      </c:catAx>
      <c:valAx>
        <c:axId val="111491772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Coefficient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4911968"/>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Coefficient vs Crank Angle (intake)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Coefficient</c:v>
          </c:tx>
          <c:spPr>
            <a:ln w="28575" cap="rnd">
              <a:solidFill>
                <a:schemeClr val="accent1"/>
              </a:solidFill>
              <a:round/>
            </a:ln>
            <a:effectLst/>
          </c:spPr>
          <c:marker>
            <c:symbol val="none"/>
          </c:marker>
          <c:cat>
            <c:numRef>
              <c:f>'Part 2'!$AP$4:$AP$364</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'Part 2'!$AR$4:$AR$364</c:f>
              <c:numCache>
                <c:formatCode>General</c:formatCode>
                <c:ptCount val="361"/>
                <c:pt idx="0">
                  <c:v>0.81660381256036541</c:v>
                </c:pt>
                <c:pt idx="1">
                  <c:v>0.81660381256036541</c:v>
                </c:pt>
                <c:pt idx="2">
                  <c:v>0.81627014301992573</c:v>
                </c:pt>
                <c:pt idx="3">
                  <c:v>0.81627014301992573</c:v>
                </c:pt>
                <c:pt idx="4">
                  <c:v>0.81627014301992573</c:v>
                </c:pt>
                <c:pt idx="5">
                  <c:v>0.81627014301992573</c:v>
                </c:pt>
                <c:pt idx="6">
                  <c:v>0.81593647347948617</c:v>
                </c:pt>
                <c:pt idx="7">
                  <c:v>0.81593647347948617</c:v>
                </c:pt>
                <c:pt idx="8">
                  <c:v>0.81593647347948617</c:v>
                </c:pt>
                <c:pt idx="9">
                  <c:v>0.81560280393904649</c:v>
                </c:pt>
                <c:pt idx="10">
                  <c:v>0.81560280393904649</c:v>
                </c:pt>
                <c:pt idx="11">
                  <c:v>0.81560280393904649</c:v>
                </c:pt>
                <c:pt idx="12">
                  <c:v>0.81526913439860693</c:v>
                </c:pt>
                <c:pt idx="13">
                  <c:v>0.81526913439860693</c:v>
                </c:pt>
                <c:pt idx="14">
                  <c:v>0.81526913439860693</c:v>
                </c:pt>
                <c:pt idx="15">
                  <c:v>0.81526913439860693</c:v>
                </c:pt>
                <c:pt idx="16">
                  <c:v>0.81493546485816726</c:v>
                </c:pt>
                <c:pt idx="17">
                  <c:v>0.81493546485816726</c:v>
                </c:pt>
                <c:pt idx="18">
                  <c:v>0.81460179531772769</c:v>
                </c:pt>
                <c:pt idx="19">
                  <c:v>0.81460179531772769</c:v>
                </c:pt>
                <c:pt idx="20">
                  <c:v>0.81460179531772769</c:v>
                </c:pt>
                <c:pt idx="21">
                  <c:v>0.81426812577728802</c:v>
                </c:pt>
                <c:pt idx="22">
                  <c:v>0.81426812577728802</c:v>
                </c:pt>
                <c:pt idx="23">
                  <c:v>0.81426812577728802</c:v>
                </c:pt>
                <c:pt idx="24">
                  <c:v>0.81393445623684835</c:v>
                </c:pt>
                <c:pt idx="25">
                  <c:v>0.81393445623684835</c:v>
                </c:pt>
                <c:pt idx="26">
                  <c:v>0.81393445623684835</c:v>
                </c:pt>
                <c:pt idx="27">
                  <c:v>0.81360078669640878</c:v>
                </c:pt>
                <c:pt idx="28">
                  <c:v>0.81360078669640878</c:v>
                </c:pt>
                <c:pt idx="29">
                  <c:v>0.81326711715596911</c:v>
                </c:pt>
                <c:pt idx="30">
                  <c:v>0.81326711715596911</c:v>
                </c:pt>
                <c:pt idx="31">
                  <c:v>0.81293344761552955</c:v>
                </c:pt>
                <c:pt idx="32">
                  <c:v>0.81293344761552955</c:v>
                </c:pt>
                <c:pt idx="33">
                  <c:v>0.81293344761552955</c:v>
                </c:pt>
                <c:pt idx="34">
                  <c:v>0.81259977807508987</c:v>
                </c:pt>
                <c:pt idx="35">
                  <c:v>0.81259977807508987</c:v>
                </c:pt>
                <c:pt idx="36">
                  <c:v>0.81259977807508987</c:v>
                </c:pt>
                <c:pt idx="37">
                  <c:v>0.81226610853465031</c:v>
                </c:pt>
                <c:pt idx="38">
                  <c:v>0.81226610853465031</c:v>
                </c:pt>
                <c:pt idx="39">
                  <c:v>0.81226610853465031</c:v>
                </c:pt>
                <c:pt idx="40">
                  <c:v>0.81193243899421064</c:v>
                </c:pt>
                <c:pt idx="41">
                  <c:v>0.81193243899421064</c:v>
                </c:pt>
                <c:pt idx="42">
                  <c:v>0.81193243899421064</c:v>
                </c:pt>
                <c:pt idx="43">
                  <c:v>0.81159876945377107</c:v>
                </c:pt>
                <c:pt idx="44">
                  <c:v>0.81159876945377107</c:v>
                </c:pt>
                <c:pt idx="45">
                  <c:v>0.81159876945377107</c:v>
                </c:pt>
                <c:pt idx="46">
                  <c:v>0.8112650999133314</c:v>
                </c:pt>
                <c:pt idx="47">
                  <c:v>0.8112650999133314</c:v>
                </c:pt>
                <c:pt idx="48">
                  <c:v>0.81093143037289173</c:v>
                </c:pt>
                <c:pt idx="49">
                  <c:v>0.81093143037289173</c:v>
                </c:pt>
                <c:pt idx="50">
                  <c:v>0.81059776083245216</c:v>
                </c:pt>
                <c:pt idx="51">
                  <c:v>0.81059776083245216</c:v>
                </c:pt>
                <c:pt idx="52">
                  <c:v>0.81059776083245216</c:v>
                </c:pt>
                <c:pt idx="53">
                  <c:v>0.81026409129201249</c:v>
                </c:pt>
                <c:pt idx="54">
                  <c:v>0.81026409129201249</c:v>
                </c:pt>
                <c:pt idx="55">
                  <c:v>0.81026409129201249</c:v>
                </c:pt>
                <c:pt idx="56">
                  <c:v>0.81026409129201249</c:v>
                </c:pt>
                <c:pt idx="57">
                  <c:v>0.80993042175157293</c:v>
                </c:pt>
                <c:pt idx="58">
                  <c:v>0.80993042175157293</c:v>
                </c:pt>
                <c:pt idx="59">
                  <c:v>0.80993042175157293</c:v>
                </c:pt>
                <c:pt idx="60">
                  <c:v>0.80959675221113325</c:v>
                </c:pt>
                <c:pt idx="61">
                  <c:v>0.80959675221113325</c:v>
                </c:pt>
                <c:pt idx="62">
                  <c:v>0.80959675221113325</c:v>
                </c:pt>
                <c:pt idx="63">
                  <c:v>0.80926308267069369</c:v>
                </c:pt>
                <c:pt idx="64">
                  <c:v>0.80926308267069369</c:v>
                </c:pt>
                <c:pt idx="65">
                  <c:v>0.80926308267069369</c:v>
                </c:pt>
                <c:pt idx="66">
                  <c:v>0.80926308267069369</c:v>
                </c:pt>
                <c:pt idx="67">
                  <c:v>0.80892941313025402</c:v>
                </c:pt>
                <c:pt idx="68">
                  <c:v>0.80892941313025402</c:v>
                </c:pt>
                <c:pt idx="69">
                  <c:v>0.80892941313025402</c:v>
                </c:pt>
                <c:pt idx="70">
                  <c:v>0.80892941313025402</c:v>
                </c:pt>
                <c:pt idx="71">
                  <c:v>0.80859574358981434</c:v>
                </c:pt>
                <c:pt idx="72">
                  <c:v>0.80859574358981434</c:v>
                </c:pt>
                <c:pt idx="73">
                  <c:v>0.80859574358981434</c:v>
                </c:pt>
                <c:pt idx="74">
                  <c:v>0.80859574358981434</c:v>
                </c:pt>
                <c:pt idx="75">
                  <c:v>0.80826207404937478</c:v>
                </c:pt>
                <c:pt idx="76">
                  <c:v>0.80826207404937478</c:v>
                </c:pt>
                <c:pt idx="77">
                  <c:v>0.80826207404937478</c:v>
                </c:pt>
                <c:pt idx="78">
                  <c:v>0.80826207404937478</c:v>
                </c:pt>
                <c:pt idx="79">
                  <c:v>0.80826207404937478</c:v>
                </c:pt>
                <c:pt idx="80">
                  <c:v>0.80826207404937478</c:v>
                </c:pt>
                <c:pt idx="81">
                  <c:v>0.80792840450893511</c:v>
                </c:pt>
                <c:pt idx="82">
                  <c:v>0.80792840450893511</c:v>
                </c:pt>
                <c:pt idx="83">
                  <c:v>0.80792840450893511</c:v>
                </c:pt>
                <c:pt idx="84">
                  <c:v>0.80792840450893511</c:v>
                </c:pt>
                <c:pt idx="85">
                  <c:v>0.80792840450893511</c:v>
                </c:pt>
                <c:pt idx="86">
                  <c:v>0.80792840450893511</c:v>
                </c:pt>
                <c:pt idx="87">
                  <c:v>0.80792840450893511</c:v>
                </c:pt>
                <c:pt idx="88">
                  <c:v>0.80759473496849554</c:v>
                </c:pt>
                <c:pt idx="89">
                  <c:v>0.80759473496849554</c:v>
                </c:pt>
                <c:pt idx="90">
                  <c:v>0.80759473496849554</c:v>
                </c:pt>
                <c:pt idx="91">
                  <c:v>0.80759473496849554</c:v>
                </c:pt>
                <c:pt idx="92">
                  <c:v>0.80759473496849554</c:v>
                </c:pt>
                <c:pt idx="93">
                  <c:v>0.80759473496849554</c:v>
                </c:pt>
                <c:pt idx="94">
                  <c:v>0.80759473496849554</c:v>
                </c:pt>
                <c:pt idx="95">
                  <c:v>0.80759473496849554</c:v>
                </c:pt>
                <c:pt idx="96">
                  <c:v>0.80759473496849554</c:v>
                </c:pt>
                <c:pt idx="97">
                  <c:v>0.80759473496849554</c:v>
                </c:pt>
                <c:pt idx="98">
                  <c:v>0.80759473496849554</c:v>
                </c:pt>
                <c:pt idx="99">
                  <c:v>0.80759473496849554</c:v>
                </c:pt>
                <c:pt idx="100">
                  <c:v>0.80726106542805587</c:v>
                </c:pt>
                <c:pt idx="101">
                  <c:v>0.80726106542805587</c:v>
                </c:pt>
                <c:pt idx="102">
                  <c:v>0.80726106542805587</c:v>
                </c:pt>
                <c:pt idx="103">
                  <c:v>0.80726106542805587</c:v>
                </c:pt>
                <c:pt idx="104">
                  <c:v>0.80692739588761631</c:v>
                </c:pt>
                <c:pt idx="105">
                  <c:v>0.80659372634717663</c:v>
                </c:pt>
                <c:pt idx="106">
                  <c:v>0.80626005680673696</c:v>
                </c:pt>
                <c:pt idx="107">
                  <c:v>0.80592638726629739</c:v>
                </c:pt>
                <c:pt idx="108">
                  <c:v>0.80559271772585772</c:v>
                </c:pt>
                <c:pt idx="109">
                  <c:v>0.80492537864497848</c:v>
                </c:pt>
                <c:pt idx="110">
                  <c:v>0.80459170910453892</c:v>
                </c:pt>
                <c:pt idx="111">
                  <c:v>0.80392437002365957</c:v>
                </c:pt>
                <c:pt idx="112">
                  <c:v>0.80359070048322001</c:v>
                </c:pt>
                <c:pt idx="113">
                  <c:v>0.80292336140234077</c:v>
                </c:pt>
                <c:pt idx="114">
                  <c:v>0.80225602232146154</c:v>
                </c:pt>
                <c:pt idx="115">
                  <c:v>0.80192235278102186</c:v>
                </c:pt>
                <c:pt idx="116">
                  <c:v>0.80125501370014263</c:v>
                </c:pt>
                <c:pt idx="117">
                  <c:v>0.80092134415970295</c:v>
                </c:pt>
                <c:pt idx="118">
                  <c:v>0.80025400507882372</c:v>
                </c:pt>
                <c:pt idx="119">
                  <c:v>0.79992033553838415</c:v>
                </c:pt>
                <c:pt idx="120">
                  <c:v>0.79925299645750492</c:v>
                </c:pt>
                <c:pt idx="121">
                  <c:v>0.79858565737662557</c:v>
                </c:pt>
                <c:pt idx="122">
                  <c:v>0.79825198783618601</c:v>
                </c:pt>
                <c:pt idx="123">
                  <c:v>0.79758464875530677</c:v>
                </c:pt>
                <c:pt idx="124">
                  <c:v>0.79691730967442753</c:v>
                </c:pt>
                <c:pt idx="125">
                  <c:v>0.79624997059354818</c:v>
                </c:pt>
                <c:pt idx="126">
                  <c:v>0.79591630105310862</c:v>
                </c:pt>
                <c:pt idx="127">
                  <c:v>0.79491529243178971</c:v>
                </c:pt>
                <c:pt idx="128">
                  <c:v>0.79391428381047091</c:v>
                </c:pt>
                <c:pt idx="129">
                  <c:v>0.79324694472959156</c:v>
                </c:pt>
                <c:pt idx="130">
                  <c:v>0.79224593610827276</c:v>
                </c:pt>
                <c:pt idx="131">
                  <c:v>0.79091125794651418</c:v>
                </c:pt>
                <c:pt idx="132">
                  <c:v>0.78924291024431614</c:v>
                </c:pt>
                <c:pt idx="133">
                  <c:v>0.78790823208255756</c:v>
                </c:pt>
                <c:pt idx="134">
                  <c:v>0.78590621483991985</c:v>
                </c:pt>
                <c:pt idx="135">
                  <c:v>0.78390419759728214</c:v>
                </c:pt>
                <c:pt idx="136">
                  <c:v>0.78190218035464432</c:v>
                </c:pt>
                <c:pt idx="137">
                  <c:v>0.77923282403112737</c:v>
                </c:pt>
                <c:pt idx="138">
                  <c:v>0.77622979816717075</c:v>
                </c:pt>
                <c:pt idx="139">
                  <c:v>0.77356044184365369</c:v>
                </c:pt>
                <c:pt idx="140">
                  <c:v>0.77122475506057631</c:v>
                </c:pt>
                <c:pt idx="141">
                  <c:v>0.76855539873705936</c:v>
                </c:pt>
                <c:pt idx="142">
                  <c:v>0.76521870333266306</c:v>
                </c:pt>
                <c:pt idx="143">
                  <c:v>0.76188200792826677</c:v>
                </c:pt>
                <c:pt idx="144">
                  <c:v>0.75821164298343091</c:v>
                </c:pt>
                <c:pt idx="145">
                  <c:v>0.75454127803859505</c:v>
                </c:pt>
                <c:pt idx="146">
                  <c:v>0.75053724355331952</c:v>
                </c:pt>
                <c:pt idx="147">
                  <c:v>0.74653320906804399</c:v>
                </c:pt>
                <c:pt idx="148">
                  <c:v>0.74252917458276846</c:v>
                </c:pt>
                <c:pt idx="149">
                  <c:v>0.73919247917837227</c:v>
                </c:pt>
                <c:pt idx="150">
                  <c:v>0.73452110561221751</c:v>
                </c:pt>
                <c:pt idx="151">
                  <c:v>0.72718037572254568</c:v>
                </c:pt>
                <c:pt idx="152">
                  <c:v>0.72351001077770982</c:v>
                </c:pt>
                <c:pt idx="153">
                  <c:v>0.71717028950935702</c:v>
                </c:pt>
                <c:pt idx="154">
                  <c:v>0.71349992456452105</c:v>
                </c:pt>
                <c:pt idx="155">
                  <c:v>0.70749387283660781</c:v>
                </c:pt>
                <c:pt idx="156">
                  <c:v>0.70115415156825489</c:v>
                </c:pt>
                <c:pt idx="157">
                  <c:v>0.69548176938078132</c:v>
                </c:pt>
                <c:pt idx="158">
                  <c:v>0.68914204811242841</c:v>
                </c:pt>
                <c:pt idx="159">
                  <c:v>0.68246865730363593</c:v>
                </c:pt>
                <c:pt idx="160">
                  <c:v>0.67546159695440378</c:v>
                </c:pt>
                <c:pt idx="161">
                  <c:v>0.66812086706473195</c:v>
                </c:pt>
                <c:pt idx="162">
                  <c:v>0.66044646763462056</c:v>
                </c:pt>
                <c:pt idx="163">
                  <c:v>0.65310573774494884</c:v>
                </c:pt>
                <c:pt idx="164">
                  <c:v>0.64476399923395822</c:v>
                </c:pt>
                <c:pt idx="165">
                  <c:v>0.63742326934428639</c:v>
                </c:pt>
                <c:pt idx="166">
                  <c:v>0.62674584405021838</c:v>
                </c:pt>
                <c:pt idx="167">
                  <c:v>0.6200724532414259</c:v>
                </c:pt>
                <c:pt idx="168">
                  <c:v>0.6113970451899956</c:v>
                </c:pt>
                <c:pt idx="169">
                  <c:v>0.60138695897680683</c:v>
                </c:pt>
                <c:pt idx="170">
                  <c:v>0.59137687276361806</c:v>
                </c:pt>
                <c:pt idx="171">
                  <c:v>0.58370247333350667</c:v>
                </c:pt>
                <c:pt idx="172">
                  <c:v>0.57335871757987833</c:v>
                </c:pt>
                <c:pt idx="173">
                  <c:v>0.56301496182624988</c:v>
                </c:pt>
                <c:pt idx="174">
                  <c:v>0.55333854515350078</c:v>
                </c:pt>
                <c:pt idx="175">
                  <c:v>0.54432946756163081</c:v>
                </c:pt>
                <c:pt idx="176">
                  <c:v>0.53532038996976095</c:v>
                </c:pt>
                <c:pt idx="177">
                  <c:v>0.52464296467569294</c:v>
                </c:pt>
                <c:pt idx="178">
                  <c:v>0.51630122616470231</c:v>
                </c:pt>
                <c:pt idx="179">
                  <c:v>0.51029517443678907</c:v>
                </c:pt>
                <c:pt idx="180">
                  <c:v>0.50762581811327201</c:v>
                </c:pt>
                <c:pt idx="181">
                  <c:v>0.5056238008706343</c:v>
                </c:pt>
                <c:pt idx="182">
                  <c:v>0.50428912270887571</c:v>
                </c:pt>
                <c:pt idx="183">
                  <c:v>0.50462279224931539</c:v>
                </c:pt>
                <c:pt idx="184">
                  <c:v>0.50729214857283245</c:v>
                </c:pt>
                <c:pt idx="185">
                  <c:v>0.5119635221389871</c:v>
                </c:pt>
                <c:pt idx="186">
                  <c:v>0.51663489570514187</c:v>
                </c:pt>
                <c:pt idx="187">
                  <c:v>0.52497663421613261</c:v>
                </c:pt>
                <c:pt idx="188">
                  <c:v>0.53398571180800247</c:v>
                </c:pt>
                <c:pt idx="189">
                  <c:v>0.54432946756163081</c:v>
                </c:pt>
                <c:pt idx="190">
                  <c:v>0.55467322331525926</c:v>
                </c:pt>
                <c:pt idx="191">
                  <c:v>0.56535064860932727</c:v>
                </c:pt>
                <c:pt idx="192">
                  <c:v>0.57736275206515386</c:v>
                </c:pt>
                <c:pt idx="193">
                  <c:v>0.58804017735922187</c:v>
                </c:pt>
                <c:pt idx="194">
                  <c:v>0.59971861127460868</c:v>
                </c:pt>
                <c:pt idx="195">
                  <c:v>0.61039603656867669</c:v>
                </c:pt>
                <c:pt idx="196">
                  <c:v>0.61973878370098623</c:v>
                </c:pt>
                <c:pt idx="197">
                  <c:v>0.63008253945461468</c:v>
                </c:pt>
                <c:pt idx="198">
                  <c:v>0.64109363428912225</c:v>
                </c:pt>
                <c:pt idx="199">
                  <c:v>0.64976904234055255</c:v>
                </c:pt>
                <c:pt idx="200">
                  <c:v>0.65710977223022438</c:v>
                </c:pt>
                <c:pt idx="201">
                  <c:v>0.66778719752429239</c:v>
                </c:pt>
                <c:pt idx="202">
                  <c:v>0.67546159695440378</c:v>
                </c:pt>
                <c:pt idx="203">
                  <c:v>0.68313599638451517</c:v>
                </c:pt>
                <c:pt idx="204">
                  <c:v>0.69081039581462655</c:v>
                </c:pt>
                <c:pt idx="205">
                  <c:v>0.69448076075946241</c:v>
                </c:pt>
                <c:pt idx="206">
                  <c:v>0.70449084697265119</c:v>
                </c:pt>
                <c:pt idx="207">
                  <c:v>0.71149790732188334</c:v>
                </c:pt>
                <c:pt idx="208">
                  <c:v>0.71683661996891734</c:v>
                </c:pt>
                <c:pt idx="209">
                  <c:v>0.72351001077770982</c:v>
                </c:pt>
                <c:pt idx="210">
                  <c:v>0.72884872342474383</c:v>
                </c:pt>
                <c:pt idx="211">
                  <c:v>0.73418743607177783</c:v>
                </c:pt>
                <c:pt idx="212">
                  <c:v>0.74019348779969119</c:v>
                </c:pt>
                <c:pt idx="213">
                  <c:v>0.74419752228496661</c:v>
                </c:pt>
                <c:pt idx="214">
                  <c:v>0.74853522631068181</c:v>
                </c:pt>
                <c:pt idx="215">
                  <c:v>0.75253926079595723</c:v>
                </c:pt>
                <c:pt idx="216">
                  <c:v>0.75654329528123276</c:v>
                </c:pt>
                <c:pt idx="217">
                  <c:v>0.76088099930694797</c:v>
                </c:pt>
                <c:pt idx="218">
                  <c:v>0.76455136425178383</c:v>
                </c:pt>
                <c:pt idx="219">
                  <c:v>0.76788805965618001</c:v>
                </c:pt>
                <c:pt idx="220">
                  <c:v>0.77122475506057631</c:v>
                </c:pt>
                <c:pt idx="221">
                  <c:v>0.77389411138409336</c:v>
                </c:pt>
                <c:pt idx="222">
                  <c:v>0.77689713724804998</c:v>
                </c:pt>
                <c:pt idx="223">
                  <c:v>0.77923282403112737</c:v>
                </c:pt>
                <c:pt idx="224">
                  <c:v>0.78156851081420475</c:v>
                </c:pt>
                <c:pt idx="225">
                  <c:v>0.78390419759728214</c:v>
                </c:pt>
                <c:pt idx="226">
                  <c:v>0.78590621483991985</c:v>
                </c:pt>
                <c:pt idx="227">
                  <c:v>0.78790823208255756</c:v>
                </c:pt>
                <c:pt idx="228">
                  <c:v>0.78924291024431614</c:v>
                </c:pt>
                <c:pt idx="229">
                  <c:v>0.79124492748695385</c:v>
                </c:pt>
                <c:pt idx="230">
                  <c:v>0.79257960564871233</c:v>
                </c:pt>
                <c:pt idx="231">
                  <c:v>0.79358061427003124</c:v>
                </c:pt>
                <c:pt idx="232">
                  <c:v>0.79491529243178971</c:v>
                </c:pt>
                <c:pt idx="233">
                  <c:v>0.79591630105310862</c:v>
                </c:pt>
                <c:pt idx="234">
                  <c:v>0.79691730967442753</c:v>
                </c:pt>
                <c:pt idx="235">
                  <c:v>0.79758464875530677</c:v>
                </c:pt>
                <c:pt idx="236">
                  <c:v>0.79825198783618601</c:v>
                </c:pt>
                <c:pt idx="237">
                  <c:v>0.79891932691706524</c:v>
                </c:pt>
                <c:pt idx="238">
                  <c:v>0.79958666599794448</c:v>
                </c:pt>
                <c:pt idx="239">
                  <c:v>0.80025400507882372</c:v>
                </c:pt>
                <c:pt idx="240">
                  <c:v>0.80092134415970295</c:v>
                </c:pt>
                <c:pt idx="241">
                  <c:v>0.8015886832405823</c:v>
                </c:pt>
                <c:pt idx="242">
                  <c:v>0.80225602232146154</c:v>
                </c:pt>
                <c:pt idx="243">
                  <c:v>0.80292336140234077</c:v>
                </c:pt>
                <c:pt idx="244">
                  <c:v>0.80359070048322001</c:v>
                </c:pt>
                <c:pt idx="245">
                  <c:v>0.80425803956409925</c:v>
                </c:pt>
                <c:pt idx="246">
                  <c:v>0.80492537864497848</c:v>
                </c:pt>
                <c:pt idx="247">
                  <c:v>0.80559271772585772</c:v>
                </c:pt>
                <c:pt idx="248">
                  <c:v>0.80626005680673696</c:v>
                </c:pt>
                <c:pt idx="249">
                  <c:v>0.80659372634717663</c:v>
                </c:pt>
                <c:pt idx="250">
                  <c:v>0.80726106542805587</c:v>
                </c:pt>
                <c:pt idx="251">
                  <c:v>0.80792840450893511</c:v>
                </c:pt>
                <c:pt idx="252">
                  <c:v>0.80859574358981434</c:v>
                </c:pt>
                <c:pt idx="253">
                  <c:v>0.80926308267069369</c:v>
                </c:pt>
                <c:pt idx="254">
                  <c:v>0.80993042175157293</c:v>
                </c:pt>
                <c:pt idx="255">
                  <c:v>0.81059776083245216</c:v>
                </c:pt>
                <c:pt idx="256">
                  <c:v>0.8112650999133314</c:v>
                </c:pt>
                <c:pt idx="257">
                  <c:v>0.81159876945377107</c:v>
                </c:pt>
                <c:pt idx="258">
                  <c:v>0.81226610853465031</c:v>
                </c:pt>
                <c:pt idx="259">
                  <c:v>0.81259977807508987</c:v>
                </c:pt>
                <c:pt idx="260">
                  <c:v>0.81293344761552955</c:v>
                </c:pt>
                <c:pt idx="261">
                  <c:v>0.81326711715596911</c:v>
                </c:pt>
                <c:pt idx="262">
                  <c:v>0.81360078669640878</c:v>
                </c:pt>
                <c:pt idx="263">
                  <c:v>0.81360078669640878</c:v>
                </c:pt>
                <c:pt idx="264">
                  <c:v>0.81393445623684835</c:v>
                </c:pt>
                <c:pt idx="265">
                  <c:v>0.81393445623684835</c:v>
                </c:pt>
                <c:pt idx="266">
                  <c:v>0.81393445623684835</c:v>
                </c:pt>
                <c:pt idx="267">
                  <c:v>0.81393445623684835</c:v>
                </c:pt>
                <c:pt idx="268">
                  <c:v>0.81393445623684835</c:v>
                </c:pt>
                <c:pt idx="269">
                  <c:v>0.81393445623684835</c:v>
                </c:pt>
                <c:pt idx="270">
                  <c:v>0.81426812577728802</c:v>
                </c:pt>
                <c:pt idx="271">
                  <c:v>0.81426812577728802</c:v>
                </c:pt>
                <c:pt idx="272">
                  <c:v>0.81426812577728802</c:v>
                </c:pt>
                <c:pt idx="273">
                  <c:v>0.81426812577728802</c:v>
                </c:pt>
                <c:pt idx="274">
                  <c:v>0.81460179531772769</c:v>
                </c:pt>
                <c:pt idx="275">
                  <c:v>0.81460179531772769</c:v>
                </c:pt>
                <c:pt idx="276">
                  <c:v>0.81460179531772769</c:v>
                </c:pt>
                <c:pt idx="277">
                  <c:v>0.81460179531772769</c:v>
                </c:pt>
                <c:pt idx="278">
                  <c:v>0.81493546485816726</c:v>
                </c:pt>
                <c:pt idx="279">
                  <c:v>0.81493546485816726</c:v>
                </c:pt>
                <c:pt idx="280">
                  <c:v>0.81493546485816726</c:v>
                </c:pt>
                <c:pt idx="281">
                  <c:v>0.81493546485816726</c:v>
                </c:pt>
                <c:pt idx="282">
                  <c:v>0.81493546485816726</c:v>
                </c:pt>
                <c:pt idx="283">
                  <c:v>0.81526913439860693</c:v>
                </c:pt>
                <c:pt idx="284">
                  <c:v>0.81526913439860693</c:v>
                </c:pt>
                <c:pt idx="285">
                  <c:v>0.81526913439860693</c:v>
                </c:pt>
                <c:pt idx="286">
                  <c:v>0.81560280393904649</c:v>
                </c:pt>
                <c:pt idx="287">
                  <c:v>0.81560280393904649</c:v>
                </c:pt>
                <c:pt idx="288">
                  <c:v>0.81560280393904649</c:v>
                </c:pt>
                <c:pt idx="289">
                  <c:v>0.81593647347948617</c:v>
                </c:pt>
                <c:pt idx="290">
                  <c:v>0.81593647347948617</c:v>
                </c:pt>
                <c:pt idx="291">
                  <c:v>0.81593647347948617</c:v>
                </c:pt>
                <c:pt idx="292">
                  <c:v>0.81627014301992573</c:v>
                </c:pt>
                <c:pt idx="293">
                  <c:v>0.81627014301992573</c:v>
                </c:pt>
                <c:pt idx="294">
                  <c:v>0.81627014301992573</c:v>
                </c:pt>
                <c:pt idx="295">
                  <c:v>0.81627014301992573</c:v>
                </c:pt>
                <c:pt idx="296">
                  <c:v>0.81660381256036541</c:v>
                </c:pt>
                <c:pt idx="297">
                  <c:v>0.81660381256036541</c:v>
                </c:pt>
                <c:pt idx="298">
                  <c:v>0.81660381256036541</c:v>
                </c:pt>
                <c:pt idx="299">
                  <c:v>0.81660381256036541</c:v>
                </c:pt>
                <c:pt idx="300">
                  <c:v>0.81660381256036541</c:v>
                </c:pt>
                <c:pt idx="301">
                  <c:v>0.81660381256036541</c:v>
                </c:pt>
                <c:pt idx="302">
                  <c:v>0.81660381256036541</c:v>
                </c:pt>
                <c:pt idx="303">
                  <c:v>0.81660381256036541</c:v>
                </c:pt>
                <c:pt idx="304">
                  <c:v>0.81660381256036541</c:v>
                </c:pt>
                <c:pt idx="305">
                  <c:v>0.81660381256036541</c:v>
                </c:pt>
                <c:pt idx="306">
                  <c:v>0.81660381256036541</c:v>
                </c:pt>
                <c:pt idx="307">
                  <c:v>0.81660381256036541</c:v>
                </c:pt>
                <c:pt idx="308">
                  <c:v>0.81660381256036541</c:v>
                </c:pt>
                <c:pt idx="309">
                  <c:v>0.81660381256036541</c:v>
                </c:pt>
                <c:pt idx="310">
                  <c:v>0.81660381256036541</c:v>
                </c:pt>
                <c:pt idx="311">
                  <c:v>0.81660381256036541</c:v>
                </c:pt>
                <c:pt idx="312">
                  <c:v>0.81660381256036541</c:v>
                </c:pt>
                <c:pt idx="313">
                  <c:v>0.81660381256036541</c:v>
                </c:pt>
                <c:pt idx="314">
                  <c:v>0.81660381256036541</c:v>
                </c:pt>
                <c:pt idx="315">
                  <c:v>0.81660381256036541</c:v>
                </c:pt>
                <c:pt idx="316">
                  <c:v>0.81660381256036541</c:v>
                </c:pt>
                <c:pt idx="317">
                  <c:v>0.81660381256036541</c:v>
                </c:pt>
                <c:pt idx="318">
                  <c:v>0.81660381256036541</c:v>
                </c:pt>
                <c:pt idx="319">
                  <c:v>0.81660381256036541</c:v>
                </c:pt>
                <c:pt idx="320">
                  <c:v>0.81660381256036541</c:v>
                </c:pt>
                <c:pt idx="321">
                  <c:v>0.81660381256036541</c:v>
                </c:pt>
                <c:pt idx="322">
                  <c:v>0.81660381256036541</c:v>
                </c:pt>
                <c:pt idx="323">
                  <c:v>0.81660381256036541</c:v>
                </c:pt>
                <c:pt idx="324">
                  <c:v>0.81660381256036541</c:v>
                </c:pt>
                <c:pt idx="325">
                  <c:v>0.81660381256036541</c:v>
                </c:pt>
                <c:pt idx="326">
                  <c:v>0.81660381256036541</c:v>
                </c:pt>
                <c:pt idx="327">
                  <c:v>0.81660381256036541</c:v>
                </c:pt>
                <c:pt idx="328">
                  <c:v>0.81660381256036541</c:v>
                </c:pt>
                <c:pt idx="329">
                  <c:v>0.81660381256036541</c:v>
                </c:pt>
                <c:pt idx="330">
                  <c:v>0.81660381256036541</c:v>
                </c:pt>
                <c:pt idx="331">
                  <c:v>0.81660381256036541</c:v>
                </c:pt>
                <c:pt idx="332">
                  <c:v>0.81660381256036541</c:v>
                </c:pt>
                <c:pt idx="333">
                  <c:v>0.81660381256036541</c:v>
                </c:pt>
                <c:pt idx="334">
                  <c:v>0.81660381256036541</c:v>
                </c:pt>
                <c:pt idx="335">
                  <c:v>0.81660381256036541</c:v>
                </c:pt>
                <c:pt idx="336">
                  <c:v>0.81660381256036541</c:v>
                </c:pt>
                <c:pt idx="337">
                  <c:v>0.81660381256036541</c:v>
                </c:pt>
                <c:pt idx="338">
                  <c:v>0.81660381256036541</c:v>
                </c:pt>
                <c:pt idx="339">
                  <c:v>0.81660381256036541</c:v>
                </c:pt>
                <c:pt idx="340">
                  <c:v>0.81660381256036541</c:v>
                </c:pt>
                <c:pt idx="341">
                  <c:v>0.81660381256036541</c:v>
                </c:pt>
                <c:pt idx="342">
                  <c:v>0.81660381256036541</c:v>
                </c:pt>
                <c:pt idx="343">
                  <c:v>0.81660381256036541</c:v>
                </c:pt>
                <c:pt idx="344">
                  <c:v>0.81660381256036541</c:v>
                </c:pt>
                <c:pt idx="345">
                  <c:v>0.81660381256036541</c:v>
                </c:pt>
                <c:pt idx="346">
                  <c:v>0.81660381256036541</c:v>
                </c:pt>
                <c:pt idx="347">
                  <c:v>0.81660381256036541</c:v>
                </c:pt>
                <c:pt idx="348">
                  <c:v>0.81660381256036541</c:v>
                </c:pt>
                <c:pt idx="349">
                  <c:v>0.81660381256036541</c:v>
                </c:pt>
                <c:pt idx="350">
                  <c:v>0.81660381256036541</c:v>
                </c:pt>
                <c:pt idx="351">
                  <c:v>0.81660381256036541</c:v>
                </c:pt>
                <c:pt idx="352">
                  <c:v>0.81660381256036541</c:v>
                </c:pt>
                <c:pt idx="353">
                  <c:v>0.81660381256036541</c:v>
                </c:pt>
                <c:pt idx="354">
                  <c:v>0.81660381256036541</c:v>
                </c:pt>
                <c:pt idx="355">
                  <c:v>0.81660381256036541</c:v>
                </c:pt>
                <c:pt idx="356">
                  <c:v>0.81660381256036541</c:v>
                </c:pt>
                <c:pt idx="357">
                  <c:v>0.81660381256036541</c:v>
                </c:pt>
                <c:pt idx="358">
                  <c:v>0.81660381256036541</c:v>
                </c:pt>
                <c:pt idx="359">
                  <c:v>0.81660381256036541</c:v>
                </c:pt>
                <c:pt idx="360">
                  <c:v>0.81660381256036541</c:v>
                </c:pt>
              </c:numCache>
            </c:numRef>
          </c:val>
          <c:smooth val="0"/>
          <c:extLst>
            <c:ext xmlns:c16="http://schemas.microsoft.com/office/drawing/2014/chart" uri="{C3380CC4-5D6E-409C-BE32-E72D297353CC}">
              <c16:uniqueId val="{00000001-609F-4458-9A99-08ADDB70F208}"/>
            </c:ext>
          </c:extLst>
        </c:ser>
        <c:dLbls>
          <c:showLegendKey val="0"/>
          <c:showVal val="0"/>
          <c:showCatName val="0"/>
          <c:showSerName val="0"/>
          <c:showPercent val="0"/>
          <c:showBubbleSize val="0"/>
        </c:dLbls>
        <c:smooth val="0"/>
        <c:axId val="1264715056"/>
        <c:axId val="1264722736"/>
      </c:lineChart>
      <c:catAx>
        <c:axId val="126471505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4722736"/>
        <c:crosses val="autoZero"/>
        <c:auto val="1"/>
        <c:lblAlgn val="ctr"/>
        <c:lblOffset val="100"/>
        <c:tickLblSkip val="30"/>
        <c:noMultiLvlLbl val="0"/>
      </c:catAx>
      <c:valAx>
        <c:axId val="1264722736"/>
        <c:scaling>
          <c:orientation val="minMax"/>
          <c:max val="0.85000000000000009"/>
          <c:min val="0.5"/>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Coefficient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64715056"/>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Coefficient vs Crank Angle (exhaust)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Coefficient</c:v>
          </c:tx>
          <c:spPr>
            <a:ln w="28575" cap="rnd">
              <a:solidFill>
                <a:schemeClr val="accent1"/>
              </a:solidFill>
              <a:round/>
            </a:ln>
            <a:effectLst/>
          </c:spPr>
          <c:marker>
            <c:symbol val="none"/>
          </c:marker>
          <c:cat>
            <c:numRef>
              <c:f>'Part 2'!$AT$4:$AT$364</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'Part 2'!$AV$4:$AV$364</c:f>
              <c:numCache>
                <c:formatCode>General</c:formatCode>
                <c:ptCount val="361"/>
                <c:pt idx="0">
                  <c:v>0.77727072537028574</c:v>
                </c:pt>
                <c:pt idx="1">
                  <c:v>0.77727072537028574</c:v>
                </c:pt>
                <c:pt idx="2">
                  <c:v>0.77727072537028574</c:v>
                </c:pt>
                <c:pt idx="3">
                  <c:v>0.77727072537028574</c:v>
                </c:pt>
                <c:pt idx="4">
                  <c:v>0.77727072537028574</c:v>
                </c:pt>
                <c:pt idx="5">
                  <c:v>0.77727072537028574</c:v>
                </c:pt>
                <c:pt idx="6">
                  <c:v>0.77727072537028574</c:v>
                </c:pt>
                <c:pt idx="7">
                  <c:v>0.77727072537028574</c:v>
                </c:pt>
                <c:pt idx="8">
                  <c:v>0.77727072537028574</c:v>
                </c:pt>
                <c:pt idx="9">
                  <c:v>0.77727072537028574</c:v>
                </c:pt>
                <c:pt idx="10">
                  <c:v>0.77727072537028574</c:v>
                </c:pt>
                <c:pt idx="11">
                  <c:v>0.77727072537028574</c:v>
                </c:pt>
                <c:pt idx="12">
                  <c:v>0.77727072537028574</c:v>
                </c:pt>
                <c:pt idx="13">
                  <c:v>0.77727072537028574</c:v>
                </c:pt>
                <c:pt idx="14">
                  <c:v>0.77727072537028574</c:v>
                </c:pt>
                <c:pt idx="15">
                  <c:v>0.77727072537028574</c:v>
                </c:pt>
                <c:pt idx="16">
                  <c:v>0.77727072537028574</c:v>
                </c:pt>
                <c:pt idx="17">
                  <c:v>0.77727072537028574</c:v>
                </c:pt>
                <c:pt idx="18">
                  <c:v>0.77727072537028574</c:v>
                </c:pt>
                <c:pt idx="19">
                  <c:v>0.77727072537028574</c:v>
                </c:pt>
                <c:pt idx="20">
                  <c:v>0.77727072537028574</c:v>
                </c:pt>
                <c:pt idx="21">
                  <c:v>0.77727072537028574</c:v>
                </c:pt>
                <c:pt idx="22">
                  <c:v>0.77727072537028574</c:v>
                </c:pt>
                <c:pt idx="23">
                  <c:v>0.77727072537028574</c:v>
                </c:pt>
                <c:pt idx="24">
                  <c:v>0.77727072537028574</c:v>
                </c:pt>
                <c:pt idx="25">
                  <c:v>0.77727072537028574</c:v>
                </c:pt>
                <c:pt idx="26">
                  <c:v>0.77727072537028574</c:v>
                </c:pt>
                <c:pt idx="27">
                  <c:v>0.77727072537028574</c:v>
                </c:pt>
                <c:pt idx="28">
                  <c:v>0.77727072537028574</c:v>
                </c:pt>
                <c:pt idx="29">
                  <c:v>0.77727072537028574</c:v>
                </c:pt>
                <c:pt idx="30">
                  <c:v>0.77727072537028574</c:v>
                </c:pt>
                <c:pt idx="31">
                  <c:v>0.77727072537028574</c:v>
                </c:pt>
                <c:pt idx="32">
                  <c:v>0.77727072537028574</c:v>
                </c:pt>
                <c:pt idx="33">
                  <c:v>0.77727072537028574</c:v>
                </c:pt>
                <c:pt idx="34">
                  <c:v>0.77727072537028574</c:v>
                </c:pt>
                <c:pt idx="35">
                  <c:v>0.77727072537028574</c:v>
                </c:pt>
                <c:pt idx="36">
                  <c:v>0.77727072537028574</c:v>
                </c:pt>
                <c:pt idx="37">
                  <c:v>0.77727072537028574</c:v>
                </c:pt>
                <c:pt idx="38">
                  <c:v>0.77727072537028574</c:v>
                </c:pt>
                <c:pt idx="39">
                  <c:v>0.77727072537028574</c:v>
                </c:pt>
                <c:pt idx="40">
                  <c:v>0.77727072537028574</c:v>
                </c:pt>
                <c:pt idx="41">
                  <c:v>0.77727072537028574</c:v>
                </c:pt>
                <c:pt idx="42">
                  <c:v>0.77727072537028574</c:v>
                </c:pt>
                <c:pt idx="43">
                  <c:v>0.77727072537028574</c:v>
                </c:pt>
                <c:pt idx="44">
                  <c:v>0.77727072537028574</c:v>
                </c:pt>
                <c:pt idx="45">
                  <c:v>0.77727072537028574</c:v>
                </c:pt>
                <c:pt idx="46">
                  <c:v>0.77727072537028574</c:v>
                </c:pt>
                <c:pt idx="47">
                  <c:v>0.77727072537028574</c:v>
                </c:pt>
                <c:pt idx="48">
                  <c:v>0.77727072537028574</c:v>
                </c:pt>
                <c:pt idx="49">
                  <c:v>0.77727072537028574</c:v>
                </c:pt>
                <c:pt idx="50">
                  <c:v>0.77727072537028574</c:v>
                </c:pt>
                <c:pt idx="51">
                  <c:v>0.77727072537028574</c:v>
                </c:pt>
                <c:pt idx="52">
                  <c:v>0.77727072537028574</c:v>
                </c:pt>
                <c:pt idx="53">
                  <c:v>0.77727072537028574</c:v>
                </c:pt>
                <c:pt idx="54">
                  <c:v>0.77727072537028574</c:v>
                </c:pt>
                <c:pt idx="55">
                  <c:v>0.77727072537028574</c:v>
                </c:pt>
                <c:pt idx="56">
                  <c:v>0.77727072537028574</c:v>
                </c:pt>
                <c:pt idx="57">
                  <c:v>0.77727072537028574</c:v>
                </c:pt>
                <c:pt idx="58">
                  <c:v>0.77727072537028574</c:v>
                </c:pt>
                <c:pt idx="59">
                  <c:v>0.77727072537028574</c:v>
                </c:pt>
                <c:pt idx="60">
                  <c:v>0.77727072537028574</c:v>
                </c:pt>
                <c:pt idx="61">
                  <c:v>0.77727072537028574</c:v>
                </c:pt>
                <c:pt idx="62">
                  <c:v>0.77727072537028574</c:v>
                </c:pt>
                <c:pt idx="63">
                  <c:v>0.77727072537028574</c:v>
                </c:pt>
                <c:pt idx="64">
                  <c:v>0.77727072537028574</c:v>
                </c:pt>
                <c:pt idx="65">
                  <c:v>0.77727072537028574</c:v>
                </c:pt>
                <c:pt idx="66">
                  <c:v>0.77727072537028574</c:v>
                </c:pt>
                <c:pt idx="67">
                  <c:v>0.77727072537028574</c:v>
                </c:pt>
                <c:pt idx="68">
                  <c:v>0.77727072537028574</c:v>
                </c:pt>
                <c:pt idx="69">
                  <c:v>0.77727072537028574</c:v>
                </c:pt>
                <c:pt idx="70">
                  <c:v>0.77727072537028574</c:v>
                </c:pt>
                <c:pt idx="71">
                  <c:v>0.77727072537028574</c:v>
                </c:pt>
                <c:pt idx="72">
                  <c:v>0.77727072537028574</c:v>
                </c:pt>
                <c:pt idx="73">
                  <c:v>0.77727072537028574</c:v>
                </c:pt>
                <c:pt idx="74">
                  <c:v>0.77727072537028574</c:v>
                </c:pt>
                <c:pt idx="75">
                  <c:v>0.77727072537028574</c:v>
                </c:pt>
                <c:pt idx="76">
                  <c:v>0.77727072537028574</c:v>
                </c:pt>
                <c:pt idx="77">
                  <c:v>0.77727072537028574</c:v>
                </c:pt>
                <c:pt idx="78">
                  <c:v>0.77727072537028574</c:v>
                </c:pt>
                <c:pt idx="79">
                  <c:v>0.77727072537028574</c:v>
                </c:pt>
                <c:pt idx="80">
                  <c:v>0.77727072537028574</c:v>
                </c:pt>
                <c:pt idx="81">
                  <c:v>0.77727072537028574</c:v>
                </c:pt>
                <c:pt idx="82">
                  <c:v>0.77727072537028574</c:v>
                </c:pt>
                <c:pt idx="83">
                  <c:v>0.77727072537028574</c:v>
                </c:pt>
                <c:pt idx="84">
                  <c:v>0.77727072537028574</c:v>
                </c:pt>
                <c:pt idx="85">
                  <c:v>0.77727072537028574</c:v>
                </c:pt>
                <c:pt idx="86">
                  <c:v>0.77727072537028574</c:v>
                </c:pt>
                <c:pt idx="87">
                  <c:v>0.77727072537028574</c:v>
                </c:pt>
                <c:pt idx="88">
                  <c:v>0.77727072537028574</c:v>
                </c:pt>
                <c:pt idx="89">
                  <c:v>0.77727072537028574</c:v>
                </c:pt>
                <c:pt idx="90">
                  <c:v>0.77727072537028574</c:v>
                </c:pt>
                <c:pt idx="91">
                  <c:v>0.77727072537028574</c:v>
                </c:pt>
                <c:pt idx="92">
                  <c:v>0.77727072537028574</c:v>
                </c:pt>
                <c:pt idx="93">
                  <c:v>0.77727072537028574</c:v>
                </c:pt>
                <c:pt idx="94">
                  <c:v>0.77727072537028574</c:v>
                </c:pt>
                <c:pt idx="95">
                  <c:v>0.77727072537028574</c:v>
                </c:pt>
                <c:pt idx="96">
                  <c:v>0.77727072537028574</c:v>
                </c:pt>
                <c:pt idx="97">
                  <c:v>0.77727072537028574</c:v>
                </c:pt>
                <c:pt idx="98">
                  <c:v>0.77727072537028574</c:v>
                </c:pt>
                <c:pt idx="99">
                  <c:v>0.77727072537028574</c:v>
                </c:pt>
                <c:pt idx="100">
                  <c:v>0.77727072537028574</c:v>
                </c:pt>
                <c:pt idx="101">
                  <c:v>0.77727072537028574</c:v>
                </c:pt>
                <c:pt idx="102">
                  <c:v>0.77727072537028574</c:v>
                </c:pt>
                <c:pt idx="103">
                  <c:v>0.77727072537028574</c:v>
                </c:pt>
                <c:pt idx="104">
                  <c:v>0.77727072537028574</c:v>
                </c:pt>
                <c:pt idx="105">
                  <c:v>0.77727072537028574</c:v>
                </c:pt>
                <c:pt idx="106">
                  <c:v>0.77727072537028574</c:v>
                </c:pt>
                <c:pt idx="107">
                  <c:v>0.77727072537028574</c:v>
                </c:pt>
                <c:pt idx="108">
                  <c:v>0.77687677521664344</c:v>
                </c:pt>
                <c:pt idx="109">
                  <c:v>0.77569492475571666</c:v>
                </c:pt>
                <c:pt idx="110">
                  <c:v>0.77530097460207448</c:v>
                </c:pt>
                <c:pt idx="111">
                  <c:v>0.77451307429478988</c:v>
                </c:pt>
                <c:pt idx="112">
                  <c:v>0.7737251739875054</c:v>
                </c:pt>
                <c:pt idx="113">
                  <c:v>0.7733312238338631</c:v>
                </c:pt>
                <c:pt idx="114">
                  <c:v>0.77254332352657862</c:v>
                </c:pt>
                <c:pt idx="115">
                  <c:v>0.77175542321929402</c:v>
                </c:pt>
                <c:pt idx="116">
                  <c:v>0.77096752291200954</c:v>
                </c:pt>
                <c:pt idx="117">
                  <c:v>0.77057357275836724</c:v>
                </c:pt>
                <c:pt idx="118">
                  <c:v>0.76978567245108276</c:v>
                </c:pt>
                <c:pt idx="119">
                  <c:v>0.76899777214379827</c:v>
                </c:pt>
                <c:pt idx="120">
                  <c:v>0.76820987183651368</c:v>
                </c:pt>
                <c:pt idx="121">
                  <c:v>0.7674219715292292</c:v>
                </c:pt>
                <c:pt idx="122">
                  <c:v>0.7670280213755869</c:v>
                </c:pt>
                <c:pt idx="123">
                  <c:v>0.76624012106830242</c:v>
                </c:pt>
                <c:pt idx="124">
                  <c:v>0.76545222076101782</c:v>
                </c:pt>
                <c:pt idx="125">
                  <c:v>0.76466432045373334</c:v>
                </c:pt>
                <c:pt idx="126">
                  <c:v>0.76387642014644885</c:v>
                </c:pt>
                <c:pt idx="127">
                  <c:v>0.76308851983916426</c:v>
                </c:pt>
                <c:pt idx="128">
                  <c:v>0.76190666937823748</c:v>
                </c:pt>
                <c:pt idx="129">
                  <c:v>0.7607248189173107</c:v>
                </c:pt>
                <c:pt idx="130">
                  <c:v>0.75914901830274162</c:v>
                </c:pt>
                <c:pt idx="131">
                  <c:v>0.75757321768817265</c:v>
                </c:pt>
                <c:pt idx="132">
                  <c:v>0.75560346691996128</c:v>
                </c:pt>
                <c:pt idx="133">
                  <c:v>0.75363371615175001</c:v>
                </c:pt>
                <c:pt idx="134">
                  <c:v>0.75166396538353863</c:v>
                </c:pt>
                <c:pt idx="135">
                  <c:v>0.74890631430804278</c:v>
                </c:pt>
                <c:pt idx="136">
                  <c:v>0.74575471307890473</c:v>
                </c:pt>
                <c:pt idx="137">
                  <c:v>0.74299706200340887</c:v>
                </c:pt>
                <c:pt idx="138">
                  <c:v>0.74023941092791301</c:v>
                </c:pt>
                <c:pt idx="139">
                  <c:v>0.73708780969877497</c:v>
                </c:pt>
                <c:pt idx="140">
                  <c:v>0.73354225831599451</c:v>
                </c:pt>
                <c:pt idx="141">
                  <c:v>0.72999670693321417</c:v>
                </c:pt>
                <c:pt idx="142">
                  <c:v>0.72645115555043382</c:v>
                </c:pt>
                <c:pt idx="143">
                  <c:v>0.72251165401401118</c:v>
                </c:pt>
                <c:pt idx="144">
                  <c:v>0.71817820232394636</c:v>
                </c:pt>
                <c:pt idx="145">
                  <c:v>0.71305685032659694</c:v>
                </c:pt>
                <c:pt idx="146">
                  <c:v>0.708723398636532</c:v>
                </c:pt>
                <c:pt idx="147">
                  <c:v>0.70320809648554028</c:v>
                </c:pt>
                <c:pt idx="148">
                  <c:v>0.69808674448819097</c:v>
                </c:pt>
                <c:pt idx="149">
                  <c:v>0.69296539249084155</c:v>
                </c:pt>
                <c:pt idx="150">
                  <c:v>0.68745009033984983</c:v>
                </c:pt>
                <c:pt idx="151">
                  <c:v>0.68154083803521592</c:v>
                </c:pt>
                <c:pt idx="152">
                  <c:v>0.67444973526965513</c:v>
                </c:pt>
                <c:pt idx="153">
                  <c:v>0.66854048296502122</c:v>
                </c:pt>
                <c:pt idx="154">
                  <c:v>0.66144938019946053</c:v>
                </c:pt>
                <c:pt idx="155">
                  <c:v>0.65435827743389974</c:v>
                </c:pt>
                <c:pt idx="156">
                  <c:v>0.64647927436105457</c:v>
                </c:pt>
                <c:pt idx="157">
                  <c:v>0.63860027128820929</c:v>
                </c:pt>
                <c:pt idx="158">
                  <c:v>0.63072126821536401</c:v>
                </c:pt>
                <c:pt idx="159">
                  <c:v>0.61969066391338057</c:v>
                </c:pt>
                <c:pt idx="160">
                  <c:v>0.61023586022596632</c:v>
                </c:pt>
                <c:pt idx="161">
                  <c:v>0.5988113057703407</c:v>
                </c:pt>
                <c:pt idx="162">
                  <c:v>0.58975045223656863</c:v>
                </c:pt>
                <c:pt idx="163">
                  <c:v>0.57990169839551209</c:v>
                </c:pt>
                <c:pt idx="164">
                  <c:v>0.56847714393988646</c:v>
                </c:pt>
                <c:pt idx="165">
                  <c:v>0.55784048979154532</c:v>
                </c:pt>
                <c:pt idx="166">
                  <c:v>0.5464159353359197</c:v>
                </c:pt>
                <c:pt idx="167">
                  <c:v>0.53656718149486315</c:v>
                </c:pt>
                <c:pt idx="168">
                  <c:v>0.52553657719287983</c:v>
                </c:pt>
                <c:pt idx="169">
                  <c:v>0.51608177350546547</c:v>
                </c:pt>
                <c:pt idx="170">
                  <c:v>0.49953586705249048</c:v>
                </c:pt>
                <c:pt idx="171">
                  <c:v>0.49047501351871842</c:v>
                </c:pt>
                <c:pt idx="172">
                  <c:v>0.48180811013858865</c:v>
                </c:pt>
                <c:pt idx="173">
                  <c:v>0.47392910706574337</c:v>
                </c:pt>
                <c:pt idx="174">
                  <c:v>0.46723195445382493</c:v>
                </c:pt>
                <c:pt idx="175">
                  <c:v>0.46368640307104458</c:v>
                </c:pt>
                <c:pt idx="176">
                  <c:v>0.46171665230283326</c:v>
                </c:pt>
                <c:pt idx="177">
                  <c:v>0.46132270214919102</c:v>
                </c:pt>
                <c:pt idx="178">
                  <c:v>0.46565615383925585</c:v>
                </c:pt>
                <c:pt idx="179">
                  <c:v>0.47038355568296303</c:v>
                </c:pt>
                <c:pt idx="180">
                  <c:v>0.47511095752667021</c:v>
                </c:pt>
                <c:pt idx="181">
                  <c:v>0.48377786090679997</c:v>
                </c:pt>
                <c:pt idx="182">
                  <c:v>0.49244476428692974</c:v>
                </c:pt>
                <c:pt idx="183">
                  <c:v>0.50229351812798628</c:v>
                </c:pt>
                <c:pt idx="184">
                  <c:v>0.51332412242996961</c:v>
                </c:pt>
                <c:pt idx="185">
                  <c:v>0.52317287627102615</c:v>
                </c:pt>
                <c:pt idx="186">
                  <c:v>0.53538533103393637</c:v>
                </c:pt>
                <c:pt idx="187">
                  <c:v>0.54562803502863522</c:v>
                </c:pt>
                <c:pt idx="188">
                  <c:v>0.55665863933061854</c:v>
                </c:pt>
                <c:pt idx="189">
                  <c:v>0.56493159255710612</c:v>
                </c:pt>
                <c:pt idx="190">
                  <c:v>0.57675009716637393</c:v>
                </c:pt>
                <c:pt idx="191">
                  <c:v>0.58778070146835737</c:v>
                </c:pt>
                <c:pt idx="192">
                  <c:v>0.59644760484848713</c:v>
                </c:pt>
                <c:pt idx="193">
                  <c:v>0.60747820915047046</c:v>
                </c:pt>
                <c:pt idx="194">
                  <c:v>0.61653906268424252</c:v>
                </c:pt>
                <c:pt idx="195">
                  <c:v>0.62520596606437229</c:v>
                </c:pt>
                <c:pt idx="196">
                  <c:v>0.63308496913721757</c:v>
                </c:pt>
                <c:pt idx="197">
                  <c:v>0.64175187251734733</c:v>
                </c:pt>
                <c:pt idx="198">
                  <c:v>0.64844902512926583</c:v>
                </c:pt>
                <c:pt idx="199">
                  <c:v>0.65514617774118422</c:v>
                </c:pt>
                <c:pt idx="200">
                  <c:v>0.66184333035310272</c:v>
                </c:pt>
                <c:pt idx="201">
                  <c:v>0.6701162835795903</c:v>
                </c:pt>
                <c:pt idx="202">
                  <c:v>0.6764194860378665</c:v>
                </c:pt>
                <c:pt idx="203">
                  <c:v>0.68232873834250041</c:v>
                </c:pt>
                <c:pt idx="204">
                  <c:v>0.68823799064713431</c:v>
                </c:pt>
                <c:pt idx="205">
                  <c:v>0.69414724295176833</c:v>
                </c:pt>
                <c:pt idx="206">
                  <c:v>0.69848069464183316</c:v>
                </c:pt>
                <c:pt idx="207">
                  <c:v>0.70399599679282487</c:v>
                </c:pt>
                <c:pt idx="208">
                  <c:v>0.7091173487901743</c:v>
                </c:pt>
                <c:pt idx="209">
                  <c:v>0.71226895001931234</c:v>
                </c:pt>
                <c:pt idx="210">
                  <c:v>0.71739030201666176</c:v>
                </c:pt>
                <c:pt idx="211">
                  <c:v>0.7213298035530844</c:v>
                </c:pt>
                <c:pt idx="212">
                  <c:v>0.72566325524314934</c:v>
                </c:pt>
                <c:pt idx="213">
                  <c:v>0.72881485647228739</c:v>
                </c:pt>
                <c:pt idx="214">
                  <c:v>0.73196645770142554</c:v>
                </c:pt>
                <c:pt idx="215">
                  <c:v>0.73511805893056359</c:v>
                </c:pt>
                <c:pt idx="216">
                  <c:v>0.73787571000605945</c:v>
                </c:pt>
                <c:pt idx="217">
                  <c:v>0.74102731123519761</c:v>
                </c:pt>
                <c:pt idx="218">
                  <c:v>0.74378496231069335</c:v>
                </c:pt>
                <c:pt idx="219">
                  <c:v>0.74575471307890473</c:v>
                </c:pt>
                <c:pt idx="220">
                  <c:v>0.74811841400075829</c:v>
                </c:pt>
                <c:pt idx="221">
                  <c:v>0.75008816476896967</c:v>
                </c:pt>
                <c:pt idx="222">
                  <c:v>0.75166396538353863</c:v>
                </c:pt>
                <c:pt idx="223">
                  <c:v>0.75363371615175001</c:v>
                </c:pt>
                <c:pt idx="224">
                  <c:v>0.75481556661267679</c:v>
                </c:pt>
                <c:pt idx="225">
                  <c:v>0.75560346691996128</c:v>
                </c:pt>
                <c:pt idx="226">
                  <c:v>0.75678531738088806</c:v>
                </c:pt>
                <c:pt idx="227">
                  <c:v>0.75757321768817265</c:v>
                </c:pt>
                <c:pt idx="228">
                  <c:v>0.75836111799545713</c:v>
                </c:pt>
                <c:pt idx="229">
                  <c:v>0.75914901830274162</c:v>
                </c:pt>
                <c:pt idx="230">
                  <c:v>0.75993691861002621</c:v>
                </c:pt>
                <c:pt idx="231">
                  <c:v>0.7607248189173107</c:v>
                </c:pt>
                <c:pt idx="232">
                  <c:v>0.76151271922459518</c:v>
                </c:pt>
                <c:pt idx="233">
                  <c:v>0.76190666937823748</c:v>
                </c:pt>
                <c:pt idx="234">
                  <c:v>0.76230061953187978</c:v>
                </c:pt>
                <c:pt idx="235">
                  <c:v>0.76308851983916426</c:v>
                </c:pt>
                <c:pt idx="236">
                  <c:v>0.76387642014644885</c:v>
                </c:pt>
                <c:pt idx="237">
                  <c:v>0.76466432045373334</c:v>
                </c:pt>
                <c:pt idx="238">
                  <c:v>0.76505827060737563</c:v>
                </c:pt>
                <c:pt idx="239">
                  <c:v>0.76584617091466012</c:v>
                </c:pt>
                <c:pt idx="240">
                  <c:v>0.76624012106830242</c:v>
                </c:pt>
                <c:pt idx="241">
                  <c:v>0.7670280213755869</c:v>
                </c:pt>
                <c:pt idx="242">
                  <c:v>0.76781592168287138</c:v>
                </c:pt>
                <c:pt idx="243">
                  <c:v>0.76820987183651368</c:v>
                </c:pt>
                <c:pt idx="244">
                  <c:v>0.76899777214379827</c:v>
                </c:pt>
                <c:pt idx="245">
                  <c:v>0.76978567245108276</c:v>
                </c:pt>
                <c:pt idx="246">
                  <c:v>0.77017962260472506</c:v>
                </c:pt>
                <c:pt idx="247">
                  <c:v>0.77096752291200954</c:v>
                </c:pt>
                <c:pt idx="248">
                  <c:v>0.77175542321929402</c:v>
                </c:pt>
                <c:pt idx="249">
                  <c:v>0.77254332352657862</c:v>
                </c:pt>
                <c:pt idx="250">
                  <c:v>0.7729372736802208</c:v>
                </c:pt>
                <c:pt idx="251">
                  <c:v>0.7733312238338631</c:v>
                </c:pt>
                <c:pt idx="252">
                  <c:v>0.77411912414114759</c:v>
                </c:pt>
                <c:pt idx="253">
                  <c:v>0.77451307429478988</c:v>
                </c:pt>
                <c:pt idx="254">
                  <c:v>0.77451307429478988</c:v>
                </c:pt>
                <c:pt idx="255">
                  <c:v>0.77490702444843218</c:v>
                </c:pt>
                <c:pt idx="256">
                  <c:v>0.77530097460207448</c:v>
                </c:pt>
                <c:pt idx="257">
                  <c:v>0.77530097460207448</c:v>
                </c:pt>
                <c:pt idx="258">
                  <c:v>0.77530097460207448</c:v>
                </c:pt>
                <c:pt idx="259">
                  <c:v>0.77530097460207448</c:v>
                </c:pt>
                <c:pt idx="260">
                  <c:v>0.77530097460207448</c:v>
                </c:pt>
                <c:pt idx="261">
                  <c:v>0.77530097460207448</c:v>
                </c:pt>
                <c:pt idx="262">
                  <c:v>0.77530097460207448</c:v>
                </c:pt>
                <c:pt idx="263">
                  <c:v>0.77530097460207448</c:v>
                </c:pt>
                <c:pt idx="264">
                  <c:v>0.77530097460207448</c:v>
                </c:pt>
                <c:pt idx="265">
                  <c:v>0.77530097460207448</c:v>
                </c:pt>
                <c:pt idx="266">
                  <c:v>0.77530097460207448</c:v>
                </c:pt>
                <c:pt idx="267">
                  <c:v>0.77530097460207448</c:v>
                </c:pt>
                <c:pt idx="268">
                  <c:v>0.77530097460207448</c:v>
                </c:pt>
                <c:pt idx="269">
                  <c:v>0.77530097460207448</c:v>
                </c:pt>
                <c:pt idx="270">
                  <c:v>0.77530097460207448</c:v>
                </c:pt>
                <c:pt idx="271">
                  <c:v>0.77530097460207448</c:v>
                </c:pt>
                <c:pt idx="272">
                  <c:v>0.77530097460207448</c:v>
                </c:pt>
                <c:pt idx="273">
                  <c:v>0.77530097460207448</c:v>
                </c:pt>
                <c:pt idx="274">
                  <c:v>0.77530097460207448</c:v>
                </c:pt>
                <c:pt idx="275">
                  <c:v>0.77530097460207448</c:v>
                </c:pt>
                <c:pt idx="276">
                  <c:v>0.77530097460207448</c:v>
                </c:pt>
                <c:pt idx="277">
                  <c:v>0.77530097460207448</c:v>
                </c:pt>
                <c:pt idx="278">
                  <c:v>0.77530097460207448</c:v>
                </c:pt>
                <c:pt idx="279">
                  <c:v>0.77530097460207448</c:v>
                </c:pt>
                <c:pt idx="280">
                  <c:v>0.77530097460207448</c:v>
                </c:pt>
                <c:pt idx="281">
                  <c:v>0.77530097460207448</c:v>
                </c:pt>
                <c:pt idx="282">
                  <c:v>0.77530097460207448</c:v>
                </c:pt>
                <c:pt idx="283">
                  <c:v>0.77530097460207448</c:v>
                </c:pt>
                <c:pt idx="284">
                  <c:v>0.77530097460207448</c:v>
                </c:pt>
                <c:pt idx="285">
                  <c:v>0.77530097460207448</c:v>
                </c:pt>
                <c:pt idx="286">
                  <c:v>0.77530097460207448</c:v>
                </c:pt>
                <c:pt idx="287">
                  <c:v>0.77530097460207448</c:v>
                </c:pt>
                <c:pt idx="288">
                  <c:v>0.77530097460207448</c:v>
                </c:pt>
                <c:pt idx="289">
                  <c:v>0.77530097460207448</c:v>
                </c:pt>
                <c:pt idx="290">
                  <c:v>0.77530097460207448</c:v>
                </c:pt>
                <c:pt idx="291">
                  <c:v>0.77530097460207448</c:v>
                </c:pt>
                <c:pt idx="292">
                  <c:v>0.77530097460207448</c:v>
                </c:pt>
                <c:pt idx="293">
                  <c:v>0.77530097460207448</c:v>
                </c:pt>
                <c:pt idx="294">
                  <c:v>0.77530097460207448</c:v>
                </c:pt>
                <c:pt idx="295">
                  <c:v>0.77530097460207448</c:v>
                </c:pt>
                <c:pt idx="296">
                  <c:v>0.77530097460207448</c:v>
                </c:pt>
                <c:pt idx="297">
                  <c:v>0.77530097460207448</c:v>
                </c:pt>
                <c:pt idx="298">
                  <c:v>0.77530097460207448</c:v>
                </c:pt>
                <c:pt idx="299">
                  <c:v>0.77530097460207448</c:v>
                </c:pt>
                <c:pt idx="300">
                  <c:v>0.77530097460207448</c:v>
                </c:pt>
                <c:pt idx="301">
                  <c:v>0.77530097460207448</c:v>
                </c:pt>
                <c:pt idx="302">
                  <c:v>0.77530097460207448</c:v>
                </c:pt>
                <c:pt idx="303">
                  <c:v>0.77530097460207448</c:v>
                </c:pt>
                <c:pt idx="304">
                  <c:v>0.77530097460207448</c:v>
                </c:pt>
                <c:pt idx="305">
                  <c:v>0.77530097460207448</c:v>
                </c:pt>
                <c:pt idx="306">
                  <c:v>0.77530097460207448</c:v>
                </c:pt>
                <c:pt idx="307">
                  <c:v>0.77530097460207448</c:v>
                </c:pt>
                <c:pt idx="308">
                  <c:v>0.77530097460207448</c:v>
                </c:pt>
                <c:pt idx="309">
                  <c:v>0.77530097460207448</c:v>
                </c:pt>
                <c:pt idx="310">
                  <c:v>0.77530097460207448</c:v>
                </c:pt>
                <c:pt idx="311">
                  <c:v>0.77530097460207448</c:v>
                </c:pt>
                <c:pt idx="312">
                  <c:v>0.77530097460207448</c:v>
                </c:pt>
                <c:pt idx="313">
                  <c:v>0.77530097460207448</c:v>
                </c:pt>
                <c:pt idx="314">
                  <c:v>0.77530097460207448</c:v>
                </c:pt>
                <c:pt idx="315">
                  <c:v>0.77530097460207448</c:v>
                </c:pt>
                <c:pt idx="316">
                  <c:v>0.77530097460207448</c:v>
                </c:pt>
                <c:pt idx="317">
                  <c:v>0.77530097460207448</c:v>
                </c:pt>
                <c:pt idx="318">
                  <c:v>0.77530097460207448</c:v>
                </c:pt>
                <c:pt idx="319">
                  <c:v>0.77530097460207448</c:v>
                </c:pt>
                <c:pt idx="320">
                  <c:v>0.77569492475571666</c:v>
                </c:pt>
                <c:pt idx="321">
                  <c:v>0.77569492475571666</c:v>
                </c:pt>
                <c:pt idx="322">
                  <c:v>0.77569492475571666</c:v>
                </c:pt>
                <c:pt idx="323">
                  <c:v>0.77569492475571666</c:v>
                </c:pt>
                <c:pt idx="324">
                  <c:v>0.77608887490935896</c:v>
                </c:pt>
                <c:pt idx="325">
                  <c:v>0.77608887490935896</c:v>
                </c:pt>
                <c:pt idx="326">
                  <c:v>0.77608887490935896</c:v>
                </c:pt>
                <c:pt idx="327">
                  <c:v>0.77608887490935896</c:v>
                </c:pt>
                <c:pt idx="328">
                  <c:v>0.77608887490935896</c:v>
                </c:pt>
                <c:pt idx="329">
                  <c:v>0.77608887490935896</c:v>
                </c:pt>
                <c:pt idx="330">
                  <c:v>0.77608887490935896</c:v>
                </c:pt>
                <c:pt idx="331">
                  <c:v>0.77608887490935896</c:v>
                </c:pt>
                <c:pt idx="332">
                  <c:v>0.77608887490935896</c:v>
                </c:pt>
                <c:pt idx="333">
                  <c:v>0.77648282506300126</c:v>
                </c:pt>
                <c:pt idx="334">
                  <c:v>0.77648282506300126</c:v>
                </c:pt>
                <c:pt idx="335">
                  <c:v>0.77648282506300126</c:v>
                </c:pt>
                <c:pt idx="336">
                  <c:v>0.77648282506300126</c:v>
                </c:pt>
                <c:pt idx="337">
                  <c:v>0.77648282506300126</c:v>
                </c:pt>
                <c:pt idx="338">
                  <c:v>0.77648282506300126</c:v>
                </c:pt>
                <c:pt idx="339">
                  <c:v>0.77648282506300126</c:v>
                </c:pt>
                <c:pt idx="340">
                  <c:v>0.77648282506300126</c:v>
                </c:pt>
                <c:pt idx="341">
                  <c:v>0.77648282506300126</c:v>
                </c:pt>
                <c:pt idx="342">
                  <c:v>0.77648282506300126</c:v>
                </c:pt>
                <c:pt idx="343">
                  <c:v>0.77648282506300126</c:v>
                </c:pt>
                <c:pt idx="344">
                  <c:v>0.77648282506300126</c:v>
                </c:pt>
                <c:pt idx="345">
                  <c:v>0.77687677521664344</c:v>
                </c:pt>
                <c:pt idx="346">
                  <c:v>0.77687677521664344</c:v>
                </c:pt>
                <c:pt idx="347">
                  <c:v>0.77687677521664344</c:v>
                </c:pt>
                <c:pt idx="348">
                  <c:v>0.77687677521664344</c:v>
                </c:pt>
                <c:pt idx="349">
                  <c:v>0.77687677521664344</c:v>
                </c:pt>
                <c:pt idx="350">
                  <c:v>0.77687677521664344</c:v>
                </c:pt>
                <c:pt idx="351">
                  <c:v>0.77687677521664344</c:v>
                </c:pt>
                <c:pt idx="352">
                  <c:v>0.77687677521664344</c:v>
                </c:pt>
                <c:pt idx="353">
                  <c:v>0.77687677521664344</c:v>
                </c:pt>
                <c:pt idx="354">
                  <c:v>0.77727072537028574</c:v>
                </c:pt>
                <c:pt idx="355">
                  <c:v>0.77727072537028574</c:v>
                </c:pt>
                <c:pt idx="356">
                  <c:v>0.77727072537028574</c:v>
                </c:pt>
                <c:pt idx="357">
                  <c:v>0.77727072537028574</c:v>
                </c:pt>
                <c:pt idx="358">
                  <c:v>0.77727072537028574</c:v>
                </c:pt>
                <c:pt idx="359">
                  <c:v>0.77727072537028574</c:v>
                </c:pt>
                <c:pt idx="360">
                  <c:v>0.77727072537028574</c:v>
                </c:pt>
              </c:numCache>
            </c:numRef>
          </c:val>
          <c:smooth val="0"/>
          <c:extLst>
            <c:ext xmlns:c16="http://schemas.microsoft.com/office/drawing/2014/chart" uri="{C3380CC4-5D6E-409C-BE32-E72D297353CC}">
              <c16:uniqueId val="{00000000-42F3-4171-9772-9BD8D88E597E}"/>
            </c:ext>
          </c:extLst>
        </c:ser>
        <c:dLbls>
          <c:showLegendKey val="0"/>
          <c:showVal val="0"/>
          <c:showCatName val="0"/>
          <c:showSerName val="0"/>
          <c:showPercent val="0"/>
          <c:showBubbleSize val="0"/>
        </c:dLbls>
        <c:smooth val="0"/>
        <c:axId val="1237919280"/>
        <c:axId val="1237919760"/>
      </c:lineChart>
      <c:catAx>
        <c:axId val="123791928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919760"/>
        <c:crosses val="autoZero"/>
        <c:auto val="1"/>
        <c:lblAlgn val="ctr"/>
        <c:lblOffset val="100"/>
        <c:tickLblSkip val="30"/>
        <c:noMultiLvlLbl val="0"/>
      </c:catAx>
      <c:valAx>
        <c:axId val="1237919760"/>
        <c:scaling>
          <c:orientation val="minMax"/>
          <c:min val="0.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a:t>
                </a:r>
                <a:r>
                  <a:rPr lang="en-GB" baseline="0"/>
                  <a:t> Coefficient</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7919280"/>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8" Type="http://schemas.openxmlformats.org/officeDocument/2006/relationships/chart" Target="../charts/chart14.xml"/><Relationship Id="rId3" Type="http://schemas.openxmlformats.org/officeDocument/2006/relationships/chart" Target="../charts/chart9.xml"/><Relationship Id="rId7" Type="http://schemas.openxmlformats.org/officeDocument/2006/relationships/chart" Target="../charts/chart13.xml"/><Relationship Id="rId2" Type="http://schemas.openxmlformats.org/officeDocument/2006/relationships/chart" Target="../charts/chart8.xml"/><Relationship Id="rId1" Type="http://schemas.openxmlformats.org/officeDocument/2006/relationships/image" Target="../media/image1.jpeg"/><Relationship Id="rId6" Type="http://schemas.openxmlformats.org/officeDocument/2006/relationships/chart" Target="../charts/chart12.xml"/><Relationship Id="rId5" Type="http://schemas.openxmlformats.org/officeDocument/2006/relationships/chart" Target="../charts/chart11.xml"/><Relationship Id="rId4" Type="http://schemas.openxmlformats.org/officeDocument/2006/relationships/chart" Target="../charts/chart10.xml"/><Relationship Id="rId9"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xdr:twoCellAnchor>
    <xdr:from>
      <xdr:col>1</xdr:col>
      <xdr:colOff>352424</xdr:colOff>
      <xdr:row>14</xdr:row>
      <xdr:rowOff>161926</xdr:rowOff>
    </xdr:from>
    <xdr:to>
      <xdr:col>6</xdr:col>
      <xdr:colOff>466724</xdr:colOff>
      <xdr:row>16</xdr:row>
      <xdr:rowOff>66676</xdr:rowOff>
    </xdr:to>
    <xdr:sp macro="" textlink="">
      <xdr:nvSpPr>
        <xdr:cNvPr id="2" name="TextBox 1">
          <a:extLst>
            <a:ext uri="{FF2B5EF4-FFF2-40B4-BE49-F238E27FC236}">
              <a16:creationId xmlns:a16="http://schemas.microsoft.com/office/drawing/2014/main" id="{3A8310D9-B790-EEB6-1E5B-93651B5212D9}"/>
            </a:ext>
          </a:extLst>
        </xdr:cNvPr>
        <xdr:cNvSpPr txBox="1"/>
      </xdr:nvSpPr>
      <xdr:spPr>
        <a:xfrm>
          <a:off x="962024" y="2838451"/>
          <a:ext cx="4333875"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Table</a:t>
          </a:r>
          <a:r>
            <a:rPr lang="en-GB" sz="1100" baseline="0"/>
            <a:t> 1 - A table to show the total moving mass of the intake and exhaust</a:t>
          </a:r>
          <a:endParaRPr lang="en-GB" sz="1100"/>
        </a:p>
      </xdr:txBody>
    </xdr:sp>
    <xdr:clientData/>
  </xdr:twoCellAnchor>
  <xdr:twoCellAnchor>
    <xdr:from>
      <xdr:col>2</xdr:col>
      <xdr:colOff>38100</xdr:colOff>
      <xdr:row>36</xdr:row>
      <xdr:rowOff>161925</xdr:rowOff>
    </xdr:from>
    <xdr:to>
      <xdr:col>6</xdr:col>
      <xdr:colOff>638175</xdr:colOff>
      <xdr:row>40</xdr:row>
      <xdr:rowOff>28575</xdr:rowOff>
    </xdr:to>
    <xdr:sp macro="" textlink="">
      <xdr:nvSpPr>
        <xdr:cNvPr id="3" name="TextBox 2">
          <a:extLst>
            <a:ext uri="{FF2B5EF4-FFF2-40B4-BE49-F238E27FC236}">
              <a16:creationId xmlns:a16="http://schemas.microsoft.com/office/drawing/2014/main" id="{25C8A0CE-36D2-122E-D024-FED6AD184B4C}"/>
            </a:ext>
          </a:extLst>
        </xdr:cNvPr>
        <xdr:cNvSpPr txBox="1"/>
      </xdr:nvSpPr>
      <xdr:spPr>
        <a:xfrm>
          <a:off x="1257300" y="7038975"/>
          <a:ext cx="4352925" cy="628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Table</a:t>
          </a:r>
          <a:r>
            <a:rPr lang="en-GB" sz="1100" baseline="0"/>
            <a:t> 2 - A table to show the basic engine data for the 2L Duratec engine</a:t>
          </a:r>
        </a:p>
        <a:p>
          <a:r>
            <a:rPr lang="en-GB" sz="1100" baseline="0"/>
            <a:t>(Raceline, 2025)</a:t>
          </a:r>
        </a:p>
        <a:p>
          <a:r>
            <a:rPr lang="en-GB" sz="1100" baseline="0"/>
            <a:t>(Wossner, 2025)</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1</xdr:row>
      <xdr:rowOff>14287</xdr:rowOff>
    </xdr:from>
    <xdr:to>
      <xdr:col>9</xdr:col>
      <xdr:colOff>200025</xdr:colOff>
      <xdr:row>16</xdr:row>
      <xdr:rowOff>180975</xdr:rowOff>
    </xdr:to>
    <xdr:graphicFrame macro="">
      <xdr:nvGraphicFramePr>
        <xdr:cNvPr id="2" name="Chart 1">
          <a:extLst>
            <a:ext uri="{FF2B5EF4-FFF2-40B4-BE49-F238E27FC236}">
              <a16:creationId xmlns:a16="http://schemas.microsoft.com/office/drawing/2014/main" id="{96C2D0B2-A919-682D-AB93-B97629E51EF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71437</xdr:colOff>
      <xdr:row>17</xdr:row>
      <xdr:rowOff>147637</xdr:rowOff>
    </xdr:from>
    <xdr:to>
      <xdr:col>9</xdr:col>
      <xdr:colOff>190500</xdr:colOff>
      <xdr:row>33</xdr:row>
      <xdr:rowOff>38101</xdr:rowOff>
    </xdr:to>
    <xdr:graphicFrame macro="">
      <xdr:nvGraphicFramePr>
        <xdr:cNvPr id="6" name="Chart 5">
          <a:extLst>
            <a:ext uri="{FF2B5EF4-FFF2-40B4-BE49-F238E27FC236}">
              <a16:creationId xmlns:a16="http://schemas.microsoft.com/office/drawing/2014/main" id="{A7392060-2AC4-6935-9889-4D8EF2EFE58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38100</xdr:colOff>
      <xdr:row>0</xdr:row>
      <xdr:rowOff>185736</xdr:rowOff>
    </xdr:from>
    <xdr:to>
      <xdr:col>18</xdr:col>
      <xdr:colOff>142875</xdr:colOff>
      <xdr:row>16</xdr:row>
      <xdr:rowOff>152399</xdr:rowOff>
    </xdr:to>
    <xdr:graphicFrame macro="">
      <xdr:nvGraphicFramePr>
        <xdr:cNvPr id="7" name="Chart 6">
          <a:extLst>
            <a:ext uri="{FF2B5EF4-FFF2-40B4-BE49-F238E27FC236}">
              <a16:creationId xmlns:a16="http://schemas.microsoft.com/office/drawing/2014/main" id="{EEE8E89B-568F-2DB6-6D00-0C76D69DFB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19050</xdr:colOff>
      <xdr:row>17</xdr:row>
      <xdr:rowOff>133350</xdr:rowOff>
    </xdr:from>
    <xdr:to>
      <xdr:col>18</xdr:col>
      <xdr:colOff>123825</xdr:colOff>
      <xdr:row>33</xdr:row>
      <xdr:rowOff>100013</xdr:rowOff>
    </xdr:to>
    <xdr:graphicFrame macro="">
      <xdr:nvGraphicFramePr>
        <xdr:cNvPr id="8" name="Chart 7">
          <a:extLst>
            <a:ext uri="{FF2B5EF4-FFF2-40B4-BE49-F238E27FC236}">
              <a16:creationId xmlns:a16="http://schemas.microsoft.com/office/drawing/2014/main" id="{AA838EFC-CDB9-4EC7-9A6C-38A8136712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323850</xdr:colOff>
      <xdr:row>0</xdr:row>
      <xdr:rowOff>180975</xdr:rowOff>
    </xdr:from>
    <xdr:to>
      <xdr:col>26</xdr:col>
      <xdr:colOff>428625</xdr:colOff>
      <xdr:row>16</xdr:row>
      <xdr:rowOff>147638</xdr:rowOff>
    </xdr:to>
    <xdr:graphicFrame macro="">
      <xdr:nvGraphicFramePr>
        <xdr:cNvPr id="9" name="Chart 8">
          <a:extLst>
            <a:ext uri="{FF2B5EF4-FFF2-40B4-BE49-F238E27FC236}">
              <a16:creationId xmlns:a16="http://schemas.microsoft.com/office/drawing/2014/main" id="{29A2AFEE-2F9A-4A4E-8D3C-6FF2269612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18</xdr:col>
      <xdr:colOff>342900</xdr:colOff>
      <xdr:row>17</xdr:row>
      <xdr:rowOff>171450</xdr:rowOff>
    </xdr:from>
    <xdr:to>
      <xdr:col>26</xdr:col>
      <xdr:colOff>447675</xdr:colOff>
      <xdr:row>33</xdr:row>
      <xdr:rowOff>138113</xdr:rowOff>
    </xdr:to>
    <xdr:graphicFrame macro="">
      <xdr:nvGraphicFramePr>
        <xdr:cNvPr id="10" name="Chart 9">
          <a:extLst>
            <a:ext uri="{FF2B5EF4-FFF2-40B4-BE49-F238E27FC236}">
              <a16:creationId xmlns:a16="http://schemas.microsoft.com/office/drawing/2014/main" id="{F899DD4A-35AD-4006-8DC2-C3D677D1108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428624</xdr:colOff>
      <xdr:row>34</xdr:row>
      <xdr:rowOff>185736</xdr:rowOff>
    </xdr:from>
    <xdr:to>
      <xdr:col>18</xdr:col>
      <xdr:colOff>190499</xdr:colOff>
      <xdr:row>52</xdr:row>
      <xdr:rowOff>38099</xdr:rowOff>
    </xdr:to>
    <xdr:graphicFrame macro="">
      <xdr:nvGraphicFramePr>
        <xdr:cNvPr id="3" name="Chart 2">
          <a:extLst>
            <a:ext uri="{FF2B5EF4-FFF2-40B4-BE49-F238E27FC236}">
              <a16:creationId xmlns:a16="http://schemas.microsoft.com/office/drawing/2014/main" id="{067D858A-D4A6-6F41-A6BF-138A3263FA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5</xdr:col>
      <xdr:colOff>465992</xdr:colOff>
      <xdr:row>1</xdr:row>
      <xdr:rowOff>56728</xdr:rowOff>
    </xdr:from>
    <xdr:ext cx="1807379" cy="383803"/>
    <xdr:pic>
      <xdr:nvPicPr>
        <xdr:cNvPr id="2" name="Picture 1" descr="See the source image">
          <a:extLst>
            <a:ext uri="{FF2B5EF4-FFF2-40B4-BE49-F238E27FC236}">
              <a16:creationId xmlns:a16="http://schemas.microsoft.com/office/drawing/2014/main" id="{76B36CB4-15BD-4430-8ECE-374233B6934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513992" y="247228"/>
          <a:ext cx="1807379" cy="38380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323118</xdr:colOff>
      <xdr:row>56</xdr:row>
      <xdr:rowOff>180554</xdr:rowOff>
    </xdr:from>
    <xdr:ext cx="1446529" cy="303958"/>
    <xdr:pic>
      <xdr:nvPicPr>
        <xdr:cNvPr id="3" name="Picture 2" descr="See the source image">
          <a:extLst>
            <a:ext uri="{FF2B5EF4-FFF2-40B4-BE49-F238E27FC236}">
              <a16:creationId xmlns:a16="http://schemas.microsoft.com/office/drawing/2014/main" id="{7F567E70-C394-41CF-BE02-47C5DD69E6B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80718" y="10848554"/>
          <a:ext cx="1446529" cy="30395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20</xdr:col>
      <xdr:colOff>141791</xdr:colOff>
      <xdr:row>1</xdr:row>
      <xdr:rowOff>131290</xdr:rowOff>
    </xdr:from>
    <xdr:to>
      <xdr:col>28</xdr:col>
      <xdr:colOff>237042</xdr:colOff>
      <xdr:row>15</xdr:row>
      <xdr:rowOff>187251</xdr:rowOff>
    </xdr:to>
    <xdr:graphicFrame macro="">
      <xdr:nvGraphicFramePr>
        <xdr:cNvPr id="5" name="Chart 4">
          <a:extLst>
            <a:ext uri="{FF2B5EF4-FFF2-40B4-BE49-F238E27FC236}">
              <a16:creationId xmlns:a16="http://schemas.microsoft.com/office/drawing/2014/main" id="{2E16154F-98C4-3713-B755-4E9594B8508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176430</xdr:colOff>
      <xdr:row>16</xdr:row>
      <xdr:rowOff>214312</xdr:rowOff>
    </xdr:from>
    <xdr:to>
      <xdr:col>28</xdr:col>
      <xdr:colOff>271680</xdr:colOff>
      <xdr:row>31</xdr:row>
      <xdr:rowOff>27818</xdr:rowOff>
    </xdr:to>
    <xdr:graphicFrame macro="">
      <xdr:nvGraphicFramePr>
        <xdr:cNvPr id="6" name="Chart 5">
          <a:extLst>
            <a:ext uri="{FF2B5EF4-FFF2-40B4-BE49-F238E27FC236}">
              <a16:creationId xmlns:a16="http://schemas.microsoft.com/office/drawing/2014/main" id="{081C52E3-DBBF-4F4D-B157-0FA0BE461E3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29</xdr:col>
      <xdr:colOff>23812</xdr:colOff>
      <xdr:row>1</xdr:row>
      <xdr:rowOff>142875</xdr:rowOff>
    </xdr:from>
    <xdr:to>
      <xdr:col>38</xdr:col>
      <xdr:colOff>511969</xdr:colOff>
      <xdr:row>15</xdr:row>
      <xdr:rowOff>198836</xdr:rowOff>
    </xdr:to>
    <xdr:graphicFrame macro="">
      <xdr:nvGraphicFramePr>
        <xdr:cNvPr id="7" name="Chart 6">
          <a:extLst>
            <a:ext uri="{FF2B5EF4-FFF2-40B4-BE49-F238E27FC236}">
              <a16:creationId xmlns:a16="http://schemas.microsoft.com/office/drawing/2014/main" id="{36A3066B-A794-4E31-917B-F47FE25B91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29</xdr:col>
      <xdr:colOff>-1</xdr:colOff>
      <xdr:row>16</xdr:row>
      <xdr:rowOff>71437</xdr:rowOff>
    </xdr:from>
    <xdr:to>
      <xdr:col>38</xdr:col>
      <xdr:colOff>488156</xdr:colOff>
      <xdr:row>30</xdr:row>
      <xdr:rowOff>127398</xdr:rowOff>
    </xdr:to>
    <xdr:graphicFrame macro="">
      <xdr:nvGraphicFramePr>
        <xdr:cNvPr id="8" name="Chart 7">
          <a:extLst>
            <a:ext uri="{FF2B5EF4-FFF2-40B4-BE49-F238E27FC236}">
              <a16:creationId xmlns:a16="http://schemas.microsoft.com/office/drawing/2014/main" id="{C17B2C1C-31AA-4B68-BFD6-B78EA9271D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26</xdr:col>
      <xdr:colOff>251113</xdr:colOff>
      <xdr:row>31</xdr:row>
      <xdr:rowOff>238989</xdr:rowOff>
    </xdr:from>
    <xdr:to>
      <xdr:col>37</xdr:col>
      <xdr:colOff>277091</xdr:colOff>
      <xdr:row>46</xdr:row>
      <xdr:rowOff>155862</xdr:rowOff>
    </xdr:to>
    <xdr:graphicFrame macro="">
      <xdr:nvGraphicFramePr>
        <xdr:cNvPr id="11" name="Chart 10">
          <a:extLst>
            <a:ext uri="{FF2B5EF4-FFF2-40B4-BE49-F238E27FC236}">
              <a16:creationId xmlns:a16="http://schemas.microsoft.com/office/drawing/2014/main" id="{75692EE0-5433-E5A5-45E1-FDFB8E9609E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26</xdr:col>
      <xdr:colOff>268942</xdr:colOff>
      <xdr:row>47</xdr:row>
      <xdr:rowOff>101973</xdr:rowOff>
    </xdr:from>
    <xdr:to>
      <xdr:col>37</xdr:col>
      <xdr:colOff>291354</xdr:colOff>
      <xdr:row>64</xdr:row>
      <xdr:rowOff>56029</xdr:rowOff>
    </xdr:to>
    <xdr:graphicFrame macro="">
      <xdr:nvGraphicFramePr>
        <xdr:cNvPr id="13" name="Chart 12">
          <a:extLst>
            <a:ext uri="{FF2B5EF4-FFF2-40B4-BE49-F238E27FC236}">
              <a16:creationId xmlns:a16="http://schemas.microsoft.com/office/drawing/2014/main" id="{E3ED852D-5FB4-701A-2CDC-172B519ACBD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26</xdr:col>
      <xdr:colOff>240925</xdr:colOff>
      <xdr:row>67</xdr:row>
      <xdr:rowOff>79560</xdr:rowOff>
    </xdr:from>
    <xdr:to>
      <xdr:col>37</xdr:col>
      <xdr:colOff>246529</xdr:colOff>
      <xdr:row>87</xdr:row>
      <xdr:rowOff>11204</xdr:rowOff>
    </xdr:to>
    <xdr:graphicFrame macro="">
      <xdr:nvGraphicFramePr>
        <xdr:cNvPr id="14" name="Chart 13">
          <a:extLst>
            <a:ext uri="{FF2B5EF4-FFF2-40B4-BE49-F238E27FC236}">
              <a16:creationId xmlns:a16="http://schemas.microsoft.com/office/drawing/2014/main" id="{8E0A9492-F27A-8073-3DDC-26DFB9957F0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26</xdr:col>
      <xdr:colOff>252131</xdr:colOff>
      <xdr:row>88</xdr:row>
      <xdr:rowOff>34737</xdr:rowOff>
    </xdr:from>
    <xdr:to>
      <xdr:col>37</xdr:col>
      <xdr:colOff>268940</xdr:colOff>
      <xdr:row>107</xdr:row>
      <xdr:rowOff>44823</xdr:rowOff>
    </xdr:to>
    <xdr:graphicFrame macro="">
      <xdr:nvGraphicFramePr>
        <xdr:cNvPr id="15" name="Chart 14">
          <a:extLst>
            <a:ext uri="{FF2B5EF4-FFF2-40B4-BE49-F238E27FC236}">
              <a16:creationId xmlns:a16="http://schemas.microsoft.com/office/drawing/2014/main" id="{02970B10-FD41-57B9-839A-A349B2F3DDF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57</xdr:col>
      <xdr:colOff>336177</xdr:colOff>
      <xdr:row>1</xdr:row>
      <xdr:rowOff>168089</xdr:rowOff>
    </xdr:from>
    <xdr:to>
      <xdr:col>64</xdr:col>
      <xdr:colOff>112059</xdr:colOff>
      <xdr:row>6</xdr:row>
      <xdr:rowOff>224118</xdr:rowOff>
    </xdr:to>
    <xdr:sp macro="" textlink="">
      <xdr:nvSpPr>
        <xdr:cNvPr id="16" name="TextBox 15">
          <a:extLst>
            <a:ext uri="{FF2B5EF4-FFF2-40B4-BE49-F238E27FC236}">
              <a16:creationId xmlns:a16="http://schemas.microsoft.com/office/drawing/2014/main" id="{0BA7AC14-13C9-2117-859E-0E6A9BB1522B}"/>
            </a:ext>
          </a:extLst>
        </xdr:cNvPr>
        <xdr:cNvSpPr txBox="1"/>
      </xdr:nvSpPr>
      <xdr:spPr>
        <a:xfrm>
          <a:off x="37259559" y="414618"/>
          <a:ext cx="4011706" cy="12886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Assumptions:</a:t>
          </a:r>
        </a:p>
        <a:p>
          <a:r>
            <a:rPr lang="en-GB" sz="1100"/>
            <a:t>-</a:t>
          </a:r>
          <a:r>
            <a:rPr lang="en-GB" sz="1100" baseline="0"/>
            <a:t> Only one cylinder is on the intake at an instant, so use one valve's effective area in flow area</a:t>
          </a:r>
        </a:p>
        <a:p>
          <a:r>
            <a:rPr lang="en-GB" sz="1100" baseline="0"/>
            <a:t>- Volumetric efficiency at max power is 0.9</a:t>
          </a:r>
        </a:p>
        <a:p>
          <a:r>
            <a:rPr lang="en-GB" sz="1100" baseline="0"/>
            <a:t>- Inlet velocity at peak power is 100m/s</a:t>
          </a:r>
        </a:p>
        <a:p>
          <a:endParaRPr lang="en-GB" sz="1100" baseline="0"/>
        </a:p>
      </xdr:txBody>
    </xdr:sp>
    <xdr:clientData/>
  </xdr:twoCellAnchor>
  <xdr:twoCellAnchor>
    <xdr:from>
      <xdr:col>57</xdr:col>
      <xdr:colOff>336177</xdr:colOff>
      <xdr:row>8</xdr:row>
      <xdr:rowOff>22412</xdr:rowOff>
    </xdr:from>
    <xdr:to>
      <xdr:col>64</xdr:col>
      <xdr:colOff>168088</xdr:colOff>
      <xdr:row>12</xdr:row>
      <xdr:rowOff>212911</xdr:rowOff>
    </xdr:to>
    <xdr:sp macro="" textlink="">
      <xdr:nvSpPr>
        <xdr:cNvPr id="17" name="TextBox 16">
          <a:extLst>
            <a:ext uri="{FF2B5EF4-FFF2-40B4-BE49-F238E27FC236}">
              <a16:creationId xmlns:a16="http://schemas.microsoft.com/office/drawing/2014/main" id="{A2FC9490-4962-FF10-BD45-D9FEA945756E}"/>
            </a:ext>
          </a:extLst>
        </xdr:cNvPr>
        <xdr:cNvSpPr txBox="1"/>
      </xdr:nvSpPr>
      <xdr:spPr>
        <a:xfrm>
          <a:off x="37259559" y="1994647"/>
          <a:ext cx="4067735" cy="11766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Known data states that max power occurs</a:t>
          </a:r>
          <a:r>
            <a:rPr lang="en-GB" sz="1100" baseline="0"/>
            <a:t> at 6500rpm for the 2L Duratec engine. (Ford Authority, 2025)</a:t>
          </a:r>
        </a:p>
        <a:p>
          <a:r>
            <a:rPr lang="en-GB" sz="1100" baseline="0"/>
            <a:t>Some reasons for this difference include that I treated flow as steady, when in reality it is from this. Another reason is that the actual volumetric efficiency is likely to be higher at max power, as I used a conservative value for this.</a:t>
          </a:r>
        </a:p>
      </xdr:txBody>
    </xdr:sp>
    <xdr:clientData/>
  </xdr:twoCellAnchor>
  <xdr:twoCellAnchor>
    <xdr:from>
      <xdr:col>57</xdr:col>
      <xdr:colOff>100853</xdr:colOff>
      <xdr:row>14</xdr:row>
      <xdr:rowOff>168089</xdr:rowOff>
    </xdr:from>
    <xdr:to>
      <xdr:col>64</xdr:col>
      <xdr:colOff>392206</xdr:colOff>
      <xdr:row>21</xdr:row>
      <xdr:rowOff>156883</xdr:rowOff>
    </xdr:to>
    <xdr:sp macro="" textlink="">
      <xdr:nvSpPr>
        <xdr:cNvPr id="18" name="TextBox 17">
          <a:extLst>
            <a:ext uri="{FF2B5EF4-FFF2-40B4-BE49-F238E27FC236}">
              <a16:creationId xmlns:a16="http://schemas.microsoft.com/office/drawing/2014/main" id="{7F83D09B-6EAB-96AB-6284-D1E22177B602}"/>
            </a:ext>
          </a:extLst>
        </xdr:cNvPr>
        <xdr:cNvSpPr txBox="1"/>
      </xdr:nvSpPr>
      <xdr:spPr>
        <a:xfrm>
          <a:off x="37024235" y="3619501"/>
          <a:ext cx="4527177" cy="171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mean flow coefficient</a:t>
          </a:r>
          <a:r>
            <a:rPr lang="en-GB" sz="1100" baseline="0"/>
            <a:t> of 0.774 is high for a valve such as this, which means that air passes through with little loss compared to other valves. This means that more air can pass through than the valve, so it is better suited to high-rpm performance, as long as the cam profile allows enough valve lift to make use of the flow capacity.</a:t>
          </a:r>
        </a:p>
        <a:p>
          <a:endParaRPr lang="en-GB" sz="1100" baseline="0"/>
        </a:p>
        <a:p>
          <a:r>
            <a:rPr lang="en-GB" sz="1100" baseline="0"/>
            <a:t>The addition of trumpets would significantly improve flow into the head by smoothing the entry of the airflow. Sharp entries cause separation in the air and turbulence, which restricts the flow especially at higher rpm.</a:t>
          </a:r>
        </a:p>
      </xdr:txBody>
    </xdr:sp>
    <xdr:clientData/>
  </xdr:twoCellAnchor>
</xdr:wsDr>
</file>

<file path=xl/drawings/drawing4.xml><?xml version="1.0" encoding="utf-8"?>
<c:userShapes xmlns:c="http://schemas.openxmlformats.org/drawingml/2006/chart">
  <cdr:relSizeAnchor xmlns:cdr="http://schemas.openxmlformats.org/drawingml/2006/chartDrawing">
    <cdr:from>
      <cdr:x>0.58857</cdr:x>
      <cdr:y>0.38185</cdr:y>
    </cdr:from>
    <cdr:to>
      <cdr:x>0.59154</cdr:x>
      <cdr:y>0.84398</cdr:y>
    </cdr:to>
    <cdr:cxnSp macro="">
      <cdr:nvCxnSpPr>
        <cdr:cNvPr id="3" name="Straight Connector 2">
          <a:extLst xmlns:a="http://schemas.openxmlformats.org/drawingml/2006/main">
            <a:ext uri="{FF2B5EF4-FFF2-40B4-BE49-F238E27FC236}">
              <a16:creationId xmlns:a16="http://schemas.microsoft.com/office/drawing/2014/main" id="{E5524804-AEF4-07B6-2BF2-2F97D1D1E210}"/>
            </a:ext>
          </a:extLst>
        </cdr:cNvPr>
        <cdr:cNvCxnSpPr/>
      </cdr:nvCxnSpPr>
      <cdr:spPr>
        <a:xfrm xmlns:a="http://schemas.openxmlformats.org/drawingml/2006/main">
          <a:off x="3974979" y="1375248"/>
          <a:ext cx="20052" cy="1664368"/>
        </a:xfrm>
        <a:prstGeom xmlns:a="http://schemas.openxmlformats.org/drawingml/2006/main" prst="line">
          <a:avLst/>
        </a:prstGeom>
        <a:ln xmlns:a="http://schemas.openxmlformats.org/drawingml/2006/main" w="19050" cap="flat" cmpd="sng" algn="ctr">
          <a:solidFill>
            <a:schemeClr val="dk1"/>
          </a:solidFill>
          <a:prstDash val="dash"/>
          <a:round/>
          <a:headEnd type="none" w="med" len="med"/>
          <a:tailEnd type="none" w="med" len="med"/>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tx1"/>
        </a:fontRef>
      </cdr:style>
    </cdr:cxnSp>
  </cdr:relSizeAnchor>
  <cdr:relSizeAnchor xmlns:cdr="http://schemas.openxmlformats.org/drawingml/2006/chartDrawing">
    <cdr:from>
      <cdr:x>0.07862</cdr:x>
      <cdr:y>0.36932</cdr:y>
    </cdr:from>
    <cdr:to>
      <cdr:x>0.58189</cdr:x>
      <cdr:y>0.37071</cdr:y>
    </cdr:to>
    <cdr:cxnSp macro="">
      <cdr:nvCxnSpPr>
        <cdr:cNvPr id="7" name="Straight Connector 6">
          <a:extLst xmlns:a="http://schemas.openxmlformats.org/drawingml/2006/main">
            <a:ext uri="{FF2B5EF4-FFF2-40B4-BE49-F238E27FC236}">
              <a16:creationId xmlns:a16="http://schemas.microsoft.com/office/drawing/2014/main" id="{9055BDF9-54C1-2FC1-872D-FA24313E68D2}"/>
            </a:ext>
          </a:extLst>
        </cdr:cNvPr>
        <cdr:cNvCxnSpPr/>
      </cdr:nvCxnSpPr>
      <cdr:spPr>
        <a:xfrm xmlns:a="http://schemas.openxmlformats.org/drawingml/2006/main" flipH="1" flipV="1">
          <a:off x="530939" y="1330129"/>
          <a:ext cx="3398921" cy="5013"/>
        </a:xfrm>
        <a:prstGeom xmlns:a="http://schemas.openxmlformats.org/drawingml/2006/main" prst="line">
          <a:avLst/>
        </a:prstGeom>
        <a:ln xmlns:a="http://schemas.openxmlformats.org/drawingml/2006/main" w="19050" cap="flat" cmpd="sng" algn="ctr">
          <a:solidFill>
            <a:schemeClr val="dk1"/>
          </a:solidFill>
          <a:prstDash val="dash"/>
          <a:round/>
          <a:headEnd type="none" w="med" len="med"/>
          <a:tailEnd type="none" w="med" len="med"/>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tx1"/>
        </a:fontRef>
      </cdr:style>
    </cdr:cxnSp>
  </cdr:relSizeAnchor>
</c:userShapes>
</file>

<file path=xl/drawings/drawing5.xml><?xml version="1.0" encoding="utf-8"?>
<c:userShapes xmlns:c="http://schemas.openxmlformats.org/drawingml/2006/chart">
  <cdr:relSizeAnchor xmlns:cdr="http://schemas.openxmlformats.org/drawingml/2006/chartDrawing">
    <cdr:from>
      <cdr:x>0.58936</cdr:x>
      <cdr:y>0.49523</cdr:y>
    </cdr:from>
    <cdr:to>
      <cdr:x>0.59268</cdr:x>
      <cdr:y>0.84611</cdr:y>
    </cdr:to>
    <cdr:cxnSp macro="">
      <cdr:nvCxnSpPr>
        <cdr:cNvPr id="3" name="Straight Connector 2">
          <a:extLst xmlns:a="http://schemas.openxmlformats.org/drawingml/2006/main">
            <a:ext uri="{FF2B5EF4-FFF2-40B4-BE49-F238E27FC236}">
              <a16:creationId xmlns:a16="http://schemas.microsoft.com/office/drawing/2014/main" id="{023E73F4-CA15-283A-9718-00FB9C4538AE}"/>
            </a:ext>
          </a:extLst>
        </cdr:cNvPr>
        <cdr:cNvCxnSpPr/>
      </cdr:nvCxnSpPr>
      <cdr:spPr>
        <a:xfrm xmlns:a="http://schemas.openxmlformats.org/drawingml/2006/main">
          <a:off x="3972484" y="1803027"/>
          <a:ext cx="22412" cy="1277471"/>
        </a:xfrm>
        <a:prstGeom xmlns:a="http://schemas.openxmlformats.org/drawingml/2006/main" prst="line">
          <a:avLst/>
        </a:prstGeom>
        <a:ln xmlns:a="http://schemas.openxmlformats.org/drawingml/2006/main" w="19050" cap="flat" cmpd="sng" algn="ctr">
          <a:solidFill>
            <a:schemeClr val="dk1"/>
          </a:solidFill>
          <a:prstDash val="dash"/>
          <a:round/>
          <a:headEnd type="none" w="med" len="med"/>
          <a:tailEnd type="none" w="med" len="med"/>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tx1"/>
        </a:fontRef>
      </cdr:style>
    </cdr:cxnSp>
  </cdr:relSizeAnchor>
  <cdr:relSizeAnchor xmlns:cdr="http://schemas.openxmlformats.org/drawingml/2006/chartDrawing">
    <cdr:from>
      <cdr:x>0.08811</cdr:x>
      <cdr:y>0.47522</cdr:y>
    </cdr:from>
    <cdr:to>
      <cdr:x>0.57689</cdr:x>
      <cdr:y>0.47522</cdr:y>
    </cdr:to>
    <cdr:cxnSp macro="">
      <cdr:nvCxnSpPr>
        <cdr:cNvPr id="9" name="Straight Connector 8">
          <a:extLst xmlns:a="http://schemas.openxmlformats.org/drawingml/2006/main">
            <a:ext uri="{FF2B5EF4-FFF2-40B4-BE49-F238E27FC236}">
              <a16:creationId xmlns:a16="http://schemas.microsoft.com/office/drawing/2014/main" id="{92F5B759-F88F-A366-8367-DE6BF4D74429}"/>
            </a:ext>
          </a:extLst>
        </cdr:cNvPr>
        <cdr:cNvCxnSpPr/>
      </cdr:nvCxnSpPr>
      <cdr:spPr>
        <a:xfrm xmlns:a="http://schemas.openxmlformats.org/drawingml/2006/main" flipH="1">
          <a:off x="593911" y="1730189"/>
          <a:ext cx="3294529" cy="0"/>
        </a:xfrm>
        <a:prstGeom xmlns:a="http://schemas.openxmlformats.org/drawingml/2006/main" prst="line">
          <a:avLst/>
        </a:prstGeom>
        <a:ln xmlns:a="http://schemas.openxmlformats.org/drawingml/2006/main" w="19050" cap="flat" cmpd="sng" algn="ctr">
          <a:solidFill>
            <a:schemeClr val="dk1"/>
          </a:solidFill>
          <a:prstDash val="dash"/>
          <a:round/>
          <a:headEnd type="none" w="med" len="med"/>
          <a:tailEnd type="none" w="med" len="med"/>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tx1"/>
        </a:fontRef>
      </cdr:style>
    </cdr:cxnSp>
  </cdr:relSizeAnchor>
</c:userShapes>
</file>

<file path=xl/persons/person.xml><?xml version="1.0" encoding="utf-8"?>
<personList xmlns="http://schemas.microsoft.com/office/spreadsheetml/2018/threadedcomments" xmlns:x="http://schemas.openxmlformats.org/spreadsheetml/2006/main">
  <person displayName="Abigail Summerfield" id="{3FDE0D3B-6682-4A8A-B8EA-13361C44117B}" userId="S::abi.summerfield@uwtsd.ac.uk::ca5258b9-f1a4-4ad2-af5d-1c126a17110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3FDE0D3B-6682-4A8A-B8EA-13361C44117B}" id="{9AC1C17B-3EB2-4910-BFD0-58A4599BF710}">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AFFC2-44A5-4D70-B5A3-F6B8A65616E7}">
  <dimension ref="B1:AT366"/>
  <sheetViews>
    <sheetView tabSelected="1" workbookViewId="0"/>
  </sheetViews>
  <sheetFormatPr defaultRowHeight="15" x14ac:dyDescent="0.25"/>
  <cols>
    <col min="4" max="4" width="26.7109375" customWidth="1"/>
    <col min="5" max="5" width="11.28515625" bestFit="1" customWidth="1"/>
    <col min="7" max="7" width="28.7109375" customWidth="1"/>
    <col min="9" max="9" width="9.140625" style="19"/>
    <col min="11" max="11" width="10.7109375" customWidth="1"/>
    <col min="12" max="12" width="10.7109375" style="14" customWidth="1"/>
    <col min="13" max="13" width="14.7109375" style="14" customWidth="1"/>
    <col min="14" max="14" width="8.7109375" customWidth="1"/>
    <col min="15" max="15" width="8.7109375" style="14" customWidth="1"/>
    <col min="16" max="16" width="11.7109375" customWidth="1"/>
    <col min="17" max="17" width="9.5703125" style="14" customWidth="1"/>
    <col min="18" max="18" width="9.7109375" style="14" customWidth="1"/>
    <col min="20" max="21" width="12.7109375" customWidth="1"/>
    <col min="22" max="22" width="9.7109375" customWidth="1"/>
    <col min="28" max="29" width="9.140625" style="34"/>
    <col min="30" max="31" width="9.140625" style="39"/>
    <col min="32" max="32" width="12.7109375" style="34" customWidth="1"/>
    <col min="34" max="34" width="9.140625" style="51"/>
    <col min="35" max="35" width="13.7109375" customWidth="1"/>
    <col min="36" max="36" width="17.7109375" style="57" customWidth="1"/>
    <col min="37" max="37" width="12.7109375" customWidth="1"/>
    <col min="38" max="38" width="26.7109375" style="57" customWidth="1"/>
    <col min="39" max="39" width="10.7109375" customWidth="1"/>
  </cols>
  <sheetData>
    <row r="1" spans="2:46" x14ac:dyDescent="0.25">
      <c r="J1" s="3"/>
      <c r="K1" s="3"/>
      <c r="L1" s="13"/>
      <c r="M1" s="13"/>
      <c r="N1" s="3"/>
      <c r="O1" s="13"/>
      <c r="P1" s="3"/>
      <c r="Q1" s="13"/>
    </row>
    <row r="2" spans="2:46" ht="15.75" x14ac:dyDescent="0.25">
      <c r="B2" s="2" t="s">
        <v>9</v>
      </c>
      <c r="C2" s="1"/>
      <c r="D2" s="1"/>
      <c r="E2" s="1"/>
      <c r="F2" s="1"/>
      <c r="G2" s="1"/>
      <c r="H2" s="1"/>
      <c r="K2" s="170" t="s">
        <v>26</v>
      </c>
      <c r="L2" s="170"/>
      <c r="M2" s="16" t="s">
        <v>27</v>
      </c>
      <c r="N2" s="170" t="s">
        <v>28</v>
      </c>
      <c r="O2" s="170"/>
      <c r="P2" s="170" t="s">
        <v>36</v>
      </c>
      <c r="Q2" s="170"/>
      <c r="R2" s="16" t="s">
        <v>35</v>
      </c>
      <c r="T2" s="11" t="s">
        <v>43</v>
      </c>
      <c r="U2" s="11" t="s">
        <v>26</v>
      </c>
      <c r="V2" s="164" t="s">
        <v>42</v>
      </c>
      <c r="W2" s="164"/>
      <c r="X2" s="164" t="s">
        <v>44</v>
      </c>
      <c r="Y2" s="164"/>
      <c r="Z2" s="164" t="s">
        <v>45</v>
      </c>
      <c r="AA2" s="164"/>
      <c r="AB2" s="164" t="s">
        <v>47</v>
      </c>
      <c r="AC2" s="164"/>
      <c r="AD2" s="32"/>
      <c r="AE2" s="32"/>
      <c r="AF2" s="11" t="s">
        <v>26</v>
      </c>
      <c r="AG2" s="164" t="s">
        <v>42</v>
      </c>
      <c r="AH2" s="164"/>
      <c r="AI2" s="16" t="s">
        <v>44</v>
      </c>
      <c r="AJ2" s="61" t="s">
        <v>45</v>
      </c>
      <c r="AK2" s="16" t="s">
        <v>59</v>
      </c>
      <c r="AL2" s="61" t="s">
        <v>61</v>
      </c>
      <c r="AM2" s="164" t="s">
        <v>64</v>
      </c>
      <c r="AN2" s="164"/>
    </row>
    <row r="3" spans="2:46" x14ac:dyDescent="0.25">
      <c r="B3" s="4" t="s">
        <v>0</v>
      </c>
      <c r="C3" s="5"/>
      <c r="D3" s="5"/>
      <c r="E3" s="5"/>
      <c r="F3" s="4" t="s">
        <v>1</v>
      </c>
      <c r="G3" s="5"/>
      <c r="H3" s="5"/>
      <c r="K3" s="12" t="s">
        <v>33</v>
      </c>
      <c r="L3" s="25" t="s">
        <v>34</v>
      </c>
      <c r="M3" s="17" t="s">
        <v>18</v>
      </c>
      <c r="N3" s="27" t="s">
        <v>29</v>
      </c>
      <c r="O3" s="17" t="s">
        <v>31</v>
      </c>
      <c r="P3" s="27" t="s">
        <v>30</v>
      </c>
      <c r="Q3" s="17" t="s">
        <v>32</v>
      </c>
      <c r="R3" s="25" t="s">
        <v>20</v>
      </c>
      <c r="V3" s="11" t="s">
        <v>0</v>
      </c>
      <c r="W3" s="11" t="s">
        <v>1</v>
      </c>
      <c r="X3" s="11" t="s">
        <v>0</v>
      </c>
      <c r="Y3" s="11" t="s">
        <v>1</v>
      </c>
      <c r="Z3" s="35" t="s">
        <v>0</v>
      </c>
      <c r="AA3" s="35" t="s">
        <v>1</v>
      </c>
      <c r="AB3" s="35" t="s">
        <v>0</v>
      </c>
      <c r="AC3" s="11" t="s">
        <v>1</v>
      </c>
      <c r="AD3" s="40"/>
      <c r="AE3" s="40"/>
      <c r="AF3" s="49" t="s">
        <v>33</v>
      </c>
      <c r="AG3" s="55" t="s">
        <v>18</v>
      </c>
      <c r="AH3" s="56" t="s">
        <v>55</v>
      </c>
      <c r="AI3" s="56" t="s">
        <v>56</v>
      </c>
      <c r="AJ3" s="62" t="s">
        <v>57</v>
      </c>
      <c r="AK3" s="55" t="s">
        <v>60</v>
      </c>
      <c r="AL3" s="63" t="s">
        <v>62</v>
      </c>
      <c r="AM3" s="55" t="s">
        <v>63</v>
      </c>
      <c r="AN3" s="55" t="s">
        <v>38</v>
      </c>
      <c r="AS3" s="24"/>
      <c r="AT3" s="24"/>
    </row>
    <row r="4" spans="2:46" x14ac:dyDescent="0.25">
      <c r="B4" s="6"/>
      <c r="C4" s="6" t="s">
        <v>12</v>
      </c>
      <c r="D4" s="6" t="s">
        <v>2</v>
      </c>
      <c r="E4" s="6" t="s">
        <v>13</v>
      </c>
      <c r="F4" s="6" t="s">
        <v>12</v>
      </c>
      <c r="G4" s="6" t="s">
        <v>14</v>
      </c>
      <c r="H4" s="6" t="s">
        <v>13</v>
      </c>
      <c r="K4" s="15">
        <v>-180</v>
      </c>
      <c r="L4" s="26">
        <f xml:space="preserve"> RADIANS(K4)</f>
        <v>-3.1415926535897931</v>
      </c>
      <c r="M4" s="18">
        <f t="shared" ref="M4:M67" si="0">(($E$29/2)*(1-COS(L4)))+($E$32-SQRT(($E$32^2)-((($E$29/2)^2)*(SIN(L4)^2))))</f>
        <v>83.1</v>
      </c>
      <c r="N4" s="28">
        <v>0</v>
      </c>
      <c r="O4" s="18">
        <f t="shared" ref="O4:O67" si="1" xml:space="preserve"> N4*0.006*$E$34</f>
        <v>0</v>
      </c>
      <c r="P4" s="29">
        <v>0</v>
      </c>
      <c r="Q4" s="18">
        <f>P4*576000</f>
        <v>0</v>
      </c>
      <c r="R4" s="29">
        <f t="shared" ref="R4:R67" si="2">$E$30+((((PI()/4)*$E$28^2)*M4)/1000)</f>
        <v>550.7173096153233</v>
      </c>
      <c r="T4" s="172" t="s">
        <v>33</v>
      </c>
      <c r="U4" s="172"/>
      <c r="V4" s="165" t="s">
        <v>18</v>
      </c>
      <c r="W4" s="165"/>
      <c r="X4" s="165" t="s">
        <v>29</v>
      </c>
      <c r="Y4" s="165"/>
      <c r="Z4" s="165" t="s">
        <v>30</v>
      </c>
      <c r="AA4" s="165"/>
      <c r="AB4" s="165" t="s">
        <v>46</v>
      </c>
      <c r="AC4" s="165"/>
      <c r="AD4" s="38"/>
      <c r="AE4" s="38"/>
      <c r="AF4" s="64">
        <v>0</v>
      </c>
      <c r="AG4" s="65">
        <v>0</v>
      </c>
      <c r="AH4" s="52">
        <f>AG4/1000</f>
        <v>0</v>
      </c>
      <c r="AI4" s="8">
        <v>0</v>
      </c>
      <c r="AJ4" s="59">
        <v>0</v>
      </c>
      <c r="AK4" s="43">
        <f>1453.5 + 161500 * AH4</f>
        <v>1453.5</v>
      </c>
      <c r="AL4" s="58">
        <f>IF(AJ4&lt;0, -AJ4, 0)</f>
        <v>0</v>
      </c>
      <c r="AM4" s="8" t="str">
        <f>IF(AL4&gt;0, IF(SQRT((AK4+8)/(0.2356*AL4))&lt;=1000, SQRT((AK4+8)/(0.2356*AL4)), ""), "")</f>
        <v/>
      </c>
      <c r="AN4" s="8" t="str">
        <f>IF(ISNUMBER(AM4),AM4*60/(2*PI()), "")</f>
        <v/>
      </c>
      <c r="AS4" s="22">
        <v>11.08</v>
      </c>
      <c r="AT4" s="23">
        <v>18.100000000000001</v>
      </c>
    </row>
    <row r="5" spans="2:46" x14ac:dyDescent="0.25">
      <c r="B5" s="6" t="s">
        <v>10</v>
      </c>
      <c r="C5" s="4">
        <v>2.13</v>
      </c>
      <c r="D5" s="4">
        <v>1</v>
      </c>
      <c r="E5" s="4">
        <f xml:space="preserve"> C5*D5</f>
        <v>2.13</v>
      </c>
      <c r="F5" s="4">
        <v>2.1</v>
      </c>
      <c r="G5" s="4">
        <v>1</v>
      </c>
      <c r="H5" s="7">
        <f>F5*G5</f>
        <v>2.1</v>
      </c>
      <c r="K5" s="15">
        <v>-179</v>
      </c>
      <c r="L5" s="26">
        <f t="shared" ref="L5:L68" si="3" xml:space="preserve"> RADIANS(K5)</f>
        <v>-3.12413936106985</v>
      </c>
      <c r="M5" s="18">
        <f t="shared" si="0"/>
        <v>83.095469484553163</v>
      </c>
      <c r="N5" s="29">
        <f xml:space="preserve"> M5-M4</f>
        <v>-4.5305154468309183E-3</v>
      </c>
      <c r="O5" s="18">
        <f t="shared" si="1"/>
        <v>-0.10873237072394204</v>
      </c>
      <c r="P5" s="29">
        <f xml:space="preserve"> (N6-N4)/2</f>
        <v>-6.7958382342041546E-3</v>
      </c>
      <c r="Q5" s="18">
        <f>P5*576000</f>
        <v>-3914.402822901593</v>
      </c>
      <c r="R5" s="29">
        <f t="shared" si="2"/>
        <v>550.69006669859709</v>
      </c>
      <c r="T5" s="20">
        <v>0</v>
      </c>
      <c r="U5" s="28">
        <f>T5*2</f>
        <v>0</v>
      </c>
      <c r="V5" s="31">
        <v>0</v>
      </c>
      <c r="W5" s="28">
        <v>0</v>
      </c>
      <c r="X5" s="30">
        <v>0</v>
      </c>
      <c r="Y5" s="33">
        <v>0</v>
      </c>
      <c r="Z5" s="36">
        <v>0</v>
      </c>
      <c r="AA5" s="37">
        <v>0</v>
      </c>
      <c r="AB5" s="36">
        <v>0</v>
      </c>
      <c r="AC5" s="50">
        <f t="shared" ref="AC5:AC68" si="4">(AA6-AA4)/2</f>
        <v>0</v>
      </c>
      <c r="AD5" s="41"/>
      <c r="AE5" s="42"/>
      <c r="AF5" s="64">
        <v>1</v>
      </c>
      <c r="AG5" s="30">
        <v>0</v>
      </c>
      <c r="AH5" s="52">
        <f t="shared" ref="AH5:AH68" si="5">AG5/1000</f>
        <v>0</v>
      </c>
      <c r="AI5" s="8">
        <f t="shared" ref="AI5:AI7" si="6">(AH6-AH4)/(RADIANS(AF6)-RADIANS(AF4))</f>
        <v>2.8647889756541165E-4</v>
      </c>
      <c r="AJ5" s="59">
        <f t="shared" ref="AJ5:AJ7" si="7">(AI6-AI4)/(RADIANS(AF6)-RADIANS(AF4))</f>
        <v>8.2070158750293595E-3</v>
      </c>
      <c r="AK5" s="43">
        <f t="shared" ref="AK5:AK68" si="8">1453.5 + 161500 * AH5</f>
        <v>1453.5</v>
      </c>
      <c r="AL5" s="58">
        <f t="shared" ref="AL5:AL68" si="9">IF(AJ5&lt;0, -AJ5, 0)</f>
        <v>0</v>
      </c>
      <c r="AM5" s="8" t="str">
        <f t="shared" ref="AM5:AM68" si="10">IF(AL5&gt;0, IF(SQRT((AK5+8)/(0.2356*AL5))&lt;=1000, SQRT((AK5+8)/(0.2356*AL5)), ""), "")</f>
        <v/>
      </c>
      <c r="AN5" s="8" t="str">
        <f t="shared" ref="AN5:AN68" si="11">IF(ISNUMBER(AM5),AM5*60/(2*PI()), "")</f>
        <v/>
      </c>
      <c r="AS5" s="22">
        <v>11.08</v>
      </c>
      <c r="AT5" s="23">
        <v>18.100000000000001</v>
      </c>
    </row>
    <row r="6" spans="2:46" x14ac:dyDescent="0.25">
      <c r="B6" s="6" t="s">
        <v>3</v>
      </c>
      <c r="C6" s="4">
        <v>5.5E-2</v>
      </c>
      <c r="D6" s="4">
        <v>2</v>
      </c>
      <c r="E6" s="4">
        <f t="shared" ref="E6:E12" si="12" xml:space="preserve"> C6*D6</f>
        <v>0.11</v>
      </c>
      <c r="F6" s="4">
        <v>5.0999999999999997E-2</v>
      </c>
      <c r="G6" s="4">
        <v>2</v>
      </c>
      <c r="H6" s="7">
        <f t="shared" ref="H6:H12" si="13">F6*G6</f>
        <v>0.10199999999999999</v>
      </c>
      <c r="K6" s="15">
        <v>-178</v>
      </c>
      <c r="L6" s="26">
        <f t="shared" si="3"/>
        <v>-3.1066860685499065</v>
      </c>
      <c r="M6" s="18">
        <f t="shared" si="0"/>
        <v>83.081877808084755</v>
      </c>
      <c r="N6" s="29">
        <f t="shared" ref="N6:N69" si="14" xml:space="preserve"> M6-M5</f>
        <v>-1.3591676468408309E-2</v>
      </c>
      <c r="O6" s="18">
        <f t="shared" si="1"/>
        <v>-0.32620023524179942</v>
      </c>
      <c r="P6" s="29">
        <f t="shared" ref="P6:P69" si="15" xml:space="preserve"> (N7-N5)/2</f>
        <v>-9.0613555517293776E-3</v>
      </c>
      <c r="Q6" s="18">
        <f t="shared" ref="Q6:Q69" si="16">P6*576000</f>
        <v>-5219.3407977961215</v>
      </c>
      <c r="R6" s="29">
        <f t="shared" si="2"/>
        <v>550.60833716593254</v>
      </c>
      <c r="T6" s="20">
        <v>1</v>
      </c>
      <c r="U6" s="28">
        <f t="shared" ref="U6:U69" si="17">T6*2</f>
        <v>2</v>
      </c>
      <c r="V6" s="30">
        <v>0</v>
      </c>
      <c r="W6" s="33">
        <v>0</v>
      </c>
      <c r="X6" s="30">
        <f t="shared" ref="X6:X8" si="18">(V7-V5)/2</f>
        <v>5.0000000000000001E-3</v>
      </c>
      <c r="Y6" s="33">
        <f t="shared" ref="Y6:Y16" si="19">(W6-W4)/2</f>
        <v>0</v>
      </c>
      <c r="Z6" s="36">
        <f t="shared" ref="Z6:Z69" si="20">(X7-X5)/2</f>
        <v>2.5000000000000001E-3</v>
      </c>
      <c r="AA6" s="37">
        <f t="shared" ref="AA6:AA69" si="21">(Y7-Y5)/2</f>
        <v>0</v>
      </c>
      <c r="AB6" s="36">
        <f t="shared" ref="AB6:AB69" si="22">(Z7-Z5)/2</f>
        <v>-1.25E-3</v>
      </c>
      <c r="AC6" s="50">
        <f t="shared" si="4"/>
        <v>0</v>
      </c>
      <c r="AD6" s="41"/>
      <c r="AE6" s="42"/>
      <c r="AF6" s="30">
        <v>2</v>
      </c>
      <c r="AG6" s="30">
        <v>0.01</v>
      </c>
      <c r="AH6" s="52">
        <f t="shared" si="5"/>
        <v>1.0000000000000001E-5</v>
      </c>
      <c r="AI6" s="8">
        <f t="shared" si="6"/>
        <v>2.8647889756541159E-4</v>
      </c>
      <c r="AJ6" s="59">
        <f t="shared" si="7"/>
        <v>-8.2070158750293595E-3</v>
      </c>
      <c r="AK6" s="43">
        <f t="shared" si="8"/>
        <v>1455.115</v>
      </c>
      <c r="AL6" s="58">
        <f t="shared" si="9"/>
        <v>8.2070158750293595E-3</v>
      </c>
      <c r="AM6" s="8">
        <f t="shared" si="10"/>
        <v>869.87921038741217</v>
      </c>
      <c r="AN6" s="8">
        <f t="shared" si="11"/>
        <v>8306.7345735618856</v>
      </c>
      <c r="AS6" s="22">
        <v>11.08</v>
      </c>
      <c r="AT6" s="23">
        <v>18.100000000000001</v>
      </c>
    </row>
    <row r="7" spans="2:46" x14ac:dyDescent="0.25">
      <c r="B7" s="6" t="s">
        <v>4</v>
      </c>
      <c r="C7" s="4">
        <v>2E-3</v>
      </c>
      <c r="D7" s="4">
        <v>2</v>
      </c>
      <c r="E7" s="4">
        <f t="shared" si="12"/>
        <v>4.0000000000000001E-3</v>
      </c>
      <c r="F7" s="4">
        <v>2E-3</v>
      </c>
      <c r="G7" s="4">
        <v>2</v>
      </c>
      <c r="H7" s="7">
        <f t="shared" si="13"/>
        <v>4.0000000000000001E-3</v>
      </c>
      <c r="K7" s="15">
        <v>-177</v>
      </c>
      <c r="L7" s="26">
        <f t="shared" si="3"/>
        <v>-3.0892327760299634</v>
      </c>
      <c r="M7" s="18">
        <f t="shared" si="0"/>
        <v>83.059224581534465</v>
      </c>
      <c r="N7" s="29">
        <f t="shared" si="14"/>
        <v>-2.2653226550289673E-2</v>
      </c>
      <c r="O7" s="18">
        <f t="shared" si="1"/>
        <v>-0.54367743720695216</v>
      </c>
      <c r="P7" s="29">
        <f t="shared" si="15"/>
        <v>-9.0618720935609076E-3</v>
      </c>
      <c r="Q7" s="18">
        <f t="shared" si="16"/>
        <v>-5219.6383258910828</v>
      </c>
      <c r="R7" s="29">
        <f t="shared" si="2"/>
        <v>550.47211867783039</v>
      </c>
      <c r="T7" s="30">
        <v>2</v>
      </c>
      <c r="U7" s="28">
        <f t="shared" si="17"/>
        <v>4</v>
      </c>
      <c r="V7" s="30">
        <v>0.01</v>
      </c>
      <c r="W7" s="33">
        <v>0</v>
      </c>
      <c r="X7" s="30">
        <f t="shared" si="18"/>
        <v>5.0000000000000001E-3</v>
      </c>
      <c r="Y7" s="33">
        <f t="shared" si="19"/>
        <v>0</v>
      </c>
      <c r="Z7" s="36">
        <f t="shared" si="20"/>
        <v>-2.5000000000000001E-3</v>
      </c>
      <c r="AA7" s="37">
        <f t="shared" si="21"/>
        <v>0</v>
      </c>
      <c r="AB7" s="36">
        <f t="shared" si="22"/>
        <v>-2.5000000000000001E-3</v>
      </c>
      <c r="AC7" s="50">
        <f t="shared" si="4"/>
        <v>0</v>
      </c>
      <c r="AD7" s="41"/>
      <c r="AE7" s="42"/>
      <c r="AF7" s="30">
        <v>3</v>
      </c>
      <c r="AG7" s="30">
        <v>0.01</v>
      </c>
      <c r="AH7" s="52">
        <f t="shared" si="5"/>
        <v>1.0000000000000001E-5</v>
      </c>
      <c r="AI7" s="8">
        <f t="shared" si="6"/>
        <v>0</v>
      </c>
      <c r="AJ7" s="59">
        <f t="shared" si="7"/>
        <v>-8.2070158750293595E-3</v>
      </c>
      <c r="AK7" s="43">
        <f t="shared" si="8"/>
        <v>1455.115</v>
      </c>
      <c r="AL7" s="58">
        <f t="shared" si="9"/>
        <v>8.2070158750293595E-3</v>
      </c>
      <c r="AM7" s="8">
        <f t="shared" si="10"/>
        <v>869.87921038741217</v>
      </c>
      <c r="AN7" s="8">
        <f t="shared" si="11"/>
        <v>8306.7345735618856</v>
      </c>
      <c r="AS7" s="22">
        <v>11.08</v>
      </c>
      <c r="AT7" s="23">
        <v>18.100000000000001</v>
      </c>
    </row>
    <row r="8" spans="2:46" x14ac:dyDescent="0.25">
      <c r="B8" s="6" t="s">
        <v>5</v>
      </c>
      <c r="C8" s="4">
        <v>4.1000000000000002E-2</v>
      </c>
      <c r="D8" s="4">
        <v>2</v>
      </c>
      <c r="E8" s="4">
        <f t="shared" si="12"/>
        <v>8.2000000000000003E-2</v>
      </c>
      <c r="F8" s="4">
        <v>4.1000000000000002E-2</v>
      </c>
      <c r="G8" s="4">
        <v>2</v>
      </c>
      <c r="H8" s="7">
        <f t="shared" si="13"/>
        <v>8.2000000000000003E-2</v>
      </c>
      <c r="K8" s="15">
        <v>-176</v>
      </c>
      <c r="L8" s="26">
        <f t="shared" si="3"/>
        <v>-3.0717794835100198</v>
      </c>
      <c r="M8" s="18">
        <f t="shared" si="0"/>
        <v>83.027509160878935</v>
      </c>
      <c r="N8" s="29">
        <f t="shared" si="14"/>
        <v>-3.1715420655530124E-2</v>
      </c>
      <c r="O8" s="18">
        <f t="shared" si="1"/>
        <v>-0.76117009573272298</v>
      </c>
      <c r="P8" s="29">
        <f t="shared" si="15"/>
        <v>-9.0626402898692504E-3</v>
      </c>
      <c r="Q8" s="18">
        <f t="shared" si="16"/>
        <v>-5220.0808069646882</v>
      </c>
      <c r="R8" s="29">
        <f t="shared" si="2"/>
        <v>550.28140736164653</v>
      </c>
      <c r="T8" s="30">
        <v>3</v>
      </c>
      <c r="U8" s="28">
        <f t="shared" si="17"/>
        <v>6</v>
      </c>
      <c r="V8" s="30">
        <v>0.01</v>
      </c>
      <c r="W8" s="33">
        <v>0</v>
      </c>
      <c r="X8" s="30">
        <f t="shared" si="18"/>
        <v>0</v>
      </c>
      <c r="Y8" s="33">
        <f t="shared" si="19"/>
        <v>0</v>
      </c>
      <c r="Z8" s="36">
        <f t="shared" si="20"/>
        <v>-2.5000000000000001E-3</v>
      </c>
      <c r="AA8" s="37">
        <f t="shared" si="21"/>
        <v>0</v>
      </c>
      <c r="AB8" s="36">
        <f t="shared" si="22"/>
        <v>2.5000000000000001E-3</v>
      </c>
      <c r="AC8" s="50">
        <f t="shared" si="4"/>
        <v>0</v>
      </c>
      <c r="AD8" s="41"/>
      <c r="AE8" s="42"/>
      <c r="AF8" s="30">
        <v>4</v>
      </c>
      <c r="AG8" s="30">
        <v>0.01</v>
      </c>
      <c r="AH8" s="52">
        <f t="shared" si="5"/>
        <v>1.0000000000000001E-5</v>
      </c>
      <c r="AI8" s="8">
        <f t="shared" ref="AI8:AI71" si="23">(AH9-AH7)/(RADIANS(AF9)-RADIANS(AF7))</f>
        <v>0</v>
      </c>
      <c r="AJ8" s="59">
        <f>(AI9-AI7)/(RADIANS(AF9)-RADIANS(AF7))</f>
        <v>8.2070158750293613E-3</v>
      </c>
      <c r="AK8" s="43">
        <f t="shared" si="8"/>
        <v>1455.115</v>
      </c>
      <c r="AL8" s="58">
        <f t="shared" si="9"/>
        <v>0</v>
      </c>
      <c r="AM8" s="8" t="str">
        <f t="shared" si="10"/>
        <v/>
      </c>
      <c r="AN8" s="8" t="str">
        <f t="shared" si="11"/>
        <v/>
      </c>
      <c r="AS8" s="22">
        <v>11.08</v>
      </c>
      <c r="AT8" s="23">
        <v>18.100000000000001</v>
      </c>
    </row>
    <row r="9" spans="2:46" x14ac:dyDescent="0.25">
      <c r="B9" s="6" t="s">
        <v>6</v>
      </c>
      <c r="C9" s="4">
        <v>5.0000000000000001E-4</v>
      </c>
      <c r="D9" s="4">
        <v>4</v>
      </c>
      <c r="E9" s="4">
        <f t="shared" si="12"/>
        <v>2E-3</v>
      </c>
      <c r="F9" s="4">
        <v>5.0000000000000001E-4</v>
      </c>
      <c r="G9" s="4">
        <v>4</v>
      </c>
      <c r="H9" s="7">
        <f t="shared" si="13"/>
        <v>2E-3</v>
      </c>
      <c r="K9" s="15">
        <v>-175</v>
      </c>
      <c r="L9" s="26">
        <f t="shared" si="3"/>
        <v>-3.0543261909900767</v>
      </c>
      <c r="M9" s="18">
        <f t="shared" si="0"/>
        <v>82.986730653748907</v>
      </c>
      <c r="N9" s="29">
        <f t="shared" si="14"/>
        <v>-4.0778507130028174E-2</v>
      </c>
      <c r="O9" s="18">
        <f t="shared" si="1"/>
        <v>-0.97868417112067629</v>
      </c>
      <c r="P9" s="29">
        <f t="shared" si="15"/>
        <v>-9.0636521993374686E-3</v>
      </c>
      <c r="Q9" s="18">
        <f t="shared" si="16"/>
        <v>-5220.6636668183819</v>
      </c>
      <c r="R9" s="29">
        <f t="shared" si="2"/>
        <v>550.03619785138164</v>
      </c>
      <c r="T9" s="30">
        <v>4</v>
      </c>
      <c r="U9" s="28">
        <f t="shared" si="17"/>
        <v>8</v>
      </c>
      <c r="V9" s="30">
        <v>0.01</v>
      </c>
      <c r="W9" s="33">
        <v>0</v>
      </c>
      <c r="X9" s="30">
        <f>(V10-V8)/2</f>
        <v>0</v>
      </c>
      <c r="Y9" s="33">
        <f t="shared" si="19"/>
        <v>0</v>
      </c>
      <c r="Z9" s="36">
        <f t="shared" si="20"/>
        <v>2.5000000000000001E-3</v>
      </c>
      <c r="AA9" s="37">
        <f t="shared" si="21"/>
        <v>0</v>
      </c>
      <c r="AB9" s="36">
        <f t="shared" si="22"/>
        <v>2.5000000000000001E-3</v>
      </c>
      <c r="AC9" s="50">
        <f t="shared" si="4"/>
        <v>0</v>
      </c>
      <c r="AD9" s="41"/>
      <c r="AE9" s="42"/>
      <c r="AF9" s="30">
        <v>5</v>
      </c>
      <c r="AG9" s="30">
        <v>0.01</v>
      </c>
      <c r="AH9" s="52">
        <f t="shared" si="5"/>
        <v>1.0000000000000001E-5</v>
      </c>
      <c r="AI9" s="8">
        <f t="shared" si="23"/>
        <v>2.8647889756541159E-4</v>
      </c>
      <c r="AJ9" s="59">
        <f t="shared" ref="AJ9:AJ72" si="24">(AI10-AI8)/(RADIANS(AF10)-RADIANS(AF8))</f>
        <v>8.2070158750293578E-3</v>
      </c>
      <c r="AK9" s="43">
        <f t="shared" si="8"/>
        <v>1455.115</v>
      </c>
      <c r="AL9" s="58">
        <f t="shared" si="9"/>
        <v>0</v>
      </c>
      <c r="AM9" s="8" t="str">
        <f t="shared" si="10"/>
        <v/>
      </c>
      <c r="AN9" s="8" t="str">
        <f t="shared" si="11"/>
        <v/>
      </c>
      <c r="AS9" s="22">
        <v>11.08</v>
      </c>
      <c r="AT9" s="23">
        <v>18.100000000000001</v>
      </c>
    </row>
    <row r="10" spans="2:46" x14ac:dyDescent="0.25">
      <c r="B10" s="6" t="s">
        <v>7</v>
      </c>
      <c r="C10" s="4">
        <v>4.9000000000000002E-2</v>
      </c>
      <c r="D10" s="4">
        <v>1</v>
      </c>
      <c r="E10" s="4">
        <f t="shared" si="12"/>
        <v>4.9000000000000002E-2</v>
      </c>
      <c r="F10" s="4">
        <v>4.9000000000000002E-2</v>
      </c>
      <c r="G10" s="4">
        <v>1</v>
      </c>
      <c r="H10" s="7">
        <f t="shared" si="13"/>
        <v>4.9000000000000002E-2</v>
      </c>
      <c r="K10" s="15">
        <v>-174</v>
      </c>
      <c r="L10" s="26">
        <f t="shared" si="3"/>
        <v>-3.0368728984701332</v>
      </c>
      <c r="M10" s="18">
        <f t="shared" si="0"/>
        <v>82.936887928694702</v>
      </c>
      <c r="N10" s="29">
        <f t="shared" si="14"/>
        <v>-4.9842725054205061E-2</v>
      </c>
      <c r="O10" s="18">
        <f t="shared" si="1"/>
        <v>-1.1962254013009215</v>
      </c>
      <c r="P10" s="29">
        <f t="shared" si="15"/>
        <v>-9.0648972313118747E-3</v>
      </c>
      <c r="Q10" s="18">
        <f t="shared" si="16"/>
        <v>-5221.3808052356399</v>
      </c>
      <c r="R10" s="29">
        <f t="shared" si="2"/>
        <v>549.73648334339748</v>
      </c>
      <c r="T10" s="30">
        <v>5</v>
      </c>
      <c r="U10" s="28">
        <f t="shared" si="17"/>
        <v>10</v>
      </c>
      <c r="V10" s="30">
        <v>0.01</v>
      </c>
      <c r="W10" s="33">
        <v>0</v>
      </c>
      <c r="X10" s="30">
        <f t="shared" ref="X10:X73" si="25">(V11-V9)/2</f>
        <v>5.0000000000000001E-3</v>
      </c>
      <c r="Y10" s="33">
        <f t="shared" si="19"/>
        <v>0</v>
      </c>
      <c r="Z10" s="36">
        <f t="shared" si="20"/>
        <v>2.5000000000000001E-3</v>
      </c>
      <c r="AA10" s="37">
        <f t="shared" si="21"/>
        <v>0</v>
      </c>
      <c r="AB10" s="36">
        <f t="shared" si="22"/>
        <v>-2.5000000000000001E-3</v>
      </c>
      <c r="AC10" s="50">
        <f t="shared" si="4"/>
        <v>0</v>
      </c>
      <c r="AD10" s="41"/>
      <c r="AE10" s="42"/>
      <c r="AF10" s="30">
        <v>6</v>
      </c>
      <c r="AG10" s="30">
        <v>0.02</v>
      </c>
      <c r="AH10" s="52">
        <f t="shared" si="5"/>
        <v>2.0000000000000002E-5</v>
      </c>
      <c r="AI10" s="8">
        <f t="shared" si="23"/>
        <v>2.8647889756541159E-4</v>
      </c>
      <c r="AJ10" s="59">
        <f t="shared" si="24"/>
        <v>-8.2070158750293578E-3</v>
      </c>
      <c r="AK10" s="43">
        <f t="shared" si="8"/>
        <v>1456.73</v>
      </c>
      <c r="AL10" s="58">
        <f t="shared" si="9"/>
        <v>8.2070158750293578E-3</v>
      </c>
      <c r="AM10" s="8">
        <f t="shared" si="10"/>
        <v>870.35916837622062</v>
      </c>
      <c r="AN10" s="8">
        <f t="shared" si="11"/>
        <v>8311.3178347456051</v>
      </c>
      <c r="AS10" s="22">
        <v>11.08</v>
      </c>
      <c r="AT10" s="23">
        <v>18.100000000000001</v>
      </c>
    </row>
    <row r="11" spans="2:46" x14ac:dyDescent="0.25">
      <c r="B11" s="6" t="s">
        <v>11</v>
      </c>
      <c r="C11" s="4">
        <v>1.7000000000000001E-2</v>
      </c>
      <c r="D11" s="4">
        <v>1</v>
      </c>
      <c r="E11" s="4">
        <f t="shared" si="12"/>
        <v>1.7000000000000001E-2</v>
      </c>
      <c r="F11" s="4">
        <v>1.7000000000000001E-2</v>
      </c>
      <c r="G11" s="4">
        <v>1</v>
      </c>
      <c r="H11" s="7">
        <f t="shared" si="13"/>
        <v>1.7000000000000001E-2</v>
      </c>
      <c r="K11" s="15">
        <v>-173</v>
      </c>
      <c r="L11" s="26">
        <f t="shared" si="3"/>
        <v>-3.0194196059501901</v>
      </c>
      <c r="M11" s="18">
        <f t="shared" si="0"/>
        <v>82.87797962710205</v>
      </c>
      <c r="N11" s="29">
        <f t="shared" si="14"/>
        <v>-5.8908301592651924E-2</v>
      </c>
      <c r="O11" s="18">
        <f t="shared" si="1"/>
        <v>-1.4137992382236462</v>
      </c>
      <c r="P11" s="29">
        <f t="shared" si="15"/>
        <v>-9.0663621435567165E-3</v>
      </c>
      <c r="Q11" s="18">
        <f t="shared" si="16"/>
        <v>-5222.2245946886687</v>
      </c>
      <c r="R11" s="29">
        <f t="shared" si="2"/>
        <v>549.3822556680683</v>
      </c>
      <c r="T11" s="30">
        <v>6</v>
      </c>
      <c r="U11" s="28">
        <f t="shared" si="17"/>
        <v>12</v>
      </c>
      <c r="V11" s="30">
        <v>0.02</v>
      </c>
      <c r="W11" s="33">
        <v>0</v>
      </c>
      <c r="X11" s="30">
        <f t="shared" si="25"/>
        <v>5.0000000000000001E-3</v>
      </c>
      <c r="Y11" s="33">
        <f t="shared" si="19"/>
        <v>0</v>
      </c>
      <c r="Z11" s="36">
        <f t="shared" si="20"/>
        <v>-2.5000000000000001E-3</v>
      </c>
      <c r="AA11" s="37">
        <f t="shared" si="21"/>
        <v>0</v>
      </c>
      <c r="AB11" s="36">
        <f t="shared" si="22"/>
        <v>-1.2500000000000002E-3</v>
      </c>
      <c r="AC11" s="50">
        <f t="shared" si="4"/>
        <v>0</v>
      </c>
      <c r="AD11" s="41"/>
      <c r="AE11" s="42"/>
      <c r="AF11" s="30">
        <v>7</v>
      </c>
      <c r="AG11" s="30">
        <v>0.02</v>
      </c>
      <c r="AH11" s="52">
        <f t="shared" si="5"/>
        <v>2.0000000000000002E-5</v>
      </c>
      <c r="AI11" s="8">
        <f t="shared" si="23"/>
        <v>0</v>
      </c>
      <c r="AJ11" s="59">
        <f t="shared" si="24"/>
        <v>-1.553005215558358E-18</v>
      </c>
      <c r="AK11" s="43">
        <f t="shared" si="8"/>
        <v>1456.73</v>
      </c>
      <c r="AL11" s="58">
        <f t="shared" si="9"/>
        <v>1.553005215558358E-18</v>
      </c>
      <c r="AM11" s="8" t="str">
        <f t="shared" si="10"/>
        <v/>
      </c>
      <c r="AN11" s="8" t="str">
        <f t="shared" si="11"/>
        <v/>
      </c>
      <c r="AS11" s="22">
        <v>11.08</v>
      </c>
      <c r="AT11" s="23">
        <v>18.100000000000001</v>
      </c>
    </row>
    <row r="12" spans="2:46" x14ac:dyDescent="0.25">
      <c r="B12" s="6" t="s">
        <v>8</v>
      </c>
      <c r="C12" s="4">
        <v>1.5599999999999999E-2</v>
      </c>
      <c r="D12" s="4">
        <v>1</v>
      </c>
      <c r="E12" s="4">
        <f t="shared" si="12"/>
        <v>1.5599999999999999E-2</v>
      </c>
      <c r="F12" s="4">
        <v>1.5599999999999999E-2</v>
      </c>
      <c r="G12" s="4">
        <v>1</v>
      </c>
      <c r="H12" s="7">
        <f t="shared" si="13"/>
        <v>1.5599999999999999E-2</v>
      </c>
      <c r="K12" s="15">
        <v>-172</v>
      </c>
      <c r="L12" s="26">
        <f t="shared" si="3"/>
        <v>-3.001966313430247</v>
      </c>
      <c r="M12" s="18">
        <f t="shared" si="0"/>
        <v>82.810004177760732</v>
      </c>
      <c r="N12" s="29">
        <f t="shared" si="14"/>
        <v>-6.7975449341318495E-2</v>
      </c>
      <c r="O12" s="18">
        <f t="shared" si="1"/>
        <v>-1.6314107841916439</v>
      </c>
      <c r="P12" s="29">
        <f t="shared" si="15"/>
        <v>-9.0680310400799158E-3</v>
      </c>
      <c r="Q12" s="18">
        <f t="shared" si="16"/>
        <v>-5223.1858790860315</v>
      </c>
      <c r="R12" s="29">
        <f t="shared" si="2"/>
        <v>548.97350537738544</v>
      </c>
      <c r="T12" s="30">
        <v>7</v>
      </c>
      <c r="U12" s="28">
        <f t="shared" si="17"/>
        <v>14</v>
      </c>
      <c r="V12" s="30">
        <v>0.02</v>
      </c>
      <c r="W12" s="33">
        <v>0</v>
      </c>
      <c r="X12" s="30">
        <f t="shared" si="25"/>
        <v>0</v>
      </c>
      <c r="Y12" s="33">
        <f t="shared" si="19"/>
        <v>0</v>
      </c>
      <c r="Z12" s="36">
        <f t="shared" si="20"/>
        <v>-4.3368086899420177E-19</v>
      </c>
      <c r="AA12" s="37">
        <f t="shared" si="21"/>
        <v>0</v>
      </c>
      <c r="AB12" s="36">
        <f t="shared" si="22"/>
        <v>2.4999999999999996E-3</v>
      </c>
      <c r="AC12" s="50">
        <f t="shared" si="4"/>
        <v>0</v>
      </c>
      <c r="AD12" s="41"/>
      <c r="AE12" s="42"/>
      <c r="AF12" s="30">
        <v>8</v>
      </c>
      <c r="AG12" s="30">
        <v>0.02</v>
      </c>
      <c r="AH12" s="52">
        <f t="shared" si="5"/>
        <v>2.0000000000000002E-5</v>
      </c>
      <c r="AI12" s="8">
        <f t="shared" si="23"/>
        <v>2.8647889756541154E-4</v>
      </c>
      <c r="AJ12" s="59">
        <f t="shared" si="24"/>
        <v>8.2070158750293595E-3</v>
      </c>
      <c r="AK12" s="43">
        <f t="shared" si="8"/>
        <v>1456.73</v>
      </c>
      <c r="AL12" s="58">
        <f t="shared" si="9"/>
        <v>0</v>
      </c>
      <c r="AM12" s="8" t="str">
        <f t="shared" si="10"/>
        <v/>
      </c>
      <c r="AN12" s="8" t="str">
        <f t="shared" si="11"/>
        <v/>
      </c>
      <c r="AS12" s="22">
        <v>11.08</v>
      </c>
      <c r="AT12" s="23">
        <v>18.100000000000001</v>
      </c>
    </row>
    <row r="13" spans="2:46" x14ac:dyDescent="0.25">
      <c r="B13" s="6"/>
      <c r="C13" s="6"/>
      <c r="D13" s="6" t="s">
        <v>15</v>
      </c>
      <c r="E13" s="4">
        <f xml:space="preserve"> SUM(E5:E12)</f>
        <v>2.4095999999999993</v>
      </c>
      <c r="F13" s="6"/>
      <c r="G13" s="6" t="s">
        <v>16</v>
      </c>
      <c r="H13" s="7">
        <f xml:space="preserve"> SUM(H5:H12)</f>
        <v>2.3715999999999995</v>
      </c>
      <c r="K13" s="15">
        <v>-171</v>
      </c>
      <c r="L13" s="26">
        <f t="shared" si="3"/>
        <v>-2.9845130209103035</v>
      </c>
      <c r="M13" s="18">
        <f t="shared" si="0"/>
        <v>82.73295981408792</v>
      </c>
      <c r="N13" s="29">
        <f t="shared" si="14"/>
        <v>-7.7044363672811755E-2</v>
      </c>
      <c r="O13" s="18">
        <f t="shared" si="1"/>
        <v>-1.8490647281474821</v>
      </c>
      <c r="P13" s="29">
        <f t="shared" si="15"/>
        <v>-9.0698853684685332E-3</v>
      </c>
      <c r="Q13" s="18">
        <f t="shared" si="16"/>
        <v>-5224.2539722378751</v>
      </c>
      <c r="R13" s="29">
        <f t="shared" si="2"/>
        <v>548.51022184852468</v>
      </c>
      <c r="T13" s="30">
        <v>8</v>
      </c>
      <c r="U13" s="28">
        <f t="shared" si="17"/>
        <v>16</v>
      </c>
      <c r="V13" s="30">
        <v>0.02</v>
      </c>
      <c r="W13" s="33">
        <v>0</v>
      </c>
      <c r="X13" s="30">
        <f t="shared" si="25"/>
        <v>4.9999999999999992E-3</v>
      </c>
      <c r="Y13" s="33">
        <f t="shared" si="19"/>
        <v>0</v>
      </c>
      <c r="Z13" s="36">
        <f t="shared" si="20"/>
        <v>2.4999999999999996E-3</v>
      </c>
      <c r="AA13" s="37">
        <f t="shared" si="21"/>
        <v>0</v>
      </c>
      <c r="AB13" s="36">
        <f t="shared" si="22"/>
        <v>-1.2499999999999996E-3</v>
      </c>
      <c r="AC13" s="50">
        <f t="shared" si="4"/>
        <v>0</v>
      </c>
      <c r="AD13" s="41"/>
      <c r="AE13" s="42"/>
      <c r="AF13" s="30">
        <v>9</v>
      </c>
      <c r="AG13" s="30">
        <v>0.03</v>
      </c>
      <c r="AH13" s="52">
        <f t="shared" si="5"/>
        <v>2.9999999999999997E-5</v>
      </c>
      <c r="AI13" s="8">
        <f t="shared" si="23"/>
        <v>2.8647889756541154E-4</v>
      </c>
      <c r="AJ13" s="59">
        <f t="shared" si="24"/>
        <v>-8.2070158750293595E-3</v>
      </c>
      <c r="AK13" s="43">
        <f t="shared" si="8"/>
        <v>1458.345</v>
      </c>
      <c r="AL13" s="58">
        <f t="shared" si="9"/>
        <v>8.2070158750293595E-3</v>
      </c>
      <c r="AM13" s="8">
        <f t="shared" si="10"/>
        <v>870.83886183889649</v>
      </c>
      <c r="AN13" s="8">
        <f t="shared" si="11"/>
        <v>8315.8985698908291</v>
      </c>
      <c r="AS13" s="22">
        <v>11.08</v>
      </c>
      <c r="AT13" s="23">
        <v>18.100000000000001</v>
      </c>
    </row>
    <row r="14" spans="2:46" x14ac:dyDescent="0.25">
      <c r="D14" s="6" t="s">
        <v>48</v>
      </c>
      <c r="E14" s="4">
        <f xml:space="preserve"> E6+E12+E9+E7+E8+((1/3)*(E10+E11))</f>
        <v>0.2356</v>
      </c>
      <c r="G14" s="6" t="s">
        <v>48</v>
      </c>
      <c r="H14" s="4">
        <f>H6+H12+H9+H7+H8+((1/3)*(H10+H11))</f>
        <v>0.2276</v>
      </c>
      <c r="K14" s="15">
        <v>-170</v>
      </c>
      <c r="L14" s="26">
        <f t="shared" si="3"/>
        <v>-2.9670597283903604</v>
      </c>
      <c r="M14" s="18">
        <f t="shared" si="0"/>
        <v>82.646844594009664</v>
      </c>
      <c r="N14" s="29">
        <f t="shared" si="14"/>
        <v>-8.6115220078255561E-2</v>
      </c>
      <c r="O14" s="18">
        <f t="shared" si="1"/>
        <v>-2.0667652818781335</v>
      </c>
      <c r="P14" s="29">
        <f t="shared" si="15"/>
        <v>-9.0719039168121185E-3</v>
      </c>
      <c r="Q14" s="18">
        <f t="shared" si="16"/>
        <v>-5225.4166560837803</v>
      </c>
      <c r="R14" s="29">
        <f t="shared" si="2"/>
        <v>547.99239340339784</v>
      </c>
      <c r="T14" s="30">
        <v>9</v>
      </c>
      <c r="U14" s="28">
        <f t="shared" si="17"/>
        <v>18</v>
      </c>
      <c r="V14" s="30">
        <v>0.03</v>
      </c>
      <c r="W14" s="33">
        <v>0</v>
      </c>
      <c r="X14" s="30">
        <f t="shared" si="25"/>
        <v>4.9999999999999992E-3</v>
      </c>
      <c r="Y14" s="33">
        <f t="shared" si="19"/>
        <v>0</v>
      </c>
      <c r="Z14" s="36">
        <f t="shared" si="20"/>
        <v>-2.4999999999999996E-3</v>
      </c>
      <c r="AA14" s="37">
        <f t="shared" si="21"/>
        <v>0</v>
      </c>
      <c r="AB14" s="36">
        <f t="shared" si="22"/>
        <v>-1.2499999999999994E-3</v>
      </c>
      <c r="AC14" s="50">
        <f t="shared" si="4"/>
        <v>0</v>
      </c>
      <c r="AD14" s="41"/>
      <c r="AE14" s="42"/>
      <c r="AF14" s="30">
        <v>10</v>
      </c>
      <c r="AG14" s="30">
        <v>0.03</v>
      </c>
      <c r="AH14" s="52">
        <f t="shared" si="5"/>
        <v>2.9999999999999997E-5</v>
      </c>
      <c r="AI14" s="8">
        <f t="shared" si="23"/>
        <v>0</v>
      </c>
      <c r="AJ14" s="59">
        <f t="shared" si="24"/>
        <v>1.553005215558358E-18</v>
      </c>
      <c r="AK14" s="43">
        <f t="shared" si="8"/>
        <v>1458.345</v>
      </c>
      <c r="AL14" s="58">
        <f t="shared" si="9"/>
        <v>0</v>
      </c>
      <c r="AM14" s="8" t="str">
        <f t="shared" si="10"/>
        <v/>
      </c>
      <c r="AN14" s="8" t="str">
        <f t="shared" si="11"/>
        <v/>
      </c>
      <c r="AS14" s="22">
        <v>11.08</v>
      </c>
      <c r="AT14" s="23">
        <v>18.100000000000001</v>
      </c>
    </row>
    <row r="15" spans="2:46" x14ac:dyDescent="0.25">
      <c r="K15" s="15">
        <v>-169</v>
      </c>
      <c r="L15" s="26">
        <f t="shared" si="3"/>
        <v>-2.9496064358704168</v>
      </c>
      <c r="M15" s="18">
        <f t="shared" si="0"/>
        <v>82.551656422503228</v>
      </c>
      <c r="N15" s="29">
        <f t="shared" si="14"/>
        <v>-9.5188171506435992E-2</v>
      </c>
      <c r="O15" s="18">
        <f t="shared" si="1"/>
        <v>-2.2845161161544638</v>
      </c>
      <c r="P15" s="29">
        <f t="shared" si="15"/>
        <v>-9.0740628109315935E-3</v>
      </c>
      <c r="Q15" s="18">
        <f t="shared" si="16"/>
        <v>-5226.6601790965979</v>
      </c>
      <c r="R15" s="29">
        <f t="shared" si="2"/>
        <v>547.42000744420454</v>
      </c>
      <c r="T15" s="30">
        <v>10</v>
      </c>
      <c r="U15" s="28">
        <f t="shared" si="17"/>
        <v>20</v>
      </c>
      <c r="V15" s="30">
        <v>0.03</v>
      </c>
      <c r="W15" s="33">
        <v>0</v>
      </c>
      <c r="X15" s="30">
        <f t="shared" si="25"/>
        <v>0</v>
      </c>
      <c r="Y15" s="33">
        <f t="shared" si="19"/>
        <v>0</v>
      </c>
      <c r="Z15" s="36">
        <f t="shared" si="20"/>
        <v>8.6736173798840355E-19</v>
      </c>
      <c r="AA15" s="37">
        <f t="shared" si="21"/>
        <v>0</v>
      </c>
      <c r="AB15" s="36">
        <f t="shared" si="22"/>
        <v>2.5000000000000001E-3</v>
      </c>
      <c r="AC15" s="50">
        <f t="shared" si="4"/>
        <v>0</v>
      </c>
      <c r="AD15" s="41"/>
      <c r="AE15" s="42"/>
      <c r="AF15" s="30">
        <v>11</v>
      </c>
      <c r="AG15" s="30">
        <v>0.03</v>
      </c>
      <c r="AH15" s="52">
        <f t="shared" si="5"/>
        <v>2.9999999999999997E-5</v>
      </c>
      <c r="AI15" s="8">
        <f t="shared" si="23"/>
        <v>2.8647889756541159E-4</v>
      </c>
      <c r="AJ15" s="59">
        <f t="shared" si="24"/>
        <v>8.2070158750293543E-3</v>
      </c>
      <c r="AK15" s="43">
        <f t="shared" si="8"/>
        <v>1458.345</v>
      </c>
      <c r="AL15" s="58">
        <f t="shared" si="9"/>
        <v>0</v>
      </c>
      <c r="AM15" s="8" t="str">
        <f t="shared" si="10"/>
        <v/>
      </c>
      <c r="AN15" s="8" t="str">
        <f t="shared" si="11"/>
        <v/>
      </c>
      <c r="AS15" s="22">
        <v>11.08</v>
      </c>
      <c r="AT15" s="23">
        <v>18.100000000000001</v>
      </c>
    </row>
    <row r="16" spans="2:46" x14ac:dyDescent="0.25">
      <c r="K16" s="15">
        <v>-168</v>
      </c>
      <c r="L16" s="26">
        <f t="shared" si="3"/>
        <v>-2.9321531433504737</v>
      </c>
      <c r="M16" s="18">
        <f t="shared" si="0"/>
        <v>82.44739307680311</v>
      </c>
      <c r="N16" s="29">
        <f t="shared" si="14"/>
        <v>-0.10426334570011875</v>
      </c>
      <c r="O16" s="18">
        <f t="shared" si="1"/>
        <v>-2.50232029680285</v>
      </c>
      <c r="P16" s="29">
        <f t="shared" si="15"/>
        <v>-9.0763355112173372E-3</v>
      </c>
      <c r="Q16" s="18">
        <f t="shared" si="16"/>
        <v>-5227.9692544611862</v>
      </c>
      <c r="R16" s="29">
        <f t="shared" si="2"/>
        <v>546.79305060500064</v>
      </c>
      <c r="T16" s="30">
        <v>11</v>
      </c>
      <c r="U16" s="28">
        <f t="shared" si="17"/>
        <v>22</v>
      </c>
      <c r="V16" s="30">
        <v>0.03</v>
      </c>
      <c r="W16" s="33">
        <v>0</v>
      </c>
      <c r="X16" s="30">
        <f t="shared" si="25"/>
        <v>5.000000000000001E-3</v>
      </c>
      <c r="Y16" s="33">
        <f t="shared" si="19"/>
        <v>0</v>
      </c>
      <c r="Z16" s="36">
        <f t="shared" si="20"/>
        <v>2.5000000000000005E-3</v>
      </c>
      <c r="AA16" s="37">
        <f t="shared" si="21"/>
        <v>0</v>
      </c>
      <c r="AB16" s="36">
        <f t="shared" si="22"/>
        <v>-1.2500000000000007E-3</v>
      </c>
      <c r="AC16" s="50">
        <f t="shared" si="4"/>
        <v>0</v>
      </c>
      <c r="AD16" s="41"/>
      <c r="AE16" s="42"/>
      <c r="AF16" s="30">
        <v>12</v>
      </c>
      <c r="AG16" s="30">
        <v>0.04</v>
      </c>
      <c r="AH16" s="52">
        <f t="shared" si="5"/>
        <v>4.0000000000000003E-5</v>
      </c>
      <c r="AI16" s="8">
        <f t="shared" si="23"/>
        <v>2.8647889756541159E-4</v>
      </c>
      <c r="AJ16" s="59">
        <f t="shared" si="24"/>
        <v>-8.2070158750293543E-3</v>
      </c>
      <c r="AK16" s="43">
        <f t="shared" si="8"/>
        <v>1459.96</v>
      </c>
      <c r="AL16" s="58">
        <f t="shared" si="9"/>
        <v>8.2070158750293543E-3</v>
      </c>
      <c r="AM16" s="8">
        <f t="shared" si="10"/>
        <v>871.318291212335</v>
      </c>
      <c r="AN16" s="8">
        <f t="shared" si="11"/>
        <v>8320.476783169599</v>
      </c>
      <c r="AS16" s="22">
        <v>11.08</v>
      </c>
      <c r="AT16" s="23">
        <v>18.100000000000001</v>
      </c>
    </row>
    <row r="17" spans="3:46" x14ac:dyDescent="0.25">
      <c r="H17" s="171" t="s">
        <v>39</v>
      </c>
      <c r="I17" s="171"/>
      <c r="K17" s="15">
        <v>-167</v>
      </c>
      <c r="L17" s="26">
        <f t="shared" si="3"/>
        <v>-2.9146998508305302</v>
      </c>
      <c r="M17" s="18">
        <f t="shared" si="0"/>
        <v>82.334052234274239</v>
      </c>
      <c r="N17" s="29">
        <f t="shared" si="14"/>
        <v>-0.11334084252887067</v>
      </c>
      <c r="O17" s="18">
        <f t="shared" si="1"/>
        <v>-2.7201802206928964</v>
      </c>
      <c r="P17" s="29">
        <f t="shared" si="15"/>
        <v>-9.0786928097088548E-3</v>
      </c>
      <c r="Q17" s="18">
        <f t="shared" si="16"/>
        <v>-5229.3270583923004</v>
      </c>
      <c r="R17" s="29">
        <f t="shared" si="2"/>
        <v>546.11150891930617</v>
      </c>
      <c r="T17" s="30">
        <v>12</v>
      </c>
      <c r="U17" s="28">
        <f t="shared" si="17"/>
        <v>24</v>
      </c>
      <c r="V17" s="30">
        <v>0.04</v>
      </c>
      <c r="W17" s="33">
        <v>0</v>
      </c>
      <c r="X17" s="30">
        <f t="shared" si="25"/>
        <v>5.000000000000001E-3</v>
      </c>
      <c r="Y17" s="33">
        <f>(W17-W15)/2</f>
        <v>0</v>
      </c>
      <c r="Z17" s="36">
        <f t="shared" si="20"/>
        <v>-2.5000000000000005E-3</v>
      </c>
      <c r="AA17" s="37">
        <f t="shared" si="21"/>
        <v>0</v>
      </c>
      <c r="AB17" s="36">
        <f t="shared" si="22"/>
        <v>-2.5000000000000005E-3</v>
      </c>
      <c r="AC17" s="50">
        <f t="shared" si="4"/>
        <v>0</v>
      </c>
      <c r="AD17" s="41"/>
      <c r="AE17" s="42"/>
      <c r="AF17" s="30">
        <v>13</v>
      </c>
      <c r="AG17" s="30">
        <v>0.04</v>
      </c>
      <c r="AH17" s="52">
        <f t="shared" si="5"/>
        <v>4.0000000000000003E-5</v>
      </c>
      <c r="AI17" s="8">
        <f t="shared" si="23"/>
        <v>0</v>
      </c>
      <c r="AJ17" s="59">
        <f t="shared" si="24"/>
        <v>-8.2070158750293613E-3</v>
      </c>
      <c r="AK17" s="43">
        <f t="shared" si="8"/>
        <v>1459.96</v>
      </c>
      <c r="AL17" s="58">
        <f t="shared" si="9"/>
        <v>8.2070158750293613E-3</v>
      </c>
      <c r="AM17" s="8">
        <f t="shared" si="10"/>
        <v>871.31829121233466</v>
      </c>
      <c r="AN17" s="8">
        <f t="shared" si="11"/>
        <v>8320.4767831695972</v>
      </c>
      <c r="AS17" s="22">
        <v>11.08</v>
      </c>
      <c r="AT17" s="23">
        <v>18.100000000000001</v>
      </c>
    </row>
    <row r="18" spans="3:46" x14ac:dyDescent="0.25">
      <c r="H18" s="20" t="s">
        <v>40</v>
      </c>
      <c r="I18" s="21" t="s">
        <v>41</v>
      </c>
      <c r="K18" s="15">
        <v>-166</v>
      </c>
      <c r="L18" s="26">
        <f t="shared" si="3"/>
        <v>-2.8972465583105871</v>
      </c>
      <c r="M18" s="18">
        <f t="shared" si="0"/>
        <v>82.211631502954702</v>
      </c>
      <c r="N18" s="29">
        <f t="shared" si="14"/>
        <v>-0.12242073131953646</v>
      </c>
      <c r="O18" s="18">
        <f t="shared" si="1"/>
        <v>-2.938097551668875</v>
      </c>
      <c r="P18" s="29">
        <f t="shared" si="15"/>
        <v>-9.0811028275510353E-3</v>
      </c>
      <c r="Q18" s="18">
        <f t="shared" si="16"/>
        <v>-5230.7152286693963</v>
      </c>
      <c r="R18" s="29">
        <f t="shared" si="2"/>
        <v>545.37536800376449</v>
      </c>
      <c r="T18" s="30">
        <v>13</v>
      </c>
      <c r="U18" s="28">
        <f t="shared" si="17"/>
        <v>26</v>
      </c>
      <c r="V18" s="30">
        <v>0.04</v>
      </c>
      <c r="W18" s="33">
        <v>0</v>
      </c>
      <c r="X18" s="30">
        <f t="shared" si="25"/>
        <v>0</v>
      </c>
      <c r="Y18" s="33">
        <f t="shared" ref="Y18:Y81" si="26">(W18-W16)/2</f>
        <v>0</v>
      </c>
      <c r="Z18" s="36">
        <f t="shared" si="20"/>
        <v>-2.5000000000000005E-3</v>
      </c>
      <c r="AA18" s="37">
        <f t="shared" si="21"/>
        <v>0</v>
      </c>
      <c r="AB18" s="36">
        <f t="shared" si="22"/>
        <v>2.5000000000000005E-3</v>
      </c>
      <c r="AC18" s="50">
        <f t="shared" si="4"/>
        <v>0</v>
      </c>
      <c r="AD18" s="41"/>
      <c r="AE18" s="42"/>
      <c r="AF18" s="30">
        <v>14</v>
      </c>
      <c r="AG18" s="30">
        <v>0.04</v>
      </c>
      <c r="AH18" s="52">
        <f t="shared" si="5"/>
        <v>4.0000000000000003E-5</v>
      </c>
      <c r="AI18" s="8">
        <f t="shared" si="23"/>
        <v>0</v>
      </c>
      <c r="AJ18" s="59">
        <f t="shared" si="24"/>
        <v>8.2070158750293682E-3</v>
      </c>
      <c r="AK18" s="43">
        <f t="shared" si="8"/>
        <v>1459.96</v>
      </c>
      <c r="AL18" s="58">
        <f t="shared" si="9"/>
        <v>0</v>
      </c>
      <c r="AM18" s="8" t="str">
        <f t="shared" si="10"/>
        <v/>
      </c>
      <c r="AN18" s="8" t="str">
        <f t="shared" si="11"/>
        <v/>
      </c>
      <c r="AS18" s="22">
        <v>11.08</v>
      </c>
      <c r="AT18" s="23">
        <v>18.100000000000001</v>
      </c>
    </row>
    <row r="19" spans="3:46" ht="15.75" x14ac:dyDescent="0.25">
      <c r="C19" s="2"/>
      <c r="D19" s="2" t="s">
        <v>50</v>
      </c>
      <c r="E19" s="1"/>
      <c r="F19" s="1"/>
      <c r="G19" s="8"/>
      <c r="H19">
        <f>(2*(E29/1000)*E34)/60</f>
        <v>11.08</v>
      </c>
      <c r="I19" s="19" cm="1">
        <f t="array" ref="I19">MAX(ABS(O4:O364))</f>
        <v>18.096461535984417</v>
      </c>
      <c r="K19" s="15">
        <v>-165</v>
      </c>
      <c r="L19" s="26">
        <f t="shared" si="3"/>
        <v>-2.8797932657906435</v>
      </c>
      <c r="M19" s="18">
        <f t="shared" si="0"/>
        <v>82.08012845477073</v>
      </c>
      <c r="N19" s="29">
        <f t="shared" si="14"/>
        <v>-0.13150304818397274</v>
      </c>
      <c r="O19" s="18">
        <f t="shared" si="1"/>
        <v>-3.1560731564153457</v>
      </c>
      <c r="P19" s="29">
        <f t="shared" si="15"/>
        <v>-9.0835310127275193E-3</v>
      </c>
      <c r="Q19" s="18">
        <f t="shared" si="16"/>
        <v>-5232.1138633310511</v>
      </c>
      <c r="R19" s="29">
        <f t="shared" si="2"/>
        <v>544.58461325787107</v>
      </c>
      <c r="T19" s="30">
        <v>14</v>
      </c>
      <c r="U19" s="28">
        <f t="shared" si="17"/>
        <v>28</v>
      </c>
      <c r="V19" s="30">
        <v>0.04</v>
      </c>
      <c r="W19" s="33">
        <v>0</v>
      </c>
      <c r="X19" s="30">
        <f t="shared" si="25"/>
        <v>0</v>
      </c>
      <c r="Y19" s="33">
        <f t="shared" si="26"/>
        <v>0</v>
      </c>
      <c r="Z19" s="36">
        <f t="shared" si="20"/>
        <v>2.5000000000000005E-3</v>
      </c>
      <c r="AA19" s="37">
        <f t="shared" si="21"/>
        <v>0</v>
      </c>
      <c r="AB19" s="36">
        <f t="shared" si="22"/>
        <v>2.5000000000000005E-3</v>
      </c>
      <c r="AC19" s="50">
        <f t="shared" si="4"/>
        <v>0</v>
      </c>
      <c r="AD19" s="41"/>
      <c r="AE19" s="42"/>
      <c r="AF19" s="30">
        <v>15</v>
      </c>
      <c r="AG19" s="30">
        <v>0.04</v>
      </c>
      <c r="AH19" s="52">
        <f t="shared" si="5"/>
        <v>4.0000000000000003E-5</v>
      </c>
      <c r="AI19" s="8">
        <f t="shared" si="23"/>
        <v>2.8647889756541165E-4</v>
      </c>
      <c r="AJ19" s="59">
        <f t="shared" si="24"/>
        <v>8.2070158750293491E-3</v>
      </c>
      <c r="AK19" s="43">
        <f t="shared" si="8"/>
        <v>1459.96</v>
      </c>
      <c r="AL19" s="58">
        <f t="shared" si="9"/>
        <v>0</v>
      </c>
      <c r="AM19" s="8" t="str">
        <f t="shared" si="10"/>
        <v/>
      </c>
      <c r="AN19" s="8" t="str">
        <f t="shared" si="11"/>
        <v/>
      </c>
      <c r="AS19" s="22">
        <v>11.08</v>
      </c>
      <c r="AT19" s="23">
        <v>18.100000000000001</v>
      </c>
    </row>
    <row r="20" spans="3:46" x14ac:dyDescent="0.25">
      <c r="C20" s="6"/>
      <c r="D20" s="45" t="s">
        <v>52</v>
      </c>
      <c r="E20" s="168" t="s">
        <v>53</v>
      </c>
      <c r="F20" s="169"/>
      <c r="G20" s="8"/>
      <c r="K20" s="15">
        <v>-164</v>
      </c>
      <c r="L20" s="26">
        <f t="shared" si="3"/>
        <v>-2.8623399732707004</v>
      </c>
      <c r="M20" s="18">
        <f t="shared" si="0"/>
        <v>81.939540661425738</v>
      </c>
      <c r="N20" s="29">
        <f t="shared" si="14"/>
        <v>-0.1405877933449915</v>
      </c>
      <c r="O20" s="18">
        <f t="shared" si="1"/>
        <v>-3.3741070402797959</v>
      </c>
      <c r="P20" s="29">
        <f t="shared" si="15"/>
        <v>-9.0859401384761895E-3</v>
      </c>
      <c r="Q20" s="18">
        <f t="shared" si="16"/>
        <v>-5233.5015197622852</v>
      </c>
      <c r="R20" s="29">
        <f t="shared" si="2"/>
        <v>543.73923007978146</v>
      </c>
      <c r="T20" s="30">
        <v>15</v>
      </c>
      <c r="U20" s="28">
        <f t="shared" si="17"/>
        <v>30</v>
      </c>
      <c r="V20" s="30">
        <v>0.04</v>
      </c>
      <c r="W20" s="33">
        <v>0</v>
      </c>
      <c r="X20" s="30">
        <f t="shared" si="25"/>
        <v>5.000000000000001E-3</v>
      </c>
      <c r="Y20" s="33">
        <f t="shared" si="26"/>
        <v>0</v>
      </c>
      <c r="Z20" s="36">
        <f t="shared" si="20"/>
        <v>2.5000000000000005E-3</v>
      </c>
      <c r="AA20" s="37">
        <f t="shared" si="21"/>
        <v>0</v>
      </c>
      <c r="AB20" s="36">
        <f t="shared" si="22"/>
        <v>-1.2500000000000011E-3</v>
      </c>
      <c r="AC20" s="50">
        <f t="shared" si="4"/>
        <v>0</v>
      </c>
      <c r="AD20" s="41"/>
      <c r="AE20" s="42"/>
      <c r="AF20" s="30">
        <v>16</v>
      </c>
      <c r="AG20" s="30">
        <v>0.05</v>
      </c>
      <c r="AH20" s="52">
        <f t="shared" si="5"/>
        <v>5.0000000000000002E-5</v>
      </c>
      <c r="AI20" s="8">
        <f t="shared" si="23"/>
        <v>2.8647889756541116E-4</v>
      </c>
      <c r="AJ20" s="59">
        <f t="shared" si="24"/>
        <v>-6.2120208622334227E-18</v>
      </c>
      <c r="AK20" s="43">
        <f t="shared" si="8"/>
        <v>1461.575</v>
      </c>
      <c r="AL20" s="58">
        <f t="shared" si="9"/>
        <v>6.2120208622334227E-18</v>
      </c>
      <c r="AM20" s="8" t="str">
        <f t="shared" si="10"/>
        <v/>
      </c>
      <c r="AN20" s="8" t="str">
        <f t="shared" si="11"/>
        <v/>
      </c>
      <c r="AS20" s="22">
        <v>11.08</v>
      </c>
      <c r="AT20" s="23">
        <v>18.100000000000001</v>
      </c>
    </row>
    <row r="21" spans="3:46" x14ac:dyDescent="0.25">
      <c r="C21" s="6" t="s">
        <v>49</v>
      </c>
      <c r="D21" s="44">
        <v>8.9999999999999993E-3</v>
      </c>
      <c r="E21" s="166">
        <v>111500</v>
      </c>
      <c r="F21" s="167"/>
      <c r="G21" s="8"/>
      <c r="K21" s="15">
        <v>-163</v>
      </c>
      <c r="L21" s="26">
        <f t="shared" si="3"/>
        <v>-2.8448866807507573</v>
      </c>
      <c r="M21" s="18">
        <f t="shared" si="0"/>
        <v>81.789865732964813</v>
      </c>
      <c r="N21" s="29">
        <f t="shared" si="14"/>
        <v>-0.14967492846092512</v>
      </c>
      <c r="O21" s="18">
        <f t="shared" si="1"/>
        <v>-3.5921982830622032</v>
      </c>
      <c r="P21" s="29">
        <f t="shared" si="15"/>
        <v>-9.0882903023583594E-3</v>
      </c>
      <c r="Q21" s="18">
        <f t="shared" si="16"/>
        <v>-5234.855214158415</v>
      </c>
      <c r="R21" s="29">
        <f t="shared" si="2"/>
        <v>542.83920409820757</v>
      </c>
      <c r="T21" s="30">
        <v>16</v>
      </c>
      <c r="U21" s="28">
        <f t="shared" si="17"/>
        <v>32</v>
      </c>
      <c r="V21" s="30">
        <v>0.05</v>
      </c>
      <c r="W21" s="33">
        <v>0</v>
      </c>
      <c r="X21" s="30">
        <f t="shared" si="25"/>
        <v>5.000000000000001E-3</v>
      </c>
      <c r="Y21" s="33">
        <f t="shared" si="26"/>
        <v>0</v>
      </c>
      <c r="Z21" s="36">
        <f t="shared" si="20"/>
        <v>-1.7347234759768071E-18</v>
      </c>
      <c r="AA21" s="37">
        <f t="shared" si="21"/>
        <v>0</v>
      </c>
      <c r="AB21" s="36">
        <f t="shared" si="22"/>
        <v>-1.2500000000000011E-3</v>
      </c>
      <c r="AC21" s="50">
        <f t="shared" si="4"/>
        <v>0</v>
      </c>
      <c r="AD21" s="41"/>
      <c r="AE21" s="42"/>
      <c r="AF21" s="30">
        <v>17</v>
      </c>
      <c r="AG21" s="30">
        <v>0.05</v>
      </c>
      <c r="AH21" s="52">
        <f t="shared" si="5"/>
        <v>5.0000000000000002E-5</v>
      </c>
      <c r="AI21" s="8">
        <f t="shared" si="23"/>
        <v>2.8647889756541143E-4</v>
      </c>
      <c r="AJ21" s="59">
        <f t="shared" si="24"/>
        <v>7.7650260777917905E-18</v>
      </c>
      <c r="AK21" s="43">
        <f t="shared" si="8"/>
        <v>1461.575</v>
      </c>
      <c r="AL21" s="58">
        <f t="shared" si="9"/>
        <v>0</v>
      </c>
      <c r="AM21" s="8" t="str">
        <f t="shared" si="10"/>
        <v/>
      </c>
      <c r="AN21" s="8" t="str">
        <f t="shared" si="11"/>
        <v/>
      </c>
      <c r="AS21" s="22">
        <v>11.08</v>
      </c>
      <c r="AT21" s="23">
        <v>18.100000000000001</v>
      </c>
    </row>
    <row r="22" spans="3:46" x14ac:dyDescent="0.25">
      <c r="C22" s="6" t="s">
        <v>51</v>
      </c>
      <c r="D22" s="44">
        <v>8.9999999999999993E-3</v>
      </c>
      <c r="E22" s="166">
        <v>50000</v>
      </c>
      <c r="F22" s="167"/>
      <c r="G22" s="8"/>
      <c r="K22" s="15">
        <v>-162</v>
      </c>
      <c r="L22" s="26">
        <f t="shared" si="3"/>
        <v>-2.8274333882308138</v>
      </c>
      <c r="M22" s="18">
        <f t="shared" si="0"/>
        <v>81.631101359015105</v>
      </c>
      <c r="N22" s="29">
        <f t="shared" si="14"/>
        <v>-0.15876437394970822</v>
      </c>
      <c r="O22" s="18">
        <f t="shared" si="1"/>
        <v>-3.8103449747929976</v>
      </c>
      <c r="P22" s="29">
        <f t="shared" si="15"/>
        <v>-9.0905389265500958E-3</v>
      </c>
      <c r="Q22" s="18">
        <f t="shared" si="16"/>
        <v>-5236.1504216928552</v>
      </c>
      <c r="R22" s="29">
        <f t="shared" si="2"/>
        <v>541.88452142040455</v>
      </c>
      <c r="T22" s="30">
        <v>17</v>
      </c>
      <c r="U22" s="28">
        <f t="shared" si="17"/>
        <v>34</v>
      </c>
      <c r="V22" s="30">
        <v>0.05</v>
      </c>
      <c r="W22" s="33">
        <v>0</v>
      </c>
      <c r="X22" s="30">
        <f t="shared" si="25"/>
        <v>4.9999999999999975E-3</v>
      </c>
      <c r="Y22" s="33">
        <f t="shared" si="26"/>
        <v>0</v>
      </c>
      <c r="Z22" s="36">
        <f t="shared" si="20"/>
        <v>-1.7347234759768071E-18</v>
      </c>
      <c r="AA22" s="37">
        <f t="shared" si="21"/>
        <v>0</v>
      </c>
      <c r="AB22" s="36">
        <f t="shared" si="22"/>
        <v>-1.2499999999999985E-3</v>
      </c>
      <c r="AC22" s="50">
        <f t="shared" si="4"/>
        <v>0</v>
      </c>
      <c r="AD22" s="41"/>
      <c r="AE22" s="42"/>
      <c r="AF22" s="30">
        <v>18</v>
      </c>
      <c r="AG22" s="30">
        <v>0.06</v>
      </c>
      <c r="AH22" s="52">
        <f t="shared" si="5"/>
        <v>5.9999999999999995E-5</v>
      </c>
      <c r="AI22" s="8">
        <f t="shared" si="23"/>
        <v>2.8647889756541143E-4</v>
      </c>
      <c r="AJ22" s="59">
        <f t="shared" si="24"/>
        <v>-8.2070158750293561E-3</v>
      </c>
      <c r="AK22" s="43">
        <f t="shared" si="8"/>
        <v>1463.19</v>
      </c>
      <c r="AL22" s="58">
        <f t="shared" si="9"/>
        <v>8.2070158750293561E-3</v>
      </c>
      <c r="AM22" s="8">
        <f t="shared" si="10"/>
        <v>872.27635943307564</v>
      </c>
      <c r="AN22" s="8">
        <f t="shared" si="11"/>
        <v>8329.6256607586074</v>
      </c>
      <c r="AS22" s="22">
        <v>11.08</v>
      </c>
      <c r="AT22" s="23">
        <v>18.100000000000001</v>
      </c>
    </row>
    <row r="23" spans="3:46" x14ac:dyDescent="0.25">
      <c r="E23" s="6" t="s">
        <v>54</v>
      </c>
      <c r="F23" s="4">
        <v>161500</v>
      </c>
      <c r="G23" s="8"/>
      <c r="K23" s="15">
        <v>-161</v>
      </c>
      <c r="L23" s="26">
        <f t="shared" si="3"/>
        <v>-2.8099800957108707</v>
      </c>
      <c r="M23" s="18">
        <f t="shared" si="0"/>
        <v>81.46324535270108</v>
      </c>
      <c r="N23" s="29">
        <f t="shared" si="14"/>
        <v>-0.16785600631402531</v>
      </c>
      <c r="O23" s="18">
        <f t="shared" si="1"/>
        <v>-4.0285441515366074</v>
      </c>
      <c r="P23" s="29">
        <f t="shared" si="15"/>
        <v>-9.0926407589861924E-3</v>
      </c>
      <c r="Q23" s="18">
        <f t="shared" si="16"/>
        <v>-5237.3610771760468</v>
      </c>
      <c r="R23" s="29">
        <f t="shared" si="2"/>
        <v>540.87516889624214</v>
      </c>
      <c r="T23" s="30">
        <v>18</v>
      </c>
      <c r="U23" s="28">
        <f t="shared" si="17"/>
        <v>36</v>
      </c>
      <c r="V23" s="30">
        <v>0.06</v>
      </c>
      <c r="W23" s="33">
        <v>0</v>
      </c>
      <c r="X23" s="30">
        <f t="shared" si="25"/>
        <v>4.9999999999999975E-3</v>
      </c>
      <c r="Y23" s="33">
        <f t="shared" si="26"/>
        <v>0</v>
      </c>
      <c r="Z23" s="36">
        <f t="shared" si="20"/>
        <v>-2.4999999999999988E-3</v>
      </c>
      <c r="AA23" s="37">
        <f t="shared" si="21"/>
        <v>0</v>
      </c>
      <c r="AB23" s="36">
        <f t="shared" si="22"/>
        <v>2.6020852139652106E-18</v>
      </c>
      <c r="AC23" s="50">
        <f t="shared" si="4"/>
        <v>0</v>
      </c>
      <c r="AD23" s="41"/>
      <c r="AE23" s="42"/>
      <c r="AF23" s="30">
        <v>19</v>
      </c>
      <c r="AG23" s="30">
        <v>0.06</v>
      </c>
      <c r="AH23" s="52">
        <f t="shared" si="5"/>
        <v>5.9999999999999995E-5</v>
      </c>
      <c r="AI23" s="8">
        <f t="shared" si="23"/>
        <v>0</v>
      </c>
      <c r="AJ23" s="59">
        <f t="shared" si="24"/>
        <v>1.708305737114194E-17</v>
      </c>
      <c r="AK23" s="43">
        <f t="shared" si="8"/>
        <v>1463.19</v>
      </c>
      <c r="AL23" s="58">
        <f t="shared" si="9"/>
        <v>0</v>
      </c>
      <c r="AM23" s="8" t="str">
        <f t="shared" si="10"/>
        <v/>
      </c>
      <c r="AN23" s="8" t="str">
        <f t="shared" si="11"/>
        <v/>
      </c>
      <c r="AS23" s="22">
        <v>11.08</v>
      </c>
      <c r="AT23" s="23">
        <v>18.100000000000001</v>
      </c>
    </row>
    <row r="24" spans="3:46" x14ac:dyDescent="0.25">
      <c r="E24" t="s">
        <v>58</v>
      </c>
      <c r="F24">
        <f>0.009*161500</f>
        <v>1453.5</v>
      </c>
      <c r="G24" s="8"/>
      <c r="K24" s="15">
        <v>-160</v>
      </c>
      <c r="L24" s="26">
        <f t="shared" si="3"/>
        <v>-2.7925268031909272</v>
      </c>
      <c r="M24" s="18">
        <f t="shared" si="0"/>
        <v>81.286295697233399</v>
      </c>
      <c r="N24" s="29">
        <f t="shared" si="14"/>
        <v>-0.1769496554676806</v>
      </c>
      <c r="O24" s="18">
        <f t="shared" si="1"/>
        <v>-4.2467917312243344</v>
      </c>
      <c r="P24" s="29">
        <f t="shared" si="15"/>
        <v>-9.0945478761597087E-3</v>
      </c>
      <c r="Q24" s="18">
        <f t="shared" si="16"/>
        <v>-5238.4595766679922</v>
      </c>
      <c r="R24" s="29">
        <f t="shared" si="2"/>
        <v>539.81113439835337</v>
      </c>
      <c r="T24" s="30">
        <v>19</v>
      </c>
      <c r="U24" s="28">
        <f t="shared" si="17"/>
        <v>38</v>
      </c>
      <c r="V24" s="30">
        <v>0.06</v>
      </c>
      <c r="W24" s="33">
        <v>0</v>
      </c>
      <c r="X24" s="30">
        <f t="shared" si="25"/>
        <v>0</v>
      </c>
      <c r="Y24" s="33">
        <f t="shared" si="26"/>
        <v>0</v>
      </c>
      <c r="Z24" s="36">
        <f t="shared" si="20"/>
        <v>3.4694469519536142E-18</v>
      </c>
      <c r="AA24" s="37">
        <f t="shared" si="21"/>
        <v>0</v>
      </c>
      <c r="AB24" s="36">
        <f t="shared" si="22"/>
        <v>2.5000000000000005E-3</v>
      </c>
      <c r="AC24" s="50">
        <f t="shared" si="4"/>
        <v>0</v>
      </c>
      <c r="AD24" s="41"/>
      <c r="AE24" s="42"/>
      <c r="AF24" s="30">
        <v>20</v>
      </c>
      <c r="AG24" s="30">
        <v>0.06</v>
      </c>
      <c r="AH24" s="52">
        <f t="shared" si="5"/>
        <v>5.9999999999999995E-5</v>
      </c>
      <c r="AI24" s="8">
        <f t="shared" si="23"/>
        <v>2.8647889756541203E-4</v>
      </c>
      <c r="AJ24" s="59">
        <f t="shared" si="24"/>
        <v>8.2070158750293734E-3</v>
      </c>
      <c r="AK24" s="43">
        <f t="shared" si="8"/>
        <v>1463.19</v>
      </c>
      <c r="AL24" s="58">
        <f t="shared" si="9"/>
        <v>0</v>
      </c>
      <c r="AM24" s="8" t="str">
        <f t="shared" si="10"/>
        <v/>
      </c>
      <c r="AN24" s="8" t="str">
        <f t="shared" si="11"/>
        <v/>
      </c>
      <c r="AS24" s="22">
        <v>11.08</v>
      </c>
      <c r="AT24" s="23">
        <v>18.100000000000001</v>
      </c>
    </row>
    <row r="25" spans="3:46" x14ac:dyDescent="0.25">
      <c r="G25" s="8"/>
      <c r="K25" s="15">
        <v>-159</v>
      </c>
      <c r="L25" s="26">
        <f t="shared" si="3"/>
        <v>-2.7750735106709841</v>
      </c>
      <c r="M25" s="18">
        <f t="shared" si="0"/>
        <v>81.100250595167054</v>
      </c>
      <c r="N25" s="29">
        <f t="shared" si="14"/>
        <v>-0.18604510206634473</v>
      </c>
      <c r="O25" s="18">
        <f t="shared" si="1"/>
        <v>-4.4650824495922734</v>
      </c>
      <c r="P25" s="29">
        <f t="shared" si="15"/>
        <v>-9.0962096875131238E-3</v>
      </c>
      <c r="Q25" s="18">
        <f t="shared" si="16"/>
        <v>-5239.4167800075593</v>
      </c>
      <c r="R25" s="29">
        <f t="shared" si="2"/>
        <v>538.69240711833345</v>
      </c>
      <c r="T25" s="30">
        <v>20</v>
      </c>
      <c r="U25" s="28">
        <f t="shared" si="17"/>
        <v>40</v>
      </c>
      <c r="V25" s="30">
        <v>0.06</v>
      </c>
      <c r="W25" s="33">
        <v>0</v>
      </c>
      <c r="X25" s="30">
        <f t="shared" si="25"/>
        <v>5.0000000000000044E-3</v>
      </c>
      <c r="Y25" s="33">
        <f t="shared" si="26"/>
        <v>0</v>
      </c>
      <c r="Z25" s="36">
        <f t="shared" si="20"/>
        <v>2.5000000000000022E-3</v>
      </c>
      <c r="AA25" s="37">
        <f t="shared" si="21"/>
        <v>0</v>
      </c>
      <c r="AB25" s="36">
        <f t="shared" si="22"/>
        <v>-1.2500000000000028E-3</v>
      </c>
      <c r="AC25" s="50">
        <f t="shared" si="4"/>
        <v>0</v>
      </c>
      <c r="AD25" s="41"/>
      <c r="AE25" s="42"/>
      <c r="AF25" s="30">
        <v>21</v>
      </c>
      <c r="AG25" s="30">
        <v>7.0000000000000007E-2</v>
      </c>
      <c r="AH25" s="52">
        <f t="shared" si="5"/>
        <v>7.0000000000000007E-5</v>
      </c>
      <c r="AI25" s="8">
        <f t="shared" si="23"/>
        <v>2.8647889756541203E-4</v>
      </c>
      <c r="AJ25" s="59">
        <f t="shared" si="24"/>
        <v>-8.2070158750293734E-3</v>
      </c>
      <c r="AK25" s="43">
        <f t="shared" si="8"/>
        <v>1464.8050000000001</v>
      </c>
      <c r="AL25" s="58">
        <f t="shared" si="9"/>
        <v>8.2070158750293734E-3</v>
      </c>
      <c r="AM25" s="8">
        <f t="shared" si="10"/>
        <v>872.7549991481784</v>
      </c>
      <c r="AN25" s="8">
        <f t="shared" si="11"/>
        <v>8334.1963333557287</v>
      </c>
      <c r="AS25" s="22">
        <v>11.08</v>
      </c>
      <c r="AT25" s="23">
        <v>18.100000000000001</v>
      </c>
    </row>
    <row r="26" spans="3:46" x14ac:dyDescent="0.25">
      <c r="K26" s="15">
        <v>-158</v>
      </c>
      <c r="L26" s="26">
        <f t="shared" si="3"/>
        <v>-2.7576202181510405</v>
      </c>
      <c r="M26" s="18">
        <f t="shared" si="0"/>
        <v>80.905108520324347</v>
      </c>
      <c r="N26" s="29">
        <f t="shared" si="14"/>
        <v>-0.19514207484270685</v>
      </c>
      <c r="O26" s="18">
        <f t="shared" si="1"/>
        <v>-4.6834097962249652</v>
      </c>
      <c r="P26" s="29">
        <f t="shared" si="15"/>
        <v>-9.0975729416697959E-3</v>
      </c>
      <c r="Q26" s="18">
        <f t="shared" si="16"/>
        <v>-5240.2020144018024</v>
      </c>
      <c r="R26" s="29">
        <f t="shared" si="2"/>
        <v>537.51897787896337</v>
      </c>
      <c r="T26" s="30">
        <v>21</v>
      </c>
      <c r="U26" s="28">
        <f t="shared" si="17"/>
        <v>42</v>
      </c>
      <c r="V26" s="30">
        <v>7.0000000000000007E-2</v>
      </c>
      <c r="W26" s="33">
        <v>0</v>
      </c>
      <c r="X26" s="30">
        <f t="shared" si="25"/>
        <v>5.0000000000000044E-3</v>
      </c>
      <c r="Y26" s="33">
        <f t="shared" si="26"/>
        <v>0</v>
      </c>
      <c r="Z26" s="36">
        <f t="shared" si="20"/>
        <v>-2.5000000000000022E-3</v>
      </c>
      <c r="AA26" s="37">
        <f t="shared" si="21"/>
        <v>0</v>
      </c>
      <c r="AB26" s="36">
        <f t="shared" si="22"/>
        <v>-1.2500000000000028E-3</v>
      </c>
      <c r="AC26" s="50">
        <f t="shared" si="4"/>
        <v>0</v>
      </c>
      <c r="AD26" s="41"/>
      <c r="AE26" s="42"/>
      <c r="AF26" s="30">
        <v>22</v>
      </c>
      <c r="AG26" s="30">
        <v>7.0000000000000007E-2</v>
      </c>
      <c r="AH26" s="52">
        <f t="shared" si="5"/>
        <v>7.0000000000000007E-5</v>
      </c>
      <c r="AI26" s="8">
        <f t="shared" si="23"/>
        <v>0</v>
      </c>
      <c r="AJ26" s="59">
        <f t="shared" si="24"/>
        <v>-2.4848083448933728E-17</v>
      </c>
      <c r="AK26" s="43">
        <f t="shared" si="8"/>
        <v>1464.8050000000001</v>
      </c>
      <c r="AL26" s="58">
        <f t="shared" si="9"/>
        <v>2.4848083448933728E-17</v>
      </c>
      <c r="AM26" s="8" t="str">
        <f t="shared" si="10"/>
        <v/>
      </c>
      <c r="AN26" s="8" t="str">
        <f t="shared" si="11"/>
        <v/>
      </c>
      <c r="AS26" s="22">
        <v>11.08</v>
      </c>
      <c r="AT26" s="23">
        <v>18.100000000000001</v>
      </c>
    </row>
    <row r="27" spans="3:46" x14ac:dyDescent="0.25">
      <c r="D27" s="10" t="s">
        <v>23</v>
      </c>
      <c r="E27" s="9">
        <v>10.8</v>
      </c>
      <c r="F27" s="9"/>
      <c r="K27" s="15">
        <v>-157</v>
      </c>
      <c r="L27" s="26">
        <f t="shared" si="3"/>
        <v>-2.7401669256310974</v>
      </c>
      <c r="M27" s="18">
        <f t="shared" si="0"/>
        <v>80.700868272374663</v>
      </c>
      <c r="N27" s="29">
        <f t="shared" si="14"/>
        <v>-0.20424024794968432</v>
      </c>
      <c r="O27" s="18">
        <f t="shared" si="1"/>
        <v>-4.9017659507924236</v>
      </c>
      <c r="P27" s="29">
        <f t="shared" si="15"/>
        <v>-9.0985817347828402E-3</v>
      </c>
      <c r="Q27" s="18">
        <f t="shared" si="16"/>
        <v>-5240.7830792349159</v>
      </c>
      <c r="R27" s="29">
        <f t="shared" si="2"/>
        <v>536.29083946240951</v>
      </c>
      <c r="T27" s="30">
        <v>22</v>
      </c>
      <c r="U27" s="28">
        <f t="shared" si="17"/>
        <v>44</v>
      </c>
      <c r="V27" s="30">
        <v>7.0000000000000007E-2</v>
      </c>
      <c r="W27" s="33">
        <v>0</v>
      </c>
      <c r="X27" s="30">
        <f t="shared" si="25"/>
        <v>0</v>
      </c>
      <c r="Y27" s="33">
        <f t="shared" si="26"/>
        <v>0</v>
      </c>
      <c r="Z27" s="36">
        <f t="shared" si="20"/>
        <v>-3.4694469519536142E-18</v>
      </c>
      <c r="AA27" s="37">
        <f t="shared" si="21"/>
        <v>0</v>
      </c>
      <c r="AB27" s="36">
        <f t="shared" si="22"/>
        <v>2.5000000000000005E-3</v>
      </c>
      <c r="AC27" s="50">
        <f t="shared" si="4"/>
        <v>0</v>
      </c>
      <c r="AD27" s="41"/>
      <c r="AE27" s="42"/>
      <c r="AF27" s="30">
        <v>23</v>
      </c>
      <c r="AG27" s="30">
        <v>7.0000000000000007E-2</v>
      </c>
      <c r="AH27" s="52">
        <f t="shared" si="5"/>
        <v>7.0000000000000007E-5</v>
      </c>
      <c r="AI27" s="8">
        <f t="shared" si="23"/>
        <v>2.8647889756541116E-4</v>
      </c>
      <c r="AJ27" s="59">
        <f t="shared" si="24"/>
        <v>8.2070158750293491E-3</v>
      </c>
      <c r="AK27" s="43">
        <f t="shared" si="8"/>
        <v>1464.8050000000001</v>
      </c>
      <c r="AL27" s="58">
        <f t="shared" si="9"/>
        <v>0</v>
      </c>
      <c r="AM27" s="8" t="str">
        <f t="shared" si="10"/>
        <v/>
      </c>
      <c r="AN27" s="8" t="str">
        <f t="shared" si="11"/>
        <v/>
      </c>
      <c r="AS27" s="22">
        <v>11.08</v>
      </c>
      <c r="AT27" s="23">
        <v>18.100000000000001</v>
      </c>
    </row>
    <row r="28" spans="3:46" x14ac:dyDescent="0.25">
      <c r="D28" s="10" t="s">
        <v>17</v>
      </c>
      <c r="E28" s="9">
        <v>87.5</v>
      </c>
      <c r="F28" s="9" t="s">
        <v>18</v>
      </c>
      <c r="K28" s="15">
        <v>-156</v>
      </c>
      <c r="L28" s="26">
        <f t="shared" si="3"/>
        <v>-2.7227136331111539</v>
      </c>
      <c r="M28" s="18">
        <f t="shared" si="0"/>
        <v>80.487529034062391</v>
      </c>
      <c r="N28" s="29">
        <f t="shared" si="14"/>
        <v>-0.21333923831227253</v>
      </c>
      <c r="O28" s="18">
        <f t="shared" si="1"/>
        <v>-5.1201417194945416</v>
      </c>
      <c r="P28" s="29">
        <f t="shared" si="15"/>
        <v>-9.0991775212216908E-3</v>
      </c>
      <c r="Q28" s="18">
        <f t="shared" si="16"/>
        <v>-5241.1262522236939</v>
      </c>
      <c r="R28" s="29">
        <f t="shared" si="2"/>
        <v>535.00798695434662</v>
      </c>
      <c r="T28" s="30">
        <v>23</v>
      </c>
      <c r="U28" s="28">
        <f t="shared" si="17"/>
        <v>46</v>
      </c>
      <c r="V28" s="30">
        <v>7.0000000000000007E-2</v>
      </c>
      <c r="W28" s="33">
        <v>0</v>
      </c>
      <c r="X28" s="30">
        <f t="shared" si="25"/>
        <v>4.9999999999999975E-3</v>
      </c>
      <c r="Y28" s="33">
        <f t="shared" si="26"/>
        <v>0</v>
      </c>
      <c r="Z28" s="36">
        <f t="shared" si="20"/>
        <v>2.4999999999999988E-3</v>
      </c>
      <c r="AA28" s="37">
        <f t="shared" si="21"/>
        <v>0</v>
      </c>
      <c r="AB28" s="36">
        <f t="shared" si="22"/>
        <v>-1.2499999999999976E-3</v>
      </c>
      <c r="AC28" s="50">
        <f t="shared" si="4"/>
        <v>0</v>
      </c>
      <c r="AD28" s="41"/>
      <c r="AE28" s="42"/>
      <c r="AF28" s="30">
        <v>24</v>
      </c>
      <c r="AG28" s="30">
        <v>0.08</v>
      </c>
      <c r="AH28" s="52">
        <f t="shared" si="5"/>
        <v>8.0000000000000007E-5</v>
      </c>
      <c r="AI28" s="8">
        <f t="shared" si="23"/>
        <v>2.8647889756541165E-4</v>
      </c>
      <c r="AJ28" s="59">
        <f t="shared" si="24"/>
        <v>-8.2070158750293491E-3</v>
      </c>
      <c r="AK28" s="43">
        <f t="shared" si="8"/>
        <v>1466.42</v>
      </c>
      <c r="AL28" s="58">
        <f t="shared" si="9"/>
        <v>8.2070158750293491E-3</v>
      </c>
      <c r="AM28" s="8">
        <f t="shared" si="10"/>
        <v>873.23337650965766</v>
      </c>
      <c r="AN28" s="8">
        <f t="shared" si="11"/>
        <v>8338.7645006602907</v>
      </c>
      <c r="AS28" s="22">
        <v>11.08</v>
      </c>
      <c r="AT28" s="23">
        <v>18.100000000000001</v>
      </c>
    </row>
    <row r="29" spans="3:46" x14ac:dyDescent="0.25">
      <c r="D29" s="10" t="s">
        <v>19</v>
      </c>
      <c r="E29" s="9">
        <v>83.1</v>
      </c>
      <c r="F29" s="9" t="s">
        <v>18</v>
      </c>
      <c r="K29" s="15">
        <v>-155</v>
      </c>
      <c r="L29" s="26">
        <f t="shared" si="3"/>
        <v>-2.7052603405912108</v>
      </c>
      <c r="M29" s="18">
        <f t="shared" si="0"/>
        <v>80.265090431070263</v>
      </c>
      <c r="N29" s="29">
        <f t="shared" si="14"/>
        <v>-0.2224386029921277</v>
      </c>
      <c r="O29" s="18">
        <f t="shared" si="1"/>
        <v>-5.3385264718110648</v>
      </c>
      <c r="P29" s="29">
        <f t="shared" si="15"/>
        <v>-9.0992991273282087E-3</v>
      </c>
      <c r="Q29" s="18">
        <f t="shared" si="16"/>
        <v>-5241.1962973410482</v>
      </c>
      <c r="R29" s="29">
        <f t="shared" si="2"/>
        <v>533.67041810392834</v>
      </c>
      <c r="T29" s="30">
        <v>24</v>
      </c>
      <c r="U29" s="28">
        <f t="shared" si="17"/>
        <v>48</v>
      </c>
      <c r="V29" s="30">
        <v>0.08</v>
      </c>
      <c r="W29" s="33">
        <v>0</v>
      </c>
      <c r="X29" s="30">
        <f t="shared" si="25"/>
        <v>4.9999999999999975E-3</v>
      </c>
      <c r="Y29" s="33">
        <f t="shared" si="26"/>
        <v>0</v>
      </c>
      <c r="Z29" s="36">
        <f t="shared" si="20"/>
        <v>-2.4999999999999988E-3</v>
      </c>
      <c r="AA29" s="37">
        <f t="shared" si="21"/>
        <v>0</v>
      </c>
      <c r="AB29" s="36">
        <f t="shared" si="22"/>
        <v>-1.2499999999999994E-3</v>
      </c>
      <c r="AC29" s="50">
        <f t="shared" si="4"/>
        <v>0</v>
      </c>
      <c r="AD29" s="41"/>
      <c r="AE29" s="42"/>
      <c r="AF29" s="30">
        <v>25</v>
      </c>
      <c r="AG29" s="30">
        <v>0.08</v>
      </c>
      <c r="AH29" s="52">
        <f t="shared" si="5"/>
        <v>8.0000000000000007E-5</v>
      </c>
      <c r="AI29" s="8">
        <f t="shared" si="23"/>
        <v>0</v>
      </c>
      <c r="AJ29" s="59">
        <f t="shared" si="24"/>
        <v>-1.0871036508908506E-17</v>
      </c>
      <c r="AK29" s="43">
        <f t="shared" si="8"/>
        <v>1466.42</v>
      </c>
      <c r="AL29" s="58">
        <f t="shared" si="9"/>
        <v>1.0871036508908506E-17</v>
      </c>
      <c r="AM29" s="8" t="str">
        <f t="shared" si="10"/>
        <v/>
      </c>
      <c r="AN29" s="8" t="str">
        <f t="shared" si="11"/>
        <v/>
      </c>
      <c r="AS29" s="22">
        <v>11.08</v>
      </c>
      <c r="AT29" s="23">
        <v>18.100000000000001</v>
      </c>
    </row>
    <row r="30" spans="3:46" x14ac:dyDescent="0.25">
      <c r="D30" s="10" t="s">
        <v>24</v>
      </c>
      <c r="E30" s="9">
        <v>51.02</v>
      </c>
      <c r="F30" s="9" t="s">
        <v>20</v>
      </c>
      <c r="K30" s="15">
        <v>-154</v>
      </c>
      <c r="L30" s="26">
        <f t="shared" si="3"/>
        <v>-2.6878070480712677</v>
      </c>
      <c r="M30" s="18">
        <f t="shared" si="0"/>
        <v>80.033552594503334</v>
      </c>
      <c r="N30" s="29">
        <f t="shared" si="14"/>
        <v>-0.23153783656692895</v>
      </c>
      <c r="O30" s="18">
        <f t="shared" si="1"/>
        <v>-5.5569080776062947</v>
      </c>
      <c r="P30" s="29">
        <f t="shared" si="15"/>
        <v>-9.098882767602845E-3</v>
      </c>
      <c r="Q30" s="18">
        <f t="shared" si="16"/>
        <v>-5240.9564741392387</v>
      </c>
      <c r="R30" s="29">
        <f t="shared" si="2"/>
        <v>532.27813369951627</v>
      </c>
      <c r="T30" s="30">
        <v>25</v>
      </c>
      <c r="U30" s="28">
        <f t="shared" si="17"/>
        <v>50</v>
      </c>
      <c r="V30" s="30">
        <v>0.08</v>
      </c>
      <c r="W30" s="33">
        <v>0</v>
      </c>
      <c r="X30" s="30">
        <f t="shared" si="25"/>
        <v>0</v>
      </c>
      <c r="Y30" s="33">
        <f t="shared" si="26"/>
        <v>0</v>
      </c>
      <c r="Z30" s="36">
        <f t="shared" si="20"/>
        <v>0</v>
      </c>
      <c r="AA30" s="37">
        <f t="shared" si="21"/>
        <v>0</v>
      </c>
      <c r="AB30" s="36">
        <f t="shared" si="22"/>
        <v>2.4999999999999988E-3</v>
      </c>
      <c r="AC30" s="50">
        <f t="shared" si="4"/>
        <v>0</v>
      </c>
      <c r="AD30" s="41"/>
      <c r="AE30" s="42"/>
      <c r="AF30" s="30">
        <v>26</v>
      </c>
      <c r="AG30" s="30">
        <v>0.08</v>
      </c>
      <c r="AH30" s="52">
        <f t="shared" si="5"/>
        <v>8.0000000000000007E-5</v>
      </c>
      <c r="AI30" s="8">
        <f t="shared" si="23"/>
        <v>2.8647889756541127E-4</v>
      </c>
      <c r="AJ30" s="59">
        <f t="shared" si="24"/>
        <v>8.2070158750293509E-3</v>
      </c>
      <c r="AK30" s="43">
        <f t="shared" si="8"/>
        <v>1466.42</v>
      </c>
      <c r="AL30" s="58">
        <f t="shared" si="9"/>
        <v>0</v>
      </c>
      <c r="AM30" s="8" t="str">
        <f t="shared" si="10"/>
        <v/>
      </c>
      <c r="AN30" s="8" t="str">
        <f t="shared" si="11"/>
        <v/>
      </c>
      <c r="AS30" s="22">
        <v>11.08</v>
      </c>
      <c r="AT30" s="23">
        <v>18.100000000000001</v>
      </c>
    </row>
    <row r="31" spans="3:46" x14ac:dyDescent="0.25">
      <c r="D31" s="10" t="s">
        <v>21</v>
      </c>
      <c r="E31" s="9">
        <v>4</v>
      </c>
      <c r="F31" s="9"/>
      <c r="K31" s="15">
        <v>-153</v>
      </c>
      <c r="L31" s="26">
        <f t="shared" si="3"/>
        <v>-2.6703537555513241</v>
      </c>
      <c r="M31" s="18">
        <f t="shared" si="0"/>
        <v>79.792916225976001</v>
      </c>
      <c r="N31" s="29">
        <f t="shared" si="14"/>
        <v>-0.24063636852733339</v>
      </c>
      <c r="O31" s="18">
        <f t="shared" si="1"/>
        <v>-5.7752728446560013</v>
      </c>
      <c r="P31" s="29">
        <f t="shared" si="15"/>
        <v>-9.0978620643582531E-3</v>
      </c>
      <c r="Q31" s="18">
        <f t="shared" si="16"/>
        <v>-5240.3685490703538</v>
      </c>
      <c r="R31" s="29">
        <f t="shared" si="2"/>
        <v>530.83113796006126</v>
      </c>
      <c r="T31" s="30">
        <v>26</v>
      </c>
      <c r="U31" s="28">
        <f t="shared" si="17"/>
        <v>52</v>
      </c>
      <c r="V31" s="30">
        <v>0.08</v>
      </c>
      <c r="W31" s="33">
        <v>0</v>
      </c>
      <c r="X31" s="30">
        <f t="shared" si="25"/>
        <v>4.9999999999999975E-3</v>
      </c>
      <c r="Y31" s="33">
        <f t="shared" si="26"/>
        <v>0</v>
      </c>
      <c r="Z31" s="36">
        <f t="shared" si="20"/>
        <v>2.4999999999999988E-3</v>
      </c>
      <c r="AA31" s="37">
        <f t="shared" si="21"/>
        <v>0</v>
      </c>
      <c r="AB31" s="36">
        <f t="shared" si="22"/>
        <v>1.7347234759768071E-18</v>
      </c>
      <c r="AC31" s="50">
        <f t="shared" si="4"/>
        <v>0</v>
      </c>
      <c r="AD31" s="41"/>
      <c r="AE31" s="42"/>
      <c r="AF31" s="30">
        <v>27</v>
      </c>
      <c r="AG31" s="30">
        <v>0.09</v>
      </c>
      <c r="AH31" s="52">
        <f t="shared" si="5"/>
        <v>8.9999999999999992E-5</v>
      </c>
      <c r="AI31" s="8">
        <f t="shared" si="23"/>
        <v>2.8647889756541127E-4</v>
      </c>
      <c r="AJ31" s="59">
        <f t="shared" si="24"/>
        <v>9.3180312933501483E-18</v>
      </c>
      <c r="AK31" s="43">
        <f t="shared" si="8"/>
        <v>1468.0350000000001</v>
      </c>
      <c r="AL31" s="58">
        <f t="shared" si="9"/>
        <v>0</v>
      </c>
      <c r="AM31" s="8" t="str">
        <f t="shared" si="10"/>
        <v/>
      </c>
      <c r="AN31" s="8" t="str">
        <f t="shared" si="11"/>
        <v/>
      </c>
      <c r="AS31" s="22">
        <v>11.08</v>
      </c>
      <c r="AT31" s="23">
        <v>18.100000000000001</v>
      </c>
    </row>
    <row r="32" spans="3:46" x14ac:dyDescent="0.25">
      <c r="D32" s="10" t="s">
        <v>25</v>
      </c>
      <c r="E32" s="9">
        <v>146.25</v>
      </c>
      <c r="F32" s="9" t="s">
        <v>18</v>
      </c>
      <c r="K32" s="15">
        <v>-152</v>
      </c>
      <c r="L32" s="26">
        <f t="shared" si="3"/>
        <v>-2.6529004630313811</v>
      </c>
      <c r="M32" s="18">
        <f t="shared" si="0"/>
        <v>79.543182665280355</v>
      </c>
      <c r="N32" s="29">
        <f t="shared" si="14"/>
        <v>-0.24973356069564545</v>
      </c>
      <c r="O32" s="18">
        <f t="shared" si="1"/>
        <v>-5.9936054566954908</v>
      </c>
      <c r="P32" s="29">
        <f t="shared" si="15"/>
        <v>-9.0961680711458825E-3</v>
      </c>
      <c r="Q32" s="18">
        <f t="shared" si="16"/>
        <v>-5239.3928089800283</v>
      </c>
      <c r="R32" s="29">
        <f t="shared" si="2"/>
        <v>529.32943894200753</v>
      </c>
      <c r="T32" s="30">
        <v>27</v>
      </c>
      <c r="U32" s="28">
        <f t="shared" si="17"/>
        <v>54</v>
      </c>
      <c r="V32" s="30">
        <v>0.09</v>
      </c>
      <c r="W32" s="33">
        <v>0</v>
      </c>
      <c r="X32" s="30">
        <f t="shared" si="25"/>
        <v>4.9999999999999975E-3</v>
      </c>
      <c r="Y32" s="33">
        <f t="shared" si="26"/>
        <v>0</v>
      </c>
      <c r="Z32" s="36">
        <f t="shared" si="20"/>
        <v>3.4694469519536142E-18</v>
      </c>
      <c r="AA32" s="37">
        <f t="shared" si="21"/>
        <v>0</v>
      </c>
      <c r="AB32" s="36">
        <f t="shared" si="22"/>
        <v>-1.2499999999999976E-3</v>
      </c>
      <c r="AC32" s="50">
        <f t="shared" si="4"/>
        <v>0</v>
      </c>
      <c r="AD32" s="41"/>
      <c r="AE32" s="42"/>
      <c r="AF32" s="30">
        <v>28</v>
      </c>
      <c r="AG32" s="30">
        <v>0.09</v>
      </c>
      <c r="AH32" s="52">
        <f t="shared" si="5"/>
        <v>8.9999999999999992E-5</v>
      </c>
      <c r="AI32" s="8">
        <f t="shared" si="23"/>
        <v>2.8647889756541159E-4</v>
      </c>
      <c r="AJ32" s="59">
        <f t="shared" si="24"/>
        <v>3.4166114742283825E-17</v>
      </c>
      <c r="AK32" s="43">
        <f t="shared" si="8"/>
        <v>1468.0350000000001</v>
      </c>
      <c r="AL32" s="58">
        <f t="shared" si="9"/>
        <v>0</v>
      </c>
      <c r="AM32" s="8" t="str">
        <f t="shared" si="10"/>
        <v/>
      </c>
      <c r="AN32" s="8" t="str">
        <f t="shared" si="11"/>
        <v/>
      </c>
      <c r="AS32" s="22">
        <v>11.08</v>
      </c>
      <c r="AT32" s="23">
        <v>18.100000000000001</v>
      </c>
    </row>
    <row r="33" spans="4:46" x14ac:dyDescent="0.25">
      <c r="D33" s="10" t="s">
        <v>22</v>
      </c>
      <c r="E33" s="9">
        <v>1999</v>
      </c>
      <c r="F33" s="9" t="s">
        <v>20</v>
      </c>
      <c r="K33" s="15">
        <v>-151</v>
      </c>
      <c r="L33" s="26">
        <f t="shared" si="3"/>
        <v>-2.6354471705114375</v>
      </c>
      <c r="M33" s="18">
        <f t="shared" si="0"/>
        <v>79.28435396061073</v>
      </c>
      <c r="N33" s="29">
        <f t="shared" si="14"/>
        <v>-0.25882870466962515</v>
      </c>
      <c r="O33" s="18">
        <f t="shared" si="1"/>
        <v>-6.2118889120710037</v>
      </c>
      <c r="P33" s="29">
        <f t="shared" si="15"/>
        <v>-9.0937292997139707E-3</v>
      </c>
      <c r="Q33" s="18">
        <f t="shared" si="16"/>
        <v>-5237.9880766352471</v>
      </c>
      <c r="R33" s="29">
        <f t="shared" si="2"/>
        <v>527.7730489615667</v>
      </c>
      <c r="T33" s="30">
        <v>28</v>
      </c>
      <c r="U33" s="28">
        <f t="shared" si="17"/>
        <v>56</v>
      </c>
      <c r="V33" s="30">
        <v>0.09</v>
      </c>
      <c r="W33" s="33">
        <v>0</v>
      </c>
      <c r="X33" s="30">
        <f t="shared" si="25"/>
        <v>5.0000000000000044E-3</v>
      </c>
      <c r="Y33" s="33">
        <f t="shared" si="26"/>
        <v>0</v>
      </c>
      <c r="Z33" s="36">
        <f t="shared" si="20"/>
        <v>3.4694469519536142E-18</v>
      </c>
      <c r="AA33" s="37">
        <f t="shared" si="21"/>
        <v>0</v>
      </c>
      <c r="AB33" s="36">
        <f t="shared" si="22"/>
        <v>-3.4694469519536142E-18</v>
      </c>
      <c r="AC33" s="50">
        <f t="shared" si="4"/>
        <v>0</v>
      </c>
      <c r="AD33" s="41"/>
      <c r="AE33" s="42"/>
      <c r="AF33" s="30">
        <v>29</v>
      </c>
      <c r="AG33" s="30">
        <v>0.1</v>
      </c>
      <c r="AH33" s="52">
        <f t="shared" si="5"/>
        <v>1E-4</v>
      </c>
      <c r="AI33" s="8">
        <f t="shared" si="23"/>
        <v>2.8647889756541246E-4</v>
      </c>
      <c r="AJ33" s="59">
        <f t="shared" si="24"/>
        <v>1.3977046940025246E-17</v>
      </c>
      <c r="AK33" s="43">
        <f t="shared" si="8"/>
        <v>1469.65</v>
      </c>
      <c r="AL33" s="58">
        <f t="shared" si="9"/>
        <v>0</v>
      </c>
      <c r="AM33" s="8" t="str">
        <f t="shared" si="10"/>
        <v/>
      </c>
      <c r="AN33" s="8" t="str">
        <f t="shared" si="11"/>
        <v/>
      </c>
      <c r="AS33" s="22">
        <v>11.08</v>
      </c>
      <c r="AT33" s="23">
        <v>18.100000000000001</v>
      </c>
    </row>
    <row r="34" spans="4:46" x14ac:dyDescent="0.25">
      <c r="D34" s="10" t="s">
        <v>37</v>
      </c>
      <c r="E34" s="9">
        <v>4000</v>
      </c>
      <c r="F34" s="9" t="s">
        <v>38</v>
      </c>
      <c r="K34" s="15">
        <v>-150</v>
      </c>
      <c r="L34" s="26">
        <f t="shared" si="3"/>
        <v>-2.6179938779914944</v>
      </c>
      <c r="M34" s="18">
        <f t="shared" si="0"/>
        <v>79.016432941315657</v>
      </c>
      <c r="N34" s="29">
        <f t="shared" si="14"/>
        <v>-0.26792101929507339</v>
      </c>
      <c r="O34" s="18">
        <f t="shared" si="1"/>
        <v>-6.4301044630817614</v>
      </c>
      <c r="P34" s="29">
        <f t="shared" si="15"/>
        <v>-9.0904717511719468E-3</v>
      </c>
      <c r="Q34" s="18">
        <f t="shared" si="16"/>
        <v>-5236.1117286750414</v>
      </c>
      <c r="R34" s="29">
        <f t="shared" si="2"/>
        <v>526.16198503219073</v>
      </c>
      <c r="T34" s="30">
        <v>29</v>
      </c>
      <c r="U34" s="28">
        <f t="shared" si="17"/>
        <v>58</v>
      </c>
      <c r="V34" s="30">
        <v>0.1</v>
      </c>
      <c r="W34" s="33">
        <v>0</v>
      </c>
      <c r="X34" s="30">
        <f t="shared" si="25"/>
        <v>5.0000000000000044E-3</v>
      </c>
      <c r="Y34" s="33">
        <f t="shared" si="26"/>
        <v>0</v>
      </c>
      <c r="Z34" s="36">
        <f t="shared" si="20"/>
        <v>-3.4694469519536142E-18</v>
      </c>
      <c r="AA34" s="37">
        <f t="shared" si="21"/>
        <v>0</v>
      </c>
      <c r="AB34" s="36">
        <f t="shared" si="22"/>
        <v>-3.4694469519536142E-18</v>
      </c>
      <c r="AC34" s="50">
        <f t="shared" si="4"/>
        <v>0</v>
      </c>
      <c r="AD34" s="41"/>
      <c r="AE34" s="42"/>
      <c r="AF34" s="30">
        <v>30</v>
      </c>
      <c r="AG34" s="30">
        <v>0.1</v>
      </c>
      <c r="AH34" s="52">
        <f t="shared" si="5"/>
        <v>1E-4</v>
      </c>
      <c r="AI34" s="8">
        <f t="shared" si="23"/>
        <v>2.8647889756541208E-4</v>
      </c>
      <c r="AJ34" s="59">
        <f t="shared" si="24"/>
        <v>-3.7272125173400655E-17</v>
      </c>
      <c r="AK34" s="43">
        <f t="shared" si="8"/>
        <v>1469.65</v>
      </c>
      <c r="AL34" s="58">
        <f t="shared" si="9"/>
        <v>3.7272125173400655E-17</v>
      </c>
      <c r="AM34" s="8" t="str">
        <f t="shared" si="10"/>
        <v/>
      </c>
      <c r="AN34" s="8" t="str">
        <f t="shared" si="11"/>
        <v/>
      </c>
      <c r="AS34" s="22">
        <v>11.08</v>
      </c>
      <c r="AT34" s="23">
        <v>18.100000000000001</v>
      </c>
    </row>
    <row r="35" spans="4:46" x14ac:dyDescent="0.25">
      <c r="D35" s="10" t="s">
        <v>65</v>
      </c>
      <c r="E35" s="9">
        <v>2105</v>
      </c>
      <c r="F35" s="9" t="s">
        <v>38</v>
      </c>
      <c r="K35" s="15">
        <v>-149</v>
      </c>
      <c r="L35" s="26">
        <f t="shared" si="3"/>
        <v>-2.6005405854715509</v>
      </c>
      <c r="M35" s="18">
        <f t="shared" si="0"/>
        <v>78.739423293143687</v>
      </c>
      <c r="N35" s="29">
        <f t="shared" si="14"/>
        <v>-0.27700964817196905</v>
      </c>
      <c r="O35" s="18">
        <f t="shared" si="1"/>
        <v>-6.6482315561272571</v>
      </c>
      <c r="P35" s="29">
        <f t="shared" si="15"/>
        <v>-9.0863189518799459E-3</v>
      </c>
      <c r="Q35" s="18">
        <f t="shared" si="16"/>
        <v>-5233.7197162828488</v>
      </c>
      <c r="R35" s="29">
        <f t="shared" si="2"/>
        <v>524.49626931704006</v>
      </c>
      <c r="T35" s="30">
        <v>30</v>
      </c>
      <c r="U35" s="28">
        <f t="shared" si="17"/>
        <v>60</v>
      </c>
      <c r="V35" s="30">
        <v>0.1</v>
      </c>
      <c r="W35" s="33">
        <v>0</v>
      </c>
      <c r="X35" s="30">
        <f t="shared" si="25"/>
        <v>4.9999999999999975E-3</v>
      </c>
      <c r="Y35" s="33">
        <f t="shared" si="26"/>
        <v>0</v>
      </c>
      <c r="Z35" s="36">
        <f t="shared" si="20"/>
        <v>-3.4694469519536142E-18</v>
      </c>
      <c r="AA35" s="37">
        <f t="shared" si="21"/>
        <v>0</v>
      </c>
      <c r="AB35" s="36">
        <f t="shared" si="22"/>
        <v>-1.2499999999999976E-3</v>
      </c>
      <c r="AC35" s="50">
        <f t="shared" si="4"/>
        <v>0</v>
      </c>
      <c r="AD35" s="41"/>
      <c r="AE35" s="42"/>
      <c r="AF35" s="30">
        <v>31</v>
      </c>
      <c r="AG35" s="30">
        <v>0.11</v>
      </c>
      <c r="AH35" s="52">
        <f t="shared" si="5"/>
        <v>1.1E-4</v>
      </c>
      <c r="AI35" s="8">
        <f t="shared" si="23"/>
        <v>2.8647889756541116E-4</v>
      </c>
      <c r="AJ35" s="59">
        <f t="shared" si="24"/>
        <v>-8.2070158750293613E-3</v>
      </c>
      <c r="AK35" s="43">
        <f t="shared" si="8"/>
        <v>1471.2650000000001</v>
      </c>
      <c r="AL35" s="58">
        <f t="shared" si="9"/>
        <v>8.2070158750293613E-3</v>
      </c>
      <c r="AM35" s="8">
        <f t="shared" si="10"/>
        <v>874.66693877579007</v>
      </c>
      <c r="AN35" s="8">
        <f t="shared" si="11"/>
        <v>8352.4540119133908</v>
      </c>
      <c r="AS35" s="22">
        <v>11.08</v>
      </c>
      <c r="AT35" s="23">
        <v>18.100000000000001</v>
      </c>
    </row>
    <row r="36" spans="4:46" x14ac:dyDescent="0.25">
      <c r="K36" s="15">
        <v>-148</v>
      </c>
      <c r="L36" s="26">
        <f t="shared" si="3"/>
        <v>-2.5830872929516078</v>
      </c>
      <c r="M36" s="18">
        <f t="shared" si="0"/>
        <v>78.453329635944854</v>
      </c>
      <c r="N36" s="29">
        <f t="shared" si="14"/>
        <v>-0.28609365719883328</v>
      </c>
      <c r="O36" s="18">
        <f t="shared" si="1"/>
        <v>-6.8662477727719988</v>
      </c>
      <c r="P36" s="29">
        <f t="shared" si="15"/>
        <v>-9.0811919937650032E-3</v>
      </c>
      <c r="Q36" s="18">
        <f t="shared" si="16"/>
        <v>-5230.7665884086418</v>
      </c>
      <c r="R36" s="29">
        <f t="shared" si="2"/>
        <v>522.77592959621859</v>
      </c>
      <c r="T36" s="30">
        <v>31</v>
      </c>
      <c r="U36" s="28">
        <f t="shared" si="17"/>
        <v>62</v>
      </c>
      <c r="V36" s="30">
        <v>0.11</v>
      </c>
      <c r="W36" s="33">
        <v>0</v>
      </c>
      <c r="X36" s="30">
        <f t="shared" si="25"/>
        <v>4.9999999999999975E-3</v>
      </c>
      <c r="Y36" s="33">
        <f t="shared" si="26"/>
        <v>0</v>
      </c>
      <c r="Z36" s="36">
        <f t="shared" si="20"/>
        <v>-2.4999999999999988E-3</v>
      </c>
      <c r="AA36" s="37">
        <f t="shared" si="21"/>
        <v>0</v>
      </c>
      <c r="AB36" s="36">
        <f t="shared" si="22"/>
        <v>1.7347234759768071E-18</v>
      </c>
      <c r="AC36" s="50">
        <f t="shared" si="4"/>
        <v>0</v>
      </c>
      <c r="AD36" s="41"/>
      <c r="AE36" s="42"/>
      <c r="AF36" s="30">
        <v>32</v>
      </c>
      <c r="AG36" s="30">
        <v>0.11</v>
      </c>
      <c r="AH36" s="52">
        <f t="shared" si="5"/>
        <v>1.1E-4</v>
      </c>
      <c r="AI36" s="8">
        <f t="shared" si="23"/>
        <v>0</v>
      </c>
      <c r="AJ36" s="59">
        <f t="shared" si="24"/>
        <v>-1.0871036508908489E-17</v>
      </c>
      <c r="AK36" s="43">
        <f t="shared" si="8"/>
        <v>1471.2650000000001</v>
      </c>
      <c r="AL36" s="58">
        <f t="shared" si="9"/>
        <v>1.0871036508908489E-17</v>
      </c>
      <c r="AM36" s="8" t="str">
        <f t="shared" si="10"/>
        <v/>
      </c>
      <c r="AN36" s="8" t="str">
        <f t="shared" si="11"/>
        <v/>
      </c>
      <c r="AS36" s="22">
        <v>11.08</v>
      </c>
      <c r="AT36" s="23">
        <v>18.100000000000001</v>
      </c>
    </row>
    <row r="37" spans="4:46" x14ac:dyDescent="0.25">
      <c r="K37" s="15">
        <v>-147</v>
      </c>
      <c r="L37" s="26">
        <f t="shared" si="3"/>
        <v>-2.5656340004316642</v>
      </c>
      <c r="M37" s="18">
        <f t="shared" si="0"/>
        <v>78.158157603785355</v>
      </c>
      <c r="N37" s="29">
        <f t="shared" si="14"/>
        <v>-0.29517203215949905</v>
      </c>
      <c r="O37" s="18">
        <f t="shared" si="1"/>
        <v>-7.0841287718279773</v>
      </c>
      <c r="P37" s="29">
        <f t="shared" si="15"/>
        <v>-9.0750095799805308E-3</v>
      </c>
      <c r="Q37" s="18">
        <f t="shared" si="16"/>
        <v>-5227.2055180687858</v>
      </c>
      <c r="R37" s="29">
        <f t="shared" si="2"/>
        <v>521.00099974851946</v>
      </c>
      <c r="T37" s="30">
        <v>32</v>
      </c>
      <c r="U37" s="28">
        <f t="shared" si="17"/>
        <v>64</v>
      </c>
      <c r="V37" s="30">
        <v>0.11</v>
      </c>
      <c r="W37" s="33">
        <v>0</v>
      </c>
      <c r="X37" s="30">
        <f t="shared" si="25"/>
        <v>0</v>
      </c>
      <c r="Y37" s="33">
        <f t="shared" si="26"/>
        <v>0</v>
      </c>
      <c r="Z37" s="36">
        <f t="shared" si="20"/>
        <v>0</v>
      </c>
      <c r="AA37" s="37">
        <f t="shared" si="21"/>
        <v>0</v>
      </c>
      <c r="AB37" s="36">
        <f t="shared" si="22"/>
        <v>2.4999999999999988E-3</v>
      </c>
      <c r="AC37" s="50">
        <f t="shared" si="4"/>
        <v>0</v>
      </c>
      <c r="AD37" s="41"/>
      <c r="AE37" s="42"/>
      <c r="AF37" s="30">
        <v>33</v>
      </c>
      <c r="AG37" s="30">
        <v>0.11</v>
      </c>
      <c r="AH37" s="52">
        <f t="shared" si="5"/>
        <v>1.1E-4</v>
      </c>
      <c r="AI37" s="8">
        <f t="shared" si="23"/>
        <v>2.8647889756541078E-4</v>
      </c>
      <c r="AJ37" s="59">
        <f t="shared" si="24"/>
        <v>8.2070158750293509E-3</v>
      </c>
      <c r="AK37" s="43">
        <f t="shared" si="8"/>
        <v>1471.2650000000001</v>
      </c>
      <c r="AL37" s="58">
        <f t="shared" si="9"/>
        <v>0</v>
      </c>
      <c r="AM37" s="8" t="str">
        <f t="shared" si="10"/>
        <v/>
      </c>
      <c r="AN37" s="8" t="str">
        <f t="shared" si="11"/>
        <v/>
      </c>
      <c r="AS37" s="22">
        <v>11.08</v>
      </c>
      <c r="AT37" s="23">
        <v>18.100000000000001</v>
      </c>
    </row>
    <row r="38" spans="4:46" x14ac:dyDescent="0.25">
      <c r="K38" s="15">
        <v>-146</v>
      </c>
      <c r="L38" s="26">
        <f t="shared" si="3"/>
        <v>-2.5481807079117211</v>
      </c>
      <c r="M38" s="18">
        <f t="shared" si="0"/>
        <v>77.853913927426561</v>
      </c>
      <c r="N38" s="29">
        <f t="shared" si="14"/>
        <v>-0.30424367635879435</v>
      </c>
      <c r="O38" s="18">
        <f t="shared" si="1"/>
        <v>-7.3018482326110643</v>
      </c>
      <c r="P38" s="29">
        <f t="shared" si="15"/>
        <v>-9.0676880758380207E-3</v>
      </c>
      <c r="Q38" s="18">
        <f t="shared" si="16"/>
        <v>-5222.9883316826999</v>
      </c>
      <c r="R38" s="29">
        <f t="shared" si="2"/>
        <v>519.1715202473888</v>
      </c>
      <c r="T38" s="30">
        <v>33</v>
      </c>
      <c r="U38" s="28">
        <f t="shared" si="17"/>
        <v>66</v>
      </c>
      <c r="V38" s="30">
        <v>0.11</v>
      </c>
      <c r="W38" s="33">
        <v>0</v>
      </c>
      <c r="X38" s="30">
        <f t="shared" si="25"/>
        <v>4.9999999999999975E-3</v>
      </c>
      <c r="Y38" s="33">
        <f t="shared" si="26"/>
        <v>0</v>
      </c>
      <c r="Z38" s="36">
        <f t="shared" si="20"/>
        <v>2.4999999999999988E-3</v>
      </c>
      <c r="AA38" s="37">
        <f t="shared" si="21"/>
        <v>0</v>
      </c>
      <c r="AB38" s="36">
        <f t="shared" si="22"/>
        <v>-1.2499999999999994E-3</v>
      </c>
      <c r="AC38" s="50">
        <f t="shared" si="4"/>
        <v>0</v>
      </c>
      <c r="AD38" s="41"/>
      <c r="AE38" s="42"/>
      <c r="AF38" s="30">
        <v>34</v>
      </c>
      <c r="AG38" s="30">
        <v>0.12</v>
      </c>
      <c r="AH38" s="52">
        <f t="shared" si="5"/>
        <v>1.1999999999999999E-4</v>
      </c>
      <c r="AI38" s="8">
        <f t="shared" si="23"/>
        <v>2.864788975654117E-4</v>
      </c>
      <c r="AJ38" s="59">
        <f t="shared" si="24"/>
        <v>-8.2070158750293509E-3</v>
      </c>
      <c r="AK38" s="43">
        <f t="shared" si="8"/>
        <v>1472.88</v>
      </c>
      <c r="AL38" s="58">
        <f t="shared" si="9"/>
        <v>8.2070158750293509E-3</v>
      </c>
      <c r="AM38" s="8">
        <f t="shared" si="10"/>
        <v>875.14427102034495</v>
      </c>
      <c r="AN38" s="8">
        <f t="shared" si="11"/>
        <v>8357.0121990864736</v>
      </c>
      <c r="AS38" s="22">
        <v>11.08</v>
      </c>
      <c r="AT38" s="23">
        <v>18.100000000000001</v>
      </c>
    </row>
    <row r="39" spans="4:46" x14ac:dyDescent="0.25">
      <c r="K39" s="15">
        <v>-145</v>
      </c>
      <c r="L39" s="26">
        <f t="shared" si="3"/>
        <v>-2.530727415391778</v>
      </c>
      <c r="M39" s="18">
        <f t="shared" si="0"/>
        <v>77.540606519115386</v>
      </c>
      <c r="N39" s="29">
        <f t="shared" si="14"/>
        <v>-0.3133074083111751</v>
      </c>
      <c r="O39" s="18">
        <f t="shared" si="1"/>
        <v>-7.5193777994682023</v>
      </c>
      <c r="P39" s="29">
        <f t="shared" si="15"/>
        <v>-9.0591415653520357E-3</v>
      </c>
      <c r="Q39" s="18">
        <f t="shared" si="16"/>
        <v>-5218.0655416427726</v>
      </c>
      <c r="R39" s="29">
        <f t="shared" si="2"/>
        <v>517.2875386707866</v>
      </c>
      <c r="T39" s="30">
        <v>34</v>
      </c>
      <c r="U39" s="28">
        <f t="shared" si="17"/>
        <v>68</v>
      </c>
      <c r="V39" s="30">
        <v>0.12</v>
      </c>
      <c r="W39" s="33">
        <v>0</v>
      </c>
      <c r="X39" s="30">
        <f t="shared" si="25"/>
        <v>4.9999999999999975E-3</v>
      </c>
      <c r="Y39" s="33">
        <f t="shared" si="26"/>
        <v>0</v>
      </c>
      <c r="Z39" s="36">
        <f t="shared" si="20"/>
        <v>-2.4999999999999988E-3</v>
      </c>
      <c r="AA39" s="37">
        <f t="shared" si="21"/>
        <v>0</v>
      </c>
      <c r="AB39" s="36">
        <f t="shared" si="22"/>
        <v>-1.2499999999999976E-3</v>
      </c>
      <c r="AC39" s="50">
        <f t="shared" si="4"/>
        <v>0</v>
      </c>
      <c r="AD39" s="41"/>
      <c r="AE39" s="42"/>
      <c r="AF39" s="30">
        <v>35</v>
      </c>
      <c r="AG39" s="30">
        <v>0.12</v>
      </c>
      <c r="AH39" s="52">
        <f t="shared" si="5"/>
        <v>1.1999999999999999E-4</v>
      </c>
      <c r="AI39" s="8">
        <f t="shared" si="23"/>
        <v>0</v>
      </c>
      <c r="AJ39" s="59">
        <f t="shared" si="24"/>
        <v>7.7650260777918029E-18</v>
      </c>
      <c r="AK39" s="43">
        <f t="shared" si="8"/>
        <v>1472.88</v>
      </c>
      <c r="AL39" s="58">
        <f t="shared" si="9"/>
        <v>0</v>
      </c>
      <c r="AM39" s="8" t="str">
        <f t="shared" si="10"/>
        <v/>
      </c>
      <c r="AN39" s="8" t="str">
        <f t="shared" si="11"/>
        <v/>
      </c>
      <c r="AS39" s="22">
        <v>11.08</v>
      </c>
      <c r="AT39" s="23">
        <v>18.100000000000001</v>
      </c>
    </row>
    <row r="40" spans="4:46" x14ac:dyDescent="0.25">
      <c r="K40" s="15">
        <v>-144</v>
      </c>
      <c r="L40" s="26">
        <f t="shared" si="3"/>
        <v>-2.5132741228718345</v>
      </c>
      <c r="M40" s="18">
        <f t="shared" si="0"/>
        <v>77.218244559625887</v>
      </c>
      <c r="N40" s="29">
        <f t="shared" si="14"/>
        <v>-0.32236195948949842</v>
      </c>
      <c r="O40" s="18">
        <f t="shared" si="1"/>
        <v>-7.736687027747962</v>
      </c>
      <c r="P40" s="29">
        <f t="shared" si="15"/>
        <v>-9.0492819141161362E-3</v>
      </c>
      <c r="Q40" s="18">
        <f t="shared" si="16"/>
        <v>-5212.3863825308945</v>
      </c>
      <c r="R40" s="29">
        <f t="shared" si="2"/>
        <v>515.34911022458652</v>
      </c>
      <c r="T40" s="30">
        <v>35</v>
      </c>
      <c r="U40" s="28">
        <f t="shared" si="17"/>
        <v>70</v>
      </c>
      <c r="V40" s="30">
        <v>0.12</v>
      </c>
      <c r="W40" s="33">
        <v>0</v>
      </c>
      <c r="X40" s="30">
        <f t="shared" si="25"/>
        <v>0</v>
      </c>
      <c r="Y40" s="33">
        <f t="shared" si="26"/>
        <v>0</v>
      </c>
      <c r="Z40" s="36">
        <f t="shared" si="20"/>
        <v>3.4694469519536142E-18</v>
      </c>
      <c r="AA40" s="37">
        <f t="shared" si="21"/>
        <v>0</v>
      </c>
      <c r="AB40" s="36">
        <f t="shared" si="22"/>
        <v>2.5000000000000005E-3</v>
      </c>
      <c r="AC40" s="50">
        <f t="shared" si="4"/>
        <v>0</v>
      </c>
      <c r="AD40" s="41"/>
      <c r="AE40" s="42"/>
      <c r="AF40" s="30">
        <v>36</v>
      </c>
      <c r="AG40" s="30">
        <v>0.12</v>
      </c>
      <c r="AH40" s="52">
        <f t="shared" si="5"/>
        <v>1.1999999999999999E-4</v>
      </c>
      <c r="AI40" s="8">
        <f t="shared" si="23"/>
        <v>2.8647889756541197E-4</v>
      </c>
      <c r="AJ40" s="59">
        <f t="shared" si="24"/>
        <v>8.2070158750293595E-3</v>
      </c>
      <c r="AK40" s="43">
        <f t="shared" si="8"/>
        <v>1472.88</v>
      </c>
      <c r="AL40" s="58">
        <f t="shared" si="9"/>
        <v>0</v>
      </c>
      <c r="AM40" s="8" t="str">
        <f t="shared" si="10"/>
        <v/>
      </c>
      <c r="AN40" s="8" t="str">
        <f t="shared" si="11"/>
        <v/>
      </c>
      <c r="AS40" s="22">
        <v>11.08</v>
      </c>
      <c r="AT40" s="23">
        <v>18.100000000000001</v>
      </c>
    </row>
    <row r="41" spans="4:46" x14ac:dyDescent="0.25">
      <c r="K41" s="15">
        <v>-143</v>
      </c>
      <c r="L41" s="26">
        <f t="shared" si="3"/>
        <v>-2.4958208303518914</v>
      </c>
      <c r="M41" s="18">
        <f t="shared" si="0"/>
        <v>76.88683858748648</v>
      </c>
      <c r="N41" s="29">
        <f t="shared" si="14"/>
        <v>-0.33140597213940737</v>
      </c>
      <c r="O41" s="18">
        <f t="shared" si="1"/>
        <v>-7.9537433313457768</v>
      </c>
      <c r="P41" s="29">
        <f t="shared" si="15"/>
        <v>-9.038018838133155E-3</v>
      </c>
      <c r="Q41" s="18">
        <f t="shared" si="16"/>
        <v>-5205.8988507646973</v>
      </c>
      <c r="R41" s="29">
        <f t="shared" si="2"/>
        <v>513.35629827911703</v>
      </c>
      <c r="T41" s="30">
        <v>36</v>
      </c>
      <c r="U41" s="28">
        <f t="shared" si="17"/>
        <v>72</v>
      </c>
      <c r="V41" s="30">
        <v>0.12</v>
      </c>
      <c r="W41" s="33">
        <v>0</v>
      </c>
      <c r="X41" s="30">
        <f t="shared" si="25"/>
        <v>5.0000000000000044E-3</v>
      </c>
      <c r="Y41" s="33">
        <f t="shared" si="26"/>
        <v>0</v>
      </c>
      <c r="Z41" s="36">
        <f t="shared" si="20"/>
        <v>2.5000000000000022E-3</v>
      </c>
      <c r="AA41" s="37">
        <f t="shared" si="21"/>
        <v>0</v>
      </c>
      <c r="AB41" s="36">
        <f t="shared" si="22"/>
        <v>-1.2500000000000028E-3</v>
      </c>
      <c r="AC41" s="50">
        <f t="shared" si="4"/>
        <v>0</v>
      </c>
      <c r="AD41" s="41"/>
      <c r="AE41" s="42"/>
      <c r="AF41" s="30">
        <v>37</v>
      </c>
      <c r="AG41" s="30">
        <v>0.13</v>
      </c>
      <c r="AH41" s="52">
        <f t="shared" si="5"/>
        <v>1.3000000000000002E-4</v>
      </c>
      <c r="AI41" s="8">
        <f t="shared" si="23"/>
        <v>2.8647889756541197E-4</v>
      </c>
      <c r="AJ41" s="59">
        <f t="shared" si="24"/>
        <v>-8.2070158750293595E-3</v>
      </c>
      <c r="AK41" s="43">
        <f t="shared" si="8"/>
        <v>1474.4949999999999</v>
      </c>
      <c r="AL41" s="58">
        <f t="shared" si="9"/>
        <v>8.2070158750293595E-3</v>
      </c>
      <c r="AM41" s="8">
        <f t="shared" si="10"/>
        <v>875.6213430542042</v>
      </c>
      <c r="AN41" s="8">
        <f t="shared" si="11"/>
        <v>8361.5679014304496</v>
      </c>
      <c r="AS41" s="22">
        <v>11.08</v>
      </c>
      <c r="AT41" s="23">
        <v>18.100000000000001</v>
      </c>
    </row>
    <row r="42" spans="4:46" x14ac:dyDescent="0.25">
      <c r="K42" s="15">
        <v>-142</v>
      </c>
      <c r="L42" s="26">
        <f t="shared" si="3"/>
        <v>-2.4783675378319479</v>
      </c>
      <c r="M42" s="18">
        <f t="shared" si="0"/>
        <v>76.546400590320715</v>
      </c>
      <c r="N42" s="29">
        <f t="shared" si="14"/>
        <v>-0.34043799716576473</v>
      </c>
      <c r="O42" s="18">
        <f t="shared" si="1"/>
        <v>-8.1705119319783535</v>
      </c>
      <c r="P42" s="29">
        <f t="shared" si="15"/>
        <v>-9.0252599792179922E-3</v>
      </c>
      <c r="Q42" s="18">
        <f t="shared" si="16"/>
        <v>-5198.5497480295635</v>
      </c>
      <c r="R42" s="29">
        <f t="shared" si="2"/>
        <v>511.30917491841228</v>
      </c>
      <c r="T42" s="30">
        <v>37</v>
      </c>
      <c r="U42" s="28">
        <f t="shared" si="17"/>
        <v>74</v>
      </c>
      <c r="V42" s="30">
        <v>0.13</v>
      </c>
      <c r="W42" s="33">
        <v>0</v>
      </c>
      <c r="X42" s="30">
        <f t="shared" si="25"/>
        <v>5.0000000000000044E-3</v>
      </c>
      <c r="Y42" s="33">
        <f t="shared" si="26"/>
        <v>0</v>
      </c>
      <c r="Z42" s="36">
        <f t="shared" si="20"/>
        <v>-2.5000000000000022E-3</v>
      </c>
      <c r="AA42" s="37">
        <f t="shared" si="21"/>
        <v>0</v>
      </c>
      <c r="AB42" s="36">
        <f t="shared" si="22"/>
        <v>-1.2500000000000011E-3</v>
      </c>
      <c r="AC42" s="50">
        <f t="shared" si="4"/>
        <v>0</v>
      </c>
      <c r="AD42" s="41"/>
      <c r="AE42" s="42"/>
      <c r="AF42" s="30">
        <v>38</v>
      </c>
      <c r="AG42" s="30">
        <v>0.13</v>
      </c>
      <c r="AH42" s="52">
        <f t="shared" si="5"/>
        <v>1.3000000000000002E-4</v>
      </c>
      <c r="AI42" s="8">
        <f t="shared" si="23"/>
        <v>0</v>
      </c>
      <c r="AJ42" s="59">
        <f t="shared" si="24"/>
        <v>3.106010431116721E-18</v>
      </c>
      <c r="AK42" s="43">
        <f t="shared" si="8"/>
        <v>1474.4949999999999</v>
      </c>
      <c r="AL42" s="58">
        <f t="shared" si="9"/>
        <v>0</v>
      </c>
      <c r="AM42" s="8" t="str">
        <f t="shared" si="10"/>
        <v/>
      </c>
      <c r="AN42" s="8" t="str">
        <f t="shared" si="11"/>
        <v/>
      </c>
      <c r="AS42" s="22">
        <v>11.08</v>
      </c>
      <c r="AT42" s="23">
        <v>18.100000000000001</v>
      </c>
    </row>
    <row r="43" spans="4:46" x14ac:dyDescent="0.25">
      <c r="K43" s="15">
        <v>-141</v>
      </c>
      <c r="L43" s="26">
        <f t="shared" si="3"/>
        <v>-2.4609142453120048</v>
      </c>
      <c r="M43" s="18">
        <f t="shared" si="0"/>
        <v>76.196944098222872</v>
      </c>
      <c r="N43" s="29">
        <f t="shared" si="14"/>
        <v>-0.34945649209784335</v>
      </c>
      <c r="O43" s="18">
        <f t="shared" si="1"/>
        <v>-8.3869558103482422</v>
      </c>
      <c r="P43" s="29">
        <f t="shared" si="15"/>
        <v>-9.010910987505838E-3</v>
      </c>
      <c r="Q43" s="18">
        <f t="shared" si="16"/>
        <v>-5190.2847288033627</v>
      </c>
      <c r="R43" s="29">
        <f t="shared" si="2"/>
        <v>509.20782150169867</v>
      </c>
      <c r="T43" s="30">
        <v>38</v>
      </c>
      <c r="U43" s="28">
        <f t="shared" si="17"/>
        <v>76</v>
      </c>
      <c r="V43" s="30">
        <v>0.13</v>
      </c>
      <c r="W43" s="33">
        <v>0</v>
      </c>
      <c r="X43" s="30">
        <f t="shared" si="25"/>
        <v>0</v>
      </c>
      <c r="Y43" s="33">
        <f t="shared" si="26"/>
        <v>0</v>
      </c>
      <c r="Z43" s="36">
        <f t="shared" si="20"/>
        <v>0</v>
      </c>
      <c r="AA43" s="37">
        <f t="shared" si="21"/>
        <v>0</v>
      </c>
      <c r="AB43" s="36">
        <f t="shared" si="22"/>
        <v>2.5000000000000022E-3</v>
      </c>
      <c r="AC43" s="50">
        <f t="shared" si="4"/>
        <v>0</v>
      </c>
      <c r="AD43" s="41"/>
      <c r="AE43" s="42"/>
      <c r="AF43" s="30">
        <v>39</v>
      </c>
      <c r="AG43" s="30">
        <v>0.13</v>
      </c>
      <c r="AH43" s="52">
        <f t="shared" si="5"/>
        <v>1.3000000000000002E-4</v>
      </c>
      <c r="AI43" s="8">
        <f t="shared" si="23"/>
        <v>2.8647889756541208E-4</v>
      </c>
      <c r="AJ43" s="59">
        <f t="shared" si="24"/>
        <v>8.2070158750293613E-3</v>
      </c>
      <c r="AK43" s="43">
        <f t="shared" si="8"/>
        <v>1474.4949999999999</v>
      </c>
      <c r="AL43" s="58">
        <f t="shared" si="9"/>
        <v>0</v>
      </c>
      <c r="AM43" s="8" t="str">
        <f t="shared" si="10"/>
        <v/>
      </c>
      <c r="AN43" s="8" t="str">
        <f t="shared" si="11"/>
        <v/>
      </c>
      <c r="AS43" s="22">
        <v>11.08</v>
      </c>
      <c r="AT43" s="23">
        <v>18.100000000000001</v>
      </c>
    </row>
    <row r="44" spans="4:46" x14ac:dyDescent="0.25">
      <c r="K44" s="15">
        <v>-140</v>
      </c>
      <c r="L44" s="26">
        <f t="shared" si="3"/>
        <v>-2.4434609527920612</v>
      </c>
      <c r="M44" s="18">
        <f t="shared" si="0"/>
        <v>75.838484279082095</v>
      </c>
      <c r="N44" s="29">
        <f t="shared" si="14"/>
        <v>-0.3584598191407764</v>
      </c>
      <c r="O44" s="18">
        <f t="shared" si="1"/>
        <v>-8.6030356593786337</v>
      </c>
      <c r="P44" s="29">
        <f t="shared" si="15"/>
        <v>-8.9948756108313432E-3</v>
      </c>
      <c r="Q44" s="18">
        <f t="shared" si="16"/>
        <v>-5181.0483518388537</v>
      </c>
      <c r="R44" s="29">
        <f t="shared" si="2"/>
        <v>507.05232923659833</v>
      </c>
      <c r="T44" s="30">
        <v>39</v>
      </c>
      <c r="U44" s="28">
        <f t="shared" si="17"/>
        <v>78</v>
      </c>
      <c r="V44" s="30">
        <v>0.13</v>
      </c>
      <c r="W44" s="33">
        <v>0</v>
      </c>
      <c r="X44" s="30">
        <f t="shared" si="25"/>
        <v>5.0000000000000044E-3</v>
      </c>
      <c r="Y44" s="33">
        <f t="shared" si="26"/>
        <v>0</v>
      </c>
      <c r="Z44" s="36">
        <f t="shared" si="20"/>
        <v>2.5000000000000022E-3</v>
      </c>
      <c r="AA44" s="37">
        <f t="shared" si="21"/>
        <v>0</v>
      </c>
      <c r="AB44" s="36">
        <f t="shared" si="22"/>
        <v>-1.2500000000000011E-3</v>
      </c>
      <c r="AC44" s="50">
        <f t="shared" si="4"/>
        <v>0</v>
      </c>
      <c r="AD44" s="41"/>
      <c r="AE44" s="42"/>
      <c r="AF44" s="30">
        <v>40</v>
      </c>
      <c r="AG44" s="30">
        <v>0.14000000000000001</v>
      </c>
      <c r="AH44" s="52">
        <f t="shared" si="5"/>
        <v>1.4000000000000001E-4</v>
      </c>
      <c r="AI44" s="8">
        <f t="shared" si="23"/>
        <v>2.8647889756541116E-4</v>
      </c>
      <c r="AJ44" s="59">
        <f t="shared" si="24"/>
        <v>-8.2070158750293613E-3</v>
      </c>
      <c r="AK44" s="43">
        <f t="shared" si="8"/>
        <v>1476.11</v>
      </c>
      <c r="AL44" s="58">
        <f t="shared" si="9"/>
        <v>8.2070158750293613E-3</v>
      </c>
      <c r="AM44" s="8">
        <f t="shared" si="10"/>
        <v>876.09815530245623</v>
      </c>
      <c r="AN44" s="8">
        <f t="shared" si="11"/>
        <v>8366.1211230046156</v>
      </c>
      <c r="AS44" s="22">
        <v>11.08</v>
      </c>
      <c r="AT44" s="23">
        <v>18.100000000000001</v>
      </c>
    </row>
    <row r="45" spans="4:46" x14ac:dyDescent="0.25">
      <c r="K45" s="15">
        <v>-139</v>
      </c>
      <c r="L45" s="26">
        <f t="shared" si="3"/>
        <v>-2.4260076602721181</v>
      </c>
      <c r="M45" s="18">
        <f t="shared" si="0"/>
        <v>75.471038035762589</v>
      </c>
      <c r="N45" s="29">
        <f t="shared" si="14"/>
        <v>-0.36744624331950604</v>
      </c>
      <c r="O45" s="18">
        <f t="shared" si="1"/>
        <v>-8.8187098396681449</v>
      </c>
      <c r="P45" s="29">
        <f t="shared" si="15"/>
        <v>-8.9770557915755944E-3</v>
      </c>
      <c r="Q45" s="18">
        <f t="shared" si="16"/>
        <v>-5170.7841359475424</v>
      </c>
      <c r="R45" s="29">
        <f t="shared" si="2"/>
        <v>504.84279976349347</v>
      </c>
      <c r="T45" s="30">
        <v>40</v>
      </c>
      <c r="U45" s="28">
        <f t="shared" si="17"/>
        <v>80</v>
      </c>
      <c r="V45" s="30">
        <v>0.14000000000000001</v>
      </c>
      <c r="W45" s="33">
        <v>0</v>
      </c>
      <c r="X45" s="30">
        <f t="shared" si="25"/>
        <v>5.0000000000000044E-3</v>
      </c>
      <c r="Y45" s="33">
        <f t="shared" si="26"/>
        <v>0</v>
      </c>
      <c r="Z45" s="36">
        <f t="shared" si="20"/>
        <v>-2.5000000000000022E-3</v>
      </c>
      <c r="AA45" s="37">
        <f t="shared" si="21"/>
        <v>0</v>
      </c>
      <c r="AB45" s="36">
        <f t="shared" si="22"/>
        <v>-1.2500000000000046E-3</v>
      </c>
      <c r="AC45" s="50">
        <f t="shared" si="4"/>
        <v>0</v>
      </c>
      <c r="AD45" s="41"/>
      <c r="AE45" s="42"/>
      <c r="AF45" s="30">
        <v>41</v>
      </c>
      <c r="AG45" s="30">
        <v>0.14000000000000001</v>
      </c>
      <c r="AH45" s="52">
        <f t="shared" si="5"/>
        <v>1.4000000000000001E-4</v>
      </c>
      <c r="AI45" s="8">
        <f t="shared" si="23"/>
        <v>0</v>
      </c>
      <c r="AJ45" s="59">
        <f t="shared" si="24"/>
        <v>-2.1742073017816978E-17</v>
      </c>
      <c r="AK45" s="43">
        <f t="shared" si="8"/>
        <v>1476.11</v>
      </c>
      <c r="AL45" s="58">
        <f t="shared" si="9"/>
        <v>2.1742073017816978E-17</v>
      </c>
      <c r="AM45" s="8" t="str">
        <f t="shared" si="10"/>
        <v/>
      </c>
      <c r="AN45" s="8" t="str">
        <f t="shared" si="11"/>
        <v/>
      </c>
      <c r="AS45" s="22">
        <v>11.08</v>
      </c>
      <c r="AT45" s="23">
        <v>18.100000000000001</v>
      </c>
    </row>
    <row r="46" spans="4:46" x14ac:dyDescent="0.25">
      <c r="K46" s="15">
        <v>-138</v>
      </c>
      <c r="L46" s="26">
        <f t="shared" si="3"/>
        <v>-2.4085543677521746</v>
      </c>
      <c r="M46" s="18">
        <f t="shared" si="0"/>
        <v>75.094624105038662</v>
      </c>
      <c r="N46" s="29">
        <f t="shared" si="14"/>
        <v>-0.37641393072392759</v>
      </c>
      <c r="O46" s="18">
        <f t="shared" si="1"/>
        <v>-9.0339343373742622</v>
      </c>
      <c r="P46" s="29">
        <f t="shared" si="15"/>
        <v>-8.9573517708529948E-3</v>
      </c>
      <c r="Q46" s="18">
        <f t="shared" si="16"/>
        <v>-5159.434620011325</v>
      </c>
      <c r="R46" s="29">
        <f t="shared" si="2"/>
        <v>502.57934575044322</v>
      </c>
      <c r="T46" s="30">
        <v>41</v>
      </c>
      <c r="U46" s="28">
        <f t="shared" si="17"/>
        <v>82</v>
      </c>
      <c r="V46" s="30">
        <v>0.14000000000000001</v>
      </c>
      <c r="W46" s="33">
        <v>0</v>
      </c>
      <c r="X46" s="30">
        <f t="shared" si="25"/>
        <v>0</v>
      </c>
      <c r="Y46" s="33">
        <f t="shared" si="26"/>
        <v>0</v>
      </c>
      <c r="Z46" s="36">
        <f t="shared" si="20"/>
        <v>-6.9388939039072284E-18</v>
      </c>
      <c r="AA46" s="37">
        <f t="shared" si="21"/>
        <v>0</v>
      </c>
      <c r="AB46" s="36">
        <f t="shared" si="22"/>
        <v>2.4999999999999988E-3</v>
      </c>
      <c r="AC46" s="50">
        <f t="shared" si="4"/>
        <v>0</v>
      </c>
      <c r="AD46" s="41"/>
      <c r="AE46" s="42"/>
      <c r="AF46" s="30">
        <v>42</v>
      </c>
      <c r="AG46" s="30">
        <v>0.14000000000000001</v>
      </c>
      <c r="AH46" s="52">
        <f t="shared" si="5"/>
        <v>1.4000000000000001E-4</v>
      </c>
      <c r="AI46" s="8">
        <f t="shared" si="23"/>
        <v>2.864788975654104E-4</v>
      </c>
      <c r="AJ46" s="59">
        <f t="shared" si="24"/>
        <v>8.2070158750293404E-3</v>
      </c>
      <c r="AK46" s="43">
        <f t="shared" si="8"/>
        <v>1476.11</v>
      </c>
      <c r="AL46" s="58">
        <f t="shared" si="9"/>
        <v>0</v>
      </c>
      <c r="AM46" s="8" t="str">
        <f t="shared" si="10"/>
        <v/>
      </c>
      <c r="AN46" s="8" t="str">
        <f t="shared" si="11"/>
        <v/>
      </c>
      <c r="AS46" s="22">
        <v>11.08</v>
      </c>
      <c r="AT46" s="23">
        <v>18.100000000000001</v>
      </c>
    </row>
    <row r="47" spans="4:46" x14ac:dyDescent="0.25">
      <c r="K47" s="15">
        <v>-137</v>
      </c>
      <c r="L47" s="26">
        <f t="shared" si="3"/>
        <v>-2.3911010752322315</v>
      </c>
      <c r="M47" s="18">
        <f t="shared" si="0"/>
        <v>74.70926315817745</v>
      </c>
      <c r="N47" s="29">
        <f t="shared" si="14"/>
        <v>-0.38536094686121203</v>
      </c>
      <c r="O47" s="18">
        <f t="shared" si="1"/>
        <v>-9.2486627246690887</v>
      </c>
      <c r="P47" s="29">
        <f t="shared" si="15"/>
        <v>-8.9356622006704356E-3</v>
      </c>
      <c r="Q47" s="18">
        <f t="shared" si="16"/>
        <v>-5146.9414275861709</v>
      </c>
      <c r="R47" s="29">
        <f t="shared" si="2"/>
        <v>500.26209149800803</v>
      </c>
      <c r="T47" s="30">
        <v>42</v>
      </c>
      <c r="U47" s="28">
        <f t="shared" si="17"/>
        <v>84</v>
      </c>
      <c r="V47" s="30">
        <v>0.14000000000000001</v>
      </c>
      <c r="W47" s="33">
        <v>0</v>
      </c>
      <c r="X47" s="30">
        <f t="shared" si="25"/>
        <v>4.9999999999999906E-3</v>
      </c>
      <c r="Y47" s="33">
        <f t="shared" si="26"/>
        <v>0</v>
      </c>
      <c r="Z47" s="36">
        <f t="shared" si="20"/>
        <v>2.4999999999999953E-3</v>
      </c>
      <c r="AA47" s="37">
        <f t="shared" si="21"/>
        <v>0</v>
      </c>
      <c r="AB47" s="36">
        <f t="shared" si="22"/>
        <v>-1.2499999999999942E-3</v>
      </c>
      <c r="AC47" s="50">
        <f t="shared" si="4"/>
        <v>0</v>
      </c>
      <c r="AD47" s="41"/>
      <c r="AE47" s="42"/>
      <c r="AF47" s="30">
        <v>43</v>
      </c>
      <c r="AG47" s="30">
        <v>0.15</v>
      </c>
      <c r="AH47" s="52">
        <f t="shared" si="5"/>
        <v>1.4999999999999999E-4</v>
      </c>
      <c r="AI47" s="8">
        <f t="shared" si="23"/>
        <v>2.8647889756541132E-4</v>
      </c>
      <c r="AJ47" s="59">
        <f t="shared" si="24"/>
        <v>-8.2070158750293404E-3</v>
      </c>
      <c r="AK47" s="43">
        <f t="shared" si="8"/>
        <v>1477.7249999999999</v>
      </c>
      <c r="AL47" s="58">
        <f t="shared" si="9"/>
        <v>8.2070158750293404E-3</v>
      </c>
      <c r="AM47" s="8">
        <f t="shared" si="10"/>
        <v>876.57470818903221</v>
      </c>
      <c r="AN47" s="8">
        <f t="shared" si="11"/>
        <v>8370.6718678572106</v>
      </c>
      <c r="AS47" s="22">
        <v>11.08</v>
      </c>
      <c r="AT47" s="23">
        <v>18.100000000000001</v>
      </c>
    </row>
    <row r="48" spans="4:46" x14ac:dyDescent="0.25">
      <c r="K48" s="15">
        <v>-136</v>
      </c>
      <c r="L48" s="26">
        <f t="shared" si="3"/>
        <v>-2.3736477827122884</v>
      </c>
      <c r="M48" s="18">
        <f t="shared" si="0"/>
        <v>74.314977903052181</v>
      </c>
      <c r="N48" s="29">
        <f t="shared" si="14"/>
        <v>-0.39428525512526846</v>
      </c>
      <c r="O48" s="18">
        <f t="shared" si="1"/>
        <v>-9.4628461230064449</v>
      </c>
      <c r="P48" s="29">
        <f t="shared" si="15"/>
        <v>-8.9118842640729667E-3</v>
      </c>
      <c r="Q48" s="18">
        <f t="shared" si="16"/>
        <v>-5133.2453361060288</v>
      </c>
      <c r="R48" s="29">
        <f t="shared" si="2"/>
        <v>497.89117355327772</v>
      </c>
      <c r="T48" s="30">
        <v>43</v>
      </c>
      <c r="U48" s="28">
        <f t="shared" si="17"/>
        <v>86</v>
      </c>
      <c r="V48" s="30">
        <v>0.15</v>
      </c>
      <c r="W48" s="33">
        <v>0</v>
      </c>
      <c r="X48" s="30">
        <f t="shared" si="25"/>
        <v>4.9999999999999906E-3</v>
      </c>
      <c r="Y48" s="33">
        <f t="shared" si="26"/>
        <v>0</v>
      </c>
      <c r="Z48" s="36">
        <f t="shared" si="20"/>
        <v>-2.4999999999999953E-3</v>
      </c>
      <c r="AA48" s="37">
        <f t="shared" si="21"/>
        <v>0</v>
      </c>
      <c r="AB48" s="36">
        <f t="shared" si="22"/>
        <v>-1.2499999999999942E-3</v>
      </c>
      <c r="AC48" s="50">
        <f t="shared" si="4"/>
        <v>0</v>
      </c>
      <c r="AD48" s="41"/>
      <c r="AE48" s="42"/>
      <c r="AF48" s="30">
        <v>44</v>
      </c>
      <c r="AG48" s="30">
        <v>0.15</v>
      </c>
      <c r="AH48" s="52">
        <f t="shared" si="5"/>
        <v>1.4999999999999999E-4</v>
      </c>
      <c r="AI48" s="8">
        <f t="shared" si="23"/>
        <v>0</v>
      </c>
      <c r="AJ48" s="59">
        <f t="shared" si="24"/>
        <v>1.8636062586700327E-17</v>
      </c>
      <c r="AK48" s="43">
        <f t="shared" si="8"/>
        <v>1477.7249999999999</v>
      </c>
      <c r="AL48" s="58">
        <f t="shared" si="9"/>
        <v>0</v>
      </c>
      <c r="AM48" s="8" t="str">
        <f t="shared" si="10"/>
        <v/>
      </c>
      <c r="AN48" s="8" t="str">
        <f t="shared" si="11"/>
        <v/>
      </c>
      <c r="AS48" s="22">
        <v>11.08</v>
      </c>
      <c r="AT48" s="23">
        <v>18.100000000000001</v>
      </c>
    </row>
    <row r="49" spans="11:46" x14ac:dyDescent="0.25">
      <c r="K49" s="15">
        <v>-135</v>
      </c>
      <c r="L49" s="26">
        <f t="shared" si="3"/>
        <v>-2.3561944901923448</v>
      </c>
      <c r="M49" s="18">
        <f t="shared" si="0"/>
        <v>73.911793187662823</v>
      </c>
      <c r="N49" s="29">
        <f t="shared" si="14"/>
        <v>-0.40318471538935796</v>
      </c>
      <c r="O49" s="18">
        <f t="shared" si="1"/>
        <v>-9.6764331693445929</v>
      </c>
      <c r="P49" s="29">
        <f t="shared" si="15"/>
        <v>-8.8859138030059626E-3</v>
      </c>
      <c r="Q49" s="18">
        <f t="shared" si="16"/>
        <v>-5118.2863505314344</v>
      </c>
      <c r="R49" s="29">
        <f t="shared" si="2"/>
        <v>495.46674133236223</v>
      </c>
      <c r="T49" s="30">
        <v>44</v>
      </c>
      <c r="U49" s="28">
        <f t="shared" si="17"/>
        <v>88</v>
      </c>
      <c r="V49" s="30">
        <v>0.15</v>
      </c>
      <c r="W49" s="33">
        <v>0</v>
      </c>
      <c r="X49" s="30">
        <f t="shared" si="25"/>
        <v>0</v>
      </c>
      <c r="Y49" s="33">
        <f t="shared" si="26"/>
        <v>0</v>
      </c>
      <c r="Z49" s="36">
        <f t="shared" si="20"/>
        <v>6.9388939039072284E-18</v>
      </c>
      <c r="AA49" s="37">
        <f t="shared" si="21"/>
        <v>0</v>
      </c>
      <c r="AB49" s="36">
        <f t="shared" si="22"/>
        <v>2.4999999999999988E-3</v>
      </c>
      <c r="AC49" s="50">
        <f t="shared" si="4"/>
        <v>0</v>
      </c>
      <c r="AD49" s="41"/>
      <c r="AE49" s="42"/>
      <c r="AF49" s="30">
        <v>45</v>
      </c>
      <c r="AG49" s="30">
        <v>0.15</v>
      </c>
      <c r="AH49" s="52">
        <f t="shared" si="5"/>
        <v>1.4999999999999999E-4</v>
      </c>
      <c r="AI49" s="8">
        <f t="shared" si="23"/>
        <v>2.8647889756541197E-4</v>
      </c>
      <c r="AJ49" s="59">
        <f t="shared" si="24"/>
        <v>8.2070158750293595E-3</v>
      </c>
      <c r="AK49" s="43">
        <f t="shared" si="8"/>
        <v>1477.7249999999999</v>
      </c>
      <c r="AL49" s="58">
        <f t="shared" si="9"/>
        <v>0</v>
      </c>
      <c r="AM49" s="8" t="str">
        <f t="shared" si="10"/>
        <v/>
      </c>
      <c r="AN49" s="8" t="str">
        <f t="shared" si="11"/>
        <v/>
      </c>
      <c r="AS49" s="22">
        <v>11.08</v>
      </c>
      <c r="AT49" s="23">
        <v>18.100000000000001</v>
      </c>
    </row>
    <row r="50" spans="11:46" x14ac:dyDescent="0.25">
      <c r="K50" s="15">
        <v>-134</v>
      </c>
      <c r="L50" s="26">
        <f t="shared" si="3"/>
        <v>-2.3387411976724017</v>
      </c>
      <c r="M50" s="18">
        <f t="shared" si="0"/>
        <v>73.499736104931543</v>
      </c>
      <c r="N50" s="29">
        <f t="shared" si="14"/>
        <v>-0.41205708273128039</v>
      </c>
      <c r="O50" s="18">
        <f t="shared" si="1"/>
        <v>-9.8893699855507293</v>
      </c>
      <c r="P50" s="29">
        <f t="shared" si="15"/>
        <v>-8.8576454547961703E-3</v>
      </c>
      <c r="Q50" s="18">
        <f t="shared" si="16"/>
        <v>-5102.0037819625941</v>
      </c>
      <c r="R50" s="29">
        <f t="shared" si="2"/>
        <v>492.98895775054802</v>
      </c>
      <c r="T50" s="30">
        <v>45</v>
      </c>
      <c r="U50" s="28">
        <f t="shared" si="17"/>
        <v>90</v>
      </c>
      <c r="V50" s="30">
        <v>0.15</v>
      </c>
      <c r="W50" s="33">
        <v>0</v>
      </c>
      <c r="X50" s="30">
        <f t="shared" si="25"/>
        <v>5.0000000000000044E-3</v>
      </c>
      <c r="Y50" s="33">
        <f t="shared" si="26"/>
        <v>0</v>
      </c>
      <c r="Z50" s="36">
        <f t="shared" si="20"/>
        <v>2.5000000000000022E-3</v>
      </c>
      <c r="AA50" s="37">
        <f t="shared" si="21"/>
        <v>0</v>
      </c>
      <c r="AB50" s="36">
        <f t="shared" si="22"/>
        <v>-3.4694469519536142E-18</v>
      </c>
      <c r="AC50" s="50">
        <f t="shared" si="4"/>
        <v>0</v>
      </c>
      <c r="AD50" s="41"/>
      <c r="AE50" s="42"/>
      <c r="AF50" s="30">
        <v>46</v>
      </c>
      <c r="AG50" s="30">
        <v>0.16</v>
      </c>
      <c r="AH50" s="52">
        <f t="shared" si="5"/>
        <v>1.6000000000000001E-4</v>
      </c>
      <c r="AI50" s="8">
        <f t="shared" si="23"/>
        <v>2.8647889756541197E-4</v>
      </c>
      <c r="AJ50" s="59">
        <f t="shared" si="24"/>
        <v>-2.3295078233375335E-17</v>
      </c>
      <c r="AK50" s="43">
        <f t="shared" si="8"/>
        <v>1479.34</v>
      </c>
      <c r="AL50" s="58">
        <f t="shared" si="9"/>
        <v>2.3295078233375335E-17</v>
      </c>
      <c r="AM50" s="8" t="str">
        <f t="shared" si="10"/>
        <v/>
      </c>
      <c r="AN50" s="8" t="str">
        <f t="shared" si="11"/>
        <v/>
      </c>
      <c r="AS50" s="22">
        <v>11.08</v>
      </c>
      <c r="AT50" s="23">
        <v>18.100000000000001</v>
      </c>
    </row>
    <row r="51" spans="11:46" x14ac:dyDescent="0.25">
      <c r="K51" s="15">
        <v>-133</v>
      </c>
      <c r="L51" s="26">
        <f t="shared" si="3"/>
        <v>-2.3212879051524582</v>
      </c>
      <c r="M51" s="18">
        <f t="shared" si="0"/>
        <v>73.078836098632593</v>
      </c>
      <c r="N51" s="29">
        <f t="shared" si="14"/>
        <v>-0.4209000062989503</v>
      </c>
      <c r="O51" s="18">
        <f t="shared" si="1"/>
        <v>-10.101600151174807</v>
      </c>
      <c r="P51" s="29">
        <f t="shared" si="15"/>
        <v>-8.8269727966334699E-3</v>
      </c>
      <c r="Q51" s="18">
        <f t="shared" si="16"/>
        <v>-5084.3363308608787</v>
      </c>
      <c r="R51" s="29">
        <f t="shared" si="2"/>
        <v>490.45799985927658</v>
      </c>
      <c r="T51" s="30">
        <v>46</v>
      </c>
      <c r="U51" s="28">
        <f t="shared" si="17"/>
        <v>92</v>
      </c>
      <c r="V51" s="30">
        <v>0.16</v>
      </c>
      <c r="W51" s="33">
        <v>0</v>
      </c>
      <c r="X51" s="30">
        <f t="shared" si="25"/>
        <v>5.0000000000000044E-3</v>
      </c>
      <c r="Y51" s="33">
        <f t="shared" si="26"/>
        <v>0</v>
      </c>
      <c r="Z51" s="36">
        <f t="shared" si="20"/>
        <v>0</v>
      </c>
      <c r="AA51" s="37">
        <f t="shared" si="21"/>
        <v>0</v>
      </c>
      <c r="AB51" s="36">
        <f t="shared" si="22"/>
        <v>-1.2500000000000011E-3</v>
      </c>
      <c r="AC51" s="50">
        <f t="shared" si="4"/>
        <v>0</v>
      </c>
      <c r="AD51" s="41"/>
      <c r="AE51" s="42"/>
      <c r="AF51" s="30">
        <v>47</v>
      </c>
      <c r="AG51" s="30">
        <v>0.16</v>
      </c>
      <c r="AH51" s="52">
        <f t="shared" si="5"/>
        <v>1.6000000000000001E-4</v>
      </c>
      <c r="AI51" s="8">
        <f t="shared" si="23"/>
        <v>2.8647889756541116E-4</v>
      </c>
      <c r="AJ51" s="59">
        <f t="shared" si="24"/>
        <v>3.1060104311167114E-18</v>
      </c>
      <c r="AK51" s="43">
        <f t="shared" si="8"/>
        <v>1479.34</v>
      </c>
      <c r="AL51" s="58">
        <f t="shared" si="9"/>
        <v>0</v>
      </c>
      <c r="AM51" s="8" t="str">
        <f t="shared" si="10"/>
        <v/>
      </c>
      <c r="AN51" s="8" t="str">
        <f t="shared" si="11"/>
        <v/>
      </c>
      <c r="AS51" s="22">
        <v>11.08</v>
      </c>
      <c r="AT51" s="23">
        <v>18.100000000000001</v>
      </c>
    </row>
    <row r="52" spans="11:46" x14ac:dyDescent="0.25">
      <c r="K52" s="15">
        <v>-132</v>
      </c>
      <c r="L52" s="26">
        <f t="shared" si="3"/>
        <v>-2.3038346126325151</v>
      </c>
      <c r="M52" s="18">
        <f t="shared" si="0"/>
        <v>72.649125070308045</v>
      </c>
      <c r="N52" s="29">
        <f t="shared" si="14"/>
        <v>-0.42971102832454733</v>
      </c>
      <c r="O52" s="18">
        <f t="shared" si="1"/>
        <v>-10.313064679789136</v>
      </c>
      <c r="P52" s="29">
        <f t="shared" si="15"/>
        <v>-8.7937884984370385E-3</v>
      </c>
      <c r="Q52" s="18">
        <f t="shared" si="16"/>
        <v>-5065.2221750997342</v>
      </c>
      <c r="R52" s="29">
        <f t="shared" si="2"/>
        <v>487.87405948905018</v>
      </c>
      <c r="T52" s="30">
        <v>47</v>
      </c>
      <c r="U52" s="28">
        <f t="shared" si="17"/>
        <v>94</v>
      </c>
      <c r="V52" s="30">
        <v>0.16</v>
      </c>
      <c r="W52" s="33">
        <v>0</v>
      </c>
      <c r="X52" s="30">
        <f t="shared" si="25"/>
        <v>5.0000000000000044E-3</v>
      </c>
      <c r="Y52" s="33">
        <f t="shared" si="26"/>
        <v>0</v>
      </c>
      <c r="Z52" s="36">
        <f t="shared" si="20"/>
        <v>0</v>
      </c>
      <c r="AA52" s="37">
        <f t="shared" si="21"/>
        <v>0</v>
      </c>
      <c r="AB52" s="36">
        <f t="shared" si="22"/>
        <v>-3.4694469519536142E-18</v>
      </c>
      <c r="AC52" s="50">
        <f t="shared" si="4"/>
        <v>0</v>
      </c>
      <c r="AD52" s="41"/>
      <c r="AE52" s="42"/>
      <c r="AF52" s="30">
        <v>48</v>
      </c>
      <c r="AG52" s="30">
        <v>0.17</v>
      </c>
      <c r="AH52" s="52">
        <f t="shared" si="5"/>
        <v>1.7000000000000001E-4</v>
      </c>
      <c r="AI52" s="8">
        <f t="shared" si="23"/>
        <v>2.8647889756541208E-4</v>
      </c>
      <c r="AJ52" s="59">
        <f t="shared" si="24"/>
        <v>4.6590156466750819E-18</v>
      </c>
      <c r="AK52" s="43">
        <f t="shared" si="8"/>
        <v>1480.9549999999999</v>
      </c>
      <c r="AL52" s="58">
        <f t="shared" si="9"/>
        <v>0</v>
      </c>
      <c r="AM52" s="8" t="str">
        <f t="shared" si="10"/>
        <v/>
      </c>
      <c r="AN52" s="8" t="str">
        <f t="shared" si="11"/>
        <v/>
      </c>
      <c r="AS52" s="22">
        <v>11.08</v>
      </c>
      <c r="AT52" s="23">
        <v>18.100000000000001</v>
      </c>
    </row>
    <row r="53" spans="11:46" x14ac:dyDescent="0.25">
      <c r="K53" s="15">
        <v>-131</v>
      </c>
      <c r="L53" s="26">
        <f t="shared" si="3"/>
        <v>-2.2863813201125716</v>
      </c>
      <c r="M53" s="18">
        <f t="shared" si="0"/>
        <v>72.210637487012221</v>
      </c>
      <c r="N53" s="29">
        <f t="shared" si="14"/>
        <v>-0.43848758329582438</v>
      </c>
      <c r="O53" s="18">
        <f t="shared" si="1"/>
        <v>-10.523701999099785</v>
      </c>
      <c r="P53" s="29">
        <f t="shared" si="15"/>
        <v>-8.7579844843190813E-3</v>
      </c>
      <c r="Q53" s="18">
        <f t="shared" si="16"/>
        <v>-5044.5990629677908</v>
      </c>
      <c r="R53" s="29">
        <f t="shared" si="2"/>
        <v>485.23734389732152</v>
      </c>
      <c r="T53" s="30">
        <v>48</v>
      </c>
      <c r="U53" s="28">
        <f t="shared" si="17"/>
        <v>96</v>
      </c>
      <c r="V53" s="30">
        <v>0.17</v>
      </c>
      <c r="W53" s="33">
        <v>0</v>
      </c>
      <c r="X53" s="30">
        <f t="shared" si="25"/>
        <v>5.0000000000000044E-3</v>
      </c>
      <c r="Y53" s="33">
        <f t="shared" si="26"/>
        <v>0</v>
      </c>
      <c r="Z53" s="36">
        <f t="shared" si="20"/>
        <v>-6.9388939039072284E-18</v>
      </c>
      <c r="AA53" s="37">
        <f t="shared" si="21"/>
        <v>0</v>
      </c>
      <c r="AB53" s="36">
        <f t="shared" si="22"/>
        <v>-3.4694469519536142E-18</v>
      </c>
      <c r="AC53" s="50">
        <f t="shared" si="4"/>
        <v>0</v>
      </c>
      <c r="AD53" s="41"/>
      <c r="AE53" s="42"/>
      <c r="AF53" s="30">
        <v>49</v>
      </c>
      <c r="AG53" s="30">
        <v>0.17</v>
      </c>
      <c r="AH53" s="52">
        <f t="shared" si="5"/>
        <v>1.7000000000000001E-4</v>
      </c>
      <c r="AI53" s="8">
        <f t="shared" si="23"/>
        <v>2.8647889756541132E-4</v>
      </c>
      <c r="AJ53" s="59">
        <f t="shared" si="24"/>
        <v>-4.8143161682309176E-17</v>
      </c>
      <c r="AK53" s="43">
        <f t="shared" si="8"/>
        <v>1480.9549999999999</v>
      </c>
      <c r="AL53" s="58">
        <f t="shared" si="9"/>
        <v>4.8143161682309176E-17</v>
      </c>
      <c r="AM53" s="8" t="str">
        <f t="shared" si="10"/>
        <v/>
      </c>
      <c r="AN53" s="8" t="str">
        <f t="shared" si="11"/>
        <v/>
      </c>
      <c r="AS53" s="22">
        <v>11.08</v>
      </c>
      <c r="AT53" s="23">
        <v>18.100000000000001</v>
      </c>
    </row>
    <row r="54" spans="11:46" x14ac:dyDescent="0.25">
      <c r="K54" s="15">
        <v>-130</v>
      </c>
      <c r="L54" s="26">
        <f t="shared" si="3"/>
        <v>-2.2689280275926285</v>
      </c>
      <c r="M54" s="18">
        <f t="shared" si="0"/>
        <v>71.763410489719035</v>
      </c>
      <c r="N54" s="29">
        <f t="shared" si="14"/>
        <v>-0.44722699729318549</v>
      </c>
      <c r="O54" s="18">
        <f t="shared" si="1"/>
        <v>-10.733447935036452</v>
      </c>
      <c r="P54" s="29">
        <f t="shared" si="15"/>
        <v>-8.7194521020634852E-3</v>
      </c>
      <c r="Q54" s="18">
        <f t="shared" si="16"/>
        <v>-5022.4044107885675</v>
      </c>
      <c r="R54" s="29">
        <f t="shared" si="2"/>
        <v>482.54807642036911</v>
      </c>
      <c r="T54" s="30">
        <v>49</v>
      </c>
      <c r="U54" s="28">
        <f t="shared" si="17"/>
        <v>98</v>
      </c>
      <c r="V54" s="30">
        <v>0.17</v>
      </c>
      <c r="W54" s="33">
        <v>0</v>
      </c>
      <c r="X54" s="30">
        <f t="shared" si="25"/>
        <v>4.9999999999999906E-3</v>
      </c>
      <c r="Y54" s="33">
        <f t="shared" si="26"/>
        <v>0</v>
      </c>
      <c r="Z54" s="36">
        <f t="shared" si="20"/>
        <v>-6.9388939039072284E-18</v>
      </c>
      <c r="AA54" s="37">
        <f t="shared" si="21"/>
        <v>0</v>
      </c>
      <c r="AB54" s="36">
        <f t="shared" si="22"/>
        <v>-1.2499999999999942E-3</v>
      </c>
      <c r="AC54" s="50">
        <f t="shared" si="4"/>
        <v>0</v>
      </c>
      <c r="AD54" s="41"/>
      <c r="AE54" s="42"/>
      <c r="AF54" s="30">
        <v>50</v>
      </c>
      <c r="AG54" s="30">
        <v>0.18</v>
      </c>
      <c r="AH54" s="52">
        <f t="shared" si="5"/>
        <v>1.7999999999999998E-4</v>
      </c>
      <c r="AI54" s="8">
        <f t="shared" si="23"/>
        <v>2.864788975654104E-4</v>
      </c>
      <c r="AJ54" s="59">
        <f t="shared" si="24"/>
        <v>-8.2070158750293404E-3</v>
      </c>
      <c r="AK54" s="43">
        <f t="shared" si="8"/>
        <v>1482.57</v>
      </c>
      <c r="AL54" s="58">
        <f t="shared" si="9"/>
        <v>8.2070158750293404E-3</v>
      </c>
      <c r="AM54" s="8">
        <f t="shared" si="10"/>
        <v>878.00281490075088</v>
      </c>
      <c r="AN54" s="8">
        <f t="shared" si="11"/>
        <v>8384.3092824031755</v>
      </c>
      <c r="AS54" s="22">
        <v>11.08</v>
      </c>
      <c r="AT54" s="23">
        <v>18.100000000000001</v>
      </c>
    </row>
    <row r="55" spans="11:46" x14ac:dyDescent="0.25">
      <c r="K55" s="15">
        <v>-129</v>
      </c>
      <c r="L55" s="26">
        <f t="shared" si="3"/>
        <v>-2.2514747350726849</v>
      </c>
      <c r="M55" s="18">
        <f t="shared" si="0"/>
        <v>71.307484002219084</v>
      </c>
      <c r="N55" s="29">
        <f t="shared" si="14"/>
        <v>-0.45592648749995135</v>
      </c>
      <c r="O55" s="18">
        <f t="shared" si="1"/>
        <v>-10.942235699998832</v>
      </c>
      <c r="P55" s="29">
        <f t="shared" si="15"/>
        <v>-8.6780823010741415E-3</v>
      </c>
      <c r="Q55" s="18">
        <f t="shared" si="16"/>
        <v>-4998.5754054187055</v>
      </c>
      <c r="R55" s="29">
        <f t="shared" si="2"/>
        <v>479.80649712811777</v>
      </c>
      <c r="T55" s="30">
        <v>50</v>
      </c>
      <c r="U55" s="28">
        <f t="shared" si="17"/>
        <v>100</v>
      </c>
      <c r="V55" s="30">
        <v>0.18</v>
      </c>
      <c r="W55" s="33">
        <v>0</v>
      </c>
      <c r="X55" s="30">
        <f t="shared" si="25"/>
        <v>4.9999999999999906E-3</v>
      </c>
      <c r="Y55" s="33">
        <f t="shared" si="26"/>
        <v>0</v>
      </c>
      <c r="Z55" s="36">
        <f t="shared" si="20"/>
        <v>-2.4999999999999953E-3</v>
      </c>
      <c r="AA55" s="37">
        <f t="shared" si="21"/>
        <v>0</v>
      </c>
      <c r="AB55" s="36">
        <f t="shared" si="22"/>
        <v>6.9388939039072284E-18</v>
      </c>
      <c r="AC55" s="50">
        <f t="shared" si="4"/>
        <v>0</v>
      </c>
      <c r="AD55" s="41"/>
      <c r="AE55" s="42"/>
      <c r="AF55" s="30">
        <v>51</v>
      </c>
      <c r="AG55" s="30">
        <v>0.18</v>
      </c>
      <c r="AH55" s="52">
        <f t="shared" si="5"/>
        <v>1.7999999999999998E-4</v>
      </c>
      <c r="AI55" s="8">
        <f t="shared" si="23"/>
        <v>0</v>
      </c>
      <c r="AJ55" s="59">
        <f t="shared" si="24"/>
        <v>7.1438239915684357E-17</v>
      </c>
      <c r="AK55" s="43">
        <f t="shared" si="8"/>
        <v>1482.57</v>
      </c>
      <c r="AL55" s="58">
        <f t="shared" si="9"/>
        <v>0</v>
      </c>
      <c r="AM55" s="8" t="str">
        <f t="shared" si="10"/>
        <v/>
      </c>
      <c r="AN55" s="8" t="str">
        <f t="shared" si="11"/>
        <v/>
      </c>
      <c r="AS55" s="22">
        <v>11.08</v>
      </c>
      <c r="AT55" s="23">
        <v>18.100000000000001</v>
      </c>
    </row>
    <row r="56" spans="11:46" x14ac:dyDescent="0.25">
      <c r="K56" s="15">
        <v>-128</v>
      </c>
      <c r="L56" s="26">
        <f t="shared" si="3"/>
        <v>-2.2340214425527418</v>
      </c>
      <c r="M56" s="18">
        <f t="shared" si="0"/>
        <v>70.84290084032375</v>
      </c>
      <c r="N56" s="29">
        <f t="shared" si="14"/>
        <v>-0.46458316189533377</v>
      </c>
      <c r="O56" s="18">
        <f t="shared" si="1"/>
        <v>-11.149995885488011</v>
      </c>
      <c r="P56" s="29">
        <f t="shared" si="15"/>
        <v>-8.6337658183950339E-3</v>
      </c>
      <c r="Q56" s="18">
        <f t="shared" si="16"/>
        <v>-4973.0491113955395</v>
      </c>
      <c r="R56" s="29">
        <f t="shared" si="2"/>
        <v>477.01286348080515</v>
      </c>
      <c r="T56" s="30">
        <v>51</v>
      </c>
      <c r="U56" s="28">
        <f t="shared" si="17"/>
        <v>102</v>
      </c>
      <c r="V56" s="30">
        <v>0.18</v>
      </c>
      <c r="W56" s="33">
        <v>0</v>
      </c>
      <c r="X56" s="30">
        <f t="shared" si="25"/>
        <v>0</v>
      </c>
      <c r="Y56" s="33">
        <f t="shared" si="26"/>
        <v>0</v>
      </c>
      <c r="Z56" s="36">
        <f t="shared" si="20"/>
        <v>6.9388939039072284E-18</v>
      </c>
      <c r="AA56" s="37">
        <f t="shared" si="21"/>
        <v>0</v>
      </c>
      <c r="AB56" s="36">
        <f t="shared" si="22"/>
        <v>2.4999999999999988E-3</v>
      </c>
      <c r="AC56" s="50">
        <f t="shared" si="4"/>
        <v>0</v>
      </c>
      <c r="AD56" s="41"/>
      <c r="AE56" s="42"/>
      <c r="AF56" s="30">
        <v>52</v>
      </c>
      <c r="AG56" s="30">
        <v>0.18</v>
      </c>
      <c r="AH56" s="52">
        <f t="shared" si="5"/>
        <v>1.7999999999999998E-4</v>
      </c>
      <c r="AI56" s="8">
        <f t="shared" si="23"/>
        <v>2.8647889756541289E-4</v>
      </c>
      <c r="AJ56" s="59">
        <f t="shared" si="24"/>
        <v>8.2070158750294116E-3</v>
      </c>
      <c r="AK56" s="43">
        <f t="shared" si="8"/>
        <v>1482.57</v>
      </c>
      <c r="AL56" s="58">
        <f t="shared" si="9"/>
        <v>0</v>
      </c>
      <c r="AM56" s="8" t="str">
        <f t="shared" si="10"/>
        <v/>
      </c>
      <c r="AN56" s="8" t="str">
        <f t="shared" si="11"/>
        <v/>
      </c>
      <c r="AS56" s="22">
        <v>11.08</v>
      </c>
      <c r="AT56" s="23">
        <v>18.100000000000001</v>
      </c>
    </row>
    <row r="57" spans="11:46" x14ac:dyDescent="0.25">
      <c r="K57" s="15">
        <v>-127</v>
      </c>
      <c r="L57" s="26">
        <f t="shared" si="3"/>
        <v>-2.2165681500327987</v>
      </c>
      <c r="M57" s="18">
        <f t="shared" si="0"/>
        <v>70.369706821187009</v>
      </c>
      <c r="N57" s="29">
        <f t="shared" si="14"/>
        <v>-0.47319401913674142</v>
      </c>
      <c r="O57" s="18">
        <f t="shared" si="1"/>
        <v>-11.356656459281794</v>
      </c>
      <c r="P57" s="29">
        <f t="shared" si="15"/>
        <v>-8.5863933729370956E-3</v>
      </c>
      <c r="Q57" s="18">
        <f t="shared" si="16"/>
        <v>-4945.7625828117671</v>
      </c>
      <c r="R57" s="29">
        <f t="shared" si="2"/>
        <v>474.16745098635641</v>
      </c>
      <c r="T57" s="30">
        <v>52</v>
      </c>
      <c r="U57" s="28">
        <f t="shared" si="17"/>
        <v>104</v>
      </c>
      <c r="V57" s="30">
        <v>0.18</v>
      </c>
      <c r="W57" s="33">
        <v>0</v>
      </c>
      <c r="X57" s="30">
        <f t="shared" si="25"/>
        <v>5.0000000000000044E-3</v>
      </c>
      <c r="Y57" s="33">
        <f t="shared" si="26"/>
        <v>0</v>
      </c>
      <c r="Z57" s="36">
        <f t="shared" si="20"/>
        <v>2.5000000000000022E-3</v>
      </c>
      <c r="AA57" s="37">
        <f t="shared" si="21"/>
        <v>0</v>
      </c>
      <c r="AB57" s="36">
        <f t="shared" si="22"/>
        <v>-1.2500000000000046E-3</v>
      </c>
      <c r="AC57" s="50">
        <f t="shared" si="4"/>
        <v>0</v>
      </c>
      <c r="AD57" s="41"/>
      <c r="AE57" s="42"/>
      <c r="AF57" s="30">
        <v>53</v>
      </c>
      <c r="AG57" s="30">
        <v>0.19</v>
      </c>
      <c r="AH57" s="52">
        <f t="shared" si="5"/>
        <v>1.9000000000000001E-4</v>
      </c>
      <c r="AI57" s="8">
        <f t="shared" si="23"/>
        <v>2.8647889756541289E-4</v>
      </c>
      <c r="AJ57" s="59">
        <f t="shared" si="24"/>
        <v>-8.2070158750294116E-3</v>
      </c>
      <c r="AK57" s="43">
        <f t="shared" si="8"/>
        <v>1484.1849999999999</v>
      </c>
      <c r="AL57" s="58">
        <f t="shared" si="9"/>
        <v>8.2070158750294116E-3</v>
      </c>
      <c r="AM57" s="8">
        <f t="shared" si="10"/>
        <v>878.4783345569507</v>
      </c>
      <c r="AN57" s="8">
        <f t="shared" si="11"/>
        <v>8388.8501606324699</v>
      </c>
      <c r="AS57" s="22">
        <v>11.08</v>
      </c>
      <c r="AT57" s="23">
        <v>18.100000000000001</v>
      </c>
    </row>
    <row r="58" spans="11:46" x14ac:dyDescent="0.25">
      <c r="K58" s="15">
        <v>-126</v>
      </c>
      <c r="L58" s="26">
        <f t="shared" si="3"/>
        <v>-2.1991148575128552</v>
      </c>
      <c r="M58" s="18">
        <f t="shared" si="0"/>
        <v>69.887950872545801</v>
      </c>
      <c r="N58" s="29">
        <f t="shared" si="14"/>
        <v>-0.48175594864120797</v>
      </c>
      <c r="O58" s="18">
        <f t="shared" si="1"/>
        <v>-11.562142767388991</v>
      </c>
      <c r="P58" s="29">
        <f t="shared" si="15"/>
        <v>-8.5358558673789275E-3</v>
      </c>
      <c r="Q58" s="18">
        <f t="shared" si="16"/>
        <v>-4916.6529796102623</v>
      </c>
      <c r="R58" s="29">
        <f t="shared" si="2"/>
        <v>471.27055385726868</v>
      </c>
      <c r="T58" s="30">
        <v>53</v>
      </c>
      <c r="U58" s="28">
        <f t="shared" si="17"/>
        <v>106</v>
      </c>
      <c r="V58" s="30">
        <v>0.19</v>
      </c>
      <c r="W58" s="33">
        <v>0</v>
      </c>
      <c r="X58" s="30">
        <f t="shared" si="25"/>
        <v>5.0000000000000044E-3</v>
      </c>
      <c r="Y58" s="33">
        <f t="shared" si="26"/>
        <v>0</v>
      </c>
      <c r="Z58" s="36">
        <f t="shared" si="20"/>
        <v>-2.5000000000000022E-3</v>
      </c>
      <c r="AA58" s="37">
        <f t="shared" si="21"/>
        <v>0</v>
      </c>
      <c r="AB58" s="36">
        <f t="shared" si="22"/>
        <v>-2.5000000000000022E-3</v>
      </c>
      <c r="AC58" s="50">
        <f t="shared" si="4"/>
        <v>0</v>
      </c>
      <c r="AD58" s="41"/>
      <c r="AE58" s="42"/>
      <c r="AF58" s="30">
        <v>54</v>
      </c>
      <c r="AG58" s="30">
        <v>0.19</v>
      </c>
      <c r="AH58" s="52">
        <f t="shared" si="5"/>
        <v>1.9000000000000001E-4</v>
      </c>
      <c r="AI58" s="8">
        <f t="shared" si="23"/>
        <v>0</v>
      </c>
      <c r="AJ58" s="59">
        <f t="shared" si="24"/>
        <v>-8.2070158750293856E-3</v>
      </c>
      <c r="AK58" s="43">
        <f t="shared" si="8"/>
        <v>1484.1849999999999</v>
      </c>
      <c r="AL58" s="58">
        <f t="shared" si="9"/>
        <v>8.2070158750293856E-3</v>
      </c>
      <c r="AM58" s="8">
        <f t="shared" si="10"/>
        <v>878.47833455695218</v>
      </c>
      <c r="AN58" s="8">
        <f t="shared" si="11"/>
        <v>8388.8501606324826</v>
      </c>
      <c r="AS58" s="22">
        <v>11.08</v>
      </c>
      <c r="AT58" s="23">
        <v>18.100000000000001</v>
      </c>
    </row>
    <row r="59" spans="11:46" x14ac:dyDescent="0.25">
      <c r="K59" s="15">
        <v>-125</v>
      </c>
      <c r="L59" s="26">
        <f t="shared" si="3"/>
        <v>-2.1816615649929121</v>
      </c>
      <c r="M59" s="18">
        <f t="shared" si="0"/>
        <v>69.397685141674302</v>
      </c>
      <c r="N59" s="29">
        <f t="shared" si="14"/>
        <v>-0.49026573087149927</v>
      </c>
      <c r="O59" s="18">
        <f t="shared" si="1"/>
        <v>-11.766377540915984</v>
      </c>
      <c r="P59" s="29">
        <f t="shared" si="15"/>
        <v>-8.4820445976276915E-3</v>
      </c>
      <c r="Q59" s="18">
        <f t="shared" si="16"/>
        <v>-4885.6576882335503</v>
      </c>
      <c r="R59" s="29">
        <f t="shared" si="2"/>
        <v>468.32248566577556</v>
      </c>
      <c r="T59" s="30">
        <v>54</v>
      </c>
      <c r="U59" s="28">
        <f t="shared" si="17"/>
        <v>108</v>
      </c>
      <c r="V59" s="30">
        <v>0.19</v>
      </c>
      <c r="W59" s="33">
        <v>0</v>
      </c>
      <c r="X59" s="30">
        <f t="shared" si="25"/>
        <v>0</v>
      </c>
      <c r="Y59" s="33">
        <f t="shared" si="26"/>
        <v>0</v>
      </c>
      <c r="Z59" s="36">
        <f t="shared" si="20"/>
        <v>-2.5000000000000022E-3</v>
      </c>
      <c r="AA59" s="37">
        <f t="shared" si="21"/>
        <v>0</v>
      </c>
      <c r="AB59" s="36">
        <f t="shared" si="22"/>
        <v>2.5000000000000022E-3</v>
      </c>
      <c r="AC59" s="50">
        <f t="shared" si="4"/>
        <v>0</v>
      </c>
      <c r="AD59" s="41"/>
      <c r="AE59" s="42"/>
      <c r="AF59" s="30">
        <v>55</v>
      </c>
      <c r="AG59" s="30">
        <v>0.19</v>
      </c>
      <c r="AH59" s="52">
        <f t="shared" si="5"/>
        <v>1.9000000000000001E-4</v>
      </c>
      <c r="AI59" s="8">
        <f t="shared" si="23"/>
        <v>0</v>
      </c>
      <c r="AJ59" s="59">
        <f t="shared" si="24"/>
        <v>8.2070158750293352E-3</v>
      </c>
      <c r="AK59" s="43">
        <f t="shared" si="8"/>
        <v>1484.1849999999999</v>
      </c>
      <c r="AL59" s="58">
        <f t="shared" si="9"/>
        <v>0</v>
      </c>
      <c r="AM59" s="8" t="str">
        <f t="shared" si="10"/>
        <v/>
      </c>
      <c r="AN59" s="8" t="str">
        <f t="shared" si="11"/>
        <v/>
      </c>
      <c r="AS59" s="22">
        <v>11.08</v>
      </c>
      <c r="AT59" s="23">
        <v>18.100000000000001</v>
      </c>
    </row>
    <row r="60" spans="11:46" x14ac:dyDescent="0.25">
      <c r="K60" s="15">
        <v>-124</v>
      </c>
      <c r="L60" s="26">
        <f t="shared" si="3"/>
        <v>-2.1642082724729685</v>
      </c>
      <c r="M60" s="18">
        <f t="shared" si="0"/>
        <v>68.898965103837838</v>
      </c>
      <c r="N60" s="29">
        <f t="shared" si="14"/>
        <v>-0.49872003783646335</v>
      </c>
      <c r="O60" s="18">
        <f t="shared" si="1"/>
        <v>-11.96928090807512</v>
      </c>
      <c r="P60" s="29">
        <f t="shared" si="15"/>
        <v>-8.4248514698685995E-3</v>
      </c>
      <c r="Q60" s="18">
        <f t="shared" si="16"/>
        <v>-4852.7144466443133</v>
      </c>
      <c r="R60" s="29">
        <f t="shared" si="2"/>
        <v>465.32357999600259</v>
      </c>
      <c r="T60" s="30">
        <v>55</v>
      </c>
      <c r="U60" s="28">
        <f t="shared" si="17"/>
        <v>110</v>
      </c>
      <c r="V60" s="30">
        <v>0.19</v>
      </c>
      <c r="W60" s="33">
        <v>0</v>
      </c>
      <c r="X60" s="30">
        <f t="shared" si="25"/>
        <v>0</v>
      </c>
      <c r="Y60" s="33">
        <f t="shared" si="26"/>
        <v>0</v>
      </c>
      <c r="Z60" s="36">
        <f t="shared" si="20"/>
        <v>2.5000000000000022E-3</v>
      </c>
      <c r="AA60" s="37">
        <f t="shared" si="21"/>
        <v>0</v>
      </c>
      <c r="AB60" s="36">
        <f t="shared" si="22"/>
        <v>2.5000000000000022E-3</v>
      </c>
      <c r="AC60" s="50">
        <f t="shared" si="4"/>
        <v>0</v>
      </c>
      <c r="AD60" s="41"/>
      <c r="AE60" s="42"/>
      <c r="AF60" s="30">
        <v>56</v>
      </c>
      <c r="AG60" s="30">
        <v>0.19</v>
      </c>
      <c r="AH60" s="52">
        <f t="shared" si="5"/>
        <v>1.9000000000000001E-4</v>
      </c>
      <c r="AI60" s="8">
        <f t="shared" si="23"/>
        <v>2.8647889756541116E-4</v>
      </c>
      <c r="AJ60" s="59">
        <f t="shared" si="24"/>
        <v>8.2070158750293352E-3</v>
      </c>
      <c r="AK60" s="43">
        <f t="shared" si="8"/>
        <v>1484.1849999999999</v>
      </c>
      <c r="AL60" s="58">
        <f t="shared" si="9"/>
        <v>0</v>
      </c>
      <c r="AM60" s="8" t="str">
        <f t="shared" si="10"/>
        <v/>
      </c>
      <c r="AN60" s="8" t="str">
        <f t="shared" si="11"/>
        <v/>
      </c>
      <c r="AS60" s="22">
        <v>11.08</v>
      </c>
      <c r="AT60" s="23">
        <v>18.100000000000001</v>
      </c>
    </row>
    <row r="61" spans="11:46" x14ac:dyDescent="0.25">
      <c r="K61" s="15">
        <v>-123</v>
      </c>
      <c r="L61" s="26">
        <f t="shared" si="3"/>
        <v>-2.1467549799530254</v>
      </c>
      <c r="M61" s="18">
        <f t="shared" si="0"/>
        <v>68.391849670026602</v>
      </c>
      <c r="N61" s="29">
        <f t="shared" si="14"/>
        <v>-0.50711543381123647</v>
      </c>
      <c r="O61" s="18">
        <f t="shared" si="1"/>
        <v>-12.170770411469675</v>
      </c>
      <c r="P61" s="29">
        <f t="shared" si="15"/>
        <v>-8.3641692240945531E-3</v>
      </c>
      <c r="Q61" s="18">
        <f t="shared" si="16"/>
        <v>-4817.7614730784626</v>
      </c>
      <c r="R61" s="29">
        <f t="shared" si="2"/>
        <v>462.2741910917922</v>
      </c>
      <c r="T61" s="30">
        <v>56</v>
      </c>
      <c r="U61" s="28">
        <f t="shared" si="17"/>
        <v>112</v>
      </c>
      <c r="V61" s="30">
        <v>0.19</v>
      </c>
      <c r="W61" s="33">
        <v>0</v>
      </c>
      <c r="X61" s="30">
        <f t="shared" si="25"/>
        <v>5.0000000000000044E-3</v>
      </c>
      <c r="Y61" s="33">
        <f t="shared" si="26"/>
        <v>0</v>
      </c>
      <c r="Z61" s="36">
        <f t="shared" si="20"/>
        <v>2.5000000000000022E-3</v>
      </c>
      <c r="AA61" s="37">
        <f t="shared" si="21"/>
        <v>0</v>
      </c>
      <c r="AB61" s="36">
        <f t="shared" si="22"/>
        <v>-2.5000000000000022E-3</v>
      </c>
      <c r="AC61" s="50">
        <f t="shared" si="4"/>
        <v>0</v>
      </c>
      <c r="AD61" s="41"/>
      <c r="AE61" s="42"/>
      <c r="AF61" s="30">
        <v>57</v>
      </c>
      <c r="AG61" s="30">
        <v>0.2</v>
      </c>
      <c r="AH61" s="52">
        <f t="shared" si="5"/>
        <v>2.0000000000000001E-4</v>
      </c>
      <c r="AI61" s="8">
        <f t="shared" si="23"/>
        <v>2.8647889756541116E-4</v>
      </c>
      <c r="AJ61" s="59">
        <f t="shared" si="24"/>
        <v>-8.2070158750293352E-3</v>
      </c>
      <c r="AK61" s="43">
        <f t="shared" si="8"/>
        <v>1485.8</v>
      </c>
      <c r="AL61" s="58">
        <f t="shared" si="9"/>
        <v>8.2070158750293352E-3</v>
      </c>
      <c r="AM61" s="8">
        <f t="shared" si="10"/>
        <v>878.95359695394586</v>
      </c>
      <c r="AN61" s="8">
        <f t="shared" si="11"/>
        <v>8393.3885822173179</v>
      </c>
      <c r="AS61" s="22">
        <v>11.08</v>
      </c>
      <c r="AT61" s="23">
        <v>18.100000000000001</v>
      </c>
    </row>
    <row r="62" spans="11:46" x14ac:dyDescent="0.25">
      <c r="K62" s="15">
        <v>-122</v>
      </c>
      <c r="L62" s="26">
        <f t="shared" si="3"/>
        <v>-2.1293016874330819</v>
      </c>
      <c r="M62" s="18">
        <f t="shared" si="0"/>
        <v>67.876401293741949</v>
      </c>
      <c r="N62" s="29">
        <f t="shared" si="14"/>
        <v>-0.51544837628465245</v>
      </c>
      <c r="O62" s="18">
        <f t="shared" si="1"/>
        <v>-12.370761030831659</v>
      </c>
      <c r="P62" s="29">
        <f t="shared" si="15"/>
        <v>-8.2998916647127885E-3</v>
      </c>
      <c r="Q62" s="18">
        <f t="shared" si="16"/>
        <v>-4780.7375988745662</v>
      </c>
      <c r="R62" s="29">
        <f t="shared" si="2"/>
        <v>459.17469449883163</v>
      </c>
      <c r="T62" s="30">
        <v>57</v>
      </c>
      <c r="U62" s="28">
        <f t="shared" si="17"/>
        <v>114</v>
      </c>
      <c r="V62" s="30">
        <v>0.2</v>
      </c>
      <c r="W62" s="33">
        <v>0</v>
      </c>
      <c r="X62" s="30">
        <f t="shared" si="25"/>
        <v>5.0000000000000044E-3</v>
      </c>
      <c r="Y62" s="33">
        <f t="shared" si="26"/>
        <v>0</v>
      </c>
      <c r="Z62" s="36">
        <f t="shared" si="20"/>
        <v>-2.5000000000000022E-3</v>
      </c>
      <c r="AA62" s="37">
        <f t="shared" si="21"/>
        <v>0</v>
      </c>
      <c r="AB62" s="36">
        <f t="shared" si="22"/>
        <v>-1.2500000000000046E-3</v>
      </c>
      <c r="AC62" s="50">
        <f t="shared" si="4"/>
        <v>0</v>
      </c>
      <c r="AD62" s="41"/>
      <c r="AE62" s="42"/>
      <c r="AF62" s="30">
        <v>58</v>
      </c>
      <c r="AG62" s="30">
        <v>0.2</v>
      </c>
      <c r="AH62" s="52">
        <f t="shared" si="5"/>
        <v>2.0000000000000001E-4</v>
      </c>
      <c r="AI62" s="8">
        <f t="shared" si="23"/>
        <v>0</v>
      </c>
      <c r="AJ62" s="59">
        <f t="shared" si="24"/>
        <v>3.1060104311167113E-17</v>
      </c>
      <c r="AK62" s="43">
        <f t="shared" si="8"/>
        <v>1485.8</v>
      </c>
      <c r="AL62" s="58">
        <f t="shared" si="9"/>
        <v>0</v>
      </c>
      <c r="AM62" s="8" t="str">
        <f t="shared" si="10"/>
        <v/>
      </c>
      <c r="AN62" s="8" t="str">
        <f t="shared" si="11"/>
        <v/>
      </c>
      <c r="AS62" s="22">
        <v>11.08</v>
      </c>
      <c r="AT62" s="23">
        <v>18.100000000000001</v>
      </c>
    </row>
    <row r="63" spans="11:46" x14ac:dyDescent="0.25">
      <c r="K63" s="15">
        <v>-121</v>
      </c>
      <c r="L63" s="26">
        <f t="shared" si="3"/>
        <v>-2.1118483949131388</v>
      </c>
      <c r="M63" s="18">
        <f t="shared" si="0"/>
        <v>67.352686076601287</v>
      </c>
      <c r="N63" s="29">
        <f t="shared" si="14"/>
        <v>-0.52371521714066205</v>
      </c>
      <c r="O63" s="18">
        <f t="shared" si="1"/>
        <v>-12.569165211375889</v>
      </c>
      <c r="P63" s="29">
        <f t="shared" si="15"/>
        <v>-8.2319138970277095E-3</v>
      </c>
      <c r="Q63" s="18">
        <f t="shared" si="16"/>
        <v>-4741.5824046879607</v>
      </c>
      <c r="R63" s="29">
        <f t="shared" si="2"/>
        <v>456.02548769967649</v>
      </c>
      <c r="T63" s="30">
        <v>58</v>
      </c>
      <c r="U63" s="28">
        <f t="shared" si="17"/>
        <v>116</v>
      </c>
      <c r="V63" s="30">
        <v>0.2</v>
      </c>
      <c r="W63" s="33">
        <v>0</v>
      </c>
      <c r="X63" s="30">
        <f t="shared" si="25"/>
        <v>0</v>
      </c>
      <c r="Y63" s="33">
        <f t="shared" si="26"/>
        <v>0</v>
      </c>
      <c r="Z63" s="36">
        <f t="shared" si="20"/>
        <v>-6.9388939039072284E-18</v>
      </c>
      <c r="AA63" s="37">
        <f t="shared" si="21"/>
        <v>0</v>
      </c>
      <c r="AB63" s="36">
        <f t="shared" si="22"/>
        <v>2.4999999999999988E-3</v>
      </c>
      <c r="AC63" s="50">
        <f t="shared" si="4"/>
        <v>0</v>
      </c>
      <c r="AD63" s="41"/>
      <c r="AE63" s="42"/>
      <c r="AF63" s="30">
        <v>59</v>
      </c>
      <c r="AG63" s="30">
        <v>0.2</v>
      </c>
      <c r="AH63" s="52">
        <f t="shared" si="5"/>
        <v>2.0000000000000001E-4</v>
      </c>
      <c r="AI63" s="8">
        <f t="shared" si="23"/>
        <v>2.8647889756541224E-4</v>
      </c>
      <c r="AJ63" s="59">
        <f t="shared" si="24"/>
        <v>8.2070158750294185E-3</v>
      </c>
      <c r="AK63" s="43">
        <f t="shared" si="8"/>
        <v>1485.8</v>
      </c>
      <c r="AL63" s="58">
        <f t="shared" si="9"/>
        <v>0</v>
      </c>
      <c r="AM63" s="8" t="str">
        <f t="shared" si="10"/>
        <v/>
      </c>
      <c r="AN63" s="8" t="str">
        <f t="shared" si="11"/>
        <v/>
      </c>
      <c r="AS63" s="22">
        <v>11.08</v>
      </c>
      <c r="AT63" s="23">
        <v>18.100000000000001</v>
      </c>
    </row>
    <row r="64" spans="11:46" x14ac:dyDescent="0.25">
      <c r="K64" s="15">
        <v>-120</v>
      </c>
      <c r="L64" s="26">
        <f t="shared" si="3"/>
        <v>-2.0943951023931953</v>
      </c>
      <c r="M64" s="18">
        <f t="shared" si="0"/>
        <v>66.820773872522579</v>
      </c>
      <c r="N64" s="29">
        <f t="shared" si="14"/>
        <v>-0.53191220407870787</v>
      </c>
      <c r="O64" s="18">
        <f t="shared" si="1"/>
        <v>-12.765892897888989</v>
      </c>
      <c r="P64" s="29">
        <f t="shared" si="15"/>
        <v>-8.1601325691522675E-3</v>
      </c>
      <c r="Q64" s="18">
        <f t="shared" si="16"/>
        <v>-4700.2363598317061</v>
      </c>
      <c r="R64" s="29">
        <f t="shared" si="2"/>
        <v>452.82699074023378</v>
      </c>
      <c r="T64" s="30">
        <v>59</v>
      </c>
      <c r="U64" s="28">
        <f t="shared" si="17"/>
        <v>118</v>
      </c>
      <c r="V64" s="30">
        <v>0.2</v>
      </c>
      <c r="W64" s="33">
        <v>0</v>
      </c>
      <c r="X64" s="30">
        <f t="shared" si="25"/>
        <v>4.9999999999999906E-3</v>
      </c>
      <c r="Y64" s="33">
        <f t="shared" si="26"/>
        <v>0</v>
      </c>
      <c r="Z64" s="36">
        <f t="shared" si="20"/>
        <v>2.4999999999999953E-3</v>
      </c>
      <c r="AA64" s="37">
        <f t="shared" si="21"/>
        <v>0</v>
      </c>
      <c r="AB64" s="36">
        <f t="shared" si="22"/>
        <v>-1.2499999999999942E-3</v>
      </c>
      <c r="AC64" s="50">
        <f t="shared" si="4"/>
        <v>0</v>
      </c>
      <c r="AD64" s="41"/>
      <c r="AE64" s="42"/>
      <c r="AF64" s="30">
        <v>60</v>
      </c>
      <c r="AG64" s="30">
        <v>0.21</v>
      </c>
      <c r="AH64" s="52">
        <f t="shared" si="5"/>
        <v>2.0999999999999998E-4</v>
      </c>
      <c r="AI64" s="8">
        <f t="shared" si="23"/>
        <v>2.8647889756541224E-4</v>
      </c>
      <c r="AJ64" s="59">
        <f t="shared" si="24"/>
        <v>-8.2070158750294185E-3</v>
      </c>
      <c r="AK64" s="43">
        <f t="shared" si="8"/>
        <v>1487.415</v>
      </c>
      <c r="AL64" s="58">
        <f t="shared" si="9"/>
        <v>8.2070158750294185E-3</v>
      </c>
      <c r="AM64" s="8">
        <f t="shared" si="10"/>
        <v>879.42860250880517</v>
      </c>
      <c r="AN64" s="8">
        <f t="shared" si="11"/>
        <v>8397.9245511404351</v>
      </c>
      <c r="AS64" s="22">
        <v>11.08</v>
      </c>
      <c r="AT64" s="23">
        <v>18.100000000000001</v>
      </c>
    </row>
    <row r="65" spans="11:46" x14ac:dyDescent="0.25">
      <c r="K65" s="15">
        <v>-119</v>
      </c>
      <c r="L65" s="26">
        <f t="shared" si="3"/>
        <v>-2.0769418098732522</v>
      </c>
      <c r="M65" s="18">
        <f t="shared" si="0"/>
        <v>66.280738390243613</v>
      </c>
      <c r="N65" s="29">
        <f t="shared" si="14"/>
        <v>-0.54003548227896658</v>
      </c>
      <c r="O65" s="18">
        <f t="shared" si="1"/>
        <v>-12.960851574695198</v>
      </c>
      <c r="P65" s="29">
        <f t="shared" si="15"/>
        <v>-8.0844461194544692E-3</v>
      </c>
      <c r="Q65" s="18">
        <f t="shared" si="16"/>
        <v>-4656.6409648057743</v>
      </c>
      <c r="R65" s="29">
        <f t="shared" si="2"/>
        <v>449.57964684623119</v>
      </c>
      <c r="T65" s="30">
        <v>60</v>
      </c>
      <c r="U65" s="28">
        <f t="shared" si="17"/>
        <v>120</v>
      </c>
      <c r="V65" s="30">
        <v>0.21</v>
      </c>
      <c r="W65" s="33">
        <v>0</v>
      </c>
      <c r="X65" s="30">
        <f t="shared" si="25"/>
        <v>4.9999999999999906E-3</v>
      </c>
      <c r="Y65" s="33">
        <f t="shared" si="26"/>
        <v>0</v>
      </c>
      <c r="Z65" s="36">
        <f t="shared" si="20"/>
        <v>-2.4999999999999953E-3</v>
      </c>
      <c r="AA65" s="37">
        <f t="shared" si="21"/>
        <v>0</v>
      </c>
      <c r="AB65" s="36">
        <f t="shared" si="22"/>
        <v>-1.2499999999999942E-3</v>
      </c>
      <c r="AC65" s="50">
        <f t="shared" si="4"/>
        <v>0</v>
      </c>
      <c r="AD65" s="41"/>
      <c r="AE65" s="42"/>
      <c r="AF65" s="30">
        <v>61</v>
      </c>
      <c r="AG65" s="30">
        <v>0.21</v>
      </c>
      <c r="AH65" s="52">
        <f t="shared" si="5"/>
        <v>2.0999999999999998E-4</v>
      </c>
      <c r="AI65" s="8">
        <f t="shared" si="23"/>
        <v>0</v>
      </c>
      <c r="AJ65" s="59">
        <f t="shared" si="24"/>
        <v>-7.7650260777917782E-18</v>
      </c>
      <c r="AK65" s="43">
        <f t="shared" si="8"/>
        <v>1487.415</v>
      </c>
      <c r="AL65" s="58">
        <f t="shared" si="9"/>
        <v>7.7650260777917782E-18</v>
      </c>
      <c r="AM65" s="8" t="str">
        <f t="shared" si="10"/>
        <v/>
      </c>
      <c r="AN65" s="8" t="str">
        <f t="shared" si="11"/>
        <v/>
      </c>
      <c r="AS65" s="22">
        <v>11.08</v>
      </c>
      <c r="AT65" s="23">
        <v>18.100000000000001</v>
      </c>
    </row>
    <row r="66" spans="11:46" x14ac:dyDescent="0.25">
      <c r="K66" s="15">
        <v>-118</v>
      </c>
      <c r="L66" s="26">
        <f t="shared" si="3"/>
        <v>-2.0594885173533091</v>
      </c>
      <c r="M66" s="18">
        <f t="shared" si="0"/>
        <v>65.732657293925996</v>
      </c>
      <c r="N66" s="29">
        <f t="shared" si="14"/>
        <v>-0.54808109631761681</v>
      </c>
      <c r="O66" s="18">
        <f t="shared" si="1"/>
        <v>-13.153946311622803</v>
      </c>
      <c r="P66" s="29">
        <f t="shared" si="15"/>
        <v>-8.0047550283026681E-3</v>
      </c>
      <c r="Q66" s="18">
        <f t="shared" si="16"/>
        <v>-4610.7388963023368</v>
      </c>
      <c r="R66" s="29">
        <f t="shared" si="2"/>
        <v>446.28392302816945</v>
      </c>
      <c r="T66" s="30">
        <v>61</v>
      </c>
      <c r="U66" s="28">
        <f t="shared" si="17"/>
        <v>122</v>
      </c>
      <c r="V66" s="30">
        <v>0.21</v>
      </c>
      <c r="W66" s="33">
        <v>0</v>
      </c>
      <c r="X66" s="30">
        <f t="shared" si="25"/>
        <v>0</v>
      </c>
      <c r="Y66" s="33">
        <f t="shared" si="26"/>
        <v>0</v>
      </c>
      <c r="Z66" s="36">
        <f t="shared" si="20"/>
        <v>6.9388939039072284E-18</v>
      </c>
      <c r="AA66" s="37">
        <f t="shared" si="21"/>
        <v>0</v>
      </c>
      <c r="AB66" s="36">
        <f t="shared" si="22"/>
        <v>2.4999999999999988E-3</v>
      </c>
      <c r="AC66" s="50">
        <f t="shared" si="4"/>
        <v>0</v>
      </c>
      <c r="AD66" s="41"/>
      <c r="AE66" s="42"/>
      <c r="AF66" s="30">
        <v>62</v>
      </c>
      <c r="AG66" s="30">
        <v>0.21</v>
      </c>
      <c r="AH66" s="52">
        <f t="shared" si="5"/>
        <v>2.0999999999999998E-4</v>
      </c>
      <c r="AI66" s="8">
        <f t="shared" si="23"/>
        <v>2.8647889756541197E-4</v>
      </c>
      <c r="AJ66" s="59">
        <f t="shared" si="24"/>
        <v>8.2070158750293595E-3</v>
      </c>
      <c r="AK66" s="43">
        <f t="shared" si="8"/>
        <v>1487.415</v>
      </c>
      <c r="AL66" s="58">
        <f t="shared" si="9"/>
        <v>0</v>
      </c>
      <c r="AM66" s="8" t="str">
        <f t="shared" si="10"/>
        <v/>
      </c>
      <c r="AN66" s="8" t="str">
        <f t="shared" si="11"/>
        <v/>
      </c>
      <c r="AS66" s="22">
        <v>11.08</v>
      </c>
      <c r="AT66" s="23">
        <v>18.100000000000001</v>
      </c>
    </row>
    <row r="67" spans="11:46" x14ac:dyDescent="0.25">
      <c r="K67" s="15">
        <v>-117</v>
      </c>
      <c r="L67" s="26">
        <f t="shared" si="3"/>
        <v>-2.0420352248333655</v>
      </c>
      <c r="M67" s="18">
        <f t="shared" si="0"/>
        <v>65.176612301590424</v>
      </c>
      <c r="N67" s="29">
        <f t="shared" si="14"/>
        <v>-0.55604499233557192</v>
      </c>
      <c r="O67" s="18">
        <f t="shared" si="1"/>
        <v>-13.345079816053726</v>
      </c>
      <c r="P67" s="29">
        <f t="shared" si="15"/>
        <v>-7.9209620732640929E-3</v>
      </c>
      <c r="Q67" s="18">
        <f t="shared" si="16"/>
        <v>-4562.4741542001175</v>
      </c>
      <c r="R67" s="29">
        <f t="shared" si="2"/>
        <v>442.94031067323374</v>
      </c>
      <c r="T67" s="30">
        <v>62</v>
      </c>
      <c r="U67" s="28">
        <f t="shared" si="17"/>
        <v>124</v>
      </c>
      <c r="V67" s="30">
        <v>0.21</v>
      </c>
      <c r="W67" s="33">
        <v>0</v>
      </c>
      <c r="X67" s="30">
        <f t="shared" si="25"/>
        <v>5.0000000000000044E-3</v>
      </c>
      <c r="Y67" s="33">
        <f t="shared" si="26"/>
        <v>0</v>
      </c>
      <c r="Z67" s="36">
        <f t="shared" si="20"/>
        <v>2.5000000000000022E-3</v>
      </c>
      <c r="AA67" s="37">
        <f t="shared" si="21"/>
        <v>0</v>
      </c>
      <c r="AB67" s="36">
        <f t="shared" si="22"/>
        <v>-1.2500000000000046E-3</v>
      </c>
      <c r="AC67" s="50">
        <f t="shared" si="4"/>
        <v>0</v>
      </c>
      <c r="AD67" s="41"/>
      <c r="AE67" s="42"/>
      <c r="AF67" s="30">
        <v>63</v>
      </c>
      <c r="AG67" s="30">
        <v>0.22</v>
      </c>
      <c r="AH67" s="52">
        <f t="shared" si="5"/>
        <v>2.2000000000000001E-4</v>
      </c>
      <c r="AI67" s="8">
        <f t="shared" si="23"/>
        <v>2.8647889756541197E-4</v>
      </c>
      <c r="AJ67" s="59">
        <f t="shared" si="24"/>
        <v>-8.2070158750293595E-3</v>
      </c>
      <c r="AK67" s="43">
        <f t="shared" si="8"/>
        <v>1489.03</v>
      </c>
      <c r="AL67" s="58">
        <f t="shared" si="9"/>
        <v>8.2070158750293595E-3</v>
      </c>
      <c r="AM67" s="8">
        <f t="shared" si="10"/>
        <v>879.90335163750456</v>
      </c>
      <c r="AN67" s="8">
        <f t="shared" si="11"/>
        <v>8402.4580713741016</v>
      </c>
      <c r="AS67" s="22">
        <v>11.08</v>
      </c>
      <c r="AT67" s="23">
        <v>18.100000000000001</v>
      </c>
    </row>
    <row r="68" spans="11:46" x14ac:dyDescent="0.25">
      <c r="K68" s="15">
        <v>-116</v>
      </c>
      <c r="L68" s="26">
        <f t="shared" si="3"/>
        <v>-2.0245819323134224</v>
      </c>
      <c r="M68" s="18">
        <f t="shared" ref="M68:M131" si="27">(($E$29/2)*(1-COS(L68)))+($E$32-SQRT(($E$32^2)-((($E$29/2)^2)*(SIN(L68)^2))))</f>
        <v>64.612689281126279</v>
      </c>
      <c r="N68" s="29">
        <f t="shared" si="14"/>
        <v>-0.563923020464145</v>
      </c>
      <c r="O68" s="18">
        <f t="shared" ref="O68:O131" si="28" xml:space="preserve"> N68*0.006*$E$34</f>
        <v>-13.53415249113948</v>
      </c>
      <c r="P68" s="29">
        <f t="shared" si="15"/>
        <v>-7.8329725881687295E-3</v>
      </c>
      <c r="Q68" s="18">
        <f t="shared" si="16"/>
        <v>-4511.7922107851882</v>
      </c>
      <c r="R68" s="29">
        <f t="shared" ref="R68:R131" si="29">$E$30+((((PI()/4)*$E$28^2)*M68)/1000)</f>
        <v>439.54932612261905</v>
      </c>
      <c r="T68" s="30">
        <v>63</v>
      </c>
      <c r="U68" s="28">
        <f t="shared" si="17"/>
        <v>126</v>
      </c>
      <c r="V68" s="30">
        <v>0.22</v>
      </c>
      <c r="W68" s="33">
        <v>0</v>
      </c>
      <c r="X68" s="30">
        <f t="shared" si="25"/>
        <v>5.0000000000000044E-3</v>
      </c>
      <c r="Y68" s="33">
        <f t="shared" si="26"/>
        <v>0</v>
      </c>
      <c r="Z68" s="36">
        <f t="shared" si="20"/>
        <v>-2.5000000000000022E-3</v>
      </c>
      <c r="AA68" s="37">
        <f t="shared" si="21"/>
        <v>0</v>
      </c>
      <c r="AB68" s="36">
        <f t="shared" si="22"/>
        <v>-2.5000000000000022E-3</v>
      </c>
      <c r="AC68" s="50">
        <f t="shared" si="4"/>
        <v>0</v>
      </c>
      <c r="AD68" s="41"/>
      <c r="AE68" s="42"/>
      <c r="AF68" s="30">
        <v>64</v>
      </c>
      <c r="AG68" s="30">
        <v>0.22</v>
      </c>
      <c r="AH68" s="52">
        <f t="shared" si="5"/>
        <v>2.2000000000000001E-4</v>
      </c>
      <c r="AI68" s="8">
        <f t="shared" si="23"/>
        <v>0</v>
      </c>
      <c r="AJ68" s="59">
        <f t="shared" si="24"/>
        <v>-8.2070158750293595E-3</v>
      </c>
      <c r="AK68" s="43">
        <f t="shared" si="8"/>
        <v>1489.03</v>
      </c>
      <c r="AL68" s="58">
        <f t="shared" si="9"/>
        <v>8.2070158750293595E-3</v>
      </c>
      <c r="AM68" s="8">
        <f t="shared" si="10"/>
        <v>879.90335163750456</v>
      </c>
      <c r="AN68" s="8">
        <f t="shared" si="11"/>
        <v>8402.4580713741016</v>
      </c>
      <c r="AS68" s="22">
        <v>11.08</v>
      </c>
      <c r="AT68" s="23">
        <v>18.100000000000001</v>
      </c>
    </row>
    <row r="69" spans="11:46" x14ac:dyDescent="0.25">
      <c r="K69" s="15">
        <v>-115</v>
      </c>
      <c r="L69" s="26">
        <f t="shared" ref="L69:L132" si="30" xml:space="preserve"> RADIANS(K69)</f>
        <v>-2.0071286397934789</v>
      </c>
      <c r="M69" s="18">
        <f t="shared" si="27"/>
        <v>64.04097834361437</v>
      </c>
      <c r="N69" s="29">
        <f t="shared" si="14"/>
        <v>-0.57171093751190938</v>
      </c>
      <c r="O69" s="18">
        <f t="shared" si="28"/>
        <v>-13.721062500285825</v>
      </c>
      <c r="P69" s="29">
        <f t="shared" si="15"/>
        <v>-7.7406947241414059E-3</v>
      </c>
      <c r="Q69" s="18">
        <f t="shared" si="16"/>
        <v>-4458.6401611054498</v>
      </c>
      <c r="R69" s="29">
        <f t="shared" si="29"/>
        <v>436.111511232699</v>
      </c>
      <c r="T69" s="30">
        <v>64</v>
      </c>
      <c r="U69" s="28">
        <f t="shared" si="17"/>
        <v>128</v>
      </c>
      <c r="V69" s="30">
        <v>0.22</v>
      </c>
      <c r="W69" s="33">
        <v>0</v>
      </c>
      <c r="X69" s="30">
        <f t="shared" si="25"/>
        <v>0</v>
      </c>
      <c r="Y69" s="33">
        <f t="shared" si="26"/>
        <v>0</v>
      </c>
      <c r="Z69" s="36">
        <f t="shared" si="20"/>
        <v>-2.5000000000000022E-3</v>
      </c>
      <c r="AA69" s="37">
        <f t="shared" si="21"/>
        <v>0</v>
      </c>
      <c r="AB69" s="36">
        <f t="shared" si="22"/>
        <v>2.5000000000000022E-3</v>
      </c>
      <c r="AC69" s="50">
        <f t="shared" ref="AC69:AC132" si="31">(AA70-AA68)/2</f>
        <v>0</v>
      </c>
      <c r="AD69" s="41"/>
      <c r="AE69" s="42"/>
      <c r="AF69" s="30">
        <v>65</v>
      </c>
      <c r="AG69" s="30">
        <v>0.22</v>
      </c>
      <c r="AH69" s="52">
        <f t="shared" ref="AH69:AH132" si="32">AG69/1000</f>
        <v>2.2000000000000001E-4</v>
      </c>
      <c r="AI69" s="8">
        <f t="shared" si="23"/>
        <v>0</v>
      </c>
      <c r="AJ69" s="59">
        <f t="shared" si="24"/>
        <v>8.2070158750293352E-3</v>
      </c>
      <c r="AK69" s="43">
        <f t="shared" ref="AK69:AK132" si="33">1453.5 + 161500 * AH69</f>
        <v>1489.03</v>
      </c>
      <c r="AL69" s="58">
        <f t="shared" ref="AL69:AL132" si="34">IF(AJ69&lt;0, -AJ69, 0)</f>
        <v>0</v>
      </c>
      <c r="AM69" s="8" t="str">
        <f t="shared" ref="AM69:AM132" si="35">IF(AL69&gt;0, IF(SQRT((AK69+8)/(0.2356*AL69))&lt;=1000, SQRT((AK69+8)/(0.2356*AL69)), ""), "")</f>
        <v/>
      </c>
      <c r="AN69" s="8" t="str">
        <f t="shared" ref="AN69:AN132" si="36">IF(ISNUMBER(AM69),AM69*60/(2*PI()), "")</f>
        <v/>
      </c>
      <c r="AS69" s="22">
        <v>11.08</v>
      </c>
      <c r="AT69" s="23">
        <v>18.100000000000001</v>
      </c>
    </row>
    <row r="70" spans="11:46" x14ac:dyDescent="0.25">
      <c r="K70" s="15">
        <v>-114</v>
      </c>
      <c r="L70" s="26">
        <f t="shared" si="30"/>
        <v>-1.9896753472735358</v>
      </c>
      <c r="M70" s="18">
        <f t="shared" si="27"/>
        <v>63.461573933701942</v>
      </c>
      <c r="N70" s="29">
        <f t="shared" ref="N70:N133" si="37" xml:space="preserve"> M70-M69</f>
        <v>-0.57940440991242781</v>
      </c>
      <c r="O70" s="18">
        <f t="shared" si="28"/>
        <v>-13.905705837898267</v>
      </c>
      <c r="P70" s="29">
        <f t="shared" ref="P70:P133" si="38" xml:space="preserve"> (N71-N69)/2</f>
        <v>-7.6440397121118053E-3</v>
      </c>
      <c r="Q70" s="18">
        <f t="shared" ref="Q70:Q133" si="39">P70*576000</f>
        <v>-4402.9668741763999</v>
      </c>
      <c r="R70" s="29">
        <f t="shared" si="29"/>
        <v>432.62743391846919</v>
      </c>
      <c r="T70" s="30">
        <v>65</v>
      </c>
      <c r="U70" s="28">
        <f t="shared" ref="U70:U133" si="40">T70*2</f>
        <v>130</v>
      </c>
      <c r="V70" s="30">
        <v>0.22</v>
      </c>
      <c r="W70" s="33">
        <v>0</v>
      </c>
      <c r="X70" s="30">
        <f t="shared" si="25"/>
        <v>0</v>
      </c>
      <c r="Y70" s="33">
        <f t="shared" si="26"/>
        <v>0</v>
      </c>
      <c r="Z70" s="36">
        <f t="shared" ref="Z70:Z133" si="41">(X71-X69)/2</f>
        <v>2.5000000000000022E-3</v>
      </c>
      <c r="AA70" s="37">
        <f t="shared" ref="AA70:AA133" si="42">(Y71-Y69)/2</f>
        <v>0</v>
      </c>
      <c r="AB70" s="36">
        <f t="shared" ref="AB70:AB133" si="43">(Z71-Z69)/2</f>
        <v>2.5000000000000022E-3</v>
      </c>
      <c r="AC70" s="50">
        <f t="shared" si="31"/>
        <v>0</v>
      </c>
      <c r="AD70" s="41"/>
      <c r="AE70" s="42"/>
      <c r="AF70" s="30">
        <v>66</v>
      </c>
      <c r="AG70" s="30">
        <v>0.22</v>
      </c>
      <c r="AH70" s="52">
        <f t="shared" si="32"/>
        <v>2.2000000000000001E-4</v>
      </c>
      <c r="AI70" s="8">
        <f t="shared" si="23"/>
        <v>2.8647889756541116E-4</v>
      </c>
      <c r="AJ70" s="59">
        <f t="shared" si="24"/>
        <v>8.2070158750293352E-3</v>
      </c>
      <c r="AK70" s="43">
        <f t="shared" si="33"/>
        <v>1489.03</v>
      </c>
      <c r="AL70" s="58">
        <f t="shared" si="34"/>
        <v>0</v>
      </c>
      <c r="AM70" s="8" t="str">
        <f t="shared" si="35"/>
        <v/>
      </c>
      <c r="AN70" s="8" t="str">
        <f t="shared" si="36"/>
        <v/>
      </c>
      <c r="AS70" s="22">
        <v>11.08</v>
      </c>
      <c r="AT70" s="23">
        <v>18.100000000000001</v>
      </c>
    </row>
    <row r="71" spans="11:46" x14ac:dyDescent="0.25">
      <c r="K71" s="15">
        <v>-113</v>
      </c>
      <c r="L71" s="26">
        <f t="shared" si="30"/>
        <v>-1.9722220547535925</v>
      </c>
      <c r="M71" s="18">
        <f t="shared" si="27"/>
        <v>62.874574916765809</v>
      </c>
      <c r="N71" s="29">
        <f t="shared" si="37"/>
        <v>-0.58699901693613299</v>
      </c>
      <c r="O71" s="18">
        <f t="shared" si="28"/>
        <v>-14.087976406467192</v>
      </c>
      <c r="P71" s="29">
        <f t="shared" si="38"/>
        <v>-7.5429221265821411E-3</v>
      </c>
      <c r="Q71" s="18">
        <f t="shared" si="39"/>
        <v>-4344.7231449113133</v>
      </c>
      <c r="R71" s="29">
        <f t="shared" si="29"/>
        <v>429.09768867767713</v>
      </c>
      <c r="T71" s="30">
        <v>66</v>
      </c>
      <c r="U71" s="28">
        <f t="shared" si="40"/>
        <v>132</v>
      </c>
      <c r="V71" s="30">
        <v>0.22</v>
      </c>
      <c r="W71" s="33">
        <v>0</v>
      </c>
      <c r="X71" s="30">
        <f t="shared" si="25"/>
        <v>5.0000000000000044E-3</v>
      </c>
      <c r="Y71" s="33">
        <f t="shared" si="26"/>
        <v>0</v>
      </c>
      <c r="Z71" s="36">
        <f t="shared" si="41"/>
        <v>2.5000000000000022E-3</v>
      </c>
      <c r="AA71" s="37">
        <f t="shared" si="42"/>
        <v>0</v>
      </c>
      <c r="AB71" s="36">
        <f t="shared" si="43"/>
        <v>-2.5000000000000022E-3</v>
      </c>
      <c r="AC71" s="50">
        <f t="shared" si="31"/>
        <v>0</v>
      </c>
      <c r="AD71" s="41"/>
      <c r="AE71" s="42"/>
      <c r="AF71" s="30">
        <v>67</v>
      </c>
      <c r="AG71" s="30">
        <v>0.23</v>
      </c>
      <c r="AH71" s="52">
        <f t="shared" si="32"/>
        <v>2.3000000000000001E-4</v>
      </c>
      <c r="AI71" s="8">
        <f t="shared" si="23"/>
        <v>2.8647889756541116E-4</v>
      </c>
      <c r="AJ71" s="59">
        <f t="shared" si="24"/>
        <v>-8.2070158750293352E-3</v>
      </c>
      <c r="AK71" s="43">
        <f t="shared" si="33"/>
        <v>1490.645</v>
      </c>
      <c r="AL71" s="58">
        <f t="shared" si="34"/>
        <v>8.2070158750293352E-3</v>
      </c>
      <c r="AM71" s="8">
        <f t="shared" si="35"/>
        <v>880.37784475487263</v>
      </c>
      <c r="AN71" s="8">
        <f t="shared" si="36"/>
        <v>8406.9891468796341</v>
      </c>
      <c r="AS71" s="22">
        <v>11.08</v>
      </c>
      <c r="AT71" s="23">
        <v>18.100000000000001</v>
      </c>
    </row>
    <row r="72" spans="11:46" x14ac:dyDescent="0.25">
      <c r="K72" s="15">
        <v>-112</v>
      </c>
      <c r="L72" s="26">
        <f t="shared" si="30"/>
        <v>-1.9547687622336491</v>
      </c>
      <c r="M72" s="18">
        <f t="shared" si="27"/>
        <v>62.280084662600217</v>
      </c>
      <c r="N72" s="29">
        <f t="shared" si="37"/>
        <v>-0.59449025416559209</v>
      </c>
      <c r="O72" s="18">
        <f t="shared" si="28"/>
        <v>-14.26776609997421</v>
      </c>
      <c r="P72" s="29">
        <f t="shared" si="38"/>
        <v>-7.4372601491496937E-3</v>
      </c>
      <c r="Q72" s="18">
        <f t="shared" si="39"/>
        <v>-4283.8618459102236</v>
      </c>
      <c r="R72" s="29">
        <f t="shared" si="29"/>
        <v>425.52289709405409</v>
      </c>
      <c r="T72" s="30">
        <v>67</v>
      </c>
      <c r="U72" s="28">
        <f t="shared" si="40"/>
        <v>134</v>
      </c>
      <c r="V72" s="30">
        <v>0.23</v>
      </c>
      <c r="W72" s="33">
        <v>0</v>
      </c>
      <c r="X72" s="30">
        <f t="shared" si="25"/>
        <v>5.0000000000000044E-3</v>
      </c>
      <c r="Y72" s="33">
        <f t="shared" si="26"/>
        <v>0</v>
      </c>
      <c r="Z72" s="36">
        <f t="shared" si="41"/>
        <v>-2.5000000000000022E-3</v>
      </c>
      <c r="AA72" s="37">
        <f t="shared" si="42"/>
        <v>0</v>
      </c>
      <c r="AB72" s="36">
        <f t="shared" si="43"/>
        <v>-2.5000000000000022E-3</v>
      </c>
      <c r="AC72" s="50">
        <f t="shared" si="31"/>
        <v>0</v>
      </c>
      <c r="AD72" s="41"/>
      <c r="AE72" s="42"/>
      <c r="AF72" s="30">
        <v>68</v>
      </c>
      <c r="AG72" s="30">
        <v>0.23</v>
      </c>
      <c r="AH72" s="52">
        <f t="shared" si="32"/>
        <v>2.3000000000000001E-4</v>
      </c>
      <c r="AI72" s="8">
        <f t="shared" ref="AI72:AI135" si="44">(AH73-AH71)/(RADIANS(AF73)-RADIANS(AF71))</f>
        <v>0</v>
      </c>
      <c r="AJ72" s="59">
        <f t="shared" si="24"/>
        <v>-8.2070158750293873E-3</v>
      </c>
      <c r="AK72" s="43">
        <f t="shared" si="33"/>
        <v>1490.645</v>
      </c>
      <c r="AL72" s="58">
        <f t="shared" si="34"/>
        <v>8.2070158750293873E-3</v>
      </c>
      <c r="AM72" s="8">
        <f t="shared" si="35"/>
        <v>880.3778447548699</v>
      </c>
      <c r="AN72" s="8">
        <f t="shared" si="36"/>
        <v>8406.9891468796068</v>
      </c>
      <c r="AS72" s="22">
        <v>11.08</v>
      </c>
      <c r="AT72" s="23">
        <v>18.100000000000001</v>
      </c>
    </row>
    <row r="73" spans="11:46" x14ac:dyDescent="0.25">
      <c r="K73" s="15">
        <v>-111</v>
      </c>
      <c r="L73" s="26">
        <f t="shared" si="30"/>
        <v>-1.9373154697137058</v>
      </c>
      <c r="M73" s="18">
        <f t="shared" si="27"/>
        <v>61.678211125365785</v>
      </c>
      <c r="N73" s="29">
        <f t="shared" si="37"/>
        <v>-0.60187353723443238</v>
      </c>
      <c r="O73" s="18">
        <f t="shared" si="28"/>
        <v>-14.444964893626377</v>
      </c>
      <c r="P73" s="29">
        <f t="shared" si="38"/>
        <v>-7.3269758309351118E-3</v>
      </c>
      <c r="Q73" s="18">
        <f t="shared" si="39"/>
        <v>-4220.3380786186244</v>
      </c>
      <c r="R73" s="29">
        <f t="shared" si="29"/>
        <v>421.90370831806484</v>
      </c>
      <c r="T73" s="30">
        <v>68</v>
      </c>
      <c r="U73" s="28">
        <f t="shared" si="40"/>
        <v>136</v>
      </c>
      <c r="V73" s="30">
        <v>0.23</v>
      </c>
      <c r="W73" s="33">
        <v>0</v>
      </c>
      <c r="X73" s="30">
        <f t="shared" si="25"/>
        <v>0</v>
      </c>
      <c r="Y73" s="33">
        <f t="shared" si="26"/>
        <v>0</v>
      </c>
      <c r="Z73" s="36">
        <f t="shared" si="41"/>
        <v>-2.5000000000000022E-3</v>
      </c>
      <c r="AA73" s="37">
        <f t="shared" si="42"/>
        <v>0</v>
      </c>
      <c r="AB73" s="36">
        <f t="shared" si="43"/>
        <v>2.4999999999999988E-3</v>
      </c>
      <c r="AC73" s="50">
        <f t="shared" si="31"/>
        <v>0</v>
      </c>
      <c r="AD73" s="41"/>
      <c r="AE73" s="42"/>
      <c r="AF73" s="30">
        <v>69</v>
      </c>
      <c r="AG73" s="30">
        <v>0.23</v>
      </c>
      <c r="AH73" s="52">
        <f t="shared" si="32"/>
        <v>2.3000000000000001E-4</v>
      </c>
      <c r="AI73" s="8">
        <f t="shared" si="44"/>
        <v>0</v>
      </c>
      <c r="AJ73" s="59">
        <f t="shared" ref="AJ73:AJ136" si="45">(AI74-AI72)/(RADIANS(AF74)-RADIANS(AF72))</f>
        <v>8.2070158750293665E-3</v>
      </c>
      <c r="AK73" s="43">
        <f t="shared" si="33"/>
        <v>1490.645</v>
      </c>
      <c r="AL73" s="58">
        <f t="shared" si="34"/>
        <v>0</v>
      </c>
      <c r="AM73" s="8" t="str">
        <f t="shared" si="35"/>
        <v/>
      </c>
      <c r="AN73" s="8" t="str">
        <f t="shared" si="36"/>
        <v/>
      </c>
      <c r="AS73" s="22">
        <v>11.08</v>
      </c>
      <c r="AT73" s="23">
        <v>18.100000000000001</v>
      </c>
    </row>
    <row r="74" spans="11:46" x14ac:dyDescent="0.25">
      <c r="K74" s="15">
        <v>-110</v>
      </c>
      <c r="L74" s="26">
        <f t="shared" si="30"/>
        <v>-1.9198621771937625</v>
      </c>
      <c r="M74" s="18">
        <f t="shared" si="27"/>
        <v>61.069066919538322</v>
      </c>
      <c r="N74" s="29">
        <f t="shared" si="37"/>
        <v>-0.60914420582746232</v>
      </c>
      <c r="O74" s="18">
        <f t="shared" si="28"/>
        <v>-14.619460939859096</v>
      </c>
      <c r="P74" s="29">
        <f t="shared" si="38"/>
        <v>-7.2119953533480441E-3</v>
      </c>
      <c r="Q74" s="18">
        <f t="shared" si="39"/>
        <v>-4154.1093235284734</v>
      </c>
      <c r="R74" s="29">
        <f t="shared" si="29"/>
        <v>418.24079952360341</v>
      </c>
      <c r="T74" s="30">
        <v>69</v>
      </c>
      <c r="U74" s="28">
        <f t="shared" si="40"/>
        <v>138</v>
      </c>
      <c r="V74" s="30">
        <v>0.23</v>
      </c>
      <c r="W74" s="33">
        <v>0</v>
      </c>
      <c r="X74" s="30">
        <f t="shared" ref="X74:X137" si="46">(V75-V73)/2</f>
        <v>0</v>
      </c>
      <c r="Y74" s="33">
        <f t="shared" si="26"/>
        <v>0</v>
      </c>
      <c r="Z74" s="36">
        <f t="shared" si="41"/>
        <v>2.4999999999999953E-3</v>
      </c>
      <c r="AA74" s="37">
        <f t="shared" si="42"/>
        <v>0</v>
      </c>
      <c r="AB74" s="36">
        <f t="shared" si="43"/>
        <v>2.4999999999999988E-3</v>
      </c>
      <c r="AC74" s="50">
        <f t="shared" si="31"/>
        <v>0</v>
      </c>
      <c r="AD74" s="41"/>
      <c r="AE74" s="42"/>
      <c r="AF74" s="30">
        <v>70</v>
      </c>
      <c r="AG74" s="30">
        <v>0.23</v>
      </c>
      <c r="AH74" s="52">
        <f t="shared" si="32"/>
        <v>2.3000000000000001E-4</v>
      </c>
      <c r="AI74" s="8">
        <f t="shared" si="44"/>
        <v>2.864788975654104E-4</v>
      </c>
      <c r="AJ74" s="59">
        <f t="shared" si="45"/>
        <v>8.2070158750293144E-3</v>
      </c>
      <c r="AK74" s="43">
        <f t="shared" si="33"/>
        <v>1490.645</v>
      </c>
      <c r="AL74" s="58">
        <f t="shared" si="34"/>
        <v>0</v>
      </c>
      <c r="AM74" s="8" t="str">
        <f t="shared" si="35"/>
        <v/>
      </c>
      <c r="AN74" s="8" t="str">
        <f t="shared" si="36"/>
        <v/>
      </c>
      <c r="AS74" s="22">
        <v>11.08</v>
      </c>
      <c r="AT74" s="23">
        <v>18.100000000000001</v>
      </c>
    </row>
    <row r="75" spans="11:46" x14ac:dyDescent="0.25">
      <c r="K75" s="15">
        <v>-109</v>
      </c>
      <c r="L75" s="26">
        <f t="shared" si="30"/>
        <v>-1.9024088846738192</v>
      </c>
      <c r="M75" s="18">
        <f t="shared" si="27"/>
        <v>60.452769391597194</v>
      </c>
      <c r="N75" s="29">
        <f t="shared" si="37"/>
        <v>-0.61629752794112846</v>
      </c>
      <c r="O75" s="18">
        <f t="shared" si="28"/>
        <v>-14.791140670587083</v>
      </c>
      <c r="P75" s="29">
        <f t="shared" si="38"/>
        <v>-7.092249286010599E-3</v>
      </c>
      <c r="Q75" s="18">
        <f t="shared" si="39"/>
        <v>-4085.135588742105</v>
      </c>
      <c r="R75" s="29">
        <f t="shared" si="29"/>
        <v>414.53487633906963</v>
      </c>
      <c r="T75" s="30">
        <v>70</v>
      </c>
      <c r="U75" s="28">
        <f t="shared" si="40"/>
        <v>140</v>
      </c>
      <c r="V75" s="30">
        <v>0.23</v>
      </c>
      <c r="W75" s="33">
        <v>0</v>
      </c>
      <c r="X75" s="30">
        <f t="shared" si="46"/>
        <v>4.9999999999999906E-3</v>
      </c>
      <c r="Y75" s="33">
        <f t="shared" si="26"/>
        <v>0</v>
      </c>
      <c r="Z75" s="36">
        <f t="shared" si="41"/>
        <v>2.4999999999999953E-3</v>
      </c>
      <c r="AA75" s="37">
        <f t="shared" si="42"/>
        <v>0</v>
      </c>
      <c r="AB75" s="36">
        <f t="shared" si="43"/>
        <v>-2.4999999999999953E-3</v>
      </c>
      <c r="AC75" s="50">
        <f t="shared" si="31"/>
        <v>0</v>
      </c>
      <c r="AD75" s="41"/>
      <c r="AE75" s="42"/>
      <c r="AF75" s="30">
        <v>71</v>
      </c>
      <c r="AG75" s="30">
        <v>0.24</v>
      </c>
      <c r="AH75" s="52">
        <f t="shared" si="32"/>
        <v>2.3999999999999998E-4</v>
      </c>
      <c r="AI75" s="8">
        <f t="shared" si="44"/>
        <v>2.864788975654104E-4</v>
      </c>
      <c r="AJ75" s="59">
        <f t="shared" si="45"/>
        <v>-8.2070158750293144E-3</v>
      </c>
      <c r="AK75" s="43">
        <f t="shared" si="33"/>
        <v>1492.26</v>
      </c>
      <c r="AL75" s="58">
        <f t="shared" si="34"/>
        <v>8.2070158750293144E-3</v>
      </c>
      <c r="AM75" s="8">
        <f t="shared" si="35"/>
        <v>880.85208227463204</v>
      </c>
      <c r="AN75" s="8">
        <f t="shared" si="36"/>
        <v>8411.5177816077939</v>
      </c>
      <c r="AS75" s="22">
        <v>11.08</v>
      </c>
      <c r="AT75" s="23">
        <v>18.100000000000001</v>
      </c>
    </row>
    <row r="76" spans="11:46" x14ac:dyDescent="0.25">
      <c r="K76" s="15">
        <v>-108</v>
      </c>
      <c r="L76" s="26">
        <f t="shared" si="30"/>
        <v>-1.8849555921538759</v>
      </c>
      <c r="M76" s="18">
        <f t="shared" si="27"/>
        <v>59.82944068719771</v>
      </c>
      <c r="N76" s="29">
        <f t="shared" si="37"/>
        <v>-0.62332870439948351</v>
      </c>
      <c r="O76" s="18">
        <f t="shared" si="28"/>
        <v>-14.959888905587604</v>
      </c>
      <c r="P76" s="29">
        <f t="shared" si="38"/>
        <v>-6.9676728408403221E-3</v>
      </c>
      <c r="Q76" s="18">
        <f t="shared" si="39"/>
        <v>-4013.3795563240255</v>
      </c>
      <c r="R76" s="29">
        <f t="shared" si="29"/>
        <v>410.78667325129072</v>
      </c>
      <c r="T76" s="30">
        <v>71</v>
      </c>
      <c r="U76" s="28">
        <f t="shared" si="40"/>
        <v>142</v>
      </c>
      <c r="V76" s="30">
        <v>0.24</v>
      </c>
      <c r="W76" s="33">
        <v>0</v>
      </c>
      <c r="X76" s="30">
        <f t="shared" si="46"/>
        <v>4.9999999999999906E-3</v>
      </c>
      <c r="Y76" s="33">
        <f t="shared" si="26"/>
        <v>0</v>
      </c>
      <c r="Z76" s="36">
        <f t="shared" si="41"/>
        <v>-2.4999999999999953E-3</v>
      </c>
      <c r="AA76" s="37">
        <f t="shared" si="42"/>
        <v>0</v>
      </c>
      <c r="AB76" s="36">
        <f t="shared" si="43"/>
        <v>-2.4999999999999953E-3</v>
      </c>
      <c r="AC76" s="50">
        <f t="shared" si="31"/>
        <v>0</v>
      </c>
      <c r="AD76" s="41"/>
      <c r="AE76" s="42"/>
      <c r="AF76" s="30">
        <v>72</v>
      </c>
      <c r="AG76" s="30">
        <v>0.24</v>
      </c>
      <c r="AH76" s="52">
        <f t="shared" si="32"/>
        <v>2.3999999999999998E-4</v>
      </c>
      <c r="AI76" s="8">
        <f t="shared" si="44"/>
        <v>0</v>
      </c>
      <c r="AJ76" s="59">
        <f t="shared" si="45"/>
        <v>-8.2070158750293144E-3</v>
      </c>
      <c r="AK76" s="43">
        <f t="shared" si="33"/>
        <v>1492.26</v>
      </c>
      <c r="AL76" s="58">
        <f t="shared" si="34"/>
        <v>8.2070158750293144E-3</v>
      </c>
      <c r="AM76" s="8">
        <f t="shared" si="35"/>
        <v>880.85208227463204</v>
      </c>
      <c r="AN76" s="8">
        <f t="shared" si="36"/>
        <v>8411.5177816077939</v>
      </c>
      <c r="AS76" s="22">
        <v>11.08</v>
      </c>
      <c r="AT76" s="23">
        <v>18.100000000000001</v>
      </c>
    </row>
    <row r="77" spans="11:46" x14ac:dyDescent="0.25">
      <c r="K77" s="15">
        <v>-107</v>
      </c>
      <c r="L77" s="26">
        <f t="shared" si="30"/>
        <v>-1.8675022996339325</v>
      </c>
      <c r="M77" s="18">
        <f t="shared" si="27"/>
        <v>59.199207813574901</v>
      </c>
      <c r="N77" s="29">
        <f t="shared" si="37"/>
        <v>-0.63023287362280911</v>
      </c>
      <c r="O77" s="18">
        <f t="shared" si="28"/>
        <v>-15.125588966947419</v>
      </c>
      <c r="P77" s="29">
        <f t="shared" si="38"/>
        <v>-6.838206121564383E-3</v>
      </c>
      <c r="Q77" s="18">
        <f t="shared" si="39"/>
        <v>-3938.8067260210846</v>
      </c>
      <c r="R77" s="29">
        <f t="shared" si="29"/>
        <v>406.99695398076784</v>
      </c>
      <c r="T77" s="30">
        <v>72</v>
      </c>
      <c r="U77" s="28">
        <f t="shared" si="40"/>
        <v>144</v>
      </c>
      <c r="V77" s="30">
        <v>0.24</v>
      </c>
      <c r="W77" s="33">
        <v>0</v>
      </c>
      <c r="X77" s="30">
        <f t="shared" si="46"/>
        <v>0</v>
      </c>
      <c r="Y77" s="33">
        <f t="shared" si="26"/>
        <v>0</v>
      </c>
      <c r="Z77" s="36">
        <f t="shared" si="41"/>
        <v>-2.4999999999999953E-3</v>
      </c>
      <c r="AA77" s="37">
        <f t="shared" si="42"/>
        <v>0</v>
      </c>
      <c r="AB77" s="36">
        <f t="shared" si="43"/>
        <v>2.4999999999999988E-3</v>
      </c>
      <c r="AC77" s="50">
        <f t="shared" si="31"/>
        <v>0</v>
      </c>
      <c r="AD77" s="41"/>
      <c r="AE77" s="42"/>
      <c r="AF77" s="30">
        <v>73</v>
      </c>
      <c r="AG77" s="30">
        <v>0.24</v>
      </c>
      <c r="AH77" s="52">
        <f t="shared" si="32"/>
        <v>2.3999999999999998E-4</v>
      </c>
      <c r="AI77" s="8">
        <f t="shared" si="44"/>
        <v>0</v>
      </c>
      <c r="AJ77" s="59">
        <f t="shared" si="45"/>
        <v>8.2070158750293595E-3</v>
      </c>
      <c r="AK77" s="43">
        <f t="shared" si="33"/>
        <v>1492.26</v>
      </c>
      <c r="AL77" s="58">
        <f t="shared" si="34"/>
        <v>0</v>
      </c>
      <c r="AM77" s="8" t="str">
        <f t="shared" si="35"/>
        <v/>
      </c>
      <c r="AN77" s="8" t="str">
        <f t="shared" si="36"/>
        <v/>
      </c>
      <c r="AS77" s="22">
        <v>11.08</v>
      </c>
      <c r="AT77" s="23">
        <v>18.100000000000001</v>
      </c>
    </row>
    <row r="78" spans="11:46" x14ac:dyDescent="0.25">
      <c r="K78" s="15">
        <v>-106</v>
      </c>
      <c r="L78" s="26">
        <f t="shared" si="30"/>
        <v>-1.8500490071139892</v>
      </c>
      <c r="M78" s="18">
        <f t="shared" si="27"/>
        <v>58.562202696932289</v>
      </c>
      <c r="N78" s="29">
        <f t="shared" si="37"/>
        <v>-0.63700511664261228</v>
      </c>
      <c r="O78" s="18">
        <f t="shared" si="28"/>
        <v>-15.288122799422695</v>
      </c>
      <c r="P78" s="29">
        <f t="shared" si="38"/>
        <v>-6.7037943672119127E-3</v>
      </c>
      <c r="Q78" s="18">
        <f t="shared" si="39"/>
        <v>-3861.3855555140617</v>
      </c>
      <c r="R78" s="29">
        <f t="shared" si="29"/>
        <v>403.16651182676651</v>
      </c>
      <c r="T78" s="30">
        <v>73</v>
      </c>
      <c r="U78" s="28">
        <f t="shared" si="40"/>
        <v>146</v>
      </c>
      <c r="V78" s="30">
        <v>0.24</v>
      </c>
      <c r="W78" s="33">
        <v>0</v>
      </c>
      <c r="X78" s="30">
        <f t="shared" si="46"/>
        <v>0</v>
      </c>
      <c r="Y78" s="33">
        <f t="shared" si="26"/>
        <v>0</v>
      </c>
      <c r="Z78" s="36">
        <f t="shared" si="41"/>
        <v>2.5000000000000022E-3</v>
      </c>
      <c r="AA78" s="37">
        <f t="shared" si="42"/>
        <v>0</v>
      </c>
      <c r="AB78" s="36">
        <f t="shared" si="43"/>
        <v>2.4999999999999988E-3</v>
      </c>
      <c r="AC78" s="50">
        <f t="shared" si="31"/>
        <v>0</v>
      </c>
      <c r="AD78" s="41"/>
      <c r="AE78" s="42"/>
      <c r="AF78" s="30">
        <v>74</v>
      </c>
      <c r="AG78" s="30">
        <v>0.24</v>
      </c>
      <c r="AH78" s="52">
        <f t="shared" si="32"/>
        <v>2.3999999999999998E-4</v>
      </c>
      <c r="AI78" s="8">
        <f t="shared" si="44"/>
        <v>2.8647889756541197E-4</v>
      </c>
      <c r="AJ78" s="59">
        <f t="shared" si="45"/>
        <v>8.2070158750293595E-3</v>
      </c>
      <c r="AK78" s="43">
        <f t="shared" si="33"/>
        <v>1492.26</v>
      </c>
      <c r="AL78" s="58">
        <f t="shared" si="34"/>
        <v>0</v>
      </c>
      <c r="AM78" s="8" t="str">
        <f t="shared" si="35"/>
        <v/>
      </c>
      <c r="AN78" s="8" t="str">
        <f t="shared" si="36"/>
        <v/>
      </c>
      <c r="AS78" s="22">
        <v>11.08</v>
      </c>
      <c r="AT78" s="23">
        <v>18.100000000000001</v>
      </c>
    </row>
    <row r="79" spans="11:46" x14ac:dyDescent="0.25">
      <c r="K79" s="15">
        <v>-105</v>
      </c>
      <c r="L79" s="26">
        <f t="shared" si="30"/>
        <v>-1.8325957145940461</v>
      </c>
      <c r="M79" s="18">
        <f t="shared" si="27"/>
        <v>57.918562234575056</v>
      </c>
      <c r="N79" s="29">
        <f t="shared" si="37"/>
        <v>-0.64364046235723293</v>
      </c>
      <c r="O79" s="18">
        <f t="shared" si="28"/>
        <v>-15.44737109657359</v>
      </c>
      <c r="P79" s="29">
        <f t="shared" si="38"/>
        <v>-6.5643881892256672E-3</v>
      </c>
      <c r="Q79" s="18">
        <f t="shared" si="39"/>
        <v>-3781.0875969939843</v>
      </c>
      <c r="R79" s="29">
        <f t="shared" si="29"/>
        <v>399.29616998080417</v>
      </c>
      <c r="T79" s="30">
        <v>74</v>
      </c>
      <c r="U79" s="28">
        <f t="shared" si="40"/>
        <v>148</v>
      </c>
      <c r="V79" s="30">
        <v>0.24</v>
      </c>
      <c r="W79" s="33">
        <v>0</v>
      </c>
      <c r="X79" s="30">
        <f t="shared" si="46"/>
        <v>5.0000000000000044E-3</v>
      </c>
      <c r="Y79" s="33">
        <f t="shared" si="26"/>
        <v>0</v>
      </c>
      <c r="Z79" s="36">
        <f t="shared" si="41"/>
        <v>2.5000000000000022E-3</v>
      </c>
      <c r="AA79" s="37">
        <f t="shared" si="42"/>
        <v>0</v>
      </c>
      <c r="AB79" s="36">
        <f t="shared" si="43"/>
        <v>-2.5000000000000022E-3</v>
      </c>
      <c r="AC79" s="50">
        <f t="shared" si="31"/>
        <v>0</v>
      </c>
      <c r="AD79" s="41"/>
      <c r="AE79" s="42"/>
      <c r="AF79" s="30">
        <v>75</v>
      </c>
      <c r="AG79" s="30">
        <v>0.25</v>
      </c>
      <c r="AH79" s="52">
        <f t="shared" si="32"/>
        <v>2.5000000000000001E-4</v>
      </c>
      <c r="AI79" s="8">
        <f t="shared" si="44"/>
        <v>2.8647889756541197E-4</v>
      </c>
      <c r="AJ79" s="59">
        <f t="shared" si="45"/>
        <v>-8.2070158750293595E-3</v>
      </c>
      <c r="AK79" s="43">
        <f t="shared" si="33"/>
        <v>1493.875</v>
      </c>
      <c r="AL79" s="58">
        <f t="shared" si="34"/>
        <v>8.2070158750293595E-3</v>
      </c>
      <c r="AM79" s="8">
        <f t="shared" si="35"/>
        <v>881.32606460938689</v>
      </c>
      <c r="AN79" s="8">
        <f t="shared" si="36"/>
        <v>8416.0439794986632</v>
      </c>
      <c r="AS79" s="22">
        <v>11.08</v>
      </c>
      <c r="AT79" s="23">
        <v>18.100000000000001</v>
      </c>
    </row>
    <row r="80" spans="11:46" x14ac:dyDescent="0.25">
      <c r="K80" s="15">
        <v>-104</v>
      </c>
      <c r="L80" s="26">
        <f t="shared" si="30"/>
        <v>-1.8151424220741028</v>
      </c>
      <c r="M80" s="18">
        <f t="shared" si="27"/>
        <v>57.268428341553992</v>
      </c>
      <c r="N80" s="29">
        <f t="shared" si="37"/>
        <v>-0.65013389302106361</v>
      </c>
      <c r="O80" s="18">
        <f t="shared" si="28"/>
        <v>-15.603213432505527</v>
      </c>
      <c r="P80" s="29">
        <f t="shared" si="38"/>
        <v>-6.4199438006369292E-3</v>
      </c>
      <c r="Q80" s="18">
        <f t="shared" si="39"/>
        <v>-3697.8876291668712</v>
      </c>
      <c r="R80" s="29">
        <f t="shared" si="29"/>
        <v>395.38678180712952</v>
      </c>
      <c r="T80" s="30">
        <v>75</v>
      </c>
      <c r="U80" s="28">
        <f t="shared" si="40"/>
        <v>150</v>
      </c>
      <c r="V80" s="30">
        <v>0.25</v>
      </c>
      <c r="W80" s="33">
        <v>0</v>
      </c>
      <c r="X80" s="30">
        <f t="shared" si="46"/>
        <v>5.0000000000000044E-3</v>
      </c>
      <c r="Y80" s="33">
        <f t="shared" si="26"/>
        <v>0</v>
      </c>
      <c r="Z80" s="36">
        <f t="shared" si="41"/>
        <v>-2.5000000000000022E-3</v>
      </c>
      <c r="AA80" s="37">
        <f t="shared" si="42"/>
        <v>0</v>
      </c>
      <c r="AB80" s="36">
        <f t="shared" si="43"/>
        <v>-2.5000000000000022E-3</v>
      </c>
      <c r="AC80" s="50">
        <f t="shared" si="31"/>
        <v>0</v>
      </c>
      <c r="AD80" s="41"/>
      <c r="AE80" s="42"/>
      <c r="AF80" s="30">
        <v>76</v>
      </c>
      <c r="AG80" s="30">
        <v>0.25</v>
      </c>
      <c r="AH80" s="52">
        <f t="shared" si="32"/>
        <v>2.5000000000000001E-4</v>
      </c>
      <c r="AI80" s="8">
        <f t="shared" si="44"/>
        <v>0</v>
      </c>
      <c r="AJ80" s="59">
        <f t="shared" si="45"/>
        <v>-8.2070158750293595E-3</v>
      </c>
      <c r="AK80" s="43">
        <f t="shared" si="33"/>
        <v>1493.875</v>
      </c>
      <c r="AL80" s="58">
        <f t="shared" si="34"/>
        <v>8.2070158750293595E-3</v>
      </c>
      <c r="AM80" s="8">
        <f t="shared" si="35"/>
        <v>881.32606460938689</v>
      </c>
      <c r="AN80" s="8">
        <f t="shared" si="36"/>
        <v>8416.0439794986632</v>
      </c>
      <c r="AS80" s="22">
        <v>11.08</v>
      </c>
      <c r="AT80" s="23">
        <v>18.100000000000001</v>
      </c>
    </row>
    <row r="81" spans="11:46" x14ac:dyDescent="0.25">
      <c r="K81" s="15">
        <v>-103</v>
      </c>
      <c r="L81" s="26">
        <f t="shared" si="30"/>
        <v>-1.7976891295541595</v>
      </c>
      <c r="M81" s="18">
        <f t="shared" si="27"/>
        <v>56.611947991595486</v>
      </c>
      <c r="N81" s="29">
        <f t="shared" si="37"/>
        <v>-0.65648034995850679</v>
      </c>
      <c r="O81" s="18">
        <f t="shared" si="28"/>
        <v>-15.755528399004165</v>
      </c>
      <c r="P81" s="29">
        <f t="shared" si="38"/>
        <v>-6.2704232365291546E-3</v>
      </c>
      <c r="Q81" s="18">
        <f t="shared" si="39"/>
        <v>-3611.763784240793</v>
      </c>
      <c r="R81" s="29">
        <f t="shared" si="29"/>
        <v>391.43923108884326</v>
      </c>
      <c r="T81" s="30">
        <v>76</v>
      </c>
      <c r="U81" s="28">
        <f t="shared" si="40"/>
        <v>152</v>
      </c>
      <c r="V81" s="30">
        <v>0.25</v>
      </c>
      <c r="W81" s="33">
        <v>0</v>
      </c>
      <c r="X81" s="30">
        <f t="shared" si="46"/>
        <v>0</v>
      </c>
      <c r="Y81" s="33">
        <f t="shared" si="26"/>
        <v>0</v>
      </c>
      <c r="Z81" s="36">
        <f t="shared" si="41"/>
        <v>-2.5000000000000022E-3</v>
      </c>
      <c r="AA81" s="37">
        <f t="shared" si="42"/>
        <v>0</v>
      </c>
      <c r="AB81" s="36">
        <f t="shared" si="43"/>
        <v>1.2500000000000011E-3</v>
      </c>
      <c r="AC81" s="50">
        <f t="shared" si="31"/>
        <v>0</v>
      </c>
      <c r="AD81" s="41"/>
      <c r="AE81" s="42"/>
      <c r="AF81" s="30">
        <v>77</v>
      </c>
      <c r="AG81" s="30">
        <v>0.25</v>
      </c>
      <c r="AH81" s="52">
        <f t="shared" si="32"/>
        <v>2.5000000000000001E-4</v>
      </c>
      <c r="AI81" s="8">
        <f t="shared" si="44"/>
        <v>0</v>
      </c>
      <c r="AJ81" s="59">
        <f t="shared" si="45"/>
        <v>0</v>
      </c>
      <c r="AK81" s="43">
        <f t="shared" si="33"/>
        <v>1493.875</v>
      </c>
      <c r="AL81" s="58">
        <f t="shared" si="34"/>
        <v>0</v>
      </c>
      <c r="AM81" s="8" t="str">
        <f t="shared" si="35"/>
        <v/>
      </c>
      <c r="AN81" s="8" t="str">
        <f t="shared" si="36"/>
        <v/>
      </c>
      <c r="AS81" s="22">
        <v>11.08</v>
      </c>
      <c r="AT81" s="23">
        <v>18.100000000000001</v>
      </c>
    </row>
    <row r="82" spans="11:46" x14ac:dyDescent="0.25">
      <c r="K82" s="15">
        <v>-102</v>
      </c>
      <c r="L82" s="26">
        <f t="shared" si="30"/>
        <v>-1.7802358370342162</v>
      </c>
      <c r="M82" s="18">
        <f t="shared" si="27"/>
        <v>55.949273252101364</v>
      </c>
      <c r="N82" s="29">
        <f t="shared" si="37"/>
        <v>-0.66267473949412192</v>
      </c>
      <c r="O82" s="18">
        <f t="shared" si="28"/>
        <v>-15.904193747858928</v>
      </c>
      <c r="P82" s="29">
        <f t="shared" si="38"/>
        <v>-6.115794565154431E-3</v>
      </c>
      <c r="Q82" s="18">
        <f t="shared" si="39"/>
        <v>-3522.6976695289522</v>
      </c>
      <c r="R82" s="29">
        <f t="shared" si="29"/>
        <v>387.45443223835889</v>
      </c>
      <c r="T82" s="30">
        <v>77</v>
      </c>
      <c r="U82" s="28">
        <f t="shared" si="40"/>
        <v>154</v>
      </c>
      <c r="V82" s="30">
        <v>0.25</v>
      </c>
      <c r="W82" s="33">
        <v>0</v>
      </c>
      <c r="X82" s="30">
        <f t="shared" si="46"/>
        <v>0</v>
      </c>
      <c r="Y82" s="33">
        <f t="shared" ref="Y82:Y145" si="47">(W82-W80)/2</f>
        <v>0</v>
      </c>
      <c r="Z82" s="36">
        <f t="shared" si="41"/>
        <v>0</v>
      </c>
      <c r="AA82" s="37">
        <f t="shared" si="42"/>
        <v>0</v>
      </c>
      <c r="AB82" s="36">
        <f t="shared" si="43"/>
        <v>1.2500000000000011E-3</v>
      </c>
      <c r="AC82" s="50">
        <f t="shared" si="31"/>
        <v>0</v>
      </c>
      <c r="AD82" s="41"/>
      <c r="AE82" s="42"/>
      <c r="AF82" s="30">
        <v>78</v>
      </c>
      <c r="AG82" s="30">
        <v>0.25</v>
      </c>
      <c r="AH82" s="52">
        <f t="shared" si="32"/>
        <v>2.5000000000000001E-4</v>
      </c>
      <c r="AI82" s="8">
        <f t="shared" si="44"/>
        <v>0</v>
      </c>
      <c r="AJ82" s="59">
        <f t="shared" si="45"/>
        <v>0</v>
      </c>
      <c r="AK82" s="43">
        <f t="shared" si="33"/>
        <v>1493.875</v>
      </c>
      <c r="AL82" s="58">
        <f t="shared" si="34"/>
        <v>0</v>
      </c>
      <c r="AM82" s="8" t="str">
        <f t="shared" si="35"/>
        <v/>
      </c>
      <c r="AN82" s="8" t="str">
        <f t="shared" si="36"/>
        <v/>
      </c>
      <c r="AS82" s="22">
        <v>11.08</v>
      </c>
      <c r="AT82" s="23">
        <v>18.100000000000001</v>
      </c>
    </row>
    <row r="83" spans="11:46" x14ac:dyDescent="0.25">
      <c r="K83" s="15">
        <v>-101</v>
      </c>
      <c r="L83" s="26">
        <f t="shared" si="30"/>
        <v>-1.7627825445142729</v>
      </c>
      <c r="M83" s="18">
        <f t="shared" si="27"/>
        <v>55.280561313012548</v>
      </c>
      <c r="N83" s="29">
        <f t="shared" si="37"/>
        <v>-0.66871193908881565</v>
      </c>
      <c r="O83" s="18">
        <f t="shared" si="28"/>
        <v>-16.049086538131576</v>
      </c>
      <c r="P83" s="29">
        <f t="shared" si="38"/>
        <v>-5.9560320880862605E-3</v>
      </c>
      <c r="Q83" s="18">
        <f t="shared" si="39"/>
        <v>-3430.674482737686</v>
      </c>
      <c r="R83" s="29">
        <f t="shared" si="29"/>
        <v>383.43333047096627</v>
      </c>
      <c r="T83" s="30">
        <v>78</v>
      </c>
      <c r="U83" s="28">
        <f t="shared" si="40"/>
        <v>156</v>
      </c>
      <c r="V83" s="30">
        <v>0.25</v>
      </c>
      <c r="W83" s="33">
        <v>0</v>
      </c>
      <c r="X83" s="30">
        <f t="shared" si="46"/>
        <v>0</v>
      </c>
      <c r="Y83" s="33">
        <f t="shared" si="47"/>
        <v>0</v>
      </c>
      <c r="Z83" s="36">
        <f t="shared" si="41"/>
        <v>0</v>
      </c>
      <c r="AA83" s="37">
        <f t="shared" si="42"/>
        <v>0</v>
      </c>
      <c r="AB83" s="36">
        <f t="shared" si="43"/>
        <v>1.2500000000000011E-3</v>
      </c>
      <c r="AC83" s="50">
        <f t="shared" si="31"/>
        <v>0</v>
      </c>
      <c r="AD83" s="41"/>
      <c r="AE83" s="42"/>
      <c r="AF83" s="30">
        <v>79</v>
      </c>
      <c r="AG83" s="30">
        <v>0.25</v>
      </c>
      <c r="AH83" s="52">
        <f t="shared" si="32"/>
        <v>2.5000000000000001E-4</v>
      </c>
      <c r="AI83" s="8">
        <f t="shared" si="44"/>
        <v>0</v>
      </c>
      <c r="AJ83" s="59">
        <f t="shared" si="45"/>
        <v>8.2070158750293595E-3</v>
      </c>
      <c r="AK83" s="43">
        <f t="shared" si="33"/>
        <v>1493.875</v>
      </c>
      <c r="AL83" s="58">
        <f t="shared" si="34"/>
        <v>0</v>
      </c>
      <c r="AM83" s="8" t="str">
        <f t="shared" si="35"/>
        <v/>
      </c>
      <c r="AN83" s="8" t="str">
        <f t="shared" si="36"/>
        <v/>
      </c>
      <c r="AS83" s="22">
        <v>11.08</v>
      </c>
      <c r="AT83" s="23">
        <v>18.100000000000001</v>
      </c>
    </row>
    <row r="84" spans="11:46" x14ac:dyDescent="0.25">
      <c r="K84" s="15">
        <v>-100</v>
      </c>
      <c r="L84" s="26">
        <f t="shared" si="30"/>
        <v>-1.7453292519943295</v>
      </c>
      <c r="M84" s="18">
        <f t="shared" si="27"/>
        <v>54.605974509342253</v>
      </c>
      <c r="N84" s="29">
        <f t="shared" si="37"/>
        <v>-0.67458680367029444</v>
      </c>
      <c r="O84" s="18">
        <f t="shared" si="28"/>
        <v>-16.190083288087067</v>
      </c>
      <c r="P84" s="29">
        <f t="shared" si="38"/>
        <v>-5.79111652905695E-3</v>
      </c>
      <c r="Q84" s="18">
        <f t="shared" si="39"/>
        <v>-3335.6831207368032</v>
      </c>
      <c r="R84" s="29">
        <f t="shared" si="29"/>
        <v>379.37690194032791</v>
      </c>
      <c r="T84" s="30">
        <v>79</v>
      </c>
      <c r="U84" s="28">
        <f t="shared" si="40"/>
        <v>158</v>
      </c>
      <c r="V84" s="30">
        <v>0.25</v>
      </c>
      <c r="W84" s="33">
        <v>0</v>
      </c>
      <c r="X84" s="30">
        <f t="shared" si="46"/>
        <v>0</v>
      </c>
      <c r="Y84" s="33">
        <f t="shared" si="47"/>
        <v>0</v>
      </c>
      <c r="Z84" s="36">
        <f t="shared" si="41"/>
        <v>2.5000000000000022E-3</v>
      </c>
      <c r="AA84" s="37">
        <f t="shared" si="42"/>
        <v>0</v>
      </c>
      <c r="AB84" s="36">
        <f t="shared" si="43"/>
        <v>1.2500000000000011E-3</v>
      </c>
      <c r="AC84" s="50">
        <f t="shared" si="31"/>
        <v>0</v>
      </c>
      <c r="AD84" s="41"/>
      <c r="AE84" s="42"/>
      <c r="AF84" s="30">
        <v>80</v>
      </c>
      <c r="AG84" s="30">
        <v>0.25</v>
      </c>
      <c r="AH84" s="52">
        <f t="shared" si="32"/>
        <v>2.5000000000000001E-4</v>
      </c>
      <c r="AI84" s="8">
        <f t="shared" si="44"/>
        <v>2.8647889756541197E-4</v>
      </c>
      <c r="AJ84" s="59">
        <f t="shared" si="45"/>
        <v>8.2070158750293595E-3</v>
      </c>
      <c r="AK84" s="43">
        <f t="shared" si="33"/>
        <v>1493.875</v>
      </c>
      <c r="AL84" s="58">
        <f t="shared" si="34"/>
        <v>0</v>
      </c>
      <c r="AM84" s="8" t="str">
        <f t="shared" si="35"/>
        <v/>
      </c>
      <c r="AN84" s="8" t="str">
        <f t="shared" si="36"/>
        <v/>
      </c>
      <c r="AS84" s="22">
        <v>11.08</v>
      </c>
      <c r="AT84" s="23">
        <v>18.100000000000001</v>
      </c>
    </row>
    <row r="85" spans="11:46" x14ac:dyDescent="0.25">
      <c r="K85" s="15">
        <v>-99</v>
      </c>
      <c r="L85" s="26">
        <f t="shared" si="30"/>
        <v>-1.7278759594743862</v>
      </c>
      <c r="M85" s="18">
        <f t="shared" si="27"/>
        <v>53.925680337195324</v>
      </c>
      <c r="N85" s="29">
        <f t="shared" si="37"/>
        <v>-0.68029417214692955</v>
      </c>
      <c r="O85" s="18">
        <f t="shared" si="28"/>
        <v>-16.327060131526309</v>
      </c>
      <c r="P85" s="29">
        <f t="shared" si="38"/>
        <v>-5.6210352105203754E-3</v>
      </c>
      <c r="Q85" s="18">
        <f t="shared" si="39"/>
        <v>-3237.7162812597362</v>
      </c>
      <c r="R85" s="29">
        <f t="shared" si="29"/>
        <v>375.28615383480678</v>
      </c>
      <c r="T85" s="30">
        <v>80</v>
      </c>
      <c r="U85" s="28">
        <f t="shared" si="40"/>
        <v>160</v>
      </c>
      <c r="V85" s="30">
        <v>0.25</v>
      </c>
      <c r="W85" s="33">
        <v>0</v>
      </c>
      <c r="X85" s="30">
        <f t="shared" si="46"/>
        <v>5.0000000000000044E-3</v>
      </c>
      <c r="Y85" s="33">
        <f t="shared" si="47"/>
        <v>0</v>
      </c>
      <c r="Z85" s="36">
        <f t="shared" si="41"/>
        <v>2.5000000000000022E-3</v>
      </c>
      <c r="AA85" s="37">
        <f t="shared" si="42"/>
        <v>0</v>
      </c>
      <c r="AB85" s="36">
        <f t="shared" si="43"/>
        <v>-2.5000000000000022E-3</v>
      </c>
      <c r="AC85" s="50">
        <f t="shared" si="31"/>
        <v>0</v>
      </c>
      <c r="AD85" s="41"/>
      <c r="AE85" s="42"/>
      <c r="AF85" s="30">
        <v>81</v>
      </c>
      <c r="AG85" s="30">
        <v>0.26</v>
      </c>
      <c r="AH85" s="52">
        <f t="shared" si="32"/>
        <v>2.6000000000000003E-4</v>
      </c>
      <c r="AI85" s="8">
        <f t="shared" si="44"/>
        <v>2.8647889756541197E-4</v>
      </c>
      <c r="AJ85" s="59">
        <f t="shared" si="45"/>
        <v>-8.2070158750293595E-3</v>
      </c>
      <c r="AK85" s="43">
        <f t="shared" si="33"/>
        <v>1495.49</v>
      </c>
      <c r="AL85" s="58">
        <f t="shared" si="34"/>
        <v>8.2070158750293595E-3</v>
      </c>
      <c r="AM85" s="8">
        <f t="shared" si="35"/>
        <v>881.79979217064215</v>
      </c>
      <c r="AN85" s="8">
        <f t="shared" si="36"/>
        <v>8420.5677444818211</v>
      </c>
      <c r="AS85" s="22">
        <v>11.08</v>
      </c>
      <c r="AT85" s="23">
        <v>18.100000000000001</v>
      </c>
    </row>
    <row r="86" spans="11:46" x14ac:dyDescent="0.25">
      <c r="K86" s="15">
        <v>-98</v>
      </c>
      <c r="L86" s="26">
        <f t="shared" si="30"/>
        <v>-1.7104226669544429</v>
      </c>
      <c r="M86" s="18">
        <f t="shared" si="27"/>
        <v>53.239851463103989</v>
      </c>
      <c r="N86" s="29">
        <f t="shared" si="37"/>
        <v>-0.68582887409133519</v>
      </c>
      <c r="O86" s="18">
        <f t="shared" si="28"/>
        <v>-16.459892978192045</v>
      </c>
      <c r="P86" s="29">
        <f t="shared" si="38"/>
        <v>-5.4457822168316738E-3</v>
      </c>
      <c r="Q86" s="18">
        <f t="shared" si="39"/>
        <v>-3136.7705568950441</v>
      </c>
      <c r="R86" s="29">
        <f t="shared" si="29"/>
        <v>371.16212443360411</v>
      </c>
      <c r="T86" s="30">
        <v>81</v>
      </c>
      <c r="U86" s="28">
        <f t="shared" si="40"/>
        <v>162</v>
      </c>
      <c r="V86" s="30">
        <v>0.26</v>
      </c>
      <c r="W86" s="33">
        <v>0</v>
      </c>
      <c r="X86" s="30">
        <f t="shared" si="46"/>
        <v>5.0000000000000044E-3</v>
      </c>
      <c r="Y86" s="33">
        <f t="shared" si="47"/>
        <v>0</v>
      </c>
      <c r="Z86" s="36">
        <f t="shared" si="41"/>
        <v>-2.5000000000000022E-3</v>
      </c>
      <c r="AA86" s="37">
        <f t="shared" si="42"/>
        <v>0</v>
      </c>
      <c r="AB86" s="36">
        <f t="shared" si="43"/>
        <v>-2.5000000000000022E-3</v>
      </c>
      <c r="AC86" s="50">
        <f t="shared" si="31"/>
        <v>0</v>
      </c>
      <c r="AD86" s="41"/>
      <c r="AE86" s="42"/>
      <c r="AF86" s="30">
        <v>82</v>
      </c>
      <c r="AG86" s="30">
        <v>0.26</v>
      </c>
      <c r="AH86" s="52">
        <f t="shared" si="32"/>
        <v>2.6000000000000003E-4</v>
      </c>
      <c r="AI86" s="8">
        <f t="shared" si="44"/>
        <v>0</v>
      </c>
      <c r="AJ86" s="59">
        <f t="shared" si="45"/>
        <v>-8.2070158750293595E-3</v>
      </c>
      <c r="AK86" s="43">
        <f t="shared" si="33"/>
        <v>1495.49</v>
      </c>
      <c r="AL86" s="58">
        <f t="shared" si="34"/>
        <v>8.2070158750293595E-3</v>
      </c>
      <c r="AM86" s="8">
        <f t="shared" si="35"/>
        <v>881.79979217064215</v>
      </c>
      <c r="AN86" s="8">
        <f t="shared" si="36"/>
        <v>8420.5677444818211</v>
      </c>
      <c r="AS86" s="22">
        <v>11.08</v>
      </c>
      <c r="AT86" s="23">
        <v>18.100000000000001</v>
      </c>
    </row>
    <row r="87" spans="11:46" x14ac:dyDescent="0.25">
      <c r="K87" s="15">
        <v>-97</v>
      </c>
      <c r="L87" s="26">
        <f t="shared" si="30"/>
        <v>-1.6929693744344996</v>
      </c>
      <c r="M87" s="18">
        <f t="shared" si="27"/>
        <v>52.548665726523396</v>
      </c>
      <c r="N87" s="29">
        <f t="shared" si="37"/>
        <v>-0.6911857365805929</v>
      </c>
      <c r="O87" s="18">
        <f t="shared" si="28"/>
        <v>-16.58845767793423</v>
      </c>
      <c r="P87" s="29">
        <f t="shared" si="38"/>
        <v>-5.2653585434114802E-3</v>
      </c>
      <c r="Q87" s="18">
        <f t="shared" si="39"/>
        <v>-3032.8465210050126</v>
      </c>
      <c r="R87" s="29">
        <f t="shared" si="29"/>
        <v>367.00588312176524</v>
      </c>
      <c r="T87" s="30">
        <v>82</v>
      </c>
      <c r="U87" s="28">
        <f t="shared" si="40"/>
        <v>164</v>
      </c>
      <c r="V87" s="30">
        <v>0.26</v>
      </c>
      <c r="W87" s="33">
        <v>0</v>
      </c>
      <c r="X87" s="30">
        <f t="shared" si="46"/>
        <v>0</v>
      </c>
      <c r="Y87" s="33">
        <f t="shared" si="47"/>
        <v>0</v>
      </c>
      <c r="Z87" s="36">
        <f t="shared" si="41"/>
        <v>-2.5000000000000022E-3</v>
      </c>
      <c r="AA87" s="37">
        <f t="shared" si="42"/>
        <v>0</v>
      </c>
      <c r="AB87" s="36">
        <f t="shared" si="43"/>
        <v>1.2500000000000011E-3</v>
      </c>
      <c r="AC87" s="50">
        <f t="shared" si="31"/>
        <v>0</v>
      </c>
      <c r="AD87" s="41"/>
      <c r="AE87" s="42"/>
      <c r="AF87" s="30">
        <v>83</v>
      </c>
      <c r="AG87" s="30">
        <v>0.26</v>
      </c>
      <c r="AH87" s="52">
        <f t="shared" si="32"/>
        <v>2.6000000000000003E-4</v>
      </c>
      <c r="AI87" s="8">
        <f t="shared" si="44"/>
        <v>0</v>
      </c>
      <c r="AJ87" s="59">
        <f t="shared" si="45"/>
        <v>0</v>
      </c>
      <c r="AK87" s="43">
        <f t="shared" si="33"/>
        <v>1495.49</v>
      </c>
      <c r="AL87" s="58">
        <f t="shared" si="34"/>
        <v>0</v>
      </c>
      <c r="AM87" s="8" t="str">
        <f t="shared" si="35"/>
        <v/>
      </c>
      <c r="AN87" s="8" t="str">
        <f t="shared" si="36"/>
        <v/>
      </c>
      <c r="AS87" s="22">
        <v>11.08</v>
      </c>
      <c r="AT87" s="23">
        <v>18.100000000000001</v>
      </c>
    </row>
    <row r="88" spans="11:46" x14ac:dyDescent="0.25">
      <c r="K88" s="15">
        <v>-96</v>
      </c>
      <c r="L88" s="26">
        <f t="shared" si="30"/>
        <v>-1.6755160819145565</v>
      </c>
      <c r="M88" s="18">
        <f t="shared" si="27"/>
        <v>51.852306135345238</v>
      </c>
      <c r="N88" s="29">
        <f t="shared" si="37"/>
        <v>-0.69635959117815815</v>
      </c>
      <c r="O88" s="18">
        <f t="shared" si="28"/>
        <v>-16.712630188275796</v>
      </c>
      <c r="P88" s="29">
        <f t="shared" si="38"/>
        <v>-5.0797722312978522E-3</v>
      </c>
      <c r="Q88" s="18">
        <f t="shared" si="39"/>
        <v>-2925.9488052275628</v>
      </c>
      <c r="R88" s="29">
        <f t="shared" si="29"/>
        <v>362.81853036320268</v>
      </c>
      <c r="T88" s="30">
        <v>83</v>
      </c>
      <c r="U88" s="28">
        <f t="shared" si="40"/>
        <v>166</v>
      </c>
      <c r="V88" s="30">
        <v>0.26</v>
      </c>
      <c r="W88" s="33">
        <v>0</v>
      </c>
      <c r="X88" s="30">
        <f t="shared" si="46"/>
        <v>0</v>
      </c>
      <c r="Y88" s="33">
        <f t="shared" si="47"/>
        <v>0</v>
      </c>
      <c r="Z88" s="36">
        <f t="shared" si="41"/>
        <v>0</v>
      </c>
      <c r="AA88" s="37">
        <f t="shared" si="42"/>
        <v>0</v>
      </c>
      <c r="AB88" s="36">
        <f t="shared" si="43"/>
        <v>1.2500000000000011E-3</v>
      </c>
      <c r="AC88" s="50">
        <f t="shared" si="31"/>
        <v>0</v>
      </c>
      <c r="AD88" s="41"/>
      <c r="AE88" s="42"/>
      <c r="AF88" s="30">
        <v>84</v>
      </c>
      <c r="AG88" s="30">
        <v>0.26</v>
      </c>
      <c r="AH88" s="52">
        <f t="shared" si="32"/>
        <v>2.6000000000000003E-4</v>
      </c>
      <c r="AI88" s="8">
        <f t="shared" si="44"/>
        <v>0</v>
      </c>
      <c r="AJ88" s="59">
        <f t="shared" si="45"/>
        <v>0</v>
      </c>
      <c r="AK88" s="43">
        <f t="shared" si="33"/>
        <v>1495.49</v>
      </c>
      <c r="AL88" s="58">
        <f t="shared" si="34"/>
        <v>0</v>
      </c>
      <c r="AM88" s="8" t="str">
        <f t="shared" si="35"/>
        <v/>
      </c>
      <c r="AN88" s="8" t="str">
        <f t="shared" si="36"/>
        <v/>
      </c>
      <c r="AS88" s="22">
        <v>11.08</v>
      </c>
      <c r="AT88" s="23">
        <v>18.100000000000001</v>
      </c>
    </row>
    <row r="89" spans="11:46" x14ac:dyDescent="0.25">
      <c r="K89" s="15">
        <v>-95</v>
      </c>
      <c r="L89" s="26">
        <f t="shared" si="30"/>
        <v>-1.6580627893946132</v>
      </c>
      <c r="M89" s="18">
        <f t="shared" si="27"/>
        <v>51.150960854302049</v>
      </c>
      <c r="N89" s="29">
        <f t="shared" si="37"/>
        <v>-0.70134528104318861</v>
      </c>
      <c r="O89" s="18">
        <f t="shared" si="28"/>
        <v>-16.832286745036527</v>
      </c>
      <c r="P89" s="29">
        <f t="shared" si="38"/>
        <v>-4.8890384862190217E-3</v>
      </c>
      <c r="Q89" s="18">
        <f t="shared" si="39"/>
        <v>-2816.0861680621565</v>
      </c>
      <c r="R89" s="29">
        <f t="shared" si="29"/>
        <v>358.60119763096816</v>
      </c>
      <c r="T89" s="30">
        <v>84</v>
      </c>
      <c r="U89" s="28">
        <f t="shared" si="40"/>
        <v>168</v>
      </c>
      <c r="V89" s="30">
        <v>0.26</v>
      </c>
      <c r="W89" s="33">
        <v>0</v>
      </c>
      <c r="X89" s="30">
        <f t="shared" si="46"/>
        <v>0</v>
      </c>
      <c r="Y89" s="33">
        <f t="shared" si="47"/>
        <v>0</v>
      </c>
      <c r="Z89" s="36">
        <f t="shared" si="41"/>
        <v>0</v>
      </c>
      <c r="AA89" s="37">
        <f t="shared" si="42"/>
        <v>0</v>
      </c>
      <c r="AB89" s="36">
        <f t="shared" si="43"/>
        <v>0</v>
      </c>
      <c r="AC89" s="50">
        <f t="shared" si="31"/>
        <v>0</v>
      </c>
      <c r="AD89" s="41"/>
      <c r="AE89" s="42"/>
      <c r="AF89" s="30">
        <v>85</v>
      </c>
      <c r="AG89" s="30">
        <v>0.26</v>
      </c>
      <c r="AH89" s="52">
        <f t="shared" si="32"/>
        <v>2.6000000000000003E-4</v>
      </c>
      <c r="AI89" s="8">
        <f t="shared" si="44"/>
        <v>0</v>
      </c>
      <c r="AJ89" s="59">
        <f t="shared" si="45"/>
        <v>0</v>
      </c>
      <c r="AK89" s="43">
        <f t="shared" si="33"/>
        <v>1495.49</v>
      </c>
      <c r="AL89" s="58">
        <f t="shared" si="34"/>
        <v>0</v>
      </c>
      <c r="AM89" s="8" t="str">
        <f t="shared" si="35"/>
        <v/>
      </c>
      <c r="AN89" s="8" t="str">
        <f t="shared" si="36"/>
        <v/>
      </c>
      <c r="AS89" s="22">
        <v>11.08</v>
      </c>
      <c r="AT89" s="23">
        <v>18.100000000000001</v>
      </c>
    </row>
    <row r="90" spans="11:46" x14ac:dyDescent="0.25">
      <c r="K90" s="15">
        <v>-94</v>
      </c>
      <c r="L90" s="26">
        <f t="shared" si="30"/>
        <v>-1.6406094968746698</v>
      </c>
      <c r="M90" s="18">
        <f t="shared" si="27"/>
        <v>50.444823186151453</v>
      </c>
      <c r="N90" s="29">
        <f t="shared" si="37"/>
        <v>-0.7061376681505962</v>
      </c>
      <c r="O90" s="18">
        <f t="shared" si="28"/>
        <v>-16.947304035614309</v>
      </c>
      <c r="P90" s="29">
        <f t="shared" si="38"/>
        <v>-4.6931797816078813E-3</v>
      </c>
      <c r="Q90" s="18">
        <f t="shared" si="39"/>
        <v>-2703.2715542061396</v>
      </c>
      <c r="R90" s="29">
        <f t="shared" si="29"/>
        <v>354.35504729411025</v>
      </c>
      <c r="T90" s="30">
        <v>85</v>
      </c>
      <c r="U90" s="28">
        <f t="shared" si="40"/>
        <v>170</v>
      </c>
      <c r="V90" s="30">
        <v>0.26</v>
      </c>
      <c r="W90" s="33">
        <v>0</v>
      </c>
      <c r="X90" s="30">
        <f t="shared" si="46"/>
        <v>0</v>
      </c>
      <c r="Y90" s="33">
        <f t="shared" si="47"/>
        <v>0</v>
      </c>
      <c r="Z90" s="36">
        <f t="shared" si="41"/>
        <v>0</v>
      </c>
      <c r="AA90" s="37">
        <f t="shared" si="42"/>
        <v>0</v>
      </c>
      <c r="AB90" s="36">
        <f t="shared" si="43"/>
        <v>1.2500000000000011E-3</v>
      </c>
      <c r="AC90" s="50">
        <f t="shared" si="31"/>
        <v>0</v>
      </c>
      <c r="AD90" s="41"/>
      <c r="AE90" s="42"/>
      <c r="AF90" s="30">
        <v>86</v>
      </c>
      <c r="AG90" s="30">
        <v>0.26</v>
      </c>
      <c r="AH90" s="52">
        <f t="shared" si="32"/>
        <v>2.6000000000000003E-4</v>
      </c>
      <c r="AI90" s="8">
        <f t="shared" si="44"/>
        <v>0</v>
      </c>
      <c r="AJ90" s="59">
        <f t="shared" si="45"/>
        <v>8.2070158750294185E-3</v>
      </c>
      <c r="AK90" s="43">
        <f t="shared" si="33"/>
        <v>1495.49</v>
      </c>
      <c r="AL90" s="58">
        <f t="shared" si="34"/>
        <v>0</v>
      </c>
      <c r="AM90" s="8" t="str">
        <f t="shared" si="35"/>
        <v/>
      </c>
      <c r="AN90" s="8" t="str">
        <f t="shared" si="36"/>
        <v/>
      </c>
      <c r="AS90" s="22">
        <v>11.08</v>
      </c>
      <c r="AT90" s="23">
        <v>18.100000000000001</v>
      </c>
    </row>
    <row r="91" spans="11:46" x14ac:dyDescent="0.25">
      <c r="K91" s="15">
        <v>-93</v>
      </c>
      <c r="L91" s="26">
        <f t="shared" si="30"/>
        <v>-1.6231562043547265</v>
      </c>
      <c r="M91" s="18">
        <f t="shared" si="27"/>
        <v>49.734091545545049</v>
      </c>
      <c r="N91" s="29">
        <f t="shared" si="37"/>
        <v>-0.71073164060640437</v>
      </c>
      <c r="O91" s="18">
        <f t="shared" si="28"/>
        <v>-17.057559374553705</v>
      </c>
      <c r="P91" s="29">
        <f t="shared" si="38"/>
        <v>-4.4922259449684532E-3</v>
      </c>
      <c r="Q91" s="18">
        <f t="shared" si="39"/>
        <v>-2587.522144301829</v>
      </c>
      <c r="R91" s="29">
        <f t="shared" si="29"/>
        <v>350.08127246054227</v>
      </c>
      <c r="T91" s="30">
        <v>86</v>
      </c>
      <c r="U91" s="28">
        <f t="shared" si="40"/>
        <v>172</v>
      </c>
      <c r="V91" s="30">
        <v>0.26</v>
      </c>
      <c r="W91" s="33">
        <v>0</v>
      </c>
      <c r="X91" s="30">
        <f t="shared" si="46"/>
        <v>0</v>
      </c>
      <c r="Y91" s="33">
        <f t="shared" si="47"/>
        <v>0</v>
      </c>
      <c r="Z91" s="36">
        <f t="shared" si="41"/>
        <v>2.5000000000000022E-3</v>
      </c>
      <c r="AA91" s="37">
        <f t="shared" si="42"/>
        <v>0</v>
      </c>
      <c r="AB91" s="36">
        <f t="shared" si="43"/>
        <v>1.2500000000000011E-3</v>
      </c>
      <c r="AC91" s="50">
        <f t="shared" si="31"/>
        <v>0</v>
      </c>
      <c r="AD91" s="41"/>
      <c r="AE91" s="42"/>
      <c r="AF91" s="30">
        <v>87</v>
      </c>
      <c r="AG91" s="30">
        <v>0.26</v>
      </c>
      <c r="AH91" s="52">
        <f t="shared" si="32"/>
        <v>2.6000000000000003E-4</v>
      </c>
      <c r="AI91" s="8">
        <f t="shared" si="44"/>
        <v>2.8647889756541224E-4</v>
      </c>
      <c r="AJ91" s="59">
        <f t="shared" si="45"/>
        <v>8.2070158750293665E-3</v>
      </c>
      <c r="AK91" s="43">
        <f t="shared" si="33"/>
        <v>1495.49</v>
      </c>
      <c r="AL91" s="58">
        <f t="shared" si="34"/>
        <v>0</v>
      </c>
      <c r="AM91" s="8" t="str">
        <f t="shared" si="35"/>
        <v/>
      </c>
      <c r="AN91" s="8" t="str">
        <f t="shared" si="36"/>
        <v/>
      </c>
      <c r="AS91" s="22">
        <v>11.08</v>
      </c>
      <c r="AT91" s="23">
        <v>18.100000000000001</v>
      </c>
    </row>
    <row r="92" spans="11:46" x14ac:dyDescent="0.25">
      <c r="K92" s="15">
        <v>-92</v>
      </c>
      <c r="L92" s="26">
        <f t="shared" si="30"/>
        <v>-1.6057029118347832</v>
      </c>
      <c r="M92" s="18">
        <f t="shared" si="27"/>
        <v>49.018969425504515</v>
      </c>
      <c r="N92" s="29">
        <f t="shared" si="37"/>
        <v>-0.7151221200405331</v>
      </c>
      <c r="O92" s="18">
        <f t="shared" si="28"/>
        <v>-17.162930880972795</v>
      </c>
      <c r="P92" s="29">
        <f t="shared" si="38"/>
        <v>-4.2862142273030202E-3</v>
      </c>
      <c r="Q92" s="18">
        <f t="shared" si="39"/>
        <v>-2468.8593949265396</v>
      </c>
      <c r="R92" s="29">
        <f t="shared" si="29"/>
        <v>345.78109677545609</v>
      </c>
      <c r="T92" s="30">
        <v>87</v>
      </c>
      <c r="U92" s="28">
        <f t="shared" si="40"/>
        <v>174</v>
      </c>
      <c r="V92" s="30">
        <v>0.26</v>
      </c>
      <c r="W92" s="33">
        <v>0</v>
      </c>
      <c r="X92" s="30">
        <f t="shared" si="46"/>
        <v>5.0000000000000044E-3</v>
      </c>
      <c r="Y92" s="33">
        <f t="shared" si="47"/>
        <v>0</v>
      </c>
      <c r="Z92" s="36">
        <f t="shared" si="41"/>
        <v>2.5000000000000022E-3</v>
      </c>
      <c r="AA92" s="37">
        <f t="shared" si="42"/>
        <v>0</v>
      </c>
      <c r="AB92" s="36">
        <f t="shared" si="43"/>
        <v>-2.5000000000000022E-3</v>
      </c>
      <c r="AC92" s="50">
        <f t="shared" si="31"/>
        <v>0</v>
      </c>
      <c r="AD92" s="41"/>
      <c r="AE92" s="42"/>
      <c r="AF92" s="30">
        <v>88</v>
      </c>
      <c r="AG92" s="30">
        <v>0.27</v>
      </c>
      <c r="AH92" s="52">
        <f t="shared" si="32"/>
        <v>2.7E-4</v>
      </c>
      <c r="AI92" s="8">
        <f t="shared" si="44"/>
        <v>2.864788975654104E-4</v>
      </c>
      <c r="AJ92" s="59">
        <f t="shared" si="45"/>
        <v>-8.2070158750293665E-3</v>
      </c>
      <c r="AK92" s="43">
        <f t="shared" si="33"/>
        <v>1497.105</v>
      </c>
      <c r="AL92" s="58">
        <f t="shared" si="34"/>
        <v>8.2070158750293665E-3</v>
      </c>
      <c r="AM92" s="8">
        <f t="shared" si="35"/>
        <v>882.27326536878888</v>
      </c>
      <c r="AN92" s="8">
        <f t="shared" si="36"/>
        <v>8425.0890804762166</v>
      </c>
      <c r="AS92" s="22">
        <v>11.08</v>
      </c>
      <c r="AT92" s="23">
        <v>18.100000000000001</v>
      </c>
    </row>
    <row r="93" spans="11:46" x14ac:dyDescent="0.25">
      <c r="K93" s="15">
        <v>-91</v>
      </c>
      <c r="L93" s="26">
        <f t="shared" si="30"/>
        <v>-1.5882496193148399</v>
      </c>
      <c r="M93" s="18">
        <f t="shared" si="27"/>
        <v>48.299665356443505</v>
      </c>
      <c r="N93" s="29">
        <f t="shared" si="37"/>
        <v>-0.71930406906101041</v>
      </c>
      <c r="O93" s="18">
        <f t="shared" si="28"/>
        <v>-17.26329765746425</v>
      </c>
      <c r="P93" s="29">
        <f t="shared" si="38"/>
        <v>-4.0751893549071383E-3</v>
      </c>
      <c r="Q93" s="18">
        <f t="shared" si="39"/>
        <v>-2347.3090684265117</v>
      </c>
      <c r="R93" s="29">
        <f t="shared" si="29"/>
        <v>341.45577417491279</v>
      </c>
      <c r="T93" s="30">
        <v>88</v>
      </c>
      <c r="U93" s="28">
        <f t="shared" si="40"/>
        <v>176</v>
      </c>
      <c r="V93" s="30">
        <v>0.27</v>
      </c>
      <c r="W93" s="33">
        <v>0</v>
      </c>
      <c r="X93" s="30">
        <f t="shared" si="46"/>
        <v>5.0000000000000044E-3</v>
      </c>
      <c r="Y93" s="33">
        <f t="shared" si="47"/>
        <v>0</v>
      </c>
      <c r="Z93" s="36">
        <f t="shared" si="41"/>
        <v>-2.5000000000000022E-3</v>
      </c>
      <c r="AA93" s="37">
        <f t="shared" si="42"/>
        <v>0</v>
      </c>
      <c r="AB93" s="36">
        <f t="shared" si="43"/>
        <v>-2.5000000000000022E-3</v>
      </c>
      <c r="AC93" s="50">
        <f t="shared" si="31"/>
        <v>0</v>
      </c>
      <c r="AD93" s="41"/>
      <c r="AE93" s="42"/>
      <c r="AF93" s="30">
        <v>89</v>
      </c>
      <c r="AG93" s="30">
        <v>0.27</v>
      </c>
      <c r="AH93" s="52">
        <f t="shared" si="32"/>
        <v>2.7E-4</v>
      </c>
      <c r="AI93" s="8">
        <f t="shared" si="44"/>
        <v>0</v>
      </c>
      <c r="AJ93" s="59">
        <f t="shared" si="45"/>
        <v>-8.2070158750293144E-3</v>
      </c>
      <c r="AK93" s="43">
        <f t="shared" si="33"/>
        <v>1497.105</v>
      </c>
      <c r="AL93" s="58">
        <f t="shared" si="34"/>
        <v>8.2070158750293144E-3</v>
      </c>
      <c r="AM93" s="8">
        <f t="shared" si="35"/>
        <v>882.27326536879173</v>
      </c>
      <c r="AN93" s="8">
        <f t="shared" si="36"/>
        <v>8425.0890804762421</v>
      </c>
      <c r="AS93" s="22">
        <v>11.08</v>
      </c>
      <c r="AT93" s="23">
        <v>18.100000000000001</v>
      </c>
    </row>
    <row r="94" spans="11:46" x14ac:dyDescent="0.25">
      <c r="K94" s="15">
        <v>-90</v>
      </c>
      <c r="L94" s="26">
        <f t="shared" si="30"/>
        <v>-1.5707963267948966</v>
      </c>
      <c r="M94" s="18">
        <f t="shared" si="27"/>
        <v>47.576392857693158</v>
      </c>
      <c r="N94" s="29">
        <f t="shared" si="37"/>
        <v>-0.72327249875034738</v>
      </c>
      <c r="O94" s="18">
        <f t="shared" si="28"/>
        <v>-17.358539970008337</v>
      </c>
      <c r="P94" s="29">
        <f t="shared" si="38"/>
        <v>-3.8592035634508193E-3</v>
      </c>
      <c r="Q94" s="18">
        <f t="shared" si="39"/>
        <v>-2222.9012525476719</v>
      </c>
      <c r="R94" s="29">
        <f t="shared" si="29"/>
        <v>337.10658859435569</v>
      </c>
      <c r="T94" s="30">
        <v>89</v>
      </c>
      <c r="U94" s="28">
        <f t="shared" si="40"/>
        <v>178</v>
      </c>
      <c r="V94" s="30">
        <v>0.27</v>
      </c>
      <c r="W94" s="33">
        <v>0</v>
      </c>
      <c r="X94" s="30">
        <f t="shared" si="46"/>
        <v>0</v>
      </c>
      <c r="Y94" s="33">
        <f t="shared" si="47"/>
        <v>0</v>
      </c>
      <c r="Z94" s="36">
        <f t="shared" si="41"/>
        <v>-2.5000000000000022E-3</v>
      </c>
      <c r="AA94" s="37">
        <f t="shared" si="42"/>
        <v>0</v>
      </c>
      <c r="AB94" s="36">
        <f t="shared" si="43"/>
        <v>1.2500000000000011E-3</v>
      </c>
      <c r="AC94" s="50">
        <f t="shared" si="31"/>
        <v>0</v>
      </c>
      <c r="AD94" s="41"/>
      <c r="AE94" s="42"/>
      <c r="AF94" s="30">
        <v>90</v>
      </c>
      <c r="AG94" s="30">
        <v>0.27</v>
      </c>
      <c r="AH94" s="52">
        <f t="shared" si="32"/>
        <v>2.7E-4</v>
      </c>
      <c r="AI94" s="8">
        <f t="shared" si="44"/>
        <v>0</v>
      </c>
      <c r="AJ94" s="59">
        <f t="shared" si="45"/>
        <v>0</v>
      </c>
      <c r="AK94" s="43">
        <f t="shared" si="33"/>
        <v>1497.105</v>
      </c>
      <c r="AL94" s="58">
        <f t="shared" si="34"/>
        <v>0</v>
      </c>
      <c r="AM94" s="8" t="str">
        <f t="shared" si="35"/>
        <v/>
      </c>
      <c r="AN94" s="8" t="str">
        <f t="shared" si="36"/>
        <v/>
      </c>
      <c r="AS94" s="22">
        <v>11.08</v>
      </c>
      <c r="AT94" s="23">
        <v>18.100000000000001</v>
      </c>
    </row>
    <row r="95" spans="11:46" x14ac:dyDescent="0.25">
      <c r="K95" s="15">
        <v>-89</v>
      </c>
      <c r="L95" s="26">
        <f t="shared" si="30"/>
        <v>-1.5533430342749532</v>
      </c>
      <c r="M95" s="18">
        <f t="shared" si="27"/>
        <v>46.849370381505246</v>
      </c>
      <c r="N95" s="29">
        <f t="shared" si="37"/>
        <v>-0.72702247618791205</v>
      </c>
      <c r="O95" s="18">
        <f t="shared" si="28"/>
        <v>-17.448539428509889</v>
      </c>
      <c r="P95" s="29">
        <f t="shared" si="38"/>
        <v>-3.6383166141078505E-3</v>
      </c>
      <c r="Q95" s="18">
        <f t="shared" si="39"/>
        <v>-2095.6703697261219</v>
      </c>
      <c r="R95" s="29">
        <f t="shared" si="29"/>
        <v>332.73485363188917</v>
      </c>
      <c r="T95" s="30">
        <v>90</v>
      </c>
      <c r="U95" s="28">
        <f t="shared" si="40"/>
        <v>180</v>
      </c>
      <c r="V95" s="30">
        <v>0.27</v>
      </c>
      <c r="W95" s="33">
        <v>0</v>
      </c>
      <c r="X95" s="30">
        <f t="shared" si="46"/>
        <v>0</v>
      </c>
      <c r="Y95" s="33">
        <f t="shared" si="47"/>
        <v>0</v>
      </c>
      <c r="Z95" s="36">
        <f t="shared" si="41"/>
        <v>0</v>
      </c>
      <c r="AA95" s="37">
        <f t="shared" si="42"/>
        <v>0</v>
      </c>
      <c r="AB95" s="36">
        <f t="shared" si="43"/>
        <v>1.2500000000000011E-3</v>
      </c>
      <c r="AC95" s="50">
        <f t="shared" si="31"/>
        <v>0</v>
      </c>
      <c r="AD95" s="41"/>
      <c r="AE95" s="42"/>
      <c r="AF95" s="30">
        <v>91</v>
      </c>
      <c r="AG95" s="30">
        <v>0.27</v>
      </c>
      <c r="AH95" s="52">
        <f t="shared" si="32"/>
        <v>2.7E-4</v>
      </c>
      <c r="AI95" s="8">
        <f t="shared" si="44"/>
        <v>0</v>
      </c>
      <c r="AJ95" s="59">
        <f t="shared" si="45"/>
        <v>0</v>
      </c>
      <c r="AK95" s="43">
        <f t="shared" si="33"/>
        <v>1497.105</v>
      </c>
      <c r="AL95" s="58">
        <f t="shared" si="34"/>
        <v>0</v>
      </c>
      <c r="AM95" s="8" t="str">
        <f t="shared" si="35"/>
        <v/>
      </c>
      <c r="AN95" s="8" t="str">
        <f t="shared" si="36"/>
        <v/>
      </c>
      <c r="AS95" s="22">
        <v>11.08</v>
      </c>
      <c r="AT95" s="23">
        <v>18.100000000000001</v>
      </c>
    </row>
    <row r="96" spans="11:46" x14ac:dyDescent="0.25">
      <c r="K96" s="15">
        <v>-88</v>
      </c>
      <c r="L96" s="26">
        <f t="shared" si="30"/>
        <v>-1.5358897417550099</v>
      </c>
      <c r="M96" s="18">
        <f t="shared" si="27"/>
        <v>46.118821249526682</v>
      </c>
      <c r="N96" s="29">
        <f t="shared" si="37"/>
        <v>-0.73054913197856308</v>
      </c>
      <c r="O96" s="18">
        <f t="shared" si="28"/>
        <v>-17.533179167485514</v>
      </c>
      <c r="P96" s="29">
        <f t="shared" si="38"/>
        <v>-3.4125957911790294E-3</v>
      </c>
      <c r="Q96" s="18">
        <f t="shared" si="39"/>
        <v>-1965.655175719121</v>
      </c>
      <c r="R96" s="29">
        <f t="shared" si="29"/>
        <v>328.34191216628744</v>
      </c>
      <c r="T96" s="30">
        <v>91</v>
      </c>
      <c r="U96" s="28">
        <f t="shared" si="40"/>
        <v>182</v>
      </c>
      <c r="V96" s="30">
        <v>0.27</v>
      </c>
      <c r="W96" s="33">
        <v>0</v>
      </c>
      <c r="X96" s="30">
        <f t="shared" si="46"/>
        <v>0</v>
      </c>
      <c r="Y96" s="33">
        <f t="shared" si="47"/>
        <v>0</v>
      </c>
      <c r="Z96" s="36">
        <f t="shared" si="41"/>
        <v>0</v>
      </c>
      <c r="AA96" s="37">
        <f t="shared" si="42"/>
        <v>0</v>
      </c>
      <c r="AB96" s="36">
        <f t="shared" si="43"/>
        <v>0</v>
      </c>
      <c r="AC96" s="50">
        <f t="shared" si="31"/>
        <v>0</v>
      </c>
      <c r="AD96" s="41"/>
      <c r="AE96" s="42"/>
      <c r="AF96" s="30">
        <v>92</v>
      </c>
      <c r="AG96" s="30">
        <v>0.27</v>
      </c>
      <c r="AH96" s="52">
        <f t="shared" si="32"/>
        <v>2.7E-4</v>
      </c>
      <c r="AI96" s="8">
        <f t="shared" si="44"/>
        <v>0</v>
      </c>
      <c r="AJ96" s="59">
        <f t="shared" si="45"/>
        <v>0</v>
      </c>
      <c r="AK96" s="43">
        <f t="shared" si="33"/>
        <v>1497.105</v>
      </c>
      <c r="AL96" s="58">
        <f t="shared" si="34"/>
        <v>0</v>
      </c>
      <c r="AM96" s="8" t="str">
        <f t="shared" si="35"/>
        <v/>
      </c>
      <c r="AN96" s="8" t="str">
        <f t="shared" si="36"/>
        <v/>
      </c>
      <c r="AS96" s="22">
        <v>11.08</v>
      </c>
      <c r="AT96" s="23">
        <v>18.100000000000001</v>
      </c>
    </row>
    <row r="97" spans="11:46" x14ac:dyDescent="0.25">
      <c r="K97" s="15">
        <v>-87</v>
      </c>
      <c r="L97" s="26">
        <f t="shared" si="30"/>
        <v>-1.5184364492350666</v>
      </c>
      <c r="M97" s="18">
        <f t="shared" si="27"/>
        <v>45.384973581756412</v>
      </c>
      <c r="N97" s="29">
        <f t="shared" si="37"/>
        <v>-0.73384766777027011</v>
      </c>
      <c r="O97" s="18">
        <f t="shared" si="28"/>
        <v>-17.612344026486483</v>
      </c>
      <c r="P97" s="29">
        <f t="shared" si="38"/>
        <v>-3.1821158816036643E-3</v>
      </c>
      <c r="Q97" s="18">
        <f t="shared" si="39"/>
        <v>-1832.8987478037106</v>
      </c>
      <c r="R97" s="29">
        <f t="shared" si="29"/>
        <v>323.92913592979789</v>
      </c>
      <c r="T97" s="30">
        <v>92</v>
      </c>
      <c r="U97" s="28">
        <f t="shared" si="40"/>
        <v>184</v>
      </c>
      <c r="V97" s="30">
        <v>0.27</v>
      </c>
      <c r="W97" s="33">
        <v>0</v>
      </c>
      <c r="X97" s="30">
        <f t="shared" si="46"/>
        <v>0</v>
      </c>
      <c r="Y97" s="33">
        <f t="shared" si="47"/>
        <v>0</v>
      </c>
      <c r="Z97" s="36">
        <f t="shared" si="41"/>
        <v>0</v>
      </c>
      <c r="AA97" s="37">
        <f t="shared" si="42"/>
        <v>0</v>
      </c>
      <c r="AB97" s="36">
        <f t="shared" si="43"/>
        <v>0</v>
      </c>
      <c r="AC97" s="50">
        <f t="shared" si="31"/>
        <v>0</v>
      </c>
      <c r="AD97" s="41"/>
      <c r="AE97" s="42"/>
      <c r="AF97" s="30">
        <v>93</v>
      </c>
      <c r="AG97" s="30">
        <v>0.27</v>
      </c>
      <c r="AH97" s="52">
        <f t="shared" si="32"/>
        <v>2.7E-4</v>
      </c>
      <c r="AI97" s="8">
        <f t="shared" si="44"/>
        <v>0</v>
      </c>
      <c r="AJ97" s="59">
        <f t="shared" si="45"/>
        <v>0</v>
      </c>
      <c r="AK97" s="43">
        <f t="shared" si="33"/>
        <v>1497.105</v>
      </c>
      <c r="AL97" s="58">
        <f t="shared" si="34"/>
        <v>0</v>
      </c>
      <c r="AM97" s="8" t="str">
        <f t="shared" si="35"/>
        <v/>
      </c>
      <c r="AN97" s="8" t="str">
        <f t="shared" si="36"/>
        <v/>
      </c>
      <c r="AS97" s="22">
        <v>11.08</v>
      </c>
      <c r="AT97" s="23">
        <v>18.100000000000001</v>
      </c>
    </row>
    <row r="98" spans="11:46" x14ac:dyDescent="0.25">
      <c r="K98" s="15">
        <v>-86</v>
      </c>
      <c r="L98" s="26">
        <f t="shared" si="30"/>
        <v>-1.5009831567151235</v>
      </c>
      <c r="M98" s="18">
        <f t="shared" si="27"/>
        <v>44.648060218014642</v>
      </c>
      <c r="N98" s="29">
        <f t="shared" si="37"/>
        <v>-0.73691336374177041</v>
      </c>
      <c r="O98" s="18">
        <f t="shared" si="28"/>
        <v>-17.68592072980249</v>
      </c>
      <c r="P98" s="29">
        <f t="shared" si="38"/>
        <v>-2.9469591363557868E-3</v>
      </c>
      <c r="Q98" s="18">
        <f t="shared" si="39"/>
        <v>-1697.4484625409332</v>
      </c>
      <c r="R98" s="29">
        <f t="shared" si="29"/>
        <v>319.49792503591891</v>
      </c>
      <c r="T98" s="30">
        <v>93</v>
      </c>
      <c r="U98" s="28">
        <f t="shared" si="40"/>
        <v>186</v>
      </c>
      <c r="V98" s="30">
        <v>0.27</v>
      </c>
      <c r="W98" s="33">
        <v>0</v>
      </c>
      <c r="X98" s="30">
        <f t="shared" si="46"/>
        <v>0</v>
      </c>
      <c r="Y98" s="33">
        <f t="shared" si="47"/>
        <v>0</v>
      </c>
      <c r="Z98" s="36">
        <f t="shared" si="41"/>
        <v>0</v>
      </c>
      <c r="AA98" s="37">
        <f t="shared" si="42"/>
        <v>0</v>
      </c>
      <c r="AB98" s="36">
        <f t="shared" si="43"/>
        <v>0</v>
      </c>
      <c r="AC98" s="50">
        <f t="shared" si="31"/>
        <v>0</v>
      </c>
      <c r="AD98" s="41"/>
      <c r="AE98" s="42"/>
      <c r="AF98" s="30">
        <v>94</v>
      </c>
      <c r="AG98" s="30">
        <v>0.27</v>
      </c>
      <c r="AH98" s="52">
        <f t="shared" si="32"/>
        <v>2.7E-4</v>
      </c>
      <c r="AI98" s="8">
        <f t="shared" si="44"/>
        <v>0</v>
      </c>
      <c r="AJ98" s="59">
        <f t="shared" si="45"/>
        <v>0</v>
      </c>
      <c r="AK98" s="43">
        <f t="shared" si="33"/>
        <v>1497.105</v>
      </c>
      <c r="AL98" s="58">
        <f t="shared" si="34"/>
        <v>0</v>
      </c>
      <c r="AM98" s="8" t="str">
        <f t="shared" si="35"/>
        <v/>
      </c>
      <c r="AN98" s="8" t="str">
        <f t="shared" si="36"/>
        <v/>
      </c>
      <c r="AS98" s="22">
        <v>11.08</v>
      </c>
      <c r="AT98" s="23">
        <v>18.100000000000001</v>
      </c>
    </row>
    <row r="99" spans="11:46" x14ac:dyDescent="0.25">
      <c r="K99" s="15">
        <v>-85</v>
      </c>
      <c r="L99" s="26">
        <f t="shared" si="30"/>
        <v>-1.4835298641951802</v>
      </c>
      <c r="M99" s="18">
        <f t="shared" si="27"/>
        <v>43.90831863197166</v>
      </c>
      <c r="N99" s="29">
        <f t="shared" si="37"/>
        <v>-0.73974158604298168</v>
      </c>
      <c r="O99" s="18">
        <f t="shared" si="28"/>
        <v>-17.75379806503156</v>
      </c>
      <c r="P99" s="29">
        <f t="shared" si="38"/>
        <v>-2.7072152133271743E-3</v>
      </c>
      <c r="Q99" s="18">
        <f t="shared" si="39"/>
        <v>-1559.3559628764524</v>
      </c>
      <c r="R99" s="29">
        <f t="shared" si="29"/>
        <v>315.04970746243816</v>
      </c>
      <c r="T99" s="30">
        <v>94</v>
      </c>
      <c r="U99" s="28">
        <f t="shared" si="40"/>
        <v>188</v>
      </c>
      <c r="V99" s="30">
        <v>0.27</v>
      </c>
      <c r="W99" s="33">
        <v>0</v>
      </c>
      <c r="X99" s="30">
        <f t="shared" si="46"/>
        <v>0</v>
      </c>
      <c r="Y99" s="33">
        <f t="shared" si="47"/>
        <v>0</v>
      </c>
      <c r="Z99" s="36">
        <f t="shared" si="41"/>
        <v>0</v>
      </c>
      <c r="AA99" s="37">
        <f t="shared" si="42"/>
        <v>0</v>
      </c>
      <c r="AB99" s="36">
        <f t="shared" si="43"/>
        <v>0</v>
      </c>
      <c r="AC99" s="50">
        <f t="shared" si="31"/>
        <v>0</v>
      </c>
      <c r="AD99" s="41"/>
      <c r="AE99" s="42"/>
      <c r="AF99" s="30">
        <v>95</v>
      </c>
      <c r="AG99" s="30">
        <v>0.27</v>
      </c>
      <c r="AH99" s="52">
        <f t="shared" si="32"/>
        <v>2.7E-4</v>
      </c>
      <c r="AI99" s="8">
        <f t="shared" si="44"/>
        <v>0</v>
      </c>
      <c r="AJ99" s="59">
        <f t="shared" si="45"/>
        <v>0</v>
      </c>
      <c r="AK99" s="43">
        <f t="shared" si="33"/>
        <v>1497.105</v>
      </c>
      <c r="AL99" s="58">
        <f t="shared" si="34"/>
        <v>0</v>
      </c>
      <c r="AM99" s="8" t="str">
        <f t="shared" si="35"/>
        <v/>
      </c>
      <c r="AN99" s="8" t="str">
        <f t="shared" si="36"/>
        <v/>
      </c>
      <c r="AS99" s="22">
        <v>11.08</v>
      </c>
      <c r="AT99" s="23">
        <v>18.100000000000001</v>
      </c>
    </row>
    <row r="100" spans="11:46" x14ac:dyDescent="0.25">
      <c r="K100" s="15">
        <v>-84</v>
      </c>
      <c r="L100" s="26">
        <f t="shared" si="30"/>
        <v>-1.4660765716752369</v>
      </c>
      <c r="M100" s="18">
        <f t="shared" si="27"/>
        <v>43.165990837803236</v>
      </c>
      <c r="N100" s="29">
        <f t="shared" si="37"/>
        <v>-0.74232779416842476</v>
      </c>
      <c r="O100" s="18">
        <f t="shared" si="28"/>
        <v>-17.815867060042198</v>
      </c>
      <c r="P100" s="29">
        <f t="shared" si="38"/>
        <v>-2.4629811023189063E-3</v>
      </c>
      <c r="Q100" s="18">
        <f t="shared" si="39"/>
        <v>-1418.67711493569</v>
      </c>
      <c r="R100" s="29">
        <f t="shared" si="29"/>
        <v>310.58593849013204</v>
      </c>
      <c r="T100" s="30">
        <v>95</v>
      </c>
      <c r="U100" s="28">
        <f t="shared" si="40"/>
        <v>190</v>
      </c>
      <c r="V100" s="30">
        <v>0.27</v>
      </c>
      <c r="W100" s="33">
        <v>0</v>
      </c>
      <c r="X100" s="30">
        <f t="shared" si="46"/>
        <v>0</v>
      </c>
      <c r="Y100" s="33">
        <f t="shared" si="47"/>
        <v>0</v>
      </c>
      <c r="Z100" s="36">
        <f t="shared" si="41"/>
        <v>0</v>
      </c>
      <c r="AA100" s="37">
        <f t="shared" si="42"/>
        <v>0</v>
      </c>
      <c r="AB100" s="36">
        <f t="shared" si="43"/>
        <v>0</v>
      </c>
      <c r="AC100" s="50">
        <f t="shared" si="31"/>
        <v>0</v>
      </c>
      <c r="AD100" s="41"/>
      <c r="AE100" s="42"/>
      <c r="AF100" s="30">
        <v>96</v>
      </c>
      <c r="AG100" s="30">
        <v>0.27</v>
      </c>
      <c r="AH100" s="52">
        <f t="shared" si="32"/>
        <v>2.7E-4</v>
      </c>
      <c r="AI100" s="8">
        <f t="shared" si="44"/>
        <v>0</v>
      </c>
      <c r="AJ100" s="59">
        <f t="shared" si="45"/>
        <v>0</v>
      </c>
      <c r="AK100" s="43">
        <f t="shared" si="33"/>
        <v>1497.105</v>
      </c>
      <c r="AL100" s="58">
        <f t="shared" si="34"/>
        <v>0</v>
      </c>
      <c r="AM100" s="8" t="str">
        <f t="shared" si="35"/>
        <v/>
      </c>
      <c r="AN100" s="8" t="str">
        <f t="shared" si="36"/>
        <v/>
      </c>
      <c r="AS100" s="22">
        <v>11.08</v>
      </c>
      <c r="AT100" s="23">
        <v>18.100000000000001</v>
      </c>
    </row>
    <row r="101" spans="11:46" x14ac:dyDescent="0.25">
      <c r="K101" s="15">
        <v>-83</v>
      </c>
      <c r="L101" s="26">
        <f t="shared" si="30"/>
        <v>-1.4486232791552935</v>
      </c>
      <c r="M101" s="18">
        <f t="shared" si="27"/>
        <v>42.421323289555616</v>
      </c>
      <c r="N101" s="29">
        <f t="shared" si="37"/>
        <v>-0.74466754824761949</v>
      </c>
      <c r="O101" s="18">
        <f t="shared" si="28"/>
        <v>-17.872021157942868</v>
      </c>
      <c r="P101" s="29">
        <f t="shared" si="38"/>
        <v>-2.2143610323190899E-3</v>
      </c>
      <c r="Q101" s="18">
        <f t="shared" si="39"/>
        <v>-1275.4719546157958</v>
      </c>
      <c r="R101" s="29">
        <f t="shared" si="29"/>
        <v>306.10810009762696</v>
      </c>
      <c r="T101" s="30">
        <v>96</v>
      </c>
      <c r="U101" s="28">
        <f t="shared" si="40"/>
        <v>192</v>
      </c>
      <c r="V101" s="30">
        <v>0.27</v>
      </c>
      <c r="W101" s="33">
        <v>0</v>
      </c>
      <c r="X101" s="30">
        <f t="shared" si="46"/>
        <v>0</v>
      </c>
      <c r="Y101" s="33">
        <f t="shared" si="47"/>
        <v>0</v>
      </c>
      <c r="Z101" s="36">
        <f t="shared" si="41"/>
        <v>0</v>
      </c>
      <c r="AA101" s="37">
        <f t="shared" si="42"/>
        <v>0</v>
      </c>
      <c r="AB101" s="36">
        <f t="shared" si="43"/>
        <v>0</v>
      </c>
      <c r="AC101" s="50">
        <f t="shared" si="31"/>
        <v>0</v>
      </c>
      <c r="AD101" s="41"/>
      <c r="AE101" s="42"/>
      <c r="AF101" s="30">
        <v>97</v>
      </c>
      <c r="AG101" s="30">
        <v>0.27</v>
      </c>
      <c r="AH101" s="52">
        <f t="shared" si="32"/>
        <v>2.7E-4</v>
      </c>
      <c r="AI101" s="8">
        <f t="shared" si="44"/>
        <v>0</v>
      </c>
      <c r="AJ101" s="59">
        <f t="shared" si="45"/>
        <v>0</v>
      </c>
      <c r="AK101" s="43">
        <f t="shared" si="33"/>
        <v>1497.105</v>
      </c>
      <c r="AL101" s="58">
        <f t="shared" si="34"/>
        <v>0</v>
      </c>
      <c r="AM101" s="8" t="str">
        <f t="shared" si="35"/>
        <v/>
      </c>
      <c r="AN101" s="8" t="str">
        <f t="shared" si="36"/>
        <v/>
      </c>
      <c r="AS101" s="22">
        <v>11.08</v>
      </c>
      <c r="AT101" s="23">
        <v>18.100000000000001</v>
      </c>
    </row>
    <row r="102" spans="11:46" x14ac:dyDescent="0.25">
      <c r="K102" s="15">
        <v>-82</v>
      </c>
      <c r="L102" s="26">
        <f t="shared" si="30"/>
        <v>-1.4311699866353502</v>
      </c>
      <c r="M102" s="18">
        <f t="shared" si="27"/>
        <v>41.674566773322553</v>
      </c>
      <c r="N102" s="29">
        <f t="shared" si="37"/>
        <v>-0.74675651623306294</v>
      </c>
      <c r="O102" s="18">
        <f t="shared" si="28"/>
        <v>-17.922156389593511</v>
      </c>
      <c r="P102" s="29">
        <f t="shared" si="38"/>
        <v>-1.9614663613936045E-3</v>
      </c>
      <c r="Q102" s="18">
        <f t="shared" si="39"/>
        <v>-1129.8046241627162</v>
      </c>
      <c r="R102" s="29">
        <f t="shared" si="29"/>
        <v>301.61770031303763</v>
      </c>
      <c r="T102" s="30">
        <v>97</v>
      </c>
      <c r="U102" s="28">
        <f t="shared" si="40"/>
        <v>194</v>
      </c>
      <c r="V102" s="30">
        <v>0.27</v>
      </c>
      <c r="W102" s="33">
        <v>0</v>
      </c>
      <c r="X102" s="30">
        <f t="shared" si="46"/>
        <v>0</v>
      </c>
      <c r="Y102" s="33">
        <f t="shared" si="47"/>
        <v>0</v>
      </c>
      <c r="Z102" s="36">
        <f t="shared" si="41"/>
        <v>0</v>
      </c>
      <c r="AA102" s="37">
        <f t="shared" si="42"/>
        <v>0</v>
      </c>
      <c r="AB102" s="36">
        <f t="shared" si="43"/>
        <v>1.2500000000000011E-3</v>
      </c>
      <c r="AC102" s="50">
        <f t="shared" si="31"/>
        <v>0</v>
      </c>
      <c r="AD102" s="41"/>
      <c r="AE102" s="42"/>
      <c r="AF102" s="30">
        <v>98</v>
      </c>
      <c r="AG102" s="30">
        <v>0.27</v>
      </c>
      <c r="AH102" s="52">
        <f t="shared" si="32"/>
        <v>2.7E-4</v>
      </c>
      <c r="AI102" s="8">
        <f t="shared" si="44"/>
        <v>0</v>
      </c>
      <c r="AJ102" s="59">
        <f t="shared" si="45"/>
        <v>8.2070158750293595E-3</v>
      </c>
      <c r="AK102" s="43">
        <f t="shared" si="33"/>
        <v>1497.105</v>
      </c>
      <c r="AL102" s="58">
        <f t="shared" si="34"/>
        <v>0</v>
      </c>
      <c r="AM102" s="8" t="str">
        <f t="shared" si="35"/>
        <v/>
      </c>
      <c r="AN102" s="8" t="str">
        <f t="shared" si="36"/>
        <v/>
      </c>
      <c r="AS102" s="22">
        <v>11.08</v>
      </c>
      <c r="AT102" s="23">
        <v>18.100000000000001</v>
      </c>
    </row>
    <row r="103" spans="11:46" x14ac:dyDescent="0.25">
      <c r="K103" s="15">
        <v>-81</v>
      </c>
      <c r="L103" s="26">
        <f t="shared" si="30"/>
        <v>-1.4137166941154069</v>
      </c>
      <c r="M103" s="18">
        <f t="shared" si="27"/>
        <v>40.925976292352146</v>
      </c>
      <c r="N103" s="29">
        <f t="shared" si="37"/>
        <v>-0.7485904809704067</v>
      </c>
      <c r="O103" s="18">
        <f t="shared" si="28"/>
        <v>-17.966171543289761</v>
      </c>
      <c r="P103" s="29">
        <f t="shared" si="38"/>
        <v>-1.704415449371055E-3</v>
      </c>
      <c r="Q103" s="18">
        <f t="shared" si="39"/>
        <v>-981.74329883772771</v>
      </c>
      <c r="R103" s="29">
        <f t="shared" si="29"/>
        <v>297.11627252309114</v>
      </c>
      <c r="T103" s="30">
        <v>98</v>
      </c>
      <c r="U103" s="28">
        <f t="shared" si="40"/>
        <v>196</v>
      </c>
      <c r="V103" s="30">
        <v>0.27</v>
      </c>
      <c r="W103" s="33">
        <v>0</v>
      </c>
      <c r="X103" s="30">
        <f t="shared" si="46"/>
        <v>0</v>
      </c>
      <c r="Y103" s="33">
        <f t="shared" si="47"/>
        <v>0</v>
      </c>
      <c r="Z103" s="36">
        <f t="shared" si="41"/>
        <v>2.5000000000000022E-3</v>
      </c>
      <c r="AA103" s="37">
        <f t="shared" si="42"/>
        <v>0</v>
      </c>
      <c r="AB103" s="36">
        <f t="shared" si="43"/>
        <v>1.2500000000000011E-3</v>
      </c>
      <c r="AC103" s="50">
        <f t="shared" si="31"/>
        <v>0</v>
      </c>
      <c r="AD103" s="41"/>
      <c r="AE103" s="42"/>
      <c r="AF103" s="30">
        <v>99</v>
      </c>
      <c r="AG103" s="30">
        <v>0.27</v>
      </c>
      <c r="AH103" s="52">
        <f t="shared" si="32"/>
        <v>2.7E-4</v>
      </c>
      <c r="AI103" s="8">
        <f t="shared" si="44"/>
        <v>2.8647889756541197E-4</v>
      </c>
      <c r="AJ103" s="59">
        <f t="shared" si="45"/>
        <v>8.2070158750293595E-3</v>
      </c>
      <c r="AK103" s="43">
        <f t="shared" si="33"/>
        <v>1497.105</v>
      </c>
      <c r="AL103" s="58">
        <f t="shared" si="34"/>
        <v>0</v>
      </c>
      <c r="AM103" s="8" t="str">
        <f t="shared" si="35"/>
        <v/>
      </c>
      <c r="AN103" s="8" t="str">
        <f t="shared" si="36"/>
        <v/>
      </c>
      <c r="AS103" s="22">
        <v>11.08</v>
      </c>
      <c r="AT103" s="23">
        <v>18.100000000000001</v>
      </c>
    </row>
    <row r="104" spans="11:46" x14ac:dyDescent="0.25">
      <c r="K104" s="15">
        <v>-80</v>
      </c>
      <c r="L104" s="26">
        <f t="shared" si="30"/>
        <v>-1.3962634015954636</v>
      </c>
      <c r="M104" s="18">
        <f t="shared" si="27"/>
        <v>40.175810945220341</v>
      </c>
      <c r="N104" s="29">
        <f t="shared" si="37"/>
        <v>-0.75016534713180505</v>
      </c>
      <c r="O104" s="18">
        <f t="shared" si="28"/>
        <v>-18.003968331163321</v>
      </c>
      <c r="P104" s="29">
        <f t="shared" si="38"/>
        <v>-1.4433335141319503E-3</v>
      </c>
      <c r="Q104" s="18">
        <f t="shared" si="39"/>
        <v>-831.36010414000339</v>
      </c>
      <c r="R104" s="29">
        <f t="shared" si="29"/>
        <v>292.60537474055917</v>
      </c>
      <c r="T104" s="30">
        <v>99</v>
      </c>
      <c r="U104" s="28">
        <f t="shared" si="40"/>
        <v>198</v>
      </c>
      <c r="V104" s="30">
        <v>0.27</v>
      </c>
      <c r="W104" s="33">
        <v>0</v>
      </c>
      <c r="X104" s="30">
        <f t="shared" si="46"/>
        <v>5.0000000000000044E-3</v>
      </c>
      <c r="Y104" s="33">
        <f t="shared" si="47"/>
        <v>0</v>
      </c>
      <c r="Z104" s="36">
        <f t="shared" si="41"/>
        <v>2.5000000000000022E-3</v>
      </c>
      <c r="AA104" s="37">
        <f t="shared" si="42"/>
        <v>0</v>
      </c>
      <c r="AB104" s="36">
        <f t="shared" si="43"/>
        <v>-2.5000000000000022E-3</v>
      </c>
      <c r="AC104" s="50">
        <f t="shared" si="31"/>
        <v>0</v>
      </c>
      <c r="AD104" s="41"/>
      <c r="AE104" s="42"/>
      <c r="AF104" s="30">
        <v>100</v>
      </c>
      <c r="AG104" s="30">
        <v>0.28000000000000003</v>
      </c>
      <c r="AH104" s="52">
        <f t="shared" si="32"/>
        <v>2.8000000000000003E-4</v>
      </c>
      <c r="AI104" s="8">
        <f t="shared" si="44"/>
        <v>2.8647889756541197E-4</v>
      </c>
      <c r="AJ104" s="59">
        <f t="shared" si="45"/>
        <v>-8.2070158750293595E-3</v>
      </c>
      <c r="AK104" s="43">
        <f t="shared" si="33"/>
        <v>1498.72</v>
      </c>
      <c r="AL104" s="58">
        <f t="shared" si="34"/>
        <v>8.2070158750293595E-3</v>
      </c>
      <c r="AM104" s="8">
        <f t="shared" si="35"/>
        <v>882.74648461312177</v>
      </c>
      <c r="AN104" s="8">
        <f t="shared" si="36"/>
        <v>8429.6079913903231</v>
      </c>
      <c r="AS104" s="22">
        <v>11.08</v>
      </c>
      <c r="AT104" s="23">
        <v>18.100000000000001</v>
      </c>
    </row>
    <row r="105" spans="11:46" x14ac:dyDescent="0.25">
      <c r="K105" s="15">
        <v>-79</v>
      </c>
      <c r="L105" s="26">
        <f t="shared" si="30"/>
        <v>-1.3788101090755203</v>
      </c>
      <c r="M105" s="18">
        <f t="shared" si="27"/>
        <v>39.424333797221671</v>
      </c>
      <c r="N105" s="29">
        <f t="shared" si="37"/>
        <v>-0.7514771479986706</v>
      </c>
      <c r="O105" s="18">
        <f t="shared" si="28"/>
        <v>-18.035451551968094</v>
      </c>
      <c r="P105" s="29">
        <f t="shared" si="38"/>
        <v>-1.1783524721522554E-3</v>
      </c>
      <c r="Q105" s="18">
        <f t="shared" si="39"/>
        <v>-678.73102395969909</v>
      </c>
      <c r="R105" s="29">
        <f t="shared" si="29"/>
        <v>288.08658883090413</v>
      </c>
      <c r="T105" s="30">
        <v>100</v>
      </c>
      <c r="U105" s="28">
        <f t="shared" si="40"/>
        <v>200</v>
      </c>
      <c r="V105" s="30">
        <v>0.28000000000000003</v>
      </c>
      <c r="W105" s="33">
        <v>0</v>
      </c>
      <c r="X105" s="30">
        <f t="shared" si="46"/>
        <v>5.0000000000000044E-3</v>
      </c>
      <c r="Y105" s="33">
        <f t="shared" si="47"/>
        <v>0</v>
      </c>
      <c r="Z105" s="36">
        <f t="shared" si="41"/>
        <v>-2.5000000000000022E-3</v>
      </c>
      <c r="AA105" s="37">
        <f t="shared" si="42"/>
        <v>0</v>
      </c>
      <c r="AB105" s="36">
        <f t="shared" si="43"/>
        <v>-2.5000000000000022E-3</v>
      </c>
      <c r="AC105" s="50">
        <f t="shared" si="31"/>
        <v>0</v>
      </c>
      <c r="AD105" s="41"/>
      <c r="AE105" s="42"/>
      <c r="AF105" s="30">
        <v>101</v>
      </c>
      <c r="AG105" s="30">
        <v>0.28000000000000003</v>
      </c>
      <c r="AH105" s="52">
        <f t="shared" si="32"/>
        <v>2.8000000000000003E-4</v>
      </c>
      <c r="AI105" s="8">
        <f t="shared" si="44"/>
        <v>0</v>
      </c>
      <c r="AJ105" s="59">
        <f t="shared" si="45"/>
        <v>-8.2070158750293595E-3</v>
      </c>
      <c r="AK105" s="43">
        <f t="shared" si="33"/>
        <v>1498.72</v>
      </c>
      <c r="AL105" s="58">
        <f t="shared" si="34"/>
        <v>8.2070158750293595E-3</v>
      </c>
      <c r="AM105" s="8">
        <f t="shared" si="35"/>
        <v>882.74648461312177</v>
      </c>
      <c r="AN105" s="8">
        <f t="shared" si="36"/>
        <v>8429.6079913903231</v>
      </c>
      <c r="AS105" s="22">
        <v>11.08</v>
      </c>
      <c r="AT105" s="23">
        <v>18.100000000000001</v>
      </c>
    </row>
    <row r="106" spans="11:46" x14ac:dyDescent="0.25">
      <c r="K106" s="15">
        <v>-78</v>
      </c>
      <c r="L106" s="26">
        <f t="shared" si="30"/>
        <v>-1.3613568165555769</v>
      </c>
      <c r="M106" s="18">
        <f t="shared" si="27"/>
        <v>38.671811745145561</v>
      </c>
      <c r="N106" s="29">
        <f t="shared" si="37"/>
        <v>-0.75252205207610956</v>
      </c>
      <c r="O106" s="18">
        <f t="shared" si="28"/>
        <v>-18.060529249826629</v>
      </c>
      <c r="P106" s="29">
        <f t="shared" si="38"/>
        <v>-9.0961076329065804E-4</v>
      </c>
      <c r="Q106" s="18">
        <f t="shared" si="39"/>
        <v>-523.93579965541903</v>
      </c>
      <c r="R106" s="29">
        <f t="shared" si="29"/>
        <v>283.56151969915163</v>
      </c>
      <c r="T106" s="30">
        <v>101</v>
      </c>
      <c r="U106" s="28">
        <f t="shared" si="40"/>
        <v>202</v>
      </c>
      <c r="V106" s="30">
        <v>0.28000000000000003</v>
      </c>
      <c r="W106" s="33">
        <v>0</v>
      </c>
      <c r="X106" s="30">
        <f t="shared" si="46"/>
        <v>0</v>
      </c>
      <c r="Y106" s="33">
        <f t="shared" si="47"/>
        <v>0</v>
      </c>
      <c r="Z106" s="36">
        <f t="shared" si="41"/>
        <v>-2.5000000000000022E-3</v>
      </c>
      <c r="AA106" s="37">
        <f t="shared" si="42"/>
        <v>0</v>
      </c>
      <c r="AB106" s="36">
        <f t="shared" si="43"/>
        <v>2.4999999999999953E-3</v>
      </c>
      <c r="AC106" s="50">
        <f t="shared" si="31"/>
        <v>0</v>
      </c>
      <c r="AD106" s="41"/>
      <c r="AE106" s="42"/>
      <c r="AF106" s="30">
        <v>102</v>
      </c>
      <c r="AG106" s="30">
        <v>0.28000000000000003</v>
      </c>
      <c r="AH106" s="52">
        <f t="shared" si="32"/>
        <v>2.8000000000000003E-4</v>
      </c>
      <c r="AI106" s="8">
        <f t="shared" si="44"/>
        <v>0</v>
      </c>
      <c r="AJ106" s="59">
        <f t="shared" si="45"/>
        <v>8.2070158750293144E-3</v>
      </c>
      <c r="AK106" s="43">
        <f t="shared" si="33"/>
        <v>1498.72</v>
      </c>
      <c r="AL106" s="58">
        <f t="shared" si="34"/>
        <v>0</v>
      </c>
      <c r="AM106" s="8" t="str">
        <f t="shared" si="35"/>
        <v/>
      </c>
      <c r="AN106" s="8" t="str">
        <f t="shared" si="36"/>
        <v/>
      </c>
      <c r="AS106" s="22">
        <v>11.08</v>
      </c>
      <c r="AT106" s="23">
        <v>18.100000000000001</v>
      </c>
    </row>
    <row r="107" spans="11:46" x14ac:dyDescent="0.25">
      <c r="K107" s="15">
        <v>-77</v>
      </c>
      <c r="L107" s="26">
        <f t="shared" si="30"/>
        <v>-1.3439035240356338</v>
      </c>
      <c r="M107" s="18">
        <f t="shared" si="27"/>
        <v>37.918515375620309</v>
      </c>
      <c r="N107" s="29">
        <f t="shared" si="37"/>
        <v>-0.75329636952525192</v>
      </c>
      <c r="O107" s="18">
        <f t="shared" si="28"/>
        <v>-18.079112868606046</v>
      </c>
      <c r="P107" s="29">
        <f t="shared" si="38"/>
        <v>-6.3725316129747966E-4</v>
      </c>
      <c r="Q107" s="18">
        <f t="shared" si="39"/>
        <v>-367.05782090734829</v>
      </c>
      <c r="R107" s="29">
        <f t="shared" si="29"/>
        <v>279.03179443808352</v>
      </c>
      <c r="T107" s="30">
        <v>102</v>
      </c>
      <c r="U107" s="28">
        <f t="shared" si="40"/>
        <v>204</v>
      </c>
      <c r="V107" s="30">
        <v>0.28000000000000003</v>
      </c>
      <c r="W107" s="33">
        <v>0</v>
      </c>
      <c r="X107" s="30">
        <f t="shared" si="46"/>
        <v>0</v>
      </c>
      <c r="Y107" s="33">
        <f t="shared" si="47"/>
        <v>0</v>
      </c>
      <c r="Z107" s="36">
        <f t="shared" si="41"/>
        <v>2.4999999999999883E-3</v>
      </c>
      <c r="AA107" s="37">
        <f t="shared" si="42"/>
        <v>0</v>
      </c>
      <c r="AB107" s="36">
        <f t="shared" si="43"/>
        <v>3.7499999999999964E-3</v>
      </c>
      <c r="AC107" s="50">
        <f t="shared" si="31"/>
        <v>0</v>
      </c>
      <c r="AD107" s="41"/>
      <c r="AE107" s="42"/>
      <c r="AF107" s="30">
        <v>103</v>
      </c>
      <c r="AG107" s="30">
        <v>0.28000000000000003</v>
      </c>
      <c r="AH107" s="52">
        <f t="shared" si="32"/>
        <v>2.8000000000000003E-4</v>
      </c>
      <c r="AI107" s="8">
        <f t="shared" si="44"/>
        <v>2.864788975654104E-4</v>
      </c>
      <c r="AJ107" s="59">
        <f t="shared" si="45"/>
        <v>1.6414031750058629E-2</v>
      </c>
      <c r="AK107" s="43">
        <f t="shared" si="33"/>
        <v>1498.72</v>
      </c>
      <c r="AL107" s="58">
        <f t="shared" si="34"/>
        <v>0</v>
      </c>
      <c r="AM107" s="8" t="str">
        <f t="shared" si="35"/>
        <v/>
      </c>
      <c r="AN107" s="8" t="str">
        <f t="shared" si="36"/>
        <v/>
      </c>
      <c r="AS107" s="22">
        <v>11.08</v>
      </c>
      <c r="AT107" s="23">
        <v>18.100000000000001</v>
      </c>
    </row>
    <row r="108" spans="11:46" x14ac:dyDescent="0.25">
      <c r="K108" s="15">
        <v>-76</v>
      </c>
      <c r="L108" s="26">
        <f t="shared" si="30"/>
        <v>-1.3264502315156905</v>
      </c>
      <c r="M108" s="18">
        <f t="shared" si="27"/>
        <v>37.164718817221605</v>
      </c>
      <c r="N108" s="29">
        <f t="shared" si="37"/>
        <v>-0.75379655839870452</v>
      </c>
      <c r="O108" s="18">
        <f t="shared" si="28"/>
        <v>-18.091117401568912</v>
      </c>
      <c r="P108" s="29">
        <f t="shared" si="38"/>
        <v>-3.6143057038273696E-4</v>
      </c>
      <c r="Q108" s="18">
        <f t="shared" si="39"/>
        <v>-208.18400854045649</v>
      </c>
      <c r="R108" s="29">
        <f t="shared" si="29"/>
        <v>274.49906143893645</v>
      </c>
      <c r="T108" s="30">
        <v>103</v>
      </c>
      <c r="U108" s="28">
        <f t="shared" si="40"/>
        <v>206</v>
      </c>
      <c r="V108" s="30">
        <v>0.28000000000000003</v>
      </c>
      <c r="W108" s="33">
        <v>0</v>
      </c>
      <c r="X108" s="30">
        <f t="shared" si="46"/>
        <v>4.9999999999999767E-3</v>
      </c>
      <c r="Y108" s="33">
        <f t="shared" si="47"/>
        <v>0</v>
      </c>
      <c r="Z108" s="36">
        <f t="shared" si="41"/>
        <v>4.9999999999999906E-3</v>
      </c>
      <c r="AA108" s="37">
        <f t="shared" si="42"/>
        <v>0</v>
      </c>
      <c r="AB108" s="36">
        <f t="shared" si="43"/>
        <v>1.3877787807814457E-17</v>
      </c>
      <c r="AC108" s="50">
        <f t="shared" si="31"/>
        <v>0</v>
      </c>
      <c r="AD108" s="41"/>
      <c r="AE108" s="42"/>
      <c r="AF108" s="30">
        <v>104</v>
      </c>
      <c r="AG108" s="30">
        <v>0.28999999999999998</v>
      </c>
      <c r="AH108" s="52">
        <f t="shared" si="32"/>
        <v>2.9E-4</v>
      </c>
      <c r="AI108" s="8">
        <f t="shared" si="44"/>
        <v>5.729577951308208E-4</v>
      </c>
      <c r="AJ108" s="59">
        <f t="shared" si="45"/>
        <v>8.2070158750294636E-3</v>
      </c>
      <c r="AK108" s="43">
        <f t="shared" si="33"/>
        <v>1500.335</v>
      </c>
      <c r="AL108" s="58">
        <f t="shared" si="34"/>
        <v>0</v>
      </c>
      <c r="AM108" s="8" t="str">
        <f t="shared" si="35"/>
        <v/>
      </c>
      <c r="AN108" s="8" t="str">
        <f t="shared" si="36"/>
        <v/>
      </c>
      <c r="AS108" s="22">
        <v>11.08</v>
      </c>
      <c r="AT108" s="23">
        <v>18.100000000000001</v>
      </c>
    </row>
    <row r="109" spans="11:46" x14ac:dyDescent="0.25">
      <c r="K109" s="15">
        <v>-75</v>
      </c>
      <c r="L109" s="26">
        <f t="shared" si="30"/>
        <v>-1.3089969389957472</v>
      </c>
      <c r="M109" s="18">
        <f t="shared" si="27"/>
        <v>36.410699586555587</v>
      </c>
      <c r="N109" s="29">
        <f t="shared" si="37"/>
        <v>-0.75401923066601739</v>
      </c>
      <c r="O109" s="18">
        <f t="shared" si="28"/>
        <v>-18.096461535984417</v>
      </c>
      <c r="P109" s="29">
        <f t="shared" si="38"/>
        <v>-8.2299808607189107E-5</v>
      </c>
      <c r="Q109" s="18">
        <f t="shared" si="39"/>
        <v>-47.404689757740925</v>
      </c>
      <c r="R109" s="29">
        <f t="shared" si="29"/>
        <v>269.96498946586752</v>
      </c>
      <c r="T109" s="30">
        <v>104</v>
      </c>
      <c r="U109" s="28">
        <f t="shared" si="40"/>
        <v>208</v>
      </c>
      <c r="V109" s="30">
        <v>0.28999999999999998</v>
      </c>
      <c r="W109" s="33">
        <v>0</v>
      </c>
      <c r="X109" s="30">
        <f t="shared" si="46"/>
        <v>9.9999999999999811E-3</v>
      </c>
      <c r="Y109" s="33">
        <f t="shared" si="47"/>
        <v>0</v>
      </c>
      <c r="Z109" s="36">
        <f t="shared" si="41"/>
        <v>2.5000000000000161E-3</v>
      </c>
      <c r="AA109" s="37">
        <f t="shared" si="42"/>
        <v>0</v>
      </c>
      <c r="AB109" s="36">
        <f t="shared" si="43"/>
        <v>-2.4999999999999883E-3</v>
      </c>
      <c r="AC109" s="50">
        <f t="shared" si="31"/>
        <v>0</v>
      </c>
      <c r="AD109" s="41"/>
      <c r="AE109" s="42"/>
      <c r="AF109" s="30">
        <v>105</v>
      </c>
      <c r="AG109" s="30">
        <v>0.3</v>
      </c>
      <c r="AH109" s="52">
        <f t="shared" si="32"/>
        <v>2.9999999999999997E-4</v>
      </c>
      <c r="AI109" s="8">
        <f t="shared" si="44"/>
        <v>5.7295779513082601E-4</v>
      </c>
      <c r="AJ109" s="59">
        <f t="shared" si="45"/>
        <v>1.9257264672923732E-16</v>
      </c>
      <c r="AK109" s="43">
        <f t="shared" si="33"/>
        <v>1501.95</v>
      </c>
      <c r="AL109" s="58">
        <f t="shared" si="34"/>
        <v>0</v>
      </c>
      <c r="AM109" s="8" t="str">
        <f t="shared" si="35"/>
        <v/>
      </c>
      <c r="AN109" s="8" t="str">
        <f t="shared" si="36"/>
        <v/>
      </c>
      <c r="AS109" s="22">
        <v>11.08</v>
      </c>
      <c r="AT109" s="23">
        <v>18.100000000000001</v>
      </c>
    </row>
    <row r="110" spans="11:46" x14ac:dyDescent="0.25">
      <c r="K110" s="15">
        <v>-74</v>
      </c>
      <c r="L110" s="26">
        <f t="shared" si="30"/>
        <v>-1.2915436464758039</v>
      </c>
      <c r="M110" s="18">
        <f t="shared" si="27"/>
        <v>35.656738428539668</v>
      </c>
      <c r="N110" s="29">
        <f t="shared" si="37"/>
        <v>-0.7539611580159189</v>
      </c>
      <c r="O110" s="18">
        <f t="shared" si="28"/>
        <v>-18.095067792382054</v>
      </c>
      <c r="P110" s="29">
        <f t="shared" si="38"/>
        <v>1.9997662091242319E-4</v>
      </c>
      <c r="Q110" s="18">
        <f t="shared" si="39"/>
        <v>115.18653364555576</v>
      </c>
      <c r="R110" s="29">
        <f t="shared" si="29"/>
        <v>265.4312666955305</v>
      </c>
      <c r="T110" s="30">
        <v>105</v>
      </c>
      <c r="U110" s="28">
        <f t="shared" si="40"/>
        <v>210</v>
      </c>
      <c r="V110" s="30">
        <v>0.3</v>
      </c>
      <c r="W110" s="33">
        <v>0</v>
      </c>
      <c r="X110" s="30">
        <f t="shared" si="46"/>
        <v>1.0000000000000009E-2</v>
      </c>
      <c r="Y110" s="33">
        <f t="shared" si="47"/>
        <v>0</v>
      </c>
      <c r="Z110" s="36">
        <f t="shared" si="41"/>
        <v>1.3877787807814457E-17</v>
      </c>
      <c r="AA110" s="37">
        <f t="shared" si="42"/>
        <v>0</v>
      </c>
      <c r="AB110" s="36">
        <f t="shared" si="43"/>
        <v>-1.250000000000008E-3</v>
      </c>
      <c r="AC110" s="50">
        <f t="shared" si="31"/>
        <v>0</v>
      </c>
      <c r="AD110" s="41"/>
      <c r="AE110" s="42"/>
      <c r="AF110" s="30">
        <v>106</v>
      </c>
      <c r="AG110" s="30">
        <v>0.31</v>
      </c>
      <c r="AH110" s="52">
        <f t="shared" si="32"/>
        <v>3.1E-4</v>
      </c>
      <c r="AI110" s="8">
        <f t="shared" si="44"/>
        <v>5.7295779513082752E-4</v>
      </c>
      <c r="AJ110" s="59">
        <f t="shared" si="45"/>
        <v>-1.0560435465796885E-16</v>
      </c>
      <c r="AK110" s="43">
        <f t="shared" si="33"/>
        <v>1503.5650000000001</v>
      </c>
      <c r="AL110" s="58">
        <f t="shared" si="34"/>
        <v>1.0560435465796885E-16</v>
      </c>
      <c r="AM110" s="8" t="str">
        <f t="shared" si="35"/>
        <v/>
      </c>
      <c r="AN110" s="8" t="str">
        <f t="shared" si="36"/>
        <v/>
      </c>
      <c r="AS110" s="22">
        <v>11.08</v>
      </c>
      <c r="AT110" s="23">
        <v>18.100000000000001</v>
      </c>
    </row>
    <row r="111" spans="11:46" x14ac:dyDescent="0.25">
      <c r="K111" s="15">
        <v>-73</v>
      </c>
      <c r="L111" s="26">
        <f t="shared" si="30"/>
        <v>-1.2740903539558606</v>
      </c>
      <c r="M111" s="18">
        <f t="shared" si="27"/>
        <v>34.903119151115476</v>
      </c>
      <c r="N111" s="29">
        <f t="shared" si="37"/>
        <v>-0.75361927742419255</v>
      </c>
      <c r="O111" s="18">
        <f t="shared" si="28"/>
        <v>-18.086862658180621</v>
      </c>
      <c r="P111" s="29">
        <f t="shared" si="38"/>
        <v>4.8523077001050297E-4</v>
      </c>
      <c r="Q111" s="18">
        <f t="shared" si="39"/>
        <v>279.49292352604971</v>
      </c>
      <c r="R111" s="29">
        <f t="shared" si="29"/>
        <v>260.89959972317052</v>
      </c>
      <c r="T111" s="30">
        <v>106</v>
      </c>
      <c r="U111" s="28">
        <f t="shared" si="40"/>
        <v>212</v>
      </c>
      <c r="V111" s="30">
        <v>0.31</v>
      </c>
      <c r="W111" s="33">
        <v>0</v>
      </c>
      <c r="X111" s="30">
        <f t="shared" si="46"/>
        <v>1.0000000000000009E-2</v>
      </c>
      <c r="Y111" s="33">
        <f t="shared" si="47"/>
        <v>0</v>
      </c>
      <c r="Z111" s="36">
        <f t="shared" si="41"/>
        <v>0</v>
      </c>
      <c r="AA111" s="37">
        <f t="shared" si="42"/>
        <v>0</v>
      </c>
      <c r="AB111" s="36">
        <f t="shared" si="43"/>
        <v>1.2499999999999872E-3</v>
      </c>
      <c r="AC111" s="50">
        <f t="shared" si="31"/>
        <v>1.25E-3</v>
      </c>
      <c r="AD111" s="41"/>
      <c r="AE111" s="42"/>
      <c r="AF111" s="30">
        <v>107</v>
      </c>
      <c r="AG111" s="30">
        <v>0.32</v>
      </c>
      <c r="AH111" s="52">
        <f t="shared" si="32"/>
        <v>3.2000000000000003E-4</v>
      </c>
      <c r="AI111" s="8">
        <f t="shared" si="44"/>
        <v>5.7295779513082232E-4</v>
      </c>
      <c r="AJ111" s="59">
        <f t="shared" si="45"/>
        <v>8.207015875029167E-3</v>
      </c>
      <c r="AK111" s="43">
        <f t="shared" si="33"/>
        <v>1505.18</v>
      </c>
      <c r="AL111" s="58">
        <f t="shared" si="34"/>
        <v>0</v>
      </c>
      <c r="AM111" s="8" t="str">
        <f t="shared" si="35"/>
        <v/>
      </c>
      <c r="AN111" s="8" t="str">
        <f t="shared" si="36"/>
        <v/>
      </c>
      <c r="AS111" s="22">
        <v>11.08</v>
      </c>
      <c r="AT111" s="23">
        <v>18.100000000000001</v>
      </c>
    </row>
    <row r="112" spans="11:46" x14ac:dyDescent="0.25">
      <c r="K112" s="15">
        <v>-72</v>
      </c>
      <c r="L112" s="26">
        <f t="shared" si="30"/>
        <v>-1.2566370614359172</v>
      </c>
      <c r="M112" s="18">
        <f t="shared" si="27"/>
        <v>34.150128454639578</v>
      </c>
      <c r="N112" s="29">
        <f t="shared" si="37"/>
        <v>-0.75299069647589789</v>
      </c>
      <c r="O112" s="18">
        <f t="shared" si="28"/>
        <v>-18.071776715421549</v>
      </c>
      <c r="P112" s="29">
        <f t="shared" si="38"/>
        <v>7.732894960454928E-4</v>
      </c>
      <c r="Q112" s="18">
        <f t="shared" si="39"/>
        <v>445.41474972220385</v>
      </c>
      <c r="R112" s="29">
        <f t="shared" si="29"/>
        <v>256.37171253671596</v>
      </c>
      <c r="T112" s="30">
        <v>107</v>
      </c>
      <c r="U112" s="28">
        <f t="shared" si="40"/>
        <v>214</v>
      </c>
      <c r="V112" s="30">
        <v>0.32</v>
      </c>
      <c r="W112" s="33">
        <v>0</v>
      </c>
      <c r="X112" s="30">
        <f t="shared" si="46"/>
        <v>1.0000000000000009E-2</v>
      </c>
      <c r="Y112" s="33">
        <f t="shared" si="47"/>
        <v>0</v>
      </c>
      <c r="Z112" s="36">
        <f t="shared" si="41"/>
        <v>2.4999999999999883E-3</v>
      </c>
      <c r="AA112" s="37">
        <f t="shared" si="42"/>
        <v>2.5000000000000001E-3</v>
      </c>
      <c r="AB112" s="36">
        <f t="shared" si="43"/>
        <v>1.2499999999999942E-3</v>
      </c>
      <c r="AC112" s="50">
        <f t="shared" si="31"/>
        <v>5.0000000000000001E-3</v>
      </c>
      <c r="AD112" s="41"/>
      <c r="AE112" s="42"/>
      <c r="AF112" s="30">
        <v>108</v>
      </c>
      <c r="AG112" s="30">
        <v>0.33</v>
      </c>
      <c r="AH112" s="52">
        <f t="shared" si="32"/>
        <v>3.3E-4</v>
      </c>
      <c r="AI112" s="8">
        <f t="shared" si="44"/>
        <v>8.5943669269623283E-4</v>
      </c>
      <c r="AJ112" s="59">
        <f t="shared" si="45"/>
        <v>8.2070158750293162E-3</v>
      </c>
      <c r="AK112" s="43">
        <f t="shared" si="33"/>
        <v>1506.7950000000001</v>
      </c>
      <c r="AL112" s="58">
        <f t="shared" si="34"/>
        <v>0</v>
      </c>
      <c r="AM112" s="8" t="str">
        <f t="shared" si="35"/>
        <v/>
      </c>
      <c r="AN112" s="8" t="str">
        <f t="shared" si="36"/>
        <v/>
      </c>
      <c r="AS112" s="22">
        <v>11.08</v>
      </c>
      <c r="AT112" s="23">
        <v>18.100000000000001</v>
      </c>
    </row>
    <row r="113" spans="11:46" x14ac:dyDescent="0.25">
      <c r="K113" s="15">
        <v>-71</v>
      </c>
      <c r="L113" s="26">
        <f t="shared" si="30"/>
        <v>-1.2391837689159739</v>
      </c>
      <c r="M113" s="18">
        <f t="shared" si="27"/>
        <v>33.398055756207476</v>
      </c>
      <c r="N113" s="29">
        <f t="shared" si="37"/>
        <v>-0.75207269843210156</v>
      </c>
      <c r="O113" s="18">
        <f t="shared" si="28"/>
        <v>-18.049744762370437</v>
      </c>
      <c r="P113" s="29">
        <f t="shared" si="38"/>
        <v>1.0639747218377238E-3</v>
      </c>
      <c r="Q113" s="18">
        <f t="shared" si="39"/>
        <v>612.8494397785289</v>
      </c>
      <c r="R113" s="29">
        <f t="shared" si="29"/>
        <v>251.84934546040242</v>
      </c>
      <c r="T113" s="30">
        <v>108</v>
      </c>
      <c r="U113" s="28">
        <f t="shared" si="40"/>
        <v>216</v>
      </c>
      <c r="V113" s="30">
        <v>0.33</v>
      </c>
      <c r="W113" s="33">
        <v>0.01</v>
      </c>
      <c r="X113" s="30">
        <f t="shared" si="46"/>
        <v>1.4999999999999986E-2</v>
      </c>
      <c r="Y113" s="33">
        <f t="shared" si="47"/>
        <v>5.0000000000000001E-3</v>
      </c>
      <c r="Z113" s="36">
        <f t="shared" si="41"/>
        <v>2.4999999999999883E-3</v>
      </c>
      <c r="AA113" s="37">
        <f t="shared" si="42"/>
        <v>0.01</v>
      </c>
      <c r="AB113" s="36">
        <f t="shared" si="43"/>
        <v>-1.2499999999999872E-3</v>
      </c>
      <c r="AC113" s="50">
        <f t="shared" si="31"/>
        <v>2.4999999999999996E-3</v>
      </c>
      <c r="AD113" s="41"/>
      <c r="AE113" s="42"/>
      <c r="AF113" s="30">
        <v>109</v>
      </c>
      <c r="AG113" s="30">
        <v>0.35</v>
      </c>
      <c r="AH113" s="52">
        <f t="shared" si="32"/>
        <v>3.5E-4</v>
      </c>
      <c r="AI113" s="8">
        <f t="shared" si="44"/>
        <v>8.5943669269623283E-4</v>
      </c>
      <c r="AJ113" s="59">
        <f t="shared" si="45"/>
        <v>4.3484146035633957E-17</v>
      </c>
      <c r="AK113" s="43">
        <f t="shared" si="33"/>
        <v>1510.0250000000001</v>
      </c>
      <c r="AL113" s="58">
        <f t="shared" si="34"/>
        <v>0</v>
      </c>
      <c r="AM113" s="8" t="str">
        <f t="shared" si="35"/>
        <v/>
      </c>
      <c r="AN113" s="8" t="str">
        <f t="shared" si="36"/>
        <v/>
      </c>
      <c r="AS113" s="22">
        <v>11.08</v>
      </c>
      <c r="AT113" s="23">
        <v>18.100000000000001</v>
      </c>
    </row>
    <row r="114" spans="11:46" x14ac:dyDescent="0.25">
      <c r="K114" s="15">
        <v>-70</v>
      </c>
      <c r="L114" s="26">
        <f t="shared" si="30"/>
        <v>-1.2217304763960306</v>
      </c>
      <c r="M114" s="18">
        <f t="shared" si="27"/>
        <v>32.647193009175254</v>
      </c>
      <c r="N114" s="29">
        <f t="shared" si="37"/>
        <v>-0.75086274703222244</v>
      </c>
      <c r="O114" s="18">
        <f t="shared" si="28"/>
        <v>-18.020705928773339</v>
      </c>
      <c r="P114" s="29">
        <f t="shared" si="38"/>
        <v>1.3571037040893685E-3</v>
      </c>
      <c r="Q114" s="18">
        <f t="shared" si="39"/>
        <v>781.69173355547628</v>
      </c>
      <c r="R114" s="29">
        <f t="shared" si="29"/>
        <v>247.33425406951946</v>
      </c>
      <c r="T114" s="30">
        <v>109</v>
      </c>
      <c r="U114" s="28">
        <f t="shared" si="40"/>
        <v>218</v>
      </c>
      <c r="V114" s="30">
        <v>0.35</v>
      </c>
      <c r="W114" s="33">
        <v>0.04</v>
      </c>
      <c r="X114" s="30">
        <f t="shared" si="46"/>
        <v>1.4999999999999986E-2</v>
      </c>
      <c r="Y114" s="33">
        <f t="shared" si="47"/>
        <v>0.02</v>
      </c>
      <c r="Z114" s="36">
        <f t="shared" si="41"/>
        <v>1.3877787807814457E-17</v>
      </c>
      <c r="AA114" s="37">
        <f t="shared" si="42"/>
        <v>7.4999999999999997E-3</v>
      </c>
      <c r="AB114" s="36">
        <f t="shared" si="43"/>
        <v>-1.2499999999999872E-3</v>
      </c>
      <c r="AC114" s="50">
        <f t="shared" si="31"/>
        <v>-6.2499999999999995E-3</v>
      </c>
      <c r="AD114" s="41"/>
      <c r="AE114" s="42"/>
      <c r="AF114" s="30">
        <v>110</v>
      </c>
      <c r="AG114" s="30">
        <v>0.36</v>
      </c>
      <c r="AH114" s="52">
        <f t="shared" si="32"/>
        <v>3.5999999999999997E-4</v>
      </c>
      <c r="AI114" s="8">
        <f t="shared" si="44"/>
        <v>8.5943669269623435E-4</v>
      </c>
      <c r="AJ114" s="59">
        <f t="shared" si="45"/>
        <v>4.3484146035633957E-17</v>
      </c>
      <c r="AK114" s="43">
        <f t="shared" si="33"/>
        <v>1511.64</v>
      </c>
      <c r="AL114" s="58">
        <f t="shared" si="34"/>
        <v>0</v>
      </c>
      <c r="AM114" s="8" t="str">
        <f t="shared" si="35"/>
        <v/>
      </c>
      <c r="AN114" s="8" t="str">
        <f t="shared" si="36"/>
        <v/>
      </c>
      <c r="AS114" s="22">
        <v>11.08</v>
      </c>
      <c r="AT114" s="23">
        <v>18.100000000000001</v>
      </c>
    </row>
    <row r="115" spans="11:46" x14ac:dyDescent="0.25">
      <c r="K115" s="15">
        <v>-69</v>
      </c>
      <c r="L115" s="26">
        <f t="shared" si="30"/>
        <v>-1.2042771838760873</v>
      </c>
      <c r="M115" s="18">
        <f t="shared" si="27"/>
        <v>31.897834518151331</v>
      </c>
      <c r="N115" s="29">
        <f t="shared" si="37"/>
        <v>-0.74935849102392282</v>
      </c>
      <c r="O115" s="18">
        <f t="shared" si="28"/>
        <v>-17.984603784574148</v>
      </c>
      <c r="P115" s="29">
        <f t="shared" si="38"/>
        <v>1.6524893094143067E-3</v>
      </c>
      <c r="Q115" s="18">
        <f t="shared" si="39"/>
        <v>951.83384222264067</v>
      </c>
      <c r="R115" s="29">
        <f t="shared" si="29"/>
        <v>242.82820807791836</v>
      </c>
      <c r="T115" s="30">
        <v>110</v>
      </c>
      <c r="U115" s="28">
        <f t="shared" si="40"/>
        <v>220</v>
      </c>
      <c r="V115" s="30">
        <v>0.36</v>
      </c>
      <c r="W115" s="33">
        <v>0.05</v>
      </c>
      <c r="X115" s="30">
        <f t="shared" si="46"/>
        <v>1.5000000000000013E-2</v>
      </c>
      <c r="Y115" s="33">
        <f t="shared" si="47"/>
        <v>0.02</v>
      </c>
      <c r="Z115" s="36">
        <f t="shared" si="41"/>
        <v>1.3877787807814457E-17</v>
      </c>
      <c r="AA115" s="37">
        <f t="shared" si="42"/>
        <v>-2.4999999999999988E-3</v>
      </c>
      <c r="AB115" s="36">
        <f t="shared" si="43"/>
        <v>-1.3877787807814457E-17</v>
      </c>
      <c r="AC115" s="50">
        <f t="shared" si="31"/>
        <v>-3.7500000000000007E-3</v>
      </c>
      <c r="AD115" s="41"/>
      <c r="AE115" s="42"/>
      <c r="AF115" s="30">
        <v>111</v>
      </c>
      <c r="AG115" s="30">
        <v>0.38</v>
      </c>
      <c r="AH115" s="52">
        <f t="shared" si="32"/>
        <v>3.8000000000000002E-4</v>
      </c>
      <c r="AI115" s="8">
        <f t="shared" si="44"/>
        <v>8.5943669269623435E-4</v>
      </c>
      <c r="AJ115" s="59">
        <f t="shared" si="45"/>
        <v>-4.3484146035633957E-17</v>
      </c>
      <c r="AK115" s="43">
        <f t="shared" si="33"/>
        <v>1514.87</v>
      </c>
      <c r="AL115" s="58">
        <f t="shared" si="34"/>
        <v>4.3484146035633957E-17</v>
      </c>
      <c r="AM115" s="8" t="str">
        <f t="shared" si="35"/>
        <v/>
      </c>
      <c r="AN115" s="8" t="str">
        <f t="shared" si="36"/>
        <v/>
      </c>
      <c r="AS115" s="22">
        <v>11.08</v>
      </c>
      <c r="AT115" s="23">
        <v>18.100000000000001</v>
      </c>
    </row>
    <row r="116" spans="11:46" x14ac:dyDescent="0.25">
      <c r="K116" s="15">
        <v>-68</v>
      </c>
      <c r="L116" s="26">
        <f t="shared" si="30"/>
        <v>-1.1868238913561442</v>
      </c>
      <c r="M116" s="18">
        <f t="shared" si="27"/>
        <v>31.150276749737937</v>
      </c>
      <c r="N116" s="29">
        <f t="shared" si="37"/>
        <v>-0.74755776841339383</v>
      </c>
      <c r="O116" s="18">
        <f t="shared" si="28"/>
        <v>-17.941386441921452</v>
      </c>
      <c r="P116" s="29">
        <f t="shared" si="38"/>
        <v>1.9499402965728052E-3</v>
      </c>
      <c r="Q116" s="18">
        <f t="shared" si="39"/>
        <v>1123.1656108259358</v>
      </c>
      <c r="R116" s="29">
        <f t="shared" si="29"/>
        <v>238.33299019996159</v>
      </c>
      <c r="T116" s="30">
        <v>111</v>
      </c>
      <c r="U116" s="28">
        <f t="shared" si="40"/>
        <v>222</v>
      </c>
      <c r="V116" s="30">
        <v>0.38</v>
      </c>
      <c r="W116" s="33">
        <v>7.0000000000000007E-2</v>
      </c>
      <c r="X116" s="30">
        <f t="shared" si="46"/>
        <v>1.5000000000000013E-2</v>
      </c>
      <c r="Y116" s="33">
        <f t="shared" si="47"/>
        <v>1.5000000000000003E-2</v>
      </c>
      <c r="Z116" s="36">
        <f t="shared" si="41"/>
        <v>-1.3877787807814457E-17</v>
      </c>
      <c r="AA116" s="37">
        <f t="shared" si="42"/>
        <v>-1.7347234759768071E-18</v>
      </c>
      <c r="AB116" s="36">
        <f t="shared" si="43"/>
        <v>1.2499999999999872E-3</v>
      </c>
      <c r="AC116" s="50">
        <f t="shared" si="31"/>
        <v>1.2499999999999985E-3</v>
      </c>
      <c r="AD116" s="41"/>
      <c r="AE116" s="42"/>
      <c r="AF116" s="30">
        <v>112</v>
      </c>
      <c r="AG116" s="30">
        <v>0.39</v>
      </c>
      <c r="AH116" s="52">
        <f t="shared" si="32"/>
        <v>3.8999999999999999E-4</v>
      </c>
      <c r="AI116" s="8">
        <f t="shared" si="44"/>
        <v>8.5943669269623283E-4</v>
      </c>
      <c r="AJ116" s="59">
        <f t="shared" si="45"/>
        <v>8.207015875029311E-3</v>
      </c>
      <c r="AK116" s="43">
        <f t="shared" si="33"/>
        <v>1516.4849999999999</v>
      </c>
      <c r="AL116" s="58">
        <f t="shared" si="34"/>
        <v>0</v>
      </c>
      <c r="AM116" s="8" t="str">
        <f t="shared" si="35"/>
        <v/>
      </c>
      <c r="AN116" s="8" t="str">
        <f t="shared" si="36"/>
        <v/>
      </c>
      <c r="AS116" s="22">
        <v>11.08</v>
      </c>
      <c r="AT116" s="23">
        <v>18.100000000000001</v>
      </c>
    </row>
    <row r="117" spans="11:46" x14ac:dyDescent="0.25">
      <c r="K117" s="15">
        <v>-67</v>
      </c>
      <c r="L117" s="26">
        <f t="shared" si="30"/>
        <v>-1.1693705988362009</v>
      </c>
      <c r="M117" s="18">
        <f t="shared" si="27"/>
        <v>30.40481813930716</v>
      </c>
      <c r="N117" s="29">
        <f t="shared" si="37"/>
        <v>-0.74545861043077721</v>
      </c>
      <c r="O117" s="18">
        <f t="shared" si="28"/>
        <v>-17.891006650338653</v>
      </c>
      <c r="P117" s="29">
        <f t="shared" si="38"/>
        <v>2.2492616045912683E-3</v>
      </c>
      <c r="Q117" s="18">
        <f t="shared" si="39"/>
        <v>1295.5746842445706</v>
      </c>
      <c r="R117" s="29">
        <f t="shared" si="29"/>
        <v>233.85039498862781</v>
      </c>
      <c r="T117" s="30">
        <v>112</v>
      </c>
      <c r="U117" s="28">
        <f t="shared" si="40"/>
        <v>224</v>
      </c>
      <c r="V117" s="30">
        <v>0.39</v>
      </c>
      <c r="W117" s="33">
        <v>0.09</v>
      </c>
      <c r="X117" s="30">
        <f t="shared" si="46"/>
        <v>1.4999999999999986E-2</v>
      </c>
      <c r="Y117" s="33">
        <f t="shared" si="47"/>
        <v>1.9999999999999997E-2</v>
      </c>
      <c r="Z117" s="36">
        <f t="shared" si="41"/>
        <v>2.4999999999999883E-3</v>
      </c>
      <c r="AA117" s="37">
        <f t="shared" si="42"/>
        <v>-1.7347234759768071E-18</v>
      </c>
      <c r="AB117" s="36">
        <f t="shared" si="43"/>
        <v>1.3877787807814457E-17</v>
      </c>
      <c r="AC117" s="50">
        <f t="shared" si="31"/>
        <v>-1.2499999999999985E-3</v>
      </c>
      <c r="AD117" s="41"/>
      <c r="AE117" s="42"/>
      <c r="AF117" s="30">
        <v>113</v>
      </c>
      <c r="AG117" s="30">
        <v>0.41</v>
      </c>
      <c r="AH117" s="52">
        <f t="shared" si="32"/>
        <v>4.0999999999999999E-4</v>
      </c>
      <c r="AI117" s="8">
        <f t="shared" si="44"/>
        <v>1.1459155902616446E-3</v>
      </c>
      <c r="AJ117" s="59">
        <f t="shared" si="45"/>
        <v>1.9878466759146953E-16</v>
      </c>
      <c r="AK117" s="43">
        <f t="shared" si="33"/>
        <v>1519.7149999999999</v>
      </c>
      <c r="AL117" s="58">
        <f t="shared" si="34"/>
        <v>0</v>
      </c>
      <c r="AM117" s="8" t="str">
        <f t="shared" si="35"/>
        <v/>
      </c>
      <c r="AN117" s="8" t="str">
        <f t="shared" si="36"/>
        <v/>
      </c>
      <c r="AS117" s="22">
        <v>11.08</v>
      </c>
      <c r="AT117" s="23">
        <v>18.100000000000001</v>
      </c>
    </row>
    <row r="118" spans="11:46" x14ac:dyDescent="0.25">
      <c r="K118" s="15">
        <v>-66</v>
      </c>
      <c r="L118" s="26">
        <f t="shared" si="30"/>
        <v>-1.1519173063162575</v>
      </c>
      <c r="M118" s="18">
        <f t="shared" si="27"/>
        <v>29.661758894102949</v>
      </c>
      <c r="N118" s="29">
        <f t="shared" si="37"/>
        <v>-0.74305924520421129</v>
      </c>
      <c r="O118" s="18">
        <f t="shared" si="28"/>
        <v>-17.833421884901071</v>
      </c>
      <c r="P118" s="29">
        <f t="shared" si="38"/>
        <v>2.5502546450262287E-3</v>
      </c>
      <c r="Q118" s="18">
        <f t="shared" si="39"/>
        <v>1468.9466755351077</v>
      </c>
      <c r="R118" s="29">
        <f t="shared" si="29"/>
        <v>229.38222765152386</v>
      </c>
      <c r="T118" s="30">
        <v>113</v>
      </c>
      <c r="U118" s="28">
        <f t="shared" si="40"/>
        <v>226</v>
      </c>
      <c r="V118" s="30">
        <v>0.41</v>
      </c>
      <c r="W118" s="33">
        <v>0.1</v>
      </c>
      <c r="X118" s="30">
        <f t="shared" si="46"/>
        <v>1.999999999999999E-2</v>
      </c>
      <c r="Y118" s="33">
        <f t="shared" si="47"/>
        <v>1.4999999999999999E-2</v>
      </c>
      <c r="Z118" s="36">
        <f t="shared" si="41"/>
        <v>1.3877787807814457E-17</v>
      </c>
      <c r="AA118" s="37">
        <f t="shared" si="42"/>
        <v>-2.4999999999999988E-3</v>
      </c>
      <c r="AB118" s="36">
        <f t="shared" si="43"/>
        <v>-2.4999999999999883E-3</v>
      </c>
      <c r="AC118" s="50">
        <f t="shared" si="31"/>
        <v>1.250000000000002E-3</v>
      </c>
      <c r="AD118" s="41"/>
      <c r="AE118" s="42"/>
      <c r="AF118" s="30">
        <v>114</v>
      </c>
      <c r="AG118" s="30">
        <v>0.43</v>
      </c>
      <c r="AH118" s="52">
        <f t="shared" si="32"/>
        <v>4.2999999999999999E-4</v>
      </c>
      <c r="AI118" s="8">
        <f t="shared" si="44"/>
        <v>8.5943669269623977E-4</v>
      </c>
      <c r="AJ118" s="59">
        <f t="shared" si="45"/>
        <v>-8.207015875029363E-3</v>
      </c>
      <c r="AK118" s="43">
        <f t="shared" si="33"/>
        <v>1522.9449999999999</v>
      </c>
      <c r="AL118" s="58">
        <f t="shared" si="34"/>
        <v>8.207015875029363E-3</v>
      </c>
      <c r="AM118" s="8">
        <f t="shared" si="35"/>
        <v>889.81457381951213</v>
      </c>
      <c r="AN118" s="8">
        <f t="shared" si="36"/>
        <v>8497.1032715150141</v>
      </c>
      <c r="AS118" s="22">
        <v>11.08</v>
      </c>
      <c r="AT118" s="23">
        <v>18.100000000000001</v>
      </c>
    </row>
    <row r="119" spans="11:46" x14ac:dyDescent="0.25">
      <c r="K119" s="15">
        <v>-65</v>
      </c>
      <c r="L119" s="26">
        <f t="shared" si="30"/>
        <v>-1.1344640137963142</v>
      </c>
      <c r="M119" s="18">
        <f t="shared" si="27"/>
        <v>28.921400792962224</v>
      </c>
      <c r="N119" s="29">
        <f t="shared" si="37"/>
        <v>-0.74035810114072476</v>
      </c>
      <c r="O119" s="18">
        <f t="shared" si="28"/>
        <v>-17.768594427377398</v>
      </c>
      <c r="P119" s="29">
        <f t="shared" si="38"/>
        <v>2.8527175979711217E-3</v>
      </c>
      <c r="Q119" s="18">
        <f t="shared" si="39"/>
        <v>1643.1653364313661</v>
      </c>
      <c r="R119" s="29">
        <f t="shared" si="29"/>
        <v>224.93030284656683</v>
      </c>
      <c r="T119" s="30">
        <v>114</v>
      </c>
      <c r="U119" s="28">
        <f t="shared" si="40"/>
        <v>228</v>
      </c>
      <c r="V119" s="30">
        <v>0.43</v>
      </c>
      <c r="W119" s="33">
        <v>0.12</v>
      </c>
      <c r="X119" s="30">
        <f t="shared" si="46"/>
        <v>1.5000000000000013E-2</v>
      </c>
      <c r="Y119" s="33">
        <f t="shared" si="47"/>
        <v>1.4999999999999999E-2</v>
      </c>
      <c r="Z119" s="36">
        <f t="shared" si="41"/>
        <v>-2.4999999999999883E-3</v>
      </c>
      <c r="AA119" s="37">
        <f t="shared" si="42"/>
        <v>2.5000000000000022E-3</v>
      </c>
      <c r="AB119" s="36">
        <f t="shared" si="43"/>
        <v>-1.3877787807814457E-17</v>
      </c>
      <c r="AC119" s="50">
        <f t="shared" si="31"/>
        <v>2.5000000000000005E-3</v>
      </c>
      <c r="AD119" s="41"/>
      <c r="AE119" s="42"/>
      <c r="AF119" s="30">
        <v>115</v>
      </c>
      <c r="AG119" s="30">
        <v>0.44</v>
      </c>
      <c r="AH119" s="52">
        <f t="shared" si="32"/>
        <v>4.4000000000000002E-4</v>
      </c>
      <c r="AI119" s="8">
        <f t="shared" si="44"/>
        <v>8.5943669269623435E-4</v>
      </c>
      <c r="AJ119" s="59">
        <f t="shared" si="45"/>
        <v>-1.9878466759146953E-16</v>
      </c>
      <c r="AK119" s="43">
        <f t="shared" si="33"/>
        <v>1524.56</v>
      </c>
      <c r="AL119" s="58">
        <f t="shared" si="34"/>
        <v>1.9878466759146953E-16</v>
      </c>
      <c r="AM119" s="8" t="str">
        <f t="shared" si="35"/>
        <v/>
      </c>
      <c r="AN119" s="8" t="str">
        <f t="shared" si="36"/>
        <v/>
      </c>
      <c r="AS119" s="22">
        <v>11.08</v>
      </c>
      <c r="AT119" s="23">
        <v>18.100000000000001</v>
      </c>
    </row>
    <row r="120" spans="11:46" x14ac:dyDescent="0.25">
      <c r="K120" s="15">
        <v>-64</v>
      </c>
      <c r="L120" s="26">
        <f t="shared" si="30"/>
        <v>-1.1170107212763709</v>
      </c>
      <c r="M120" s="18">
        <f t="shared" si="27"/>
        <v>28.184046982953955</v>
      </c>
      <c r="N120" s="29">
        <f t="shared" si="37"/>
        <v>-0.73735381000826905</v>
      </c>
      <c r="O120" s="18">
        <f t="shared" si="28"/>
        <v>-17.696491440198461</v>
      </c>
      <c r="P120" s="29">
        <f t="shared" si="38"/>
        <v>3.156445710430944E-3</v>
      </c>
      <c r="Q120" s="18">
        <f t="shared" si="39"/>
        <v>1818.1127292082238</v>
      </c>
      <c r="R120" s="29">
        <f t="shared" si="29"/>
        <v>220.49644345913313</v>
      </c>
      <c r="T120" s="30">
        <v>115</v>
      </c>
      <c r="U120" s="28">
        <f t="shared" si="40"/>
        <v>230</v>
      </c>
      <c r="V120" s="30">
        <v>0.44</v>
      </c>
      <c r="W120" s="33">
        <v>0.14000000000000001</v>
      </c>
      <c r="X120" s="30">
        <f t="shared" si="46"/>
        <v>1.5000000000000013E-2</v>
      </c>
      <c r="Y120" s="33">
        <f t="shared" si="47"/>
        <v>2.0000000000000004E-2</v>
      </c>
      <c r="Z120" s="36">
        <f t="shared" si="41"/>
        <v>-1.3877787807814457E-17</v>
      </c>
      <c r="AA120" s="37">
        <f t="shared" si="42"/>
        <v>2.5000000000000022E-3</v>
      </c>
      <c r="AB120" s="36">
        <f t="shared" si="43"/>
        <v>1.2499999999999872E-3</v>
      </c>
      <c r="AC120" s="50">
        <f t="shared" si="31"/>
        <v>-2.5000000000000022E-3</v>
      </c>
      <c r="AD120" s="41"/>
      <c r="AE120" s="42"/>
      <c r="AF120" s="30">
        <v>116</v>
      </c>
      <c r="AG120" s="30">
        <v>0.46</v>
      </c>
      <c r="AH120" s="52">
        <f t="shared" si="32"/>
        <v>4.6000000000000001E-4</v>
      </c>
      <c r="AI120" s="8">
        <f t="shared" si="44"/>
        <v>8.5943669269623283E-4</v>
      </c>
      <c r="AJ120" s="59">
        <f t="shared" si="45"/>
        <v>-4.3484146035633957E-17</v>
      </c>
      <c r="AK120" s="43">
        <f t="shared" si="33"/>
        <v>1527.79</v>
      </c>
      <c r="AL120" s="58">
        <f t="shared" si="34"/>
        <v>4.3484146035633957E-17</v>
      </c>
      <c r="AM120" s="8" t="str">
        <f t="shared" si="35"/>
        <v/>
      </c>
      <c r="AN120" s="8" t="str">
        <f t="shared" si="36"/>
        <v/>
      </c>
      <c r="AS120" s="22">
        <v>11.08</v>
      </c>
      <c r="AT120" s="23">
        <v>18.100000000000001</v>
      </c>
    </row>
    <row r="121" spans="11:46" x14ac:dyDescent="0.25">
      <c r="K121" s="15">
        <v>-63</v>
      </c>
      <c r="L121" s="26">
        <f t="shared" si="30"/>
        <v>-1.0995574287564276</v>
      </c>
      <c r="M121" s="18">
        <f t="shared" si="27"/>
        <v>27.450001773234092</v>
      </c>
      <c r="N121" s="29">
        <f t="shared" si="37"/>
        <v>-0.73404520971986287</v>
      </c>
      <c r="O121" s="18">
        <f t="shared" si="28"/>
        <v>-17.617085033276709</v>
      </c>
      <c r="P121" s="29">
        <f t="shared" si="38"/>
        <v>3.4612315963169493E-3</v>
      </c>
      <c r="Q121" s="18">
        <f t="shared" si="39"/>
        <v>1993.6693994785628</v>
      </c>
      <c r="R121" s="29">
        <f t="shared" si="29"/>
        <v>216.0824793624661</v>
      </c>
      <c r="T121" s="30">
        <v>116</v>
      </c>
      <c r="U121" s="28">
        <f t="shared" si="40"/>
        <v>232</v>
      </c>
      <c r="V121" s="30">
        <v>0.46</v>
      </c>
      <c r="W121" s="33">
        <v>0.16</v>
      </c>
      <c r="X121" s="30">
        <f t="shared" si="46"/>
        <v>1.4999999999999986E-2</v>
      </c>
      <c r="Y121" s="33">
        <f t="shared" si="47"/>
        <v>2.0000000000000004E-2</v>
      </c>
      <c r="Z121" s="36">
        <f t="shared" si="41"/>
        <v>-1.3877787807814457E-17</v>
      </c>
      <c r="AA121" s="37">
        <f t="shared" si="42"/>
        <v>-2.5000000000000022E-3</v>
      </c>
      <c r="AB121" s="36">
        <f t="shared" si="43"/>
        <v>1.3877787807814457E-17</v>
      </c>
      <c r="AC121" s="50">
        <f t="shared" si="31"/>
        <v>-2.5000000000000022E-3</v>
      </c>
      <c r="AD121" s="41"/>
      <c r="AE121" s="42"/>
      <c r="AF121" s="30">
        <v>117</v>
      </c>
      <c r="AG121" s="30">
        <v>0.47</v>
      </c>
      <c r="AH121" s="52">
        <f t="shared" si="32"/>
        <v>4.6999999999999999E-4</v>
      </c>
      <c r="AI121" s="8">
        <f t="shared" si="44"/>
        <v>8.5943669269623283E-4</v>
      </c>
      <c r="AJ121" s="59">
        <f t="shared" si="45"/>
        <v>4.3484146035633957E-17</v>
      </c>
      <c r="AK121" s="43">
        <f t="shared" si="33"/>
        <v>1529.405</v>
      </c>
      <c r="AL121" s="58">
        <f t="shared" si="34"/>
        <v>0</v>
      </c>
      <c r="AM121" s="8" t="str">
        <f t="shared" si="35"/>
        <v/>
      </c>
      <c r="AN121" s="8" t="str">
        <f t="shared" si="36"/>
        <v/>
      </c>
      <c r="AS121" s="22">
        <v>11.08</v>
      </c>
      <c r="AT121" s="23">
        <v>18.100000000000001</v>
      </c>
    </row>
    <row r="122" spans="11:46" x14ac:dyDescent="0.25">
      <c r="K122" s="15">
        <v>-62</v>
      </c>
      <c r="L122" s="26">
        <f t="shared" si="30"/>
        <v>-1.0821041362364843</v>
      </c>
      <c r="M122" s="18">
        <f t="shared" si="27"/>
        <v>26.719570426418457</v>
      </c>
      <c r="N122" s="29">
        <f t="shared" si="37"/>
        <v>-0.73043134681563515</v>
      </c>
      <c r="O122" s="18">
        <f t="shared" si="28"/>
        <v>-17.530352323575247</v>
      </c>
      <c r="P122" s="29">
        <f t="shared" si="38"/>
        <v>3.7668655372087301E-3</v>
      </c>
      <c r="Q122" s="18">
        <f t="shared" si="39"/>
        <v>2169.7145494322285</v>
      </c>
      <c r="R122" s="29">
        <f t="shared" si="29"/>
        <v>211.69024616315841</v>
      </c>
      <c r="T122" s="30">
        <v>117</v>
      </c>
      <c r="U122" s="28">
        <f t="shared" si="40"/>
        <v>234</v>
      </c>
      <c r="V122" s="30">
        <v>0.47</v>
      </c>
      <c r="W122" s="33">
        <v>0.17</v>
      </c>
      <c r="X122" s="30">
        <f t="shared" si="46"/>
        <v>1.4999999999999986E-2</v>
      </c>
      <c r="Y122" s="33">
        <f t="shared" si="47"/>
        <v>1.4999999999999999E-2</v>
      </c>
      <c r="Z122" s="36">
        <f t="shared" si="41"/>
        <v>1.3877787807814457E-17</v>
      </c>
      <c r="AA122" s="37">
        <f t="shared" si="42"/>
        <v>-2.5000000000000022E-3</v>
      </c>
      <c r="AB122" s="36">
        <f t="shared" si="43"/>
        <v>1.3877787807814457E-17</v>
      </c>
      <c r="AC122" s="50">
        <f t="shared" si="31"/>
        <v>2.4999999999999988E-3</v>
      </c>
      <c r="AD122" s="41"/>
      <c r="AE122" s="42"/>
      <c r="AF122" s="30">
        <v>118</v>
      </c>
      <c r="AG122" s="30">
        <v>0.49</v>
      </c>
      <c r="AH122" s="52">
        <f t="shared" si="32"/>
        <v>4.8999999999999998E-4</v>
      </c>
      <c r="AI122" s="8">
        <f t="shared" si="44"/>
        <v>8.5943669269623435E-4</v>
      </c>
      <c r="AJ122" s="59">
        <f t="shared" si="45"/>
        <v>4.0067534561405572E-16</v>
      </c>
      <c r="AK122" s="43">
        <f t="shared" si="33"/>
        <v>1532.635</v>
      </c>
      <c r="AL122" s="58">
        <f t="shared" si="34"/>
        <v>0</v>
      </c>
      <c r="AM122" s="8" t="str">
        <f t="shared" si="35"/>
        <v/>
      </c>
      <c r="AN122" s="8" t="str">
        <f t="shared" si="36"/>
        <v/>
      </c>
      <c r="AS122" s="22">
        <v>11.08</v>
      </c>
      <c r="AT122" s="23">
        <v>18.100000000000001</v>
      </c>
    </row>
    <row r="123" spans="11:46" x14ac:dyDescent="0.25">
      <c r="K123" s="15">
        <v>-61</v>
      </c>
      <c r="L123" s="26">
        <f t="shared" si="30"/>
        <v>-1.064650843716541</v>
      </c>
      <c r="M123" s="18">
        <f t="shared" si="27"/>
        <v>25.993058947773012</v>
      </c>
      <c r="N123" s="29">
        <f t="shared" si="37"/>
        <v>-0.72651147864544541</v>
      </c>
      <c r="O123" s="18">
        <f t="shared" si="28"/>
        <v>-17.43627548749069</v>
      </c>
      <c r="P123" s="29">
        <f t="shared" si="38"/>
        <v>4.0731357826047088E-3</v>
      </c>
      <c r="Q123" s="18">
        <f t="shared" si="39"/>
        <v>2346.1262107803122</v>
      </c>
      <c r="R123" s="29">
        <f t="shared" si="29"/>
        <v>207.32158393351003</v>
      </c>
      <c r="T123" s="30">
        <v>118</v>
      </c>
      <c r="U123" s="28">
        <f t="shared" si="40"/>
        <v>236</v>
      </c>
      <c r="V123" s="30">
        <v>0.49</v>
      </c>
      <c r="W123" s="33">
        <v>0.19</v>
      </c>
      <c r="X123" s="30">
        <f t="shared" si="46"/>
        <v>1.5000000000000013E-2</v>
      </c>
      <c r="Y123" s="33">
        <f t="shared" si="47"/>
        <v>1.4999999999999999E-2</v>
      </c>
      <c r="Z123" s="36">
        <f t="shared" si="41"/>
        <v>1.3877787807814457E-17</v>
      </c>
      <c r="AA123" s="37">
        <f t="shared" si="42"/>
        <v>2.4999999999999953E-3</v>
      </c>
      <c r="AB123" s="36">
        <f t="shared" si="43"/>
        <v>1.2499999999999942E-3</v>
      </c>
      <c r="AC123" s="50">
        <f t="shared" si="31"/>
        <v>2.5000000000000022E-3</v>
      </c>
      <c r="AD123" s="41"/>
      <c r="AE123" s="42"/>
      <c r="AF123" s="30">
        <v>119</v>
      </c>
      <c r="AG123" s="30">
        <v>0.5</v>
      </c>
      <c r="AH123" s="52">
        <f t="shared" si="32"/>
        <v>5.0000000000000001E-4</v>
      </c>
      <c r="AI123" s="8">
        <f t="shared" si="44"/>
        <v>8.5943669269624681E-4</v>
      </c>
      <c r="AJ123" s="59">
        <f t="shared" si="45"/>
        <v>8.207015875029415E-3</v>
      </c>
      <c r="AK123" s="43">
        <f t="shared" si="33"/>
        <v>1534.25</v>
      </c>
      <c r="AL123" s="58">
        <f t="shared" si="34"/>
        <v>0</v>
      </c>
      <c r="AM123" s="8" t="str">
        <f t="shared" si="35"/>
        <v/>
      </c>
      <c r="AN123" s="8" t="str">
        <f t="shared" si="36"/>
        <v/>
      </c>
      <c r="AS123" s="22">
        <v>11.08</v>
      </c>
      <c r="AT123" s="23">
        <v>18.100000000000001</v>
      </c>
    </row>
    <row r="124" spans="11:46" x14ac:dyDescent="0.25">
      <c r="K124" s="15">
        <v>-60</v>
      </c>
      <c r="L124" s="26">
        <f t="shared" si="30"/>
        <v>-1.0471975511965976</v>
      </c>
      <c r="M124" s="18">
        <f t="shared" si="27"/>
        <v>25.270773872522586</v>
      </c>
      <c r="N124" s="29">
        <f t="shared" si="37"/>
        <v>-0.72228507525042573</v>
      </c>
      <c r="O124" s="18">
        <f t="shared" si="28"/>
        <v>-17.334841806010218</v>
      </c>
      <c r="P124" s="29">
        <f t="shared" si="38"/>
        <v>4.3798288493182014E-3</v>
      </c>
      <c r="Q124" s="18">
        <f t="shared" si="39"/>
        <v>2522.781417207284</v>
      </c>
      <c r="R124" s="29">
        <f t="shared" si="29"/>
        <v>202.97833593257212</v>
      </c>
      <c r="T124" s="30">
        <v>119</v>
      </c>
      <c r="U124" s="28">
        <f t="shared" si="40"/>
        <v>238</v>
      </c>
      <c r="V124" s="30">
        <v>0.5</v>
      </c>
      <c r="W124" s="33">
        <v>0.21</v>
      </c>
      <c r="X124" s="30">
        <f t="shared" si="46"/>
        <v>1.5000000000000013E-2</v>
      </c>
      <c r="Y124" s="33">
        <f t="shared" si="47"/>
        <v>1.999999999999999E-2</v>
      </c>
      <c r="Z124" s="36">
        <f t="shared" si="41"/>
        <v>2.5000000000000022E-3</v>
      </c>
      <c r="AA124" s="37">
        <f t="shared" si="42"/>
        <v>2.5000000000000022E-3</v>
      </c>
      <c r="AB124" s="36">
        <f t="shared" si="43"/>
        <v>-6.9388939039072284E-18</v>
      </c>
      <c r="AC124" s="50">
        <f t="shared" si="31"/>
        <v>-1.2499999999999942E-3</v>
      </c>
      <c r="AD124" s="41"/>
      <c r="AE124" s="42"/>
      <c r="AF124" s="30">
        <v>120</v>
      </c>
      <c r="AG124" s="30">
        <v>0.52</v>
      </c>
      <c r="AH124" s="52">
        <f t="shared" si="32"/>
        <v>5.2000000000000006E-4</v>
      </c>
      <c r="AI124" s="8">
        <f t="shared" si="44"/>
        <v>1.1459155902616446E-3</v>
      </c>
      <c r="AJ124" s="59">
        <f t="shared" si="45"/>
        <v>-4.0067534561405572E-16</v>
      </c>
      <c r="AK124" s="43">
        <f t="shared" si="33"/>
        <v>1537.48</v>
      </c>
      <c r="AL124" s="58">
        <f t="shared" si="34"/>
        <v>4.0067534561405572E-16</v>
      </c>
      <c r="AM124" s="8" t="str">
        <f t="shared" si="35"/>
        <v/>
      </c>
      <c r="AN124" s="8" t="str">
        <f t="shared" si="36"/>
        <v/>
      </c>
      <c r="AS124" s="22">
        <v>11.08</v>
      </c>
      <c r="AT124" s="23">
        <v>18.100000000000001</v>
      </c>
    </row>
    <row r="125" spans="11:46" x14ac:dyDescent="0.25">
      <c r="K125" s="15">
        <v>-59</v>
      </c>
      <c r="L125" s="26">
        <f t="shared" si="30"/>
        <v>-1.0297442586766545</v>
      </c>
      <c r="M125" s="18">
        <f t="shared" si="27"/>
        <v>24.553022051575777</v>
      </c>
      <c r="N125" s="29">
        <f t="shared" si="37"/>
        <v>-0.717751820946809</v>
      </c>
      <c r="O125" s="18">
        <f t="shared" si="28"/>
        <v>-17.226043702723416</v>
      </c>
      <c r="P125" s="29">
        <f t="shared" si="38"/>
        <v>4.6867298186406003E-3</v>
      </c>
      <c r="Q125" s="18">
        <f t="shared" si="39"/>
        <v>2699.5563755369858</v>
      </c>
      <c r="R125" s="29">
        <f t="shared" si="29"/>
        <v>198.66234731766696</v>
      </c>
      <c r="T125" s="30">
        <v>120</v>
      </c>
      <c r="U125" s="28">
        <f t="shared" si="40"/>
        <v>240</v>
      </c>
      <c r="V125" s="30">
        <v>0.52</v>
      </c>
      <c r="W125" s="33">
        <v>0.23</v>
      </c>
      <c r="X125" s="30">
        <f t="shared" si="46"/>
        <v>2.0000000000000018E-2</v>
      </c>
      <c r="Y125" s="33">
        <f t="shared" si="47"/>
        <v>2.0000000000000004E-2</v>
      </c>
      <c r="Z125" s="36">
        <f t="shared" si="41"/>
        <v>0</v>
      </c>
      <c r="AA125" s="37">
        <f t="shared" si="42"/>
        <v>6.9388939039072284E-18</v>
      </c>
      <c r="AB125" s="36">
        <f t="shared" si="43"/>
        <v>-2.5000000000000161E-3</v>
      </c>
      <c r="AC125" s="50">
        <f t="shared" si="31"/>
        <v>-2.5000000000000022E-3</v>
      </c>
      <c r="AD125" s="41"/>
      <c r="AE125" s="42"/>
      <c r="AF125" s="30">
        <v>121</v>
      </c>
      <c r="AG125" s="30">
        <v>0.54</v>
      </c>
      <c r="AH125" s="52">
        <f t="shared" si="32"/>
        <v>5.4000000000000001E-4</v>
      </c>
      <c r="AI125" s="8">
        <f t="shared" si="44"/>
        <v>8.5943669269623283E-4</v>
      </c>
      <c r="AJ125" s="59">
        <f t="shared" si="45"/>
        <v>-8.2070158750293543E-3</v>
      </c>
      <c r="AK125" s="43">
        <f t="shared" si="33"/>
        <v>1540.71</v>
      </c>
      <c r="AL125" s="58">
        <f t="shared" si="34"/>
        <v>8.2070158750293543E-3</v>
      </c>
      <c r="AM125" s="8">
        <f t="shared" si="35"/>
        <v>894.96236245839032</v>
      </c>
      <c r="AN125" s="8">
        <f t="shared" si="36"/>
        <v>8546.2610319871983</v>
      </c>
      <c r="AS125" s="22">
        <v>11.08</v>
      </c>
      <c r="AT125" s="23">
        <v>18.100000000000001</v>
      </c>
    </row>
    <row r="126" spans="11:46" x14ac:dyDescent="0.25">
      <c r="K126" s="15">
        <v>-58</v>
      </c>
      <c r="L126" s="26">
        <f t="shared" si="30"/>
        <v>-1.0122909661567112</v>
      </c>
      <c r="M126" s="18">
        <f t="shared" si="27"/>
        <v>23.840110435962632</v>
      </c>
      <c r="N126" s="29">
        <f t="shared" si="37"/>
        <v>-0.71291161561314453</v>
      </c>
      <c r="O126" s="18">
        <f t="shared" si="28"/>
        <v>-17.109878774715472</v>
      </c>
      <c r="P126" s="29">
        <f t="shared" si="38"/>
        <v>4.9936226310176579E-3</v>
      </c>
      <c r="Q126" s="18">
        <f t="shared" si="39"/>
        <v>2876.326635466171</v>
      </c>
      <c r="R126" s="29">
        <f t="shared" si="29"/>
        <v>194.37546384816756</v>
      </c>
      <c r="T126" s="30">
        <v>121</v>
      </c>
      <c r="U126" s="28">
        <f t="shared" si="40"/>
        <v>242</v>
      </c>
      <c r="V126" s="30">
        <v>0.54</v>
      </c>
      <c r="W126" s="33">
        <v>0.25</v>
      </c>
      <c r="X126" s="30">
        <f t="shared" si="46"/>
        <v>1.5000000000000013E-2</v>
      </c>
      <c r="Y126" s="33">
        <f t="shared" si="47"/>
        <v>2.0000000000000004E-2</v>
      </c>
      <c r="Z126" s="36">
        <f t="shared" si="41"/>
        <v>-2.50000000000003E-3</v>
      </c>
      <c r="AA126" s="37">
        <f t="shared" si="42"/>
        <v>-2.5000000000000022E-3</v>
      </c>
      <c r="AB126" s="36">
        <f t="shared" si="43"/>
        <v>1.2499999999999872E-3</v>
      </c>
      <c r="AC126" s="50">
        <f t="shared" si="31"/>
        <v>-1.2500000000000011E-3</v>
      </c>
      <c r="AD126" s="41"/>
      <c r="AE126" s="42"/>
      <c r="AF126" s="30">
        <v>122</v>
      </c>
      <c r="AG126" s="30">
        <v>0.55000000000000004</v>
      </c>
      <c r="AH126" s="52">
        <f t="shared" si="32"/>
        <v>5.5000000000000003E-4</v>
      </c>
      <c r="AI126" s="8">
        <f t="shared" si="44"/>
        <v>8.5943669269623283E-4</v>
      </c>
      <c r="AJ126" s="59">
        <f t="shared" si="45"/>
        <v>8.2070158750292676E-3</v>
      </c>
      <c r="AK126" s="43">
        <f t="shared" si="33"/>
        <v>1542.325</v>
      </c>
      <c r="AL126" s="58">
        <f t="shared" si="34"/>
        <v>0</v>
      </c>
      <c r="AM126" s="8" t="str">
        <f t="shared" si="35"/>
        <v/>
      </c>
      <c r="AN126" s="8" t="str">
        <f t="shared" si="36"/>
        <v/>
      </c>
      <c r="AS126" s="22">
        <v>11.08</v>
      </c>
      <c r="AT126" s="23">
        <v>18.100000000000001</v>
      </c>
    </row>
    <row r="127" spans="11:46" x14ac:dyDescent="0.25">
      <c r="K127" s="15">
        <v>-57</v>
      </c>
      <c r="L127" s="26">
        <f t="shared" si="30"/>
        <v>-0.99483767363676789</v>
      </c>
      <c r="M127" s="18">
        <f t="shared" si="27"/>
        <v>23.132345860277859</v>
      </c>
      <c r="N127" s="29">
        <f t="shared" si="37"/>
        <v>-0.70776457568477369</v>
      </c>
      <c r="O127" s="18">
        <f t="shared" si="28"/>
        <v>-16.986349816434572</v>
      </c>
      <c r="P127" s="29">
        <f t="shared" si="38"/>
        <v>5.3002903770380527E-3</v>
      </c>
      <c r="Q127" s="18">
        <f t="shared" si="39"/>
        <v>3052.9672571739184</v>
      </c>
      <c r="R127" s="29">
        <f t="shared" si="29"/>
        <v>190.11953058329735</v>
      </c>
      <c r="T127" s="30">
        <v>122</v>
      </c>
      <c r="U127" s="28">
        <f t="shared" si="40"/>
        <v>244</v>
      </c>
      <c r="V127" s="30">
        <v>0.55000000000000004</v>
      </c>
      <c r="W127" s="33">
        <v>0.26</v>
      </c>
      <c r="X127" s="30">
        <f t="shared" si="46"/>
        <v>1.4999999999999958E-2</v>
      </c>
      <c r="Y127" s="33">
        <f t="shared" si="47"/>
        <v>1.4999999999999999E-2</v>
      </c>
      <c r="Z127" s="36">
        <f t="shared" si="41"/>
        <v>2.4999999999999745E-3</v>
      </c>
      <c r="AA127" s="37">
        <f t="shared" si="42"/>
        <v>-2.4999999999999953E-3</v>
      </c>
      <c r="AB127" s="36">
        <f t="shared" si="43"/>
        <v>2.50000000000003E-3</v>
      </c>
      <c r="AC127" s="50">
        <f t="shared" si="31"/>
        <v>2.4999999999999988E-3</v>
      </c>
      <c r="AD127" s="41"/>
      <c r="AE127" s="42"/>
      <c r="AF127" s="30">
        <v>123</v>
      </c>
      <c r="AG127" s="30">
        <v>0.56999999999999995</v>
      </c>
      <c r="AH127" s="52">
        <f t="shared" si="32"/>
        <v>5.6999999999999998E-4</v>
      </c>
      <c r="AI127" s="8">
        <f t="shared" si="44"/>
        <v>1.1459155902616416E-3</v>
      </c>
      <c r="AJ127" s="59">
        <f t="shared" si="45"/>
        <v>8.2070158750293543E-3</v>
      </c>
      <c r="AK127" s="43">
        <f t="shared" si="33"/>
        <v>1545.5550000000001</v>
      </c>
      <c r="AL127" s="58">
        <f t="shared" si="34"/>
        <v>0</v>
      </c>
      <c r="AM127" s="8" t="str">
        <f t="shared" si="35"/>
        <v/>
      </c>
      <c r="AN127" s="8" t="str">
        <f t="shared" si="36"/>
        <v/>
      </c>
      <c r="AS127" s="22">
        <v>11.08</v>
      </c>
      <c r="AT127" s="23">
        <v>18.100000000000001</v>
      </c>
    </row>
    <row r="128" spans="11:46" x14ac:dyDescent="0.25">
      <c r="K128" s="15">
        <v>-56</v>
      </c>
      <c r="L128" s="26">
        <f t="shared" si="30"/>
        <v>-0.97738438111682457</v>
      </c>
      <c r="M128" s="18">
        <f t="shared" si="27"/>
        <v>22.43003482541879</v>
      </c>
      <c r="N128" s="29">
        <f t="shared" si="37"/>
        <v>-0.70231103485906843</v>
      </c>
      <c r="O128" s="18">
        <f t="shared" si="28"/>
        <v>-16.855464836617642</v>
      </c>
      <c r="P128" s="29">
        <f t="shared" si="38"/>
        <v>5.6065155841782399E-3</v>
      </c>
      <c r="Q128" s="18">
        <f t="shared" si="39"/>
        <v>3229.3529764866662</v>
      </c>
      <c r="R128" s="29">
        <f t="shared" si="29"/>
        <v>185.89639057568931</v>
      </c>
      <c r="T128" s="30">
        <v>123</v>
      </c>
      <c r="U128" s="28">
        <f t="shared" si="40"/>
        <v>246</v>
      </c>
      <c r="V128" s="30">
        <v>0.56999999999999995</v>
      </c>
      <c r="W128" s="33">
        <v>0.28000000000000003</v>
      </c>
      <c r="X128" s="30">
        <f t="shared" si="46"/>
        <v>1.9999999999999962E-2</v>
      </c>
      <c r="Y128" s="33">
        <f t="shared" si="47"/>
        <v>1.5000000000000013E-2</v>
      </c>
      <c r="Z128" s="36">
        <f t="shared" si="41"/>
        <v>2.50000000000003E-3</v>
      </c>
      <c r="AA128" s="37">
        <f t="shared" si="42"/>
        <v>2.4999999999999953E-3</v>
      </c>
      <c r="AB128" s="36">
        <f t="shared" si="43"/>
        <v>-2.4999999999999745E-3</v>
      </c>
      <c r="AC128" s="50">
        <f t="shared" si="31"/>
        <v>2.4999999999999918E-3</v>
      </c>
      <c r="AD128" s="41"/>
      <c r="AE128" s="42"/>
      <c r="AF128" s="30">
        <v>124</v>
      </c>
      <c r="AG128" s="30">
        <v>0.59</v>
      </c>
      <c r="AH128" s="52">
        <f t="shared" si="32"/>
        <v>5.8999999999999992E-4</v>
      </c>
      <c r="AI128" s="8">
        <f t="shared" si="44"/>
        <v>1.1459155902616446E-3</v>
      </c>
      <c r="AJ128" s="59">
        <f t="shared" si="45"/>
        <v>-8.2070158750291809E-3</v>
      </c>
      <c r="AK128" s="43">
        <f t="shared" si="33"/>
        <v>1548.7850000000001</v>
      </c>
      <c r="AL128" s="58">
        <f t="shared" si="34"/>
        <v>8.2070158750291809E-3</v>
      </c>
      <c r="AM128" s="8">
        <f t="shared" si="35"/>
        <v>897.29250346735444</v>
      </c>
      <c r="AN128" s="8">
        <f t="shared" si="36"/>
        <v>8568.5122395678663</v>
      </c>
      <c r="AS128" s="22">
        <v>11.08</v>
      </c>
      <c r="AT128" s="23">
        <v>18.100000000000001</v>
      </c>
    </row>
    <row r="129" spans="11:46" x14ac:dyDescent="0.25">
      <c r="K129" s="15">
        <v>-55</v>
      </c>
      <c r="L129" s="26">
        <f t="shared" si="30"/>
        <v>-0.95993108859688125</v>
      </c>
      <c r="M129" s="18">
        <f t="shared" si="27"/>
        <v>21.733483280902373</v>
      </c>
      <c r="N129" s="29">
        <f t="shared" si="37"/>
        <v>-0.69655154451641721</v>
      </c>
      <c r="O129" s="18">
        <f t="shared" si="28"/>
        <v>-16.717237068394013</v>
      </c>
      <c r="P129" s="29">
        <f t="shared" si="38"/>
        <v>5.9120804989980513E-3</v>
      </c>
      <c r="Q129" s="18">
        <f t="shared" si="39"/>
        <v>3405.3583674228776</v>
      </c>
      <c r="R129" s="29">
        <f t="shared" si="29"/>
        <v>181.70788356241309</v>
      </c>
      <c r="T129" s="30">
        <v>124</v>
      </c>
      <c r="U129" s="28">
        <f t="shared" si="40"/>
        <v>248</v>
      </c>
      <c r="V129" s="30">
        <v>0.59</v>
      </c>
      <c r="W129" s="33">
        <v>0.3</v>
      </c>
      <c r="X129" s="30">
        <f t="shared" si="46"/>
        <v>2.0000000000000018E-2</v>
      </c>
      <c r="Y129" s="33">
        <f t="shared" si="47"/>
        <v>1.999999999999999E-2</v>
      </c>
      <c r="Z129" s="36">
        <f t="shared" si="41"/>
        <v>-2.4999999999999745E-3</v>
      </c>
      <c r="AA129" s="37">
        <f t="shared" si="42"/>
        <v>2.4999999999999883E-3</v>
      </c>
      <c r="AB129" s="36">
        <f t="shared" si="43"/>
        <v>-1.250000000000015E-3</v>
      </c>
      <c r="AC129" s="50">
        <f t="shared" si="31"/>
        <v>-1.2499999999999907E-3</v>
      </c>
      <c r="AD129" s="41"/>
      <c r="AE129" s="42"/>
      <c r="AF129" s="30">
        <v>125</v>
      </c>
      <c r="AG129" s="30">
        <v>0.61</v>
      </c>
      <c r="AH129" s="52">
        <f t="shared" si="32"/>
        <v>6.0999999999999997E-4</v>
      </c>
      <c r="AI129" s="8">
        <f t="shared" si="44"/>
        <v>8.5943669269623586E-4</v>
      </c>
      <c r="AJ129" s="59">
        <f t="shared" si="45"/>
        <v>0</v>
      </c>
      <c r="AK129" s="43">
        <f t="shared" si="33"/>
        <v>1552.0150000000001</v>
      </c>
      <c r="AL129" s="58">
        <f t="shared" si="34"/>
        <v>0</v>
      </c>
      <c r="AM129" s="8" t="str">
        <f t="shared" si="35"/>
        <v/>
      </c>
      <c r="AN129" s="8" t="str">
        <f t="shared" si="36"/>
        <v/>
      </c>
      <c r="AS129" s="22">
        <v>11.08</v>
      </c>
      <c r="AT129" s="23">
        <v>18.100000000000001</v>
      </c>
    </row>
    <row r="130" spans="11:46" x14ac:dyDescent="0.25">
      <c r="K130" s="15">
        <v>-54</v>
      </c>
      <c r="L130" s="26">
        <f t="shared" si="30"/>
        <v>-0.94247779607693793</v>
      </c>
      <c r="M130" s="18">
        <f t="shared" si="27"/>
        <v>21.042996407041301</v>
      </c>
      <c r="N130" s="29">
        <f t="shared" si="37"/>
        <v>-0.69048687386107233</v>
      </c>
      <c r="O130" s="18">
        <f t="shared" si="28"/>
        <v>-16.571684972665736</v>
      </c>
      <c r="P130" s="29">
        <f t="shared" si="38"/>
        <v>6.2167673634494491E-3</v>
      </c>
      <c r="Q130" s="18">
        <f t="shared" si="39"/>
        <v>3580.8580013468827</v>
      </c>
      <c r="R130" s="29">
        <f t="shared" si="29"/>
        <v>177.55584465515588</v>
      </c>
      <c r="T130" s="30">
        <v>125</v>
      </c>
      <c r="U130" s="28">
        <f t="shared" si="40"/>
        <v>250</v>
      </c>
      <c r="V130" s="30">
        <v>0.61</v>
      </c>
      <c r="W130" s="33">
        <v>0.32</v>
      </c>
      <c r="X130" s="30">
        <f t="shared" si="46"/>
        <v>1.5000000000000013E-2</v>
      </c>
      <c r="Y130" s="33">
        <f t="shared" si="47"/>
        <v>1.999999999999999E-2</v>
      </c>
      <c r="Z130" s="36">
        <f t="shared" si="41"/>
        <v>0</v>
      </c>
      <c r="AA130" s="37">
        <f t="shared" si="42"/>
        <v>1.3877787807814457E-17</v>
      </c>
      <c r="AB130" s="36">
        <f t="shared" si="43"/>
        <v>4.9999999999999906E-3</v>
      </c>
      <c r="AC130" s="50">
        <f t="shared" si="31"/>
        <v>-1.2499999999999942E-3</v>
      </c>
      <c r="AD130" s="41"/>
      <c r="AE130" s="42"/>
      <c r="AF130" s="30">
        <v>126</v>
      </c>
      <c r="AG130" s="30">
        <v>0.62</v>
      </c>
      <c r="AH130" s="52">
        <f t="shared" si="32"/>
        <v>6.2E-4</v>
      </c>
      <c r="AI130" s="8">
        <f t="shared" si="44"/>
        <v>1.1459155902616446E-3</v>
      </c>
      <c r="AJ130" s="59">
        <f t="shared" si="45"/>
        <v>2.4621047625087988E-2</v>
      </c>
      <c r="AK130" s="43">
        <f t="shared" si="33"/>
        <v>1553.63</v>
      </c>
      <c r="AL130" s="58">
        <f t="shared" si="34"/>
        <v>0</v>
      </c>
      <c r="AM130" s="8" t="str">
        <f t="shared" si="35"/>
        <v/>
      </c>
      <c r="AN130" s="8" t="str">
        <f t="shared" si="36"/>
        <v/>
      </c>
      <c r="AS130" s="22">
        <v>11.08</v>
      </c>
      <c r="AT130" s="23">
        <v>18.100000000000001</v>
      </c>
    </row>
    <row r="131" spans="11:46" x14ac:dyDescent="0.25">
      <c r="K131" s="15">
        <v>-53</v>
      </c>
      <c r="L131" s="26">
        <f t="shared" si="30"/>
        <v>-0.92502450355699462</v>
      </c>
      <c r="M131" s="18">
        <f t="shared" si="27"/>
        <v>20.358878397251782</v>
      </c>
      <c r="N131" s="29">
        <f t="shared" si="37"/>
        <v>-0.68411800978951831</v>
      </c>
      <c r="O131" s="18">
        <f t="shared" si="28"/>
        <v>-16.418832234948439</v>
      </c>
      <c r="P131" s="29">
        <f t="shared" si="38"/>
        <v>6.5203586854210016E-3</v>
      </c>
      <c r="Q131" s="18">
        <f t="shared" si="39"/>
        <v>3755.7266028024969</v>
      </c>
      <c r="R131" s="29">
        <f t="shared" si="29"/>
        <v>173.44210303119425</v>
      </c>
      <c r="T131" s="30">
        <v>126</v>
      </c>
      <c r="U131" s="28">
        <f t="shared" si="40"/>
        <v>252</v>
      </c>
      <c r="V131" s="30">
        <v>0.62</v>
      </c>
      <c r="W131" s="33">
        <v>0.34</v>
      </c>
      <c r="X131" s="30">
        <f t="shared" si="46"/>
        <v>2.0000000000000018E-2</v>
      </c>
      <c r="Y131" s="33">
        <f t="shared" si="47"/>
        <v>2.0000000000000018E-2</v>
      </c>
      <c r="Z131" s="36">
        <f t="shared" si="41"/>
        <v>7.5000000000000067E-3</v>
      </c>
      <c r="AA131" s="37">
        <f t="shared" si="42"/>
        <v>0</v>
      </c>
      <c r="AB131" s="36">
        <f t="shared" si="43"/>
        <v>1.2499999999999872E-3</v>
      </c>
      <c r="AC131" s="50">
        <f t="shared" si="31"/>
        <v>1.2499999999999872E-3</v>
      </c>
      <c r="AD131" s="41"/>
      <c r="AE131" s="42"/>
      <c r="AF131" s="30">
        <v>127</v>
      </c>
      <c r="AG131" s="30">
        <v>0.65</v>
      </c>
      <c r="AH131" s="52">
        <f t="shared" si="32"/>
        <v>6.4999999999999997E-4</v>
      </c>
      <c r="AI131" s="8">
        <f t="shared" si="44"/>
        <v>1.7188733853924687E-3</v>
      </c>
      <c r="AJ131" s="59">
        <f t="shared" si="45"/>
        <v>8.2070158750298852E-3</v>
      </c>
      <c r="AK131" s="43">
        <f t="shared" si="33"/>
        <v>1558.4749999999999</v>
      </c>
      <c r="AL131" s="58">
        <f t="shared" si="34"/>
        <v>0</v>
      </c>
      <c r="AM131" s="8" t="str">
        <f t="shared" si="35"/>
        <v/>
      </c>
      <c r="AN131" s="8" t="str">
        <f t="shared" si="36"/>
        <v/>
      </c>
      <c r="AS131" s="22">
        <v>11.08</v>
      </c>
      <c r="AT131" s="23">
        <v>18.100000000000001</v>
      </c>
    </row>
    <row r="132" spans="11:46" x14ac:dyDescent="0.25">
      <c r="K132" s="15">
        <v>-52</v>
      </c>
      <c r="L132" s="26">
        <f t="shared" si="30"/>
        <v>-0.90757121103705141</v>
      </c>
      <c r="M132" s="18">
        <f t="shared" ref="M132:M195" si="48">(($E$29/2)*(1-COS(L132)))+($E$32-SQRT(($E$32^2)-((($E$29/2)^2)*(SIN(L132)^2))))</f>
        <v>19.681432240761552</v>
      </c>
      <c r="N132" s="29">
        <f t="shared" si="37"/>
        <v>-0.67744615649023032</v>
      </c>
      <c r="O132" s="18">
        <f t="shared" ref="O132:O195" si="49" xml:space="preserve"> N132*0.006*$E$34</f>
        <v>-16.258707755765528</v>
      </c>
      <c r="P132" s="29">
        <f t="shared" si="38"/>
        <v>6.8226375027808928E-3</v>
      </c>
      <c r="Q132" s="18">
        <f t="shared" si="39"/>
        <v>3929.8392016017942</v>
      </c>
      <c r="R132" s="29">
        <f t="shared" ref="R132:R195" si="50">$E$30+((((PI()/4)*$E$28^2)*M132)/1000)</f>
        <v>169.36848062677296</v>
      </c>
      <c r="T132" s="30">
        <v>127</v>
      </c>
      <c r="U132" s="28">
        <f t="shared" si="40"/>
        <v>254</v>
      </c>
      <c r="V132" s="30">
        <v>0.65</v>
      </c>
      <c r="W132" s="33">
        <v>0.36</v>
      </c>
      <c r="X132" s="30">
        <f t="shared" si="46"/>
        <v>3.0000000000000027E-2</v>
      </c>
      <c r="Y132" s="33">
        <f t="shared" si="47"/>
        <v>1.999999999999999E-2</v>
      </c>
      <c r="Z132" s="36">
        <f t="shared" si="41"/>
        <v>2.4999999999999745E-3</v>
      </c>
      <c r="AA132" s="37">
        <f t="shared" si="42"/>
        <v>2.4999999999999883E-3</v>
      </c>
      <c r="AB132" s="36">
        <f t="shared" si="43"/>
        <v>-5.0000000000000183E-3</v>
      </c>
      <c r="AC132" s="50">
        <f t="shared" si="31"/>
        <v>2.5000000000000022E-3</v>
      </c>
      <c r="AD132" s="41"/>
      <c r="AE132" s="42"/>
      <c r="AF132" s="30">
        <v>128</v>
      </c>
      <c r="AG132" s="30">
        <v>0.68</v>
      </c>
      <c r="AH132" s="52">
        <f t="shared" si="32"/>
        <v>6.8000000000000005E-4</v>
      </c>
      <c r="AI132" s="8">
        <f t="shared" si="44"/>
        <v>1.432394487827075E-3</v>
      </c>
      <c r="AJ132" s="59">
        <f t="shared" si="45"/>
        <v>-8.2070158750295556E-3</v>
      </c>
      <c r="AK132" s="43">
        <f t="shared" si="33"/>
        <v>1563.32</v>
      </c>
      <c r="AL132" s="58">
        <f t="shared" si="34"/>
        <v>8.2070158750295556E-3</v>
      </c>
      <c r="AM132" s="8">
        <f t="shared" si="35"/>
        <v>901.47157946856021</v>
      </c>
      <c r="AN132" s="8">
        <f t="shared" si="36"/>
        <v>8608.419475756782</v>
      </c>
      <c r="AS132" s="22">
        <v>11.08</v>
      </c>
      <c r="AT132" s="23">
        <v>18.100000000000001</v>
      </c>
    </row>
    <row r="133" spans="11:46" x14ac:dyDescent="0.25">
      <c r="K133" s="15">
        <v>-51</v>
      </c>
      <c r="L133" s="26">
        <f t="shared" ref="L133:L196" si="51" xml:space="preserve"> RADIANS(K133)</f>
        <v>-0.89011791851710809</v>
      </c>
      <c r="M133" s="18">
        <f t="shared" si="48"/>
        <v>19.010959505977596</v>
      </c>
      <c r="N133" s="29">
        <f t="shared" si="37"/>
        <v>-0.67047273478395653</v>
      </c>
      <c r="O133" s="18">
        <f t="shared" si="49"/>
        <v>-16.091345634814957</v>
      </c>
      <c r="P133" s="29">
        <f t="shared" si="38"/>
        <v>7.1233876401297636E-3</v>
      </c>
      <c r="Q133" s="18">
        <f t="shared" si="39"/>
        <v>4103.0712807147438</v>
      </c>
      <c r="R133" s="29">
        <f t="shared" si="50"/>
        <v>165.3367908344508</v>
      </c>
      <c r="T133" s="30">
        <v>128</v>
      </c>
      <c r="U133" s="28">
        <f t="shared" si="40"/>
        <v>256</v>
      </c>
      <c r="V133" s="30">
        <v>0.68</v>
      </c>
      <c r="W133" s="33">
        <v>0.39</v>
      </c>
      <c r="X133" s="30">
        <f t="shared" si="46"/>
        <v>2.4999999999999967E-2</v>
      </c>
      <c r="Y133" s="33">
        <f t="shared" si="47"/>
        <v>2.4999999999999994E-2</v>
      </c>
      <c r="Z133" s="36">
        <f t="shared" si="41"/>
        <v>-2.50000000000003E-3</v>
      </c>
      <c r="AA133" s="37">
        <f t="shared" si="42"/>
        <v>5.0000000000000044E-3</v>
      </c>
      <c r="AB133" s="36">
        <f t="shared" si="43"/>
        <v>1.2500000000000289E-3</v>
      </c>
      <c r="AC133" s="50">
        <f t="shared" ref="AC133:AC196" si="52">(AA134-AA132)/2</f>
        <v>1.250000000000008E-3</v>
      </c>
      <c r="AD133" s="41"/>
      <c r="AE133" s="42"/>
      <c r="AF133" s="30">
        <v>129</v>
      </c>
      <c r="AG133" s="30">
        <v>0.7</v>
      </c>
      <c r="AH133" s="52">
        <f t="shared" ref="AH133:AH196" si="53">AG133/1000</f>
        <v>6.9999999999999999E-4</v>
      </c>
      <c r="AI133" s="8">
        <f t="shared" si="44"/>
        <v>1.4323944878270535E-3</v>
      </c>
      <c r="AJ133" s="59">
        <f t="shared" si="45"/>
        <v>1.6414031750058199E-2</v>
      </c>
      <c r="AK133" s="43">
        <f t="shared" ref="AK133:AK196" si="54">1453.5 + 161500 * AH133</f>
        <v>1566.55</v>
      </c>
      <c r="AL133" s="58">
        <f t="shared" ref="AL133:AL196" si="55">IF(AJ133&lt;0, -AJ133, 0)</f>
        <v>0</v>
      </c>
      <c r="AM133" s="8" t="str">
        <f t="shared" ref="AM133:AM196" si="56">IF(AL133&gt;0, IF(SQRT((AK133+8)/(0.2356*AL133))&lt;=1000, SQRT((AK133+8)/(0.2356*AL133)), ""), "")</f>
        <v/>
      </c>
      <c r="AN133" s="8" t="str">
        <f t="shared" ref="AN133:AN196" si="57">IF(ISNUMBER(AM133),AM133*60/(2*PI()), "")</f>
        <v/>
      </c>
      <c r="AS133" s="22">
        <v>11.08</v>
      </c>
      <c r="AT133" s="23">
        <v>18.100000000000001</v>
      </c>
    </row>
    <row r="134" spans="11:46" x14ac:dyDescent="0.25">
      <c r="K134" s="15">
        <v>-50</v>
      </c>
      <c r="L134" s="26">
        <f t="shared" si="51"/>
        <v>-0.87266462599716477</v>
      </c>
      <c r="M134" s="18">
        <f t="shared" si="48"/>
        <v>18.347760124767625</v>
      </c>
      <c r="N134" s="29">
        <f t="shared" ref="N134:N197" si="58" xml:space="preserve"> M134-M133</f>
        <v>-0.6631993812099708</v>
      </c>
      <c r="O134" s="18">
        <f t="shared" si="49"/>
        <v>-15.916785149039301</v>
      </c>
      <c r="P134" s="29">
        <f t="shared" ref="P134:P197" si="59" xml:space="preserve"> (N135-N133)/2</f>
        <v>7.4223939586985921E-3</v>
      </c>
      <c r="Q134" s="18">
        <f t="shared" ref="Q134:Q197" si="60">P134*576000</f>
        <v>4275.298920210389</v>
      </c>
      <c r="R134" s="29">
        <f t="shared" si="50"/>
        <v>161.34883720594095</v>
      </c>
      <c r="T134" s="30">
        <v>129</v>
      </c>
      <c r="U134" s="28">
        <f t="shared" ref="U134:U197" si="61">T134*2</f>
        <v>258</v>
      </c>
      <c r="V134" s="30">
        <v>0.7</v>
      </c>
      <c r="W134" s="33">
        <v>0.42</v>
      </c>
      <c r="X134" s="30">
        <f t="shared" si="46"/>
        <v>2.4999999999999967E-2</v>
      </c>
      <c r="Y134" s="33">
        <f t="shared" si="47"/>
        <v>0.03</v>
      </c>
      <c r="Z134" s="36">
        <f t="shared" ref="Z134:Z197" si="62">(X135-X133)/2</f>
        <v>5.0000000000000322E-3</v>
      </c>
      <c r="AA134" s="37">
        <f t="shared" ref="AA134:AA197" si="63">(Y135-Y133)/2</f>
        <v>5.0000000000000044E-3</v>
      </c>
      <c r="AB134" s="36">
        <f t="shared" ref="AB134:AB197" si="64">(Z135-Z133)/2</f>
        <v>6.2500000000000194E-3</v>
      </c>
      <c r="AC134" s="50">
        <f t="shared" si="52"/>
        <v>0</v>
      </c>
      <c r="AD134" s="41"/>
      <c r="AE134" s="42"/>
      <c r="AF134" s="30">
        <v>130</v>
      </c>
      <c r="AG134" s="30">
        <v>0.73</v>
      </c>
      <c r="AH134" s="52">
        <f t="shared" si="53"/>
        <v>7.2999999999999996E-4</v>
      </c>
      <c r="AI134" s="8">
        <f t="shared" si="44"/>
        <v>2.0053522829578808E-3</v>
      </c>
      <c r="AJ134" s="59">
        <f t="shared" si="45"/>
        <v>3.2828063500117438E-2</v>
      </c>
      <c r="AK134" s="43">
        <f t="shared" si="54"/>
        <v>1571.395</v>
      </c>
      <c r="AL134" s="58">
        <f t="shared" si="55"/>
        <v>0</v>
      </c>
      <c r="AM134" s="8" t="str">
        <f t="shared" si="56"/>
        <v/>
      </c>
      <c r="AN134" s="8" t="str">
        <f t="shared" si="57"/>
        <v/>
      </c>
      <c r="AS134" s="22">
        <v>11.08</v>
      </c>
      <c r="AT134" s="23">
        <v>18.100000000000001</v>
      </c>
    </row>
    <row r="135" spans="11:46" x14ac:dyDescent="0.25">
      <c r="K135" s="15">
        <v>-49</v>
      </c>
      <c r="L135" s="26">
        <f t="shared" si="51"/>
        <v>-0.85521133347722145</v>
      </c>
      <c r="M135" s="18">
        <f t="shared" si="48"/>
        <v>17.692132177901065</v>
      </c>
      <c r="N135" s="29">
        <f t="shared" si="58"/>
        <v>-0.65562794686655934</v>
      </c>
      <c r="O135" s="18">
        <f t="shared" si="49"/>
        <v>-15.735070724797424</v>
      </c>
      <c r="P135" s="29">
        <f t="shared" si="59"/>
        <v>7.7194425979207892E-3</v>
      </c>
      <c r="Q135" s="18">
        <f t="shared" si="60"/>
        <v>4446.3989364023746</v>
      </c>
      <c r="R135" s="29">
        <f t="shared" si="50"/>
        <v>157.40641216192364</v>
      </c>
      <c r="T135" s="30">
        <v>130</v>
      </c>
      <c r="U135" s="28">
        <f t="shared" si="61"/>
        <v>260</v>
      </c>
      <c r="V135" s="30">
        <v>0.73</v>
      </c>
      <c r="W135" s="33">
        <v>0.46</v>
      </c>
      <c r="X135" s="30">
        <f t="shared" si="46"/>
        <v>3.5000000000000031E-2</v>
      </c>
      <c r="Y135" s="33">
        <f t="shared" si="47"/>
        <v>3.5000000000000003E-2</v>
      </c>
      <c r="Z135" s="36">
        <f t="shared" si="62"/>
        <v>1.0000000000000009E-2</v>
      </c>
      <c r="AA135" s="37">
        <f t="shared" si="63"/>
        <v>5.0000000000000044E-3</v>
      </c>
      <c r="AB135" s="36">
        <f t="shared" si="64"/>
        <v>-2.7755575615628914E-17</v>
      </c>
      <c r="AC135" s="50">
        <f t="shared" si="52"/>
        <v>0</v>
      </c>
      <c r="AD135" s="41"/>
      <c r="AE135" s="42"/>
      <c r="AF135" s="30">
        <v>131</v>
      </c>
      <c r="AG135" s="30">
        <v>0.77</v>
      </c>
      <c r="AH135" s="52">
        <f t="shared" si="53"/>
        <v>7.7000000000000007E-4</v>
      </c>
      <c r="AI135" s="8">
        <f t="shared" si="44"/>
        <v>2.5783100780887016E-3</v>
      </c>
      <c r="AJ135" s="59">
        <f t="shared" si="45"/>
        <v>1.6414031750058528E-2</v>
      </c>
      <c r="AK135" s="43">
        <f t="shared" si="54"/>
        <v>1577.855</v>
      </c>
      <c r="AL135" s="58">
        <f t="shared" si="55"/>
        <v>0</v>
      </c>
      <c r="AM135" s="8" t="str">
        <f t="shared" si="56"/>
        <v/>
      </c>
      <c r="AN135" s="8" t="str">
        <f t="shared" si="57"/>
        <v/>
      </c>
      <c r="AS135" s="22">
        <v>11.08</v>
      </c>
      <c r="AT135" s="23">
        <v>18.100000000000001</v>
      </c>
    </row>
    <row r="136" spans="11:46" x14ac:dyDescent="0.25">
      <c r="K136" s="15">
        <v>-48</v>
      </c>
      <c r="L136" s="26">
        <f t="shared" si="51"/>
        <v>-0.83775804095727824</v>
      </c>
      <c r="M136" s="18">
        <f t="shared" si="48"/>
        <v>17.044371681886936</v>
      </c>
      <c r="N136" s="29">
        <f t="shared" si="58"/>
        <v>-0.64776049601412922</v>
      </c>
      <c r="O136" s="18">
        <f t="shared" si="49"/>
        <v>-15.546251904339103</v>
      </c>
      <c r="P136" s="29">
        <f t="shared" si="59"/>
        <v>8.0143212092984584E-3</v>
      </c>
      <c r="Q136" s="18">
        <f t="shared" si="60"/>
        <v>4616.249016555912</v>
      </c>
      <c r="R136" s="29">
        <f t="shared" si="50"/>
        <v>153.51129571025879</v>
      </c>
      <c r="T136" s="30">
        <v>131</v>
      </c>
      <c r="U136" s="28">
        <f t="shared" si="61"/>
        <v>262</v>
      </c>
      <c r="V136" s="30">
        <v>0.77</v>
      </c>
      <c r="W136" s="33">
        <v>0.5</v>
      </c>
      <c r="X136" s="30">
        <f t="shared" si="46"/>
        <v>4.4999999999999984E-2</v>
      </c>
      <c r="Y136" s="33">
        <f t="shared" si="47"/>
        <v>4.0000000000000008E-2</v>
      </c>
      <c r="Z136" s="36">
        <f t="shared" si="62"/>
        <v>4.9999999999999767E-3</v>
      </c>
      <c r="AA136" s="37">
        <f t="shared" si="63"/>
        <v>5.0000000000000044E-3</v>
      </c>
      <c r="AB136" s="36">
        <f t="shared" si="64"/>
        <v>-3.7499999999999895E-3</v>
      </c>
      <c r="AC136" s="50">
        <f t="shared" si="52"/>
        <v>-6.9388939039072284E-18</v>
      </c>
      <c r="AD136" s="41"/>
      <c r="AE136" s="42"/>
      <c r="AF136" s="30">
        <v>132</v>
      </c>
      <c r="AG136" s="30">
        <v>0.82</v>
      </c>
      <c r="AH136" s="52">
        <f t="shared" si="53"/>
        <v>8.1999999999999998E-4</v>
      </c>
      <c r="AI136" s="8">
        <f t="shared" ref="AI136:AI199" si="65">(AH137-AH135)/(RADIANS(AF137)-RADIANS(AF135))</f>
        <v>2.5783100780886982E-3</v>
      </c>
      <c r="AJ136" s="59">
        <f t="shared" si="45"/>
        <v>8.2070158750293578E-3</v>
      </c>
      <c r="AK136" s="43">
        <f t="shared" si="54"/>
        <v>1585.93</v>
      </c>
      <c r="AL136" s="58">
        <f t="shared" si="55"/>
        <v>0</v>
      </c>
      <c r="AM136" s="8" t="str">
        <f t="shared" si="56"/>
        <v/>
      </c>
      <c r="AN136" s="8" t="str">
        <f t="shared" si="57"/>
        <v/>
      </c>
      <c r="AS136" s="22">
        <v>11.08</v>
      </c>
      <c r="AT136" s="23">
        <v>18.100000000000001</v>
      </c>
    </row>
    <row r="137" spans="11:46" x14ac:dyDescent="0.25">
      <c r="K137" s="15">
        <v>-47</v>
      </c>
      <c r="L137" s="26">
        <f t="shared" si="51"/>
        <v>-0.82030474843733492</v>
      </c>
      <c r="M137" s="18">
        <f t="shared" si="48"/>
        <v>16.404772377438974</v>
      </c>
      <c r="N137" s="29">
        <f t="shared" si="58"/>
        <v>-0.63959930444796242</v>
      </c>
      <c r="O137" s="18">
        <f t="shared" si="49"/>
        <v>-15.350383306751098</v>
      </c>
      <c r="P137" s="29">
        <f t="shared" si="59"/>
        <v>8.3068191820165893E-3</v>
      </c>
      <c r="Q137" s="18">
        <f t="shared" si="60"/>
        <v>4784.7278488415559</v>
      </c>
      <c r="R137" s="29">
        <f t="shared" si="50"/>
        <v>149.6652541739835</v>
      </c>
      <c r="T137" s="30">
        <v>132</v>
      </c>
      <c r="U137" s="28">
        <f t="shared" si="61"/>
        <v>264</v>
      </c>
      <c r="V137" s="30">
        <v>0.82</v>
      </c>
      <c r="W137" s="33">
        <v>0.55000000000000004</v>
      </c>
      <c r="X137" s="30">
        <f t="shared" si="46"/>
        <v>4.4999999999999984E-2</v>
      </c>
      <c r="Y137" s="33">
        <f t="shared" si="47"/>
        <v>4.5000000000000012E-2</v>
      </c>
      <c r="Z137" s="36">
        <f t="shared" si="62"/>
        <v>2.50000000000003E-3</v>
      </c>
      <c r="AA137" s="37">
        <f t="shared" si="63"/>
        <v>4.9999999999999906E-3</v>
      </c>
      <c r="AB137" s="36">
        <f t="shared" si="64"/>
        <v>1.250000000000015E-3</v>
      </c>
      <c r="AC137" s="50">
        <f t="shared" si="52"/>
        <v>-1.250000000000008E-3</v>
      </c>
      <c r="AD137" s="41"/>
      <c r="AE137" s="42"/>
      <c r="AF137" s="30">
        <v>133</v>
      </c>
      <c r="AG137" s="30">
        <v>0.86</v>
      </c>
      <c r="AH137" s="52">
        <f t="shared" si="53"/>
        <v>8.5999999999999998E-4</v>
      </c>
      <c r="AI137" s="8">
        <f t="shared" si="65"/>
        <v>2.8647889756541135E-3</v>
      </c>
      <c r="AJ137" s="59">
        <f t="shared" ref="AJ137:AJ200" si="66">(AI138-AI136)/(RADIANS(AF138)-RADIANS(AF136))</f>
        <v>2.4621047625088086E-2</v>
      </c>
      <c r="AK137" s="43">
        <f t="shared" si="54"/>
        <v>1592.3899999999999</v>
      </c>
      <c r="AL137" s="58">
        <f t="shared" si="55"/>
        <v>0</v>
      </c>
      <c r="AM137" s="8" t="str">
        <f t="shared" si="56"/>
        <v/>
      </c>
      <c r="AN137" s="8" t="str">
        <f t="shared" si="57"/>
        <v/>
      </c>
      <c r="AS137" s="22">
        <v>11.08</v>
      </c>
      <c r="AT137" s="23">
        <v>18.100000000000001</v>
      </c>
    </row>
    <row r="138" spans="11:46" x14ac:dyDescent="0.25">
      <c r="K138" s="15">
        <v>-46</v>
      </c>
      <c r="L138" s="26">
        <f t="shared" si="51"/>
        <v>-0.8028514559173916</v>
      </c>
      <c r="M138" s="18">
        <f t="shared" si="48"/>
        <v>15.773625519788878</v>
      </c>
      <c r="N138" s="29">
        <f t="shared" si="58"/>
        <v>-0.63114685765009604</v>
      </c>
      <c r="O138" s="18">
        <f t="shared" si="49"/>
        <v>-15.147524583602305</v>
      </c>
      <c r="P138" s="29">
        <f t="shared" si="59"/>
        <v>8.5967278599090591E-3</v>
      </c>
      <c r="Q138" s="18">
        <f t="shared" si="60"/>
        <v>4951.7152473076185</v>
      </c>
      <c r="R138" s="29">
        <f t="shared" si="50"/>
        <v>145.87003893042251</v>
      </c>
      <c r="T138" s="30">
        <v>133</v>
      </c>
      <c r="U138" s="28">
        <f t="shared" si="61"/>
        <v>266</v>
      </c>
      <c r="V138" s="30">
        <v>0.86</v>
      </c>
      <c r="W138" s="33">
        <v>0.6</v>
      </c>
      <c r="X138" s="30">
        <f t="shared" ref="X138:X201" si="67">(V139-V137)/2</f>
        <v>5.0000000000000044E-2</v>
      </c>
      <c r="Y138" s="33">
        <f t="shared" si="47"/>
        <v>4.9999999999999989E-2</v>
      </c>
      <c r="Z138" s="36">
        <f t="shared" si="62"/>
        <v>7.5000000000000067E-3</v>
      </c>
      <c r="AA138" s="37">
        <f t="shared" si="63"/>
        <v>2.4999999999999883E-3</v>
      </c>
      <c r="AB138" s="36">
        <f t="shared" si="64"/>
        <v>1.2499999999999734E-3</v>
      </c>
      <c r="AC138" s="50">
        <f t="shared" si="52"/>
        <v>6.9388939039072284E-18</v>
      </c>
      <c r="AD138" s="41"/>
      <c r="AE138" s="42"/>
      <c r="AF138" s="30">
        <v>134</v>
      </c>
      <c r="AG138" s="30">
        <v>0.92</v>
      </c>
      <c r="AH138" s="52">
        <f t="shared" si="53"/>
        <v>9.2000000000000003E-4</v>
      </c>
      <c r="AI138" s="8">
        <f t="shared" si="65"/>
        <v>3.4377467707849343E-3</v>
      </c>
      <c r="AJ138" s="59">
        <f t="shared" si="66"/>
        <v>1.6414031750058716E-2</v>
      </c>
      <c r="AK138" s="43">
        <f t="shared" si="54"/>
        <v>1602.08</v>
      </c>
      <c r="AL138" s="58">
        <f t="shared" si="55"/>
        <v>0</v>
      </c>
      <c r="AM138" s="8" t="str">
        <f t="shared" si="56"/>
        <v/>
      </c>
      <c r="AN138" s="8" t="str">
        <f t="shared" si="57"/>
        <v/>
      </c>
      <c r="AS138" s="22">
        <v>11.08</v>
      </c>
      <c r="AT138" s="23">
        <v>18.100000000000001</v>
      </c>
    </row>
    <row r="139" spans="11:46" x14ac:dyDescent="0.25">
      <c r="K139" s="15">
        <v>-45</v>
      </c>
      <c r="L139" s="26">
        <f t="shared" si="51"/>
        <v>-0.78539816339744828</v>
      </c>
      <c r="M139" s="18">
        <f t="shared" si="48"/>
        <v>15.151219671060733</v>
      </c>
      <c r="N139" s="29">
        <f t="shared" si="58"/>
        <v>-0.62240584872814431</v>
      </c>
      <c r="O139" s="18">
        <f t="shared" si="49"/>
        <v>-14.937740369475463</v>
      </c>
      <c r="P139" s="29">
        <f t="shared" si="59"/>
        <v>8.8838407498199601E-3</v>
      </c>
      <c r="Q139" s="18">
        <f t="shared" si="60"/>
        <v>5117.0922718962975</v>
      </c>
      <c r="R139" s="29">
        <f t="shared" si="50"/>
        <v>142.12738516269332</v>
      </c>
      <c r="T139" s="30">
        <v>134</v>
      </c>
      <c r="U139" s="28">
        <f t="shared" si="61"/>
        <v>268</v>
      </c>
      <c r="V139" s="30">
        <v>0.92</v>
      </c>
      <c r="W139" s="33">
        <v>0.65</v>
      </c>
      <c r="X139" s="30">
        <f t="shared" si="67"/>
        <v>0.06</v>
      </c>
      <c r="Y139" s="33">
        <f t="shared" si="47"/>
        <v>4.9999999999999989E-2</v>
      </c>
      <c r="Z139" s="36">
        <f t="shared" si="62"/>
        <v>4.9999999999999767E-3</v>
      </c>
      <c r="AA139" s="37">
        <f t="shared" si="63"/>
        <v>5.0000000000000044E-3</v>
      </c>
      <c r="AB139" s="36">
        <f t="shared" si="64"/>
        <v>-1.2499999999999872E-3</v>
      </c>
      <c r="AC139" s="50">
        <f t="shared" si="52"/>
        <v>5.0000000000000114E-3</v>
      </c>
      <c r="AD139" s="41"/>
      <c r="AE139" s="42"/>
      <c r="AF139" s="30">
        <v>135</v>
      </c>
      <c r="AG139" s="30">
        <v>0.98</v>
      </c>
      <c r="AH139" s="52">
        <f t="shared" si="53"/>
        <v>9.7999999999999997E-4</v>
      </c>
      <c r="AI139" s="8">
        <f t="shared" si="65"/>
        <v>3.4377467707849374E-3</v>
      </c>
      <c r="AJ139" s="59">
        <f t="shared" si="66"/>
        <v>1.6414031750058813E-2</v>
      </c>
      <c r="AK139" s="43">
        <f t="shared" si="54"/>
        <v>1611.77</v>
      </c>
      <c r="AL139" s="58">
        <f t="shared" si="55"/>
        <v>0</v>
      </c>
      <c r="AM139" s="8" t="str">
        <f t="shared" si="56"/>
        <v/>
      </c>
      <c r="AN139" s="8" t="str">
        <f t="shared" si="57"/>
        <v/>
      </c>
      <c r="AS139" s="22">
        <v>11.08</v>
      </c>
      <c r="AT139" s="23">
        <v>18.100000000000001</v>
      </c>
    </row>
    <row r="140" spans="11:46" x14ac:dyDescent="0.25">
      <c r="K140" s="15">
        <v>-44</v>
      </c>
      <c r="L140" s="26">
        <f t="shared" si="51"/>
        <v>-0.76794487087750496</v>
      </c>
      <c r="M140" s="18">
        <f t="shared" si="48"/>
        <v>14.537840494910277</v>
      </c>
      <c r="N140" s="29">
        <f t="shared" si="58"/>
        <v>-0.61337917615045612</v>
      </c>
      <c r="O140" s="18">
        <f t="shared" si="49"/>
        <v>-14.721100227610947</v>
      </c>
      <c r="P140" s="29">
        <f t="shared" si="59"/>
        <v>9.1679537211302176E-3</v>
      </c>
      <c r="Q140" s="18">
        <f t="shared" si="60"/>
        <v>5280.7413433710053</v>
      </c>
      <c r="R140" s="29">
        <f t="shared" si="50"/>
        <v>138.43901062482993</v>
      </c>
      <c r="T140" s="30">
        <v>135</v>
      </c>
      <c r="U140" s="28">
        <f t="shared" si="61"/>
        <v>270</v>
      </c>
      <c r="V140" s="30">
        <v>0.98</v>
      </c>
      <c r="W140" s="33">
        <v>0.72</v>
      </c>
      <c r="X140" s="30">
        <f t="shared" si="67"/>
        <v>0.06</v>
      </c>
      <c r="Y140" s="33">
        <f t="shared" si="47"/>
        <v>0.06</v>
      </c>
      <c r="Z140" s="36">
        <f t="shared" si="62"/>
        <v>5.0000000000000322E-3</v>
      </c>
      <c r="AA140" s="37">
        <f t="shared" si="63"/>
        <v>1.2500000000000011E-2</v>
      </c>
      <c r="AB140" s="36">
        <f t="shared" si="64"/>
        <v>3.7500000000000033E-3</v>
      </c>
      <c r="AC140" s="50">
        <f t="shared" si="52"/>
        <v>1.2500000000000011E-3</v>
      </c>
      <c r="AD140" s="41"/>
      <c r="AE140" s="42"/>
      <c r="AF140" s="30">
        <v>136</v>
      </c>
      <c r="AG140" s="30">
        <v>1.04</v>
      </c>
      <c r="AH140" s="52">
        <f t="shared" si="53"/>
        <v>1.0400000000000001E-3</v>
      </c>
      <c r="AI140" s="8">
        <f t="shared" si="65"/>
        <v>4.0107045659157617E-3</v>
      </c>
      <c r="AJ140" s="59">
        <f t="shared" si="66"/>
        <v>4.1035079375148199E-2</v>
      </c>
      <c r="AK140" s="43">
        <f t="shared" si="54"/>
        <v>1621.46</v>
      </c>
      <c r="AL140" s="58">
        <f t="shared" si="55"/>
        <v>0</v>
      </c>
      <c r="AM140" s="8" t="str">
        <f t="shared" si="56"/>
        <v/>
      </c>
      <c r="AN140" s="8" t="str">
        <f t="shared" si="57"/>
        <v/>
      </c>
      <c r="AS140" s="22">
        <v>11.08</v>
      </c>
      <c r="AT140" s="23">
        <v>18.100000000000001</v>
      </c>
    </row>
    <row r="141" spans="11:46" x14ac:dyDescent="0.25">
      <c r="K141" s="15">
        <v>-43</v>
      </c>
      <c r="L141" s="26">
        <f t="shared" si="51"/>
        <v>-0.75049157835756175</v>
      </c>
      <c r="M141" s="18">
        <f t="shared" si="48"/>
        <v>13.933770553624393</v>
      </c>
      <c r="N141" s="29">
        <f t="shared" si="58"/>
        <v>-0.60406994128588387</v>
      </c>
      <c r="O141" s="18">
        <f t="shared" si="49"/>
        <v>-14.497678590861215</v>
      </c>
      <c r="P141" s="29">
        <f t="shared" si="59"/>
        <v>9.4488651966369019E-3</v>
      </c>
      <c r="Q141" s="18">
        <f t="shared" si="60"/>
        <v>5442.5463532628555</v>
      </c>
      <c r="R141" s="29">
        <f t="shared" si="50"/>
        <v>134.80661442170066</v>
      </c>
      <c r="T141" s="30">
        <v>136</v>
      </c>
      <c r="U141" s="28">
        <f t="shared" si="61"/>
        <v>272</v>
      </c>
      <c r="V141" s="30">
        <v>1.04</v>
      </c>
      <c r="W141" s="33">
        <v>0.8</v>
      </c>
      <c r="X141" s="30">
        <f t="shared" si="67"/>
        <v>7.0000000000000062E-2</v>
      </c>
      <c r="Y141" s="33">
        <f t="shared" si="47"/>
        <v>7.5000000000000011E-2</v>
      </c>
      <c r="Z141" s="36">
        <f t="shared" si="62"/>
        <v>1.2499999999999983E-2</v>
      </c>
      <c r="AA141" s="37">
        <f t="shared" si="63"/>
        <v>7.5000000000000067E-3</v>
      </c>
      <c r="AB141" s="36">
        <f t="shared" si="64"/>
        <v>1.2499999999999595E-3</v>
      </c>
      <c r="AC141" s="50">
        <f t="shared" si="52"/>
        <v>-7.5000000000000205E-3</v>
      </c>
      <c r="AD141" s="41"/>
      <c r="AE141" s="42"/>
      <c r="AF141" s="30">
        <v>137</v>
      </c>
      <c r="AG141" s="30">
        <v>1.1200000000000001</v>
      </c>
      <c r="AH141" s="52">
        <f t="shared" si="53"/>
        <v>1.1200000000000001E-3</v>
      </c>
      <c r="AI141" s="8">
        <f t="shared" si="65"/>
        <v>4.8701412586120464E-3</v>
      </c>
      <c r="AJ141" s="59">
        <f t="shared" si="66"/>
        <v>2.46210476250882E-2</v>
      </c>
      <c r="AK141" s="43">
        <f t="shared" si="54"/>
        <v>1634.38</v>
      </c>
      <c r="AL141" s="58">
        <f t="shared" si="55"/>
        <v>0</v>
      </c>
      <c r="AM141" s="8" t="str">
        <f t="shared" si="56"/>
        <v/>
      </c>
      <c r="AN141" s="8" t="str">
        <f t="shared" si="57"/>
        <v/>
      </c>
      <c r="AS141" s="22">
        <v>11.08</v>
      </c>
      <c r="AT141" s="23">
        <v>18.100000000000001</v>
      </c>
    </row>
    <row r="142" spans="11:46" x14ac:dyDescent="0.25">
      <c r="K142" s="15">
        <v>-42</v>
      </c>
      <c r="L142" s="26">
        <f t="shared" si="51"/>
        <v>-0.73303828583761843</v>
      </c>
      <c r="M142" s="18">
        <f t="shared" si="48"/>
        <v>13.339289107867211</v>
      </c>
      <c r="N142" s="29">
        <f t="shared" si="58"/>
        <v>-0.59448144575718231</v>
      </c>
      <c r="O142" s="18">
        <f t="shared" si="49"/>
        <v>-14.267554698172376</v>
      </c>
      <c r="P142" s="29">
        <f t="shared" si="59"/>
        <v>9.7263763344566101E-3</v>
      </c>
      <c r="Q142" s="18">
        <f t="shared" si="60"/>
        <v>5602.392768647007</v>
      </c>
      <c r="R142" s="29">
        <f t="shared" si="50"/>
        <v>131.23187580484034</v>
      </c>
      <c r="T142" s="30">
        <v>137</v>
      </c>
      <c r="U142" s="28">
        <f t="shared" si="61"/>
        <v>274</v>
      </c>
      <c r="V142" s="30">
        <v>1.1200000000000001</v>
      </c>
      <c r="W142" s="33">
        <v>0.87</v>
      </c>
      <c r="X142" s="30">
        <f t="shared" si="67"/>
        <v>8.4999999999999964E-2</v>
      </c>
      <c r="Y142" s="33">
        <f t="shared" si="47"/>
        <v>7.5000000000000011E-2</v>
      </c>
      <c r="Z142" s="36">
        <f t="shared" si="62"/>
        <v>7.4999999999999512E-3</v>
      </c>
      <c r="AA142" s="37">
        <f t="shared" si="63"/>
        <v>-2.50000000000003E-3</v>
      </c>
      <c r="AB142" s="36">
        <f t="shared" si="64"/>
        <v>-8.7499999999999661E-3</v>
      </c>
      <c r="AC142" s="50">
        <f t="shared" si="52"/>
        <v>-3.7500000000000033E-3</v>
      </c>
      <c r="AD142" s="41"/>
      <c r="AE142" s="42"/>
      <c r="AF142" s="30">
        <v>138</v>
      </c>
      <c r="AG142" s="30">
        <v>1.21</v>
      </c>
      <c r="AH142" s="52">
        <f t="shared" si="53"/>
        <v>1.2099999999999999E-3</v>
      </c>
      <c r="AI142" s="8">
        <f t="shared" si="65"/>
        <v>4.8701412586119909E-3</v>
      </c>
      <c r="AJ142" s="59">
        <f t="shared" si="66"/>
        <v>-1.6414031750060131E-2</v>
      </c>
      <c r="AK142" s="43">
        <f t="shared" si="54"/>
        <v>1648.915</v>
      </c>
      <c r="AL142" s="58">
        <f t="shared" si="55"/>
        <v>1.6414031750060131E-2</v>
      </c>
      <c r="AM142" s="8">
        <f t="shared" si="56"/>
        <v>654.56810117143709</v>
      </c>
      <c r="AN142" s="8">
        <f t="shared" si="57"/>
        <v>6250.6649335026041</v>
      </c>
      <c r="AS142" s="22">
        <v>11.08</v>
      </c>
      <c r="AT142" s="23">
        <v>18.100000000000001</v>
      </c>
    </row>
    <row r="143" spans="11:46" x14ac:dyDescent="0.25">
      <c r="K143" s="15">
        <v>-41</v>
      </c>
      <c r="L143" s="26">
        <f t="shared" si="51"/>
        <v>-0.71558499331767511</v>
      </c>
      <c r="M143" s="18">
        <f t="shared" si="48"/>
        <v>12.75467191925024</v>
      </c>
      <c r="N143" s="29">
        <f t="shared" si="58"/>
        <v>-0.58461718861697065</v>
      </c>
      <c r="O143" s="18">
        <f t="shared" si="49"/>
        <v>-14.030812526807296</v>
      </c>
      <c r="P143" s="29">
        <f t="shared" si="59"/>
        <v>1.0000291200986666E-2</v>
      </c>
      <c r="Q143" s="18">
        <f t="shared" si="60"/>
        <v>5760.1677317683198</v>
      </c>
      <c r="R143" s="29">
        <f t="shared" si="50"/>
        <v>127.71645298526425</v>
      </c>
      <c r="T143" s="30">
        <v>138</v>
      </c>
      <c r="U143" s="28">
        <f t="shared" si="61"/>
        <v>276</v>
      </c>
      <c r="V143" s="30">
        <v>1.21</v>
      </c>
      <c r="W143" s="33">
        <v>0.94</v>
      </c>
      <c r="X143" s="30">
        <f t="shared" si="67"/>
        <v>8.4999999999999964E-2</v>
      </c>
      <c r="Y143" s="33">
        <f t="shared" si="47"/>
        <v>6.9999999999999951E-2</v>
      </c>
      <c r="Z143" s="36">
        <f t="shared" si="62"/>
        <v>-4.9999999999999489E-3</v>
      </c>
      <c r="AA143" s="37">
        <f t="shared" si="63"/>
        <v>0</v>
      </c>
      <c r="AB143" s="36">
        <f t="shared" si="64"/>
        <v>-6.2499999999999778E-3</v>
      </c>
      <c r="AC143" s="50">
        <f t="shared" si="52"/>
        <v>5.0000000000000461E-3</v>
      </c>
      <c r="AD143" s="41"/>
      <c r="AE143" s="42"/>
      <c r="AF143" s="30">
        <v>139</v>
      </c>
      <c r="AG143" s="30">
        <v>1.29</v>
      </c>
      <c r="AH143" s="52">
        <f t="shared" si="53"/>
        <v>1.2900000000000001E-3</v>
      </c>
      <c r="AI143" s="8">
        <f t="shared" si="65"/>
        <v>4.2971834634811731E-3</v>
      </c>
      <c r="AJ143" s="59">
        <f t="shared" si="66"/>
        <v>-1.6414031750058889E-2</v>
      </c>
      <c r="AK143" s="43">
        <f t="shared" si="54"/>
        <v>1661.835</v>
      </c>
      <c r="AL143" s="58">
        <f t="shared" si="55"/>
        <v>1.6414031750058889E-2</v>
      </c>
      <c r="AM143" s="8">
        <f t="shared" si="56"/>
        <v>657.11518344996909</v>
      </c>
      <c r="AN143" s="8">
        <f t="shared" si="57"/>
        <v>6274.987777608012</v>
      </c>
      <c r="AS143" s="22">
        <v>11.08</v>
      </c>
      <c r="AT143" s="23">
        <v>18.100000000000001</v>
      </c>
    </row>
    <row r="144" spans="11:46" x14ac:dyDescent="0.25">
      <c r="K144" s="15">
        <v>-40</v>
      </c>
      <c r="L144" s="26">
        <f t="shared" si="51"/>
        <v>-0.69813170079773179</v>
      </c>
      <c r="M144" s="18">
        <f t="shared" si="48"/>
        <v>12.180191055895031</v>
      </c>
      <c r="N144" s="29">
        <f t="shared" si="58"/>
        <v>-0.57448086335520898</v>
      </c>
      <c r="O144" s="18">
        <f t="shared" si="49"/>
        <v>-13.787540720525016</v>
      </c>
      <c r="P144" s="29">
        <f t="shared" si="59"/>
        <v>1.0270416935268756E-2</v>
      </c>
      <c r="Q144" s="18">
        <f t="shared" si="60"/>
        <v>5915.7601547148033</v>
      </c>
      <c r="R144" s="29">
        <f t="shared" si="50"/>
        <v>124.26198196427643</v>
      </c>
      <c r="T144" s="30">
        <v>139</v>
      </c>
      <c r="U144" s="28">
        <f t="shared" si="61"/>
        <v>278</v>
      </c>
      <c r="V144" s="30">
        <v>1.29</v>
      </c>
      <c r="W144" s="33">
        <v>1.02</v>
      </c>
      <c r="X144" s="30">
        <f t="shared" si="67"/>
        <v>7.5000000000000067E-2</v>
      </c>
      <c r="Y144" s="33">
        <f t="shared" si="47"/>
        <v>7.5000000000000011E-2</v>
      </c>
      <c r="Z144" s="36">
        <f t="shared" si="62"/>
        <v>-5.0000000000000044E-3</v>
      </c>
      <c r="AA144" s="37">
        <f t="shared" si="63"/>
        <v>7.5000000000000622E-3</v>
      </c>
      <c r="AB144" s="36">
        <f t="shared" si="64"/>
        <v>6.24999999999995E-3</v>
      </c>
      <c r="AC144" s="50">
        <f t="shared" si="52"/>
        <v>3.7499999999999895E-3</v>
      </c>
      <c r="AD144" s="41"/>
      <c r="AE144" s="42"/>
      <c r="AF144" s="30">
        <v>140</v>
      </c>
      <c r="AG144" s="30">
        <v>1.36</v>
      </c>
      <c r="AH144" s="52">
        <f t="shared" si="53"/>
        <v>1.3600000000000001E-3</v>
      </c>
      <c r="AI144" s="8">
        <f t="shared" si="65"/>
        <v>4.297183463481161E-3</v>
      </c>
      <c r="AJ144" s="59">
        <f t="shared" si="66"/>
        <v>2.4621047625087909E-2</v>
      </c>
      <c r="AK144" s="43">
        <f t="shared" si="54"/>
        <v>1673.14</v>
      </c>
      <c r="AL144" s="58">
        <f t="shared" si="55"/>
        <v>0</v>
      </c>
      <c r="AM144" s="8" t="str">
        <f t="shared" si="56"/>
        <v/>
      </c>
      <c r="AN144" s="8" t="str">
        <f t="shared" si="57"/>
        <v/>
      </c>
      <c r="AS144" s="22">
        <v>11.08</v>
      </c>
      <c r="AT144" s="23">
        <v>18.100000000000001</v>
      </c>
    </row>
    <row r="145" spans="11:46" x14ac:dyDescent="0.25">
      <c r="K145" s="15">
        <v>-39</v>
      </c>
      <c r="L145" s="26">
        <f t="shared" si="51"/>
        <v>-0.68067840827778847</v>
      </c>
      <c r="M145" s="18">
        <f t="shared" si="48"/>
        <v>11.616114701148598</v>
      </c>
      <c r="N145" s="29">
        <f t="shared" si="58"/>
        <v>-0.56407635474643314</v>
      </c>
      <c r="O145" s="18">
        <f t="shared" si="49"/>
        <v>-13.537832513914395</v>
      </c>
      <c r="P145" s="29">
        <f t="shared" si="59"/>
        <v>1.0536563904373963E-2</v>
      </c>
      <c r="Q145" s="18">
        <f t="shared" si="60"/>
        <v>6069.0608089194029</v>
      </c>
      <c r="R145" s="29">
        <f t="shared" si="50"/>
        <v>120.87007538323658</v>
      </c>
      <c r="T145" s="30">
        <v>140</v>
      </c>
      <c r="U145" s="28">
        <f t="shared" si="61"/>
        <v>280</v>
      </c>
      <c r="V145" s="30">
        <v>1.36</v>
      </c>
      <c r="W145" s="33">
        <v>1.1100000000000001</v>
      </c>
      <c r="X145" s="30">
        <f t="shared" si="67"/>
        <v>7.4999999999999956E-2</v>
      </c>
      <c r="Y145" s="33">
        <f t="shared" si="47"/>
        <v>8.5000000000000075E-2</v>
      </c>
      <c r="Z145" s="36">
        <f t="shared" si="62"/>
        <v>7.4999999999999512E-3</v>
      </c>
      <c r="AA145" s="37">
        <f t="shared" si="63"/>
        <v>7.4999999999999789E-3</v>
      </c>
      <c r="AB145" s="36">
        <f t="shared" si="64"/>
        <v>8.7500000000000078E-3</v>
      </c>
      <c r="AC145" s="50">
        <f t="shared" si="52"/>
        <v>-2.5000000000000577E-3</v>
      </c>
      <c r="AD145" s="41"/>
      <c r="AE145" s="42"/>
      <c r="AF145" s="30">
        <v>141</v>
      </c>
      <c r="AG145" s="30">
        <v>1.44</v>
      </c>
      <c r="AH145" s="52">
        <f t="shared" si="53"/>
        <v>1.4399999999999999E-3</v>
      </c>
      <c r="AI145" s="8">
        <f t="shared" si="65"/>
        <v>5.1566201561774033E-3</v>
      </c>
      <c r="AJ145" s="59">
        <f t="shared" si="66"/>
        <v>4.1035079375146971E-2</v>
      </c>
      <c r="AK145" s="43">
        <f t="shared" si="54"/>
        <v>1686.06</v>
      </c>
      <c r="AL145" s="58">
        <f t="shared" si="55"/>
        <v>0</v>
      </c>
      <c r="AM145" s="8" t="str">
        <f t="shared" si="56"/>
        <v/>
      </c>
      <c r="AN145" s="8" t="str">
        <f t="shared" si="57"/>
        <v/>
      </c>
      <c r="AS145" s="22">
        <v>11.08</v>
      </c>
      <c r="AT145" s="23">
        <v>18.100000000000001</v>
      </c>
    </row>
    <row r="146" spans="11:46" x14ac:dyDescent="0.25">
      <c r="K146" s="15">
        <v>-38</v>
      </c>
      <c r="L146" s="26">
        <f t="shared" si="51"/>
        <v>-0.66322511575784526</v>
      </c>
      <c r="M146" s="18">
        <f t="shared" si="48"/>
        <v>11.062706965602137</v>
      </c>
      <c r="N146" s="29">
        <f t="shared" si="58"/>
        <v>-0.55340773554646105</v>
      </c>
      <c r="O146" s="18">
        <f t="shared" si="49"/>
        <v>-13.281785653115067</v>
      </c>
      <c r="P146" s="29">
        <f t="shared" si="59"/>
        <v>1.0798545850374097E-2</v>
      </c>
      <c r="Q146" s="18">
        <f t="shared" si="60"/>
        <v>6219.96240981548</v>
      </c>
      <c r="R146" s="29">
        <f t="shared" si="50"/>
        <v>117.54232139318998</v>
      </c>
      <c r="T146" s="30">
        <v>141</v>
      </c>
      <c r="U146" s="28">
        <f t="shared" si="61"/>
        <v>282</v>
      </c>
      <c r="V146" s="30">
        <v>1.44</v>
      </c>
      <c r="W146" s="33">
        <v>1.2</v>
      </c>
      <c r="X146" s="30">
        <f t="shared" si="67"/>
        <v>8.9999999999999969E-2</v>
      </c>
      <c r="Y146" s="33">
        <f t="shared" ref="Y146:Y209" si="68">(W146-W144)/2</f>
        <v>8.9999999999999969E-2</v>
      </c>
      <c r="Z146" s="36">
        <f t="shared" si="62"/>
        <v>1.2500000000000011E-2</v>
      </c>
      <c r="AA146" s="37">
        <f t="shared" si="63"/>
        <v>2.4999999999999467E-3</v>
      </c>
      <c r="AB146" s="36">
        <f t="shared" si="64"/>
        <v>2.7755575615628914E-17</v>
      </c>
      <c r="AC146" s="50">
        <f t="shared" si="52"/>
        <v>-2.4999999999999883E-3</v>
      </c>
      <c r="AD146" s="41"/>
      <c r="AE146" s="42"/>
      <c r="AF146" s="30">
        <v>142</v>
      </c>
      <c r="AG146" s="30">
        <v>1.54</v>
      </c>
      <c r="AH146" s="52">
        <f t="shared" si="53"/>
        <v>1.5400000000000001E-3</v>
      </c>
      <c r="AI146" s="8">
        <f t="shared" si="65"/>
        <v>5.7295779513082271E-3</v>
      </c>
      <c r="AJ146" s="59">
        <f t="shared" si="66"/>
        <v>2.4621047625087884E-2</v>
      </c>
      <c r="AK146" s="43">
        <f t="shared" si="54"/>
        <v>1702.21</v>
      </c>
      <c r="AL146" s="58">
        <f t="shared" si="55"/>
        <v>0</v>
      </c>
      <c r="AM146" s="8" t="str">
        <f t="shared" si="56"/>
        <v/>
      </c>
      <c r="AN146" s="8" t="str">
        <f t="shared" si="57"/>
        <v/>
      </c>
      <c r="AS146" s="22">
        <v>11.08</v>
      </c>
      <c r="AT146" s="23">
        <v>18.100000000000001</v>
      </c>
    </row>
    <row r="147" spans="11:46" x14ac:dyDescent="0.25">
      <c r="K147" s="15">
        <v>-37</v>
      </c>
      <c r="L147" s="26">
        <f t="shared" si="51"/>
        <v>-0.64577182323790194</v>
      </c>
      <c r="M147" s="18">
        <f t="shared" si="48"/>
        <v>10.520227702556452</v>
      </c>
      <c r="N147" s="29">
        <f t="shared" si="58"/>
        <v>-0.54247926304568495</v>
      </c>
      <c r="O147" s="18">
        <f t="shared" si="49"/>
        <v>-13.019502313096439</v>
      </c>
      <c r="P147" s="29">
        <f t="shared" si="59"/>
        <v>1.1056180028883311E-2</v>
      </c>
      <c r="Q147" s="18">
        <f t="shared" si="60"/>
        <v>6368.3596966367877</v>
      </c>
      <c r="R147" s="29">
        <f t="shared" si="50"/>
        <v>114.28028254522327</v>
      </c>
      <c r="T147" s="30">
        <v>142</v>
      </c>
      <c r="U147" s="28">
        <f t="shared" si="61"/>
        <v>284</v>
      </c>
      <c r="V147" s="30">
        <v>1.54</v>
      </c>
      <c r="W147" s="33">
        <v>1.29</v>
      </c>
      <c r="X147" s="30">
        <f t="shared" si="67"/>
        <v>9.9999999999999978E-2</v>
      </c>
      <c r="Y147" s="33">
        <f t="shared" si="68"/>
        <v>8.9999999999999969E-2</v>
      </c>
      <c r="Z147" s="36">
        <f t="shared" si="62"/>
        <v>7.5000000000000067E-3</v>
      </c>
      <c r="AA147" s="37">
        <f t="shared" si="63"/>
        <v>2.5000000000000022E-3</v>
      </c>
      <c r="AB147" s="36">
        <f t="shared" si="64"/>
        <v>-3.7499999999999756E-3</v>
      </c>
      <c r="AC147" s="50">
        <f t="shared" si="52"/>
        <v>2.50000000000003E-3</v>
      </c>
      <c r="AD147" s="41"/>
      <c r="AE147" s="42"/>
      <c r="AF147" s="30">
        <v>143</v>
      </c>
      <c r="AG147" s="30">
        <v>1.64</v>
      </c>
      <c r="AH147" s="52">
        <f t="shared" si="53"/>
        <v>1.64E-3</v>
      </c>
      <c r="AI147" s="8">
        <f t="shared" si="65"/>
        <v>6.0160568488736325E-3</v>
      </c>
      <c r="AJ147" s="59">
        <f t="shared" si="66"/>
        <v>1.6414031750058716E-2</v>
      </c>
      <c r="AK147" s="43">
        <f t="shared" si="54"/>
        <v>1718.3600000000001</v>
      </c>
      <c r="AL147" s="58">
        <f t="shared" si="55"/>
        <v>0</v>
      </c>
      <c r="AM147" s="8" t="str">
        <f t="shared" si="56"/>
        <v/>
      </c>
      <c r="AN147" s="8" t="str">
        <f t="shared" si="57"/>
        <v/>
      </c>
      <c r="AS147" s="22">
        <v>11.08</v>
      </c>
      <c r="AT147" s="23">
        <v>18.100000000000001</v>
      </c>
    </row>
    <row r="148" spans="11:46" x14ac:dyDescent="0.25">
      <c r="K148" s="15">
        <v>-36</v>
      </c>
      <c r="L148" s="26">
        <f t="shared" si="51"/>
        <v>-0.62831853071795862</v>
      </c>
      <c r="M148" s="18">
        <f t="shared" si="48"/>
        <v>9.9889323270677579</v>
      </c>
      <c r="N148" s="29">
        <f t="shared" si="58"/>
        <v>-0.53129537548869443</v>
      </c>
      <c r="O148" s="18">
        <f t="shared" si="49"/>
        <v>-12.751089011728666</v>
      </c>
      <c r="P148" s="29">
        <f t="shared" si="59"/>
        <v>1.1309287339049234E-2</v>
      </c>
      <c r="Q148" s="18">
        <f t="shared" si="60"/>
        <v>6514.149507292359</v>
      </c>
      <c r="R148" s="29">
        <f t="shared" si="50"/>
        <v>111.08549470235008</v>
      </c>
      <c r="T148" s="30">
        <v>143</v>
      </c>
      <c r="U148" s="28">
        <f t="shared" si="61"/>
        <v>286</v>
      </c>
      <c r="V148" s="30">
        <v>1.64</v>
      </c>
      <c r="W148" s="33">
        <v>1.39</v>
      </c>
      <c r="X148" s="30">
        <f t="shared" si="67"/>
        <v>0.10499999999999998</v>
      </c>
      <c r="Y148" s="33">
        <f t="shared" si="68"/>
        <v>9.4999999999999973E-2</v>
      </c>
      <c r="Z148" s="36">
        <f t="shared" si="62"/>
        <v>5.00000000000006E-3</v>
      </c>
      <c r="AA148" s="37">
        <f t="shared" si="63"/>
        <v>7.5000000000000067E-3</v>
      </c>
      <c r="AB148" s="36">
        <f t="shared" si="64"/>
        <v>-1.2500000000000011E-3</v>
      </c>
      <c r="AC148" s="50">
        <f t="shared" si="52"/>
        <v>5.0000000000000044E-3</v>
      </c>
      <c r="AD148" s="41"/>
      <c r="AE148" s="42"/>
      <c r="AF148" s="30">
        <v>144</v>
      </c>
      <c r="AG148" s="30">
        <v>1.75</v>
      </c>
      <c r="AH148" s="52">
        <f t="shared" si="53"/>
        <v>1.75E-3</v>
      </c>
      <c r="AI148" s="8">
        <f t="shared" si="65"/>
        <v>6.3025357464390509E-3</v>
      </c>
      <c r="AJ148" s="59">
        <f t="shared" si="66"/>
        <v>1.6414031750058716E-2</v>
      </c>
      <c r="AK148" s="43">
        <f t="shared" si="54"/>
        <v>1736.125</v>
      </c>
      <c r="AL148" s="58">
        <f t="shared" si="55"/>
        <v>0</v>
      </c>
      <c r="AM148" s="8" t="str">
        <f t="shared" si="56"/>
        <v/>
      </c>
      <c r="AN148" s="8" t="str">
        <f t="shared" si="57"/>
        <v/>
      </c>
      <c r="AS148" s="22">
        <v>11.08</v>
      </c>
      <c r="AT148" s="23">
        <v>18.100000000000001</v>
      </c>
    </row>
    <row r="149" spans="11:46" x14ac:dyDescent="0.25">
      <c r="K149" s="15">
        <v>-35</v>
      </c>
      <c r="L149" s="26">
        <f t="shared" si="51"/>
        <v>-0.6108652381980153</v>
      </c>
      <c r="M149" s="18">
        <f t="shared" si="48"/>
        <v>9.4690716387001714</v>
      </c>
      <c r="N149" s="29">
        <f t="shared" si="58"/>
        <v>-0.51986068836758648</v>
      </c>
      <c r="O149" s="18">
        <f t="shared" si="49"/>
        <v>-12.476656520822075</v>
      </c>
      <c r="P149" s="29">
        <f t="shared" si="59"/>
        <v>1.1557692445563816E-2</v>
      </c>
      <c r="Q149" s="18">
        <f t="shared" si="60"/>
        <v>6657.2308486447582</v>
      </c>
      <c r="R149" s="29">
        <f t="shared" si="50"/>
        <v>107.95946597368516</v>
      </c>
      <c r="T149" s="30">
        <v>144</v>
      </c>
      <c r="U149" s="28">
        <f t="shared" si="61"/>
        <v>288</v>
      </c>
      <c r="V149" s="30">
        <v>1.75</v>
      </c>
      <c r="W149" s="33">
        <v>1.5</v>
      </c>
      <c r="X149" s="30">
        <f t="shared" si="67"/>
        <v>0.1100000000000001</v>
      </c>
      <c r="Y149" s="33">
        <f t="shared" si="68"/>
        <v>0.10499999999999998</v>
      </c>
      <c r="Z149" s="36">
        <f t="shared" si="62"/>
        <v>5.0000000000000044E-3</v>
      </c>
      <c r="AA149" s="37">
        <f t="shared" si="63"/>
        <v>1.2500000000000011E-2</v>
      </c>
      <c r="AB149" s="36">
        <f t="shared" si="64"/>
        <v>-5.5511151231257827E-17</v>
      </c>
      <c r="AC149" s="50">
        <f t="shared" si="52"/>
        <v>0</v>
      </c>
      <c r="AD149" s="41"/>
      <c r="AE149" s="42"/>
      <c r="AF149" s="30">
        <v>145</v>
      </c>
      <c r="AG149" s="30">
        <v>1.86</v>
      </c>
      <c r="AH149" s="52">
        <f t="shared" si="53"/>
        <v>1.8600000000000001E-3</v>
      </c>
      <c r="AI149" s="8">
        <f t="shared" si="65"/>
        <v>6.5890146440044563E-3</v>
      </c>
      <c r="AJ149" s="59">
        <f t="shared" si="66"/>
        <v>1.6414031750061224E-2</v>
      </c>
      <c r="AK149" s="43">
        <f t="shared" si="54"/>
        <v>1753.89</v>
      </c>
      <c r="AL149" s="58">
        <f t="shared" si="55"/>
        <v>0</v>
      </c>
      <c r="AM149" s="8" t="str">
        <f t="shared" si="56"/>
        <v/>
      </c>
      <c r="AN149" s="8" t="str">
        <f t="shared" si="57"/>
        <v/>
      </c>
      <c r="AS149" s="22">
        <v>11.08</v>
      </c>
      <c r="AT149" s="23">
        <v>18.100000000000001</v>
      </c>
    </row>
    <row r="150" spans="11:46" x14ac:dyDescent="0.25">
      <c r="K150" s="15">
        <v>-34</v>
      </c>
      <c r="L150" s="26">
        <f t="shared" si="51"/>
        <v>-0.59341194567807209</v>
      </c>
      <c r="M150" s="18">
        <f t="shared" si="48"/>
        <v>8.9608916481026046</v>
      </c>
      <c r="N150" s="29">
        <f t="shared" si="58"/>
        <v>-0.5081799905975668</v>
      </c>
      <c r="O150" s="18">
        <f t="shared" si="49"/>
        <v>-12.196319774341603</v>
      </c>
      <c r="P150" s="29">
        <f t="shared" si="59"/>
        <v>1.1801223892798696E-2</v>
      </c>
      <c r="Q150" s="18">
        <f t="shared" si="60"/>
        <v>6797.5049622520492</v>
      </c>
      <c r="R150" s="29">
        <f t="shared" si="50"/>
        <v>104.90367567161604</v>
      </c>
      <c r="T150" s="30">
        <v>145</v>
      </c>
      <c r="U150" s="28">
        <f t="shared" si="61"/>
        <v>290</v>
      </c>
      <c r="V150" s="30">
        <v>1.86</v>
      </c>
      <c r="W150" s="33">
        <v>1.63</v>
      </c>
      <c r="X150" s="30">
        <f t="shared" si="67"/>
        <v>0.11499999999999999</v>
      </c>
      <c r="Y150" s="33">
        <f t="shared" si="68"/>
        <v>0.12</v>
      </c>
      <c r="Z150" s="36">
        <f t="shared" si="62"/>
        <v>4.9999999999999489E-3</v>
      </c>
      <c r="AA150" s="37">
        <f t="shared" si="63"/>
        <v>7.5000000000000067E-3</v>
      </c>
      <c r="AB150" s="36">
        <f t="shared" si="64"/>
        <v>-1.2499999999999734E-3</v>
      </c>
      <c r="AC150" s="50">
        <f t="shared" si="52"/>
        <v>-5.0000000000000044E-3</v>
      </c>
      <c r="AD150" s="41"/>
      <c r="AE150" s="42"/>
      <c r="AF150" s="30">
        <v>146</v>
      </c>
      <c r="AG150" s="30">
        <v>1.98</v>
      </c>
      <c r="AH150" s="52">
        <f t="shared" si="53"/>
        <v>1.98E-3</v>
      </c>
      <c r="AI150" s="8">
        <f t="shared" si="65"/>
        <v>6.8754935415699624E-3</v>
      </c>
      <c r="AJ150" s="59">
        <f t="shared" si="66"/>
        <v>8.2070158750296475E-3</v>
      </c>
      <c r="AK150" s="43">
        <f t="shared" si="54"/>
        <v>1773.27</v>
      </c>
      <c r="AL150" s="58">
        <f t="shared" si="55"/>
        <v>0</v>
      </c>
      <c r="AM150" s="8" t="str">
        <f t="shared" si="56"/>
        <v/>
      </c>
      <c r="AN150" s="8" t="str">
        <f t="shared" si="57"/>
        <v/>
      </c>
      <c r="AS150" s="22">
        <v>11.08</v>
      </c>
      <c r="AT150" s="23">
        <v>18.100000000000001</v>
      </c>
    </row>
    <row r="151" spans="11:46" x14ac:dyDescent="0.25">
      <c r="K151" s="15">
        <v>-33</v>
      </c>
      <c r="L151" s="26">
        <f t="shared" si="51"/>
        <v>-0.57595865315812877</v>
      </c>
      <c r="M151" s="18">
        <f t="shared" si="48"/>
        <v>8.4646334075206155</v>
      </c>
      <c r="N151" s="29">
        <f t="shared" si="58"/>
        <v>-0.49625824058198909</v>
      </c>
      <c r="O151" s="18">
        <f t="shared" si="49"/>
        <v>-11.910197773967738</v>
      </c>
      <c r="P151" s="29">
        <f t="shared" si="59"/>
        <v>1.203971421141059E-2</v>
      </c>
      <c r="Q151" s="18">
        <f t="shared" si="60"/>
        <v>6934.8753857725005</v>
      </c>
      <c r="R151" s="29">
        <f t="shared" si="50"/>
        <v>101.91957329263585</v>
      </c>
      <c r="T151" s="30">
        <v>146</v>
      </c>
      <c r="U151" s="28">
        <f t="shared" si="61"/>
        <v>292</v>
      </c>
      <c r="V151" s="30">
        <v>1.98</v>
      </c>
      <c r="W151" s="33">
        <v>1.74</v>
      </c>
      <c r="X151" s="30">
        <f t="shared" si="67"/>
        <v>0.12</v>
      </c>
      <c r="Y151" s="33">
        <f t="shared" si="68"/>
        <v>0.12</v>
      </c>
      <c r="Z151" s="36">
        <f t="shared" si="62"/>
        <v>2.5000000000000577E-3</v>
      </c>
      <c r="AA151" s="37">
        <f t="shared" si="63"/>
        <v>2.5000000000000022E-3</v>
      </c>
      <c r="AB151" s="36">
        <f t="shared" si="64"/>
        <v>-5.0000000000000044E-3</v>
      </c>
      <c r="AC151" s="50">
        <f t="shared" si="52"/>
        <v>-2.7755575615628914E-17</v>
      </c>
      <c r="AD151" s="41"/>
      <c r="AE151" s="42"/>
      <c r="AF151" s="30">
        <v>147</v>
      </c>
      <c r="AG151" s="30">
        <v>2.1</v>
      </c>
      <c r="AH151" s="52">
        <f t="shared" si="53"/>
        <v>2.1000000000000003E-3</v>
      </c>
      <c r="AI151" s="8">
        <f t="shared" si="65"/>
        <v>6.8754935415698748E-3</v>
      </c>
      <c r="AJ151" s="59">
        <f t="shared" si="66"/>
        <v>-1.6414031750061595E-2</v>
      </c>
      <c r="AK151" s="43">
        <f t="shared" si="54"/>
        <v>1792.65</v>
      </c>
      <c r="AL151" s="58">
        <f t="shared" si="55"/>
        <v>1.6414031750061595E-2</v>
      </c>
      <c r="AM151" s="8">
        <f t="shared" si="56"/>
        <v>682.36913578304848</v>
      </c>
      <c r="AN151" s="8">
        <f t="shared" si="57"/>
        <v>6516.1452583930131</v>
      </c>
      <c r="AS151" s="22">
        <v>11.08</v>
      </c>
      <c r="AT151" s="23">
        <v>18.100000000000001</v>
      </c>
    </row>
    <row r="152" spans="11:46" x14ac:dyDescent="0.25">
      <c r="K152" s="15">
        <v>-32</v>
      </c>
      <c r="L152" s="26">
        <f t="shared" si="51"/>
        <v>-0.55850536063818546</v>
      </c>
      <c r="M152" s="18">
        <f t="shared" si="48"/>
        <v>7.9805328453458699</v>
      </c>
      <c r="N152" s="29">
        <f t="shared" si="58"/>
        <v>-0.48410056217474562</v>
      </c>
      <c r="O152" s="18">
        <f t="shared" si="49"/>
        <v>-11.618413492193895</v>
      </c>
      <c r="P152" s="29">
        <f t="shared" si="59"/>
        <v>1.2273000017146263E-2</v>
      </c>
      <c r="Q152" s="18">
        <f t="shared" si="60"/>
        <v>7069.2480098762471</v>
      </c>
      <c r="R152" s="29">
        <f t="shared" si="50"/>
        <v>99.008577522455511</v>
      </c>
      <c r="T152" s="30">
        <v>147</v>
      </c>
      <c r="U152" s="28">
        <f t="shared" si="61"/>
        <v>294</v>
      </c>
      <c r="V152" s="30">
        <v>2.1</v>
      </c>
      <c r="W152" s="33">
        <v>1.88</v>
      </c>
      <c r="X152" s="30">
        <f t="shared" si="67"/>
        <v>0.12000000000000011</v>
      </c>
      <c r="Y152" s="33">
        <f t="shared" si="68"/>
        <v>0.125</v>
      </c>
      <c r="Z152" s="36">
        <f t="shared" si="62"/>
        <v>-5.00000000000006E-3</v>
      </c>
      <c r="AA152" s="37">
        <f t="shared" si="63"/>
        <v>7.4999999999999512E-3</v>
      </c>
      <c r="AB152" s="36">
        <f t="shared" si="64"/>
        <v>-1.2500000000000844E-3</v>
      </c>
      <c r="AC152" s="50">
        <f t="shared" si="52"/>
        <v>2.7755575615628914E-17</v>
      </c>
      <c r="AD152" s="41"/>
      <c r="AE152" s="42"/>
      <c r="AF152" s="30">
        <v>148</v>
      </c>
      <c r="AG152" s="30">
        <v>2.2200000000000002</v>
      </c>
      <c r="AH152" s="52">
        <f t="shared" si="53"/>
        <v>2.2200000000000002E-3</v>
      </c>
      <c r="AI152" s="8">
        <f t="shared" si="65"/>
        <v>6.3025357464390379E-3</v>
      </c>
      <c r="AJ152" s="59">
        <f t="shared" si="66"/>
        <v>-3.4787316828507165E-16</v>
      </c>
      <c r="AK152" s="43">
        <f t="shared" si="54"/>
        <v>1812.03</v>
      </c>
      <c r="AL152" s="58">
        <f t="shared" si="55"/>
        <v>3.4787316828507165E-16</v>
      </c>
      <c r="AM152" s="8" t="str">
        <f t="shared" si="56"/>
        <v/>
      </c>
      <c r="AN152" s="8" t="str">
        <f t="shared" si="57"/>
        <v/>
      </c>
      <c r="AS152" s="22">
        <v>11.08</v>
      </c>
      <c r="AT152" s="23">
        <v>18.100000000000001</v>
      </c>
    </row>
    <row r="153" spans="11:46" x14ac:dyDescent="0.25">
      <c r="K153" s="15">
        <v>-31</v>
      </c>
      <c r="L153" s="26">
        <f t="shared" si="51"/>
        <v>-0.54105206811824214</v>
      </c>
      <c r="M153" s="18">
        <f t="shared" si="48"/>
        <v>7.5088206047981734</v>
      </c>
      <c r="N153" s="29">
        <f t="shared" si="58"/>
        <v>-0.47171224054769656</v>
      </c>
      <c r="O153" s="18">
        <f t="shared" si="49"/>
        <v>-11.321093773144717</v>
      </c>
      <c r="P153" s="29">
        <f t="shared" si="59"/>
        <v>1.2500922102685053E-2</v>
      </c>
      <c r="Q153" s="18">
        <f t="shared" si="60"/>
        <v>7200.5311311465903</v>
      </c>
      <c r="R153" s="29">
        <f t="shared" si="50"/>
        <v>96.172075265965731</v>
      </c>
      <c r="T153" s="30">
        <v>148</v>
      </c>
      <c r="U153" s="28">
        <f t="shared" si="61"/>
        <v>296</v>
      </c>
      <c r="V153" s="30">
        <v>2.2200000000000002</v>
      </c>
      <c r="W153" s="33">
        <v>2.0099999999999998</v>
      </c>
      <c r="X153" s="30">
        <f t="shared" si="67"/>
        <v>0.10999999999999988</v>
      </c>
      <c r="Y153" s="33">
        <f t="shared" si="68"/>
        <v>0.1349999999999999</v>
      </c>
      <c r="Z153" s="36">
        <f t="shared" si="62"/>
        <v>-1.1102230246251565E-16</v>
      </c>
      <c r="AA153" s="37">
        <f t="shared" si="63"/>
        <v>2.5000000000000577E-3</v>
      </c>
      <c r="AB153" s="36">
        <f t="shared" si="64"/>
        <v>2.0000000000000101E-2</v>
      </c>
      <c r="AC153" s="50">
        <f t="shared" si="52"/>
        <v>-3.7499999999999478E-3</v>
      </c>
      <c r="AD153" s="41"/>
      <c r="AE153" s="42"/>
      <c r="AF153" s="30">
        <v>149</v>
      </c>
      <c r="AG153" s="30">
        <v>2.3199999999999998</v>
      </c>
      <c r="AH153" s="52">
        <f t="shared" si="53"/>
        <v>2.32E-3</v>
      </c>
      <c r="AI153" s="8">
        <f t="shared" si="65"/>
        <v>6.8754935415698626E-3</v>
      </c>
      <c r="AJ153" s="59">
        <f t="shared" si="66"/>
        <v>0.11489822225041105</v>
      </c>
      <c r="AK153" s="43">
        <f t="shared" si="54"/>
        <v>1828.18</v>
      </c>
      <c r="AL153" s="58">
        <f t="shared" si="55"/>
        <v>0</v>
      </c>
      <c r="AM153" s="8" t="str">
        <f t="shared" si="56"/>
        <v/>
      </c>
      <c r="AN153" s="8" t="str">
        <f t="shared" si="57"/>
        <v/>
      </c>
      <c r="AS153" s="22">
        <v>11.08</v>
      </c>
      <c r="AT153" s="23">
        <v>18.100000000000001</v>
      </c>
    </row>
    <row r="154" spans="11:46" x14ac:dyDescent="0.25">
      <c r="K154" s="15">
        <v>-30</v>
      </c>
      <c r="L154" s="26">
        <f t="shared" si="51"/>
        <v>-0.52359877559829882</v>
      </c>
      <c r="M154" s="18">
        <f t="shared" si="48"/>
        <v>7.0497218868287979</v>
      </c>
      <c r="N154" s="29">
        <f t="shared" si="58"/>
        <v>-0.45909871796937551</v>
      </c>
      <c r="O154" s="18">
        <f t="shared" si="49"/>
        <v>-11.018369231265012</v>
      </c>
      <c r="P154" s="29">
        <f t="shared" si="59"/>
        <v>1.2723325522922213E-2</v>
      </c>
      <c r="Q154" s="18">
        <f t="shared" si="60"/>
        <v>7328.6355012031945</v>
      </c>
      <c r="R154" s="29">
        <f t="shared" si="50"/>
        <v>93.411420702582575</v>
      </c>
      <c r="T154" s="30">
        <v>149</v>
      </c>
      <c r="U154" s="28">
        <f t="shared" si="61"/>
        <v>298</v>
      </c>
      <c r="V154" s="30">
        <v>2.3199999999999998</v>
      </c>
      <c r="W154" s="33">
        <v>2.14</v>
      </c>
      <c r="X154" s="30">
        <f t="shared" si="67"/>
        <v>0.11999999999999988</v>
      </c>
      <c r="Y154" s="33">
        <f t="shared" si="68"/>
        <v>0.13000000000000012</v>
      </c>
      <c r="Z154" s="36">
        <f t="shared" si="62"/>
        <v>3.5000000000000142E-2</v>
      </c>
      <c r="AA154" s="37">
        <f t="shared" si="63"/>
        <v>5.5511151231257827E-17</v>
      </c>
      <c r="AB154" s="36">
        <f t="shared" si="64"/>
        <v>1.1250000000000093E-2</v>
      </c>
      <c r="AC154" s="50">
        <f t="shared" si="52"/>
        <v>2.4999999999999467E-3</v>
      </c>
      <c r="AD154" s="41"/>
      <c r="AE154" s="42"/>
      <c r="AF154" s="30">
        <v>150</v>
      </c>
      <c r="AG154" s="30">
        <v>2.46</v>
      </c>
      <c r="AH154" s="52">
        <f t="shared" si="53"/>
        <v>2.4599999999999999E-3</v>
      </c>
      <c r="AI154" s="8">
        <f t="shared" si="65"/>
        <v>1.0313240312354807E-2</v>
      </c>
      <c r="AJ154" s="59">
        <f t="shared" si="66"/>
        <v>7.3863142875264201E-2</v>
      </c>
      <c r="AK154" s="43">
        <f t="shared" si="54"/>
        <v>1850.79</v>
      </c>
      <c r="AL154" s="58">
        <f t="shared" si="55"/>
        <v>0</v>
      </c>
      <c r="AM154" s="8" t="str">
        <f t="shared" si="56"/>
        <v/>
      </c>
      <c r="AN154" s="8" t="str">
        <f t="shared" si="57"/>
        <v/>
      </c>
      <c r="AS154" s="22">
        <v>11.08</v>
      </c>
      <c r="AT154" s="23">
        <v>18.100000000000001</v>
      </c>
    </row>
    <row r="155" spans="11:46" x14ac:dyDescent="0.25">
      <c r="K155" s="15">
        <v>-29</v>
      </c>
      <c r="L155" s="26">
        <f t="shared" si="51"/>
        <v>-0.50614548307835561</v>
      </c>
      <c r="M155" s="18">
        <f t="shared" si="48"/>
        <v>6.6034562973269457</v>
      </c>
      <c r="N155" s="29">
        <f t="shared" si="58"/>
        <v>-0.44626558950185213</v>
      </c>
      <c r="O155" s="18">
        <f t="shared" si="49"/>
        <v>-10.710374148044451</v>
      </c>
      <c r="P155" s="29">
        <f t="shared" si="59"/>
        <v>1.2940059672979398E-2</v>
      </c>
      <c r="Q155" s="18">
        <f t="shared" si="60"/>
        <v>7453.4743716361336</v>
      </c>
      <c r="R155" s="29">
        <f t="shared" si="50"/>
        <v>90.727934367468592</v>
      </c>
      <c r="T155" s="30">
        <v>150</v>
      </c>
      <c r="U155" s="28">
        <f t="shared" si="61"/>
        <v>300</v>
      </c>
      <c r="V155" s="30">
        <v>2.46</v>
      </c>
      <c r="W155" s="33">
        <v>2.2799999999999998</v>
      </c>
      <c r="X155" s="30">
        <f t="shared" si="67"/>
        <v>0.18000000000000016</v>
      </c>
      <c r="Y155" s="33">
        <f t="shared" si="68"/>
        <v>0.13500000000000001</v>
      </c>
      <c r="Z155" s="36">
        <f t="shared" si="62"/>
        <v>2.2500000000000075E-2</v>
      </c>
      <c r="AA155" s="37">
        <f t="shared" si="63"/>
        <v>7.4999999999999512E-3</v>
      </c>
      <c r="AB155" s="36">
        <f t="shared" si="64"/>
        <v>-2.5000000000000133E-2</v>
      </c>
      <c r="AC155" s="50">
        <f t="shared" si="52"/>
        <v>7.4999999999999789E-3</v>
      </c>
      <c r="AD155" s="41"/>
      <c r="AE155" s="42"/>
      <c r="AF155" s="30">
        <v>151</v>
      </c>
      <c r="AG155" s="30">
        <v>2.68</v>
      </c>
      <c r="AH155" s="52">
        <f t="shared" si="53"/>
        <v>2.6800000000000001E-3</v>
      </c>
      <c r="AI155" s="8">
        <f t="shared" si="65"/>
        <v>9.4538036196585695E-3</v>
      </c>
      <c r="AJ155" s="59">
        <f t="shared" si="66"/>
        <v>-4.9242095250176171E-2</v>
      </c>
      <c r="AK155" s="43">
        <f t="shared" si="54"/>
        <v>1886.32</v>
      </c>
      <c r="AL155" s="58">
        <f t="shared" si="55"/>
        <v>4.9242095250176171E-2</v>
      </c>
      <c r="AM155" s="8">
        <f t="shared" si="56"/>
        <v>404.0831744111681</v>
      </c>
      <c r="AN155" s="8">
        <f t="shared" si="57"/>
        <v>3858.7100776681127</v>
      </c>
      <c r="AS155" s="22">
        <v>11.08</v>
      </c>
      <c r="AT155" s="23">
        <v>18.100000000000001</v>
      </c>
    </row>
    <row r="156" spans="11:46" x14ac:dyDescent="0.25">
      <c r="K156" s="15">
        <v>-28</v>
      </c>
      <c r="L156" s="26">
        <f t="shared" si="51"/>
        <v>-0.48869219055841229</v>
      </c>
      <c r="M156" s="18">
        <f t="shared" si="48"/>
        <v>6.170237698703529</v>
      </c>
      <c r="N156" s="29">
        <f t="shared" si="58"/>
        <v>-0.43321859862341672</v>
      </c>
      <c r="O156" s="18">
        <f t="shared" si="49"/>
        <v>-10.397246366962001</v>
      </c>
      <c r="P156" s="29">
        <f t="shared" si="59"/>
        <v>1.3150978360479737E-2</v>
      </c>
      <c r="Q156" s="18">
        <f t="shared" si="60"/>
        <v>7574.9635356363287</v>
      </c>
      <c r="R156" s="29">
        <f t="shared" si="50"/>
        <v>88.122902259075801</v>
      </c>
      <c r="T156" s="30">
        <v>151</v>
      </c>
      <c r="U156" s="28">
        <f t="shared" si="61"/>
        <v>302</v>
      </c>
      <c r="V156" s="30">
        <v>2.68</v>
      </c>
      <c r="W156" s="33">
        <v>2.4300000000000002</v>
      </c>
      <c r="X156" s="30">
        <f t="shared" si="67"/>
        <v>0.16500000000000004</v>
      </c>
      <c r="Y156" s="33">
        <f t="shared" si="68"/>
        <v>0.14500000000000002</v>
      </c>
      <c r="Z156" s="36">
        <f t="shared" si="62"/>
        <v>-1.5000000000000124E-2</v>
      </c>
      <c r="AA156" s="37">
        <f t="shared" si="63"/>
        <v>1.5000000000000013E-2</v>
      </c>
      <c r="AB156" s="36">
        <f t="shared" si="64"/>
        <v>-1.5000000000000069E-2</v>
      </c>
      <c r="AC156" s="50">
        <f t="shared" si="52"/>
        <v>1.2499999999999734E-3</v>
      </c>
      <c r="AD156" s="41"/>
      <c r="AE156" s="42"/>
      <c r="AF156" s="30">
        <v>152</v>
      </c>
      <c r="AG156" s="30">
        <v>2.79</v>
      </c>
      <c r="AH156" s="52">
        <f t="shared" si="53"/>
        <v>2.7899999999999999E-3</v>
      </c>
      <c r="AI156" s="8">
        <f t="shared" si="65"/>
        <v>8.5943669269623341E-3</v>
      </c>
      <c r="AJ156" s="59">
        <f t="shared" si="66"/>
        <v>-2.4621047625088058E-2</v>
      </c>
      <c r="AK156" s="43">
        <f t="shared" si="54"/>
        <v>1904.085</v>
      </c>
      <c r="AL156" s="58">
        <f t="shared" si="55"/>
        <v>2.4621047625088058E-2</v>
      </c>
      <c r="AM156" s="8">
        <f t="shared" si="56"/>
        <v>574.13323816246179</v>
      </c>
      <c r="AN156" s="8">
        <f t="shared" si="57"/>
        <v>5482.5685708147321</v>
      </c>
      <c r="AS156" s="22">
        <v>11.08</v>
      </c>
      <c r="AT156" s="23">
        <v>18.100000000000001</v>
      </c>
    </row>
    <row r="157" spans="11:46" x14ac:dyDescent="0.25">
      <c r="K157" s="15">
        <v>-27</v>
      </c>
      <c r="L157" s="26">
        <f t="shared" si="51"/>
        <v>-0.47123889803846897</v>
      </c>
      <c r="M157" s="18">
        <f t="shared" si="48"/>
        <v>5.7502740659226363</v>
      </c>
      <c r="N157" s="29">
        <f t="shared" si="58"/>
        <v>-0.41996363278089266</v>
      </c>
      <c r="O157" s="18">
        <f t="shared" si="49"/>
        <v>-10.079127186741424</v>
      </c>
      <c r="P157" s="29">
        <f t="shared" si="59"/>
        <v>1.3355939871669165E-2</v>
      </c>
      <c r="Q157" s="18">
        <f t="shared" si="60"/>
        <v>7693.0213660814388</v>
      </c>
      <c r="R157" s="29">
        <f t="shared" si="50"/>
        <v>85.597574973433311</v>
      </c>
      <c r="T157" s="30">
        <v>152</v>
      </c>
      <c r="U157" s="28">
        <f t="shared" si="61"/>
        <v>304</v>
      </c>
      <c r="V157" s="30">
        <v>2.79</v>
      </c>
      <c r="W157" s="33">
        <v>2.61</v>
      </c>
      <c r="X157" s="30">
        <f t="shared" si="67"/>
        <v>0.14999999999999991</v>
      </c>
      <c r="Y157" s="33">
        <f t="shared" si="68"/>
        <v>0.16500000000000004</v>
      </c>
      <c r="Z157" s="36">
        <f t="shared" si="62"/>
        <v>-7.5000000000000622E-3</v>
      </c>
      <c r="AA157" s="37">
        <f t="shared" si="63"/>
        <v>9.9999999999998979E-3</v>
      </c>
      <c r="AB157" s="36">
        <f t="shared" si="64"/>
        <v>6.2500000000000888E-3</v>
      </c>
      <c r="AC157" s="50">
        <f t="shared" si="52"/>
        <v>-7.5000000000000067E-3</v>
      </c>
      <c r="AD157" s="41"/>
      <c r="AE157" s="42"/>
      <c r="AF157" s="30">
        <v>153</v>
      </c>
      <c r="AG157" s="30">
        <v>2.98</v>
      </c>
      <c r="AH157" s="52">
        <f t="shared" si="53"/>
        <v>2.98E-3</v>
      </c>
      <c r="AI157" s="8">
        <f t="shared" si="65"/>
        <v>8.5943669269623341E-3</v>
      </c>
      <c r="AJ157" s="59">
        <f t="shared" si="66"/>
        <v>-8.2070158750293699E-3</v>
      </c>
      <c r="AK157" s="43">
        <f t="shared" si="54"/>
        <v>1934.77</v>
      </c>
      <c r="AL157" s="58">
        <f t="shared" si="55"/>
        <v>8.2070158750293699E-3</v>
      </c>
      <c r="AM157" s="8" t="str">
        <f t="shared" si="56"/>
        <v/>
      </c>
      <c r="AN157" s="8" t="str">
        <f t="shared" si="57"/>
        <v/>
      </c>
      <c r="AS157" s="22">
        <v>11.08</v>
      </c>
      <c r="AT157" s="23">
        <v>18.100000000000001</v>
      </c>
    </row>
    <row r="158" spans="11:46" x14ac:dyDescent="0.25">
      <c r="K158" s="15">
        <v>-26</v>
      </c>
      <c r="L158" s="26">
        <f t="shared" si="51"/>
        <v>-0.4537856055185257</v>
      </c>
      <c r="M158" s="18">
        <f t="shared" si="48"/>
        <v>5.343767347042558</v>
      </c>
      <c r="N158" s="29">
        <f t="shared" si="58"/>
        <v>-0.40650671888007839</v>
      </c>
      <c r="O158" s="18">
        <f t="shared" si="49"/>
        <v>-9.7561612531218813</v>
      </c>
      <c r="P158" s="29">
        <f t="shared" si="59"/>
        <v>1.3554807031493254E-2</v>
      </c>
      <c r="Q158" s="18">
        <f t="shared" si="60"/>
        <v>7807.5688501401146</v>
      </c>
      <c r="R158" s="29">
        <f t="shared" si="50"/>
        <v>83.153166865552123</v>
      </c>
      <c r="T158" s="30">
        <v>153</v>
      </c>
      <c r="U158" s="28">
        <f t="shared" si="61"/>
        <v>306</v>
      </c>
      <c r="V158" s="30">
        <v>2.98</v>
      </c>
      <c r="W158" s="33">
        <v>2.76</v>
      </c>
      <c r="X158" s="30">
        <f t="shared" si="67"/>
        <v>0.14999999999999991</v>
      </c>
      <c r="Y158" s="33">
        <f t="shared" si="68"/>
        <v>0.16499999999999981</v>
      </c>
      <c r="Z158" s="36">
        <f t="shared" si="62"/>
        <v>-2.4999999999999467E-3</v>
      </c>
      <c r="AA158" s="37">
        <f t="shared" si="63"/>
        <v>0</v>
      </c>
      <c r="AB158" s="36">
        <f t="shared" si="64"/>
        <v>1.2500000000000067E-2</v>
      </c>
      <c r="AC158" s="50">
        <f t="shared" si="52"/>
        <v>-1.2499999999998623E-3</v>
      </c>
      <c r="AD158" s="41"/>
      <c r="AE158" s="42"/>
      <c r="AF158" s="30">
        <v>154</v>
      </c>
      <c r="AG158" s="30">
        <v>3.09</v>
      </c>
      <c r="AH158" s="52">
        <f t="shared" si="53"/>
        <v>3.0899999999999999E-3</v>
      </c>
      <c r="AI158" s="8">
        <f t="shared" si="65"/>
        <v>8.3078880293969218E-3</v>
      </c>
      <c r="AJ158" s="59">
        <f t="shared" si="66"/>
        <v>5.7449111125209361E-2</v>
      </c>
      <c r="AK158" s="43">
        <f t="shared" si="54"/>
        <v>1952.5349999999999</v>
      </c>
      <c r="AL158" s="58">
        <f t="shared" si="55"/>
        <v>0</v>
      </c>
      <c r="AM158" s="8" t="str">
        <f t="shared" si="56"/>
        <v/>
      </c>
      <c r="AN158" s="8" t="str">
        <f t="shared" si="57"/>
        <v/>
      </c>
      <c r="AS158" s="22">
        <v>11.08</v>
      </c>
      <c r="AT158" s="23">
        <v>18.100000000000001</v>
      </c>
    </row>
    <row r="159" spans="11:46" x14ac:dyDescent="0.25">
      <c r="K159" s="15">
        <v>-25</v>
      </c>
      <c r="L159" s="26">
        <f t="shared" si="51"/>
        <v>-0.43633231299858238</v>
      </c>
      <c r="M159" s="18">
        <f t="shared" si="48"/>
        <v>4.9509133283246518</v>
      </c>
      <c r="N159" s="29">
        <f t="shared" si="58"/>
        <v>-0.39285401871790615</v>
      </c>
      <c r="O159" s="18">
        <f t="shared" si="49"/>
        <v>-9.4284964492297494</v>
      </c>
      <c r="P159" s="29">
        <f t="shared" si="59"/>
        <v>1.3747447258845469E-2</v>
      </c>
      <c r="Q159" s="18">
        <f t="shared" si="60"/>
        <v>7918.52962109499</v>
      </c>
      <c r="R159" s="29">
        <f t="shared" si="50"/>
        <v>80.790855238296928</v>
      </c>
      <c r="T159" s="30">
        <v>154</v>
      </c>
      <c r="U159" s="28">
        <f t="shared" si="61"/>
        <v>308</v>
      </c>
      <c r="V159" s="30">
        <v>3.09</v>
      </c>
      <c r="W159" s="33">
        <v>2.94</v>
      </c>
      <c r="X159" s="30">
        <f t="shared" si="67"/>
        <v>0.14500000000000002</v>
      </c>
      <c r="Y159" s="33">
        <f t="shared" si="68"/>
        <v>0.16500000000000004</v>
      </c>
      <c r="Z159" s="36">
        <f t="shared" si="62"/>
        <v>1.7500000000000071E-2</v>
      </c>
      <c r="AA159" s="37">
        <f t="shared" si="63"/>
        <v>7.5000000000001732E-3</v>
      </c>
      <c r="AB159" s="36">
        <f t="shared" si="64"/>
        <v>9.9999999999999534E-3</v>
      </c>
      <c r="AC159" s="50">
        <f t="shared" si="52"/>
        <v>6.2499999999999778E-3</v>
      </c>
      <c r="AD159" s="41"/>
      <c r="AE159" s="42"/>
      <c r="AF159" s="30">
        <v>155</v>
      </c>
      <c r="AG159" s="30">
        <v>3.27</v>
      </c>
      <c r="AH159" s="52">
        <f t="shared" si="53"/>
        <v>3.2699999999999999E-3</v>
      </c>
      <c r="AI159" s="8">
        <f t="shared" si="65"/>
        <v>1.0599719209920352E-2</v>
      </c>
      <c r="AJ159" s="59">
        <f t="shared" si="66"/>
        <v>5.7449111125206266E-2</v>
      </c>
      <c r="AK159" s="43">
        <f t="shared" si="54"/>
        <v>1981.605</v>
      </c>
      <c r="AL159" s="58">
        <f t="shared" si="55"/>
        <v>0</v>
      </c>
      <c r="AM159" s="8" t="str">
        <f t="shared" si="56"/>
        <v/>
      </c>
      <c r="AN159" s="8" t="str">
        <f t="shared" si="57"/>
        <v/>
      </c>
      <c r="AS159" s="22">
        <v>11.08</v>
      </c>
      <c r="AT159" s="23">
        <v>18.100000000000001</v>
      </c>
    </row>
    <row r="160" spans="11:46" x14ac:dyDescent="0.25">
      <c r="K160" s="15">
        <v>-24</v>
      </c>
      <c r="L160" s="26">
        <f t="shared" si="51"/>
        <v>-0.41887902047863912</v>
      </c>
      <c r="M160" s="18">
        <f t="shared" si="48"/>
        <v>4.5719015039622644</v>
      </c>
      <c r="N160" s="29">
        <f t="shared" si="58"/>
        <v>-0.37901182436238745</v>
      </c>
      <c r="O160" s="18">
        <f t="shared" si="49"/>
        <v>-9.0962837846972988</v>
      </c>
      <c r="P160" s="29">
        <f t="shared" si="59"/>
        <v>1.3933732616253636E-2</v>
      </c>
      <c r="Q160" s="18">
        <f t="shared" si="60"/>
        <v>8025.8299869620942</v>
      </c>
      <c r="R160" s="29">
        <f t="shared" si="50"/>
        <v>78.511779559039638</v>
      </c>
      <c r="T160" s="30">
        <v>155</v>
      </c>
      <c r="U160" s="28">
        <f t="shared" si="61"/>
        <v>310</v>
      </c>
      <c r="V160" s="30">
        <v>3.27</v>
      </c>
      <c r="W160" s="33">
        <v>3.12</v>
      </c>
      <c r="X160" s="30">
        <f t="shared" si="67"/>
        <v>0.18500000000000005</v>
      </c>
      <c r="Y160" s="33">
        <f t="shared" si="68"/>
        <v>0.18000000000000016</v>
      </c>
      <c r="Z160" s="36">
        <f t="shared" si="62"/>
        <v>1.749999999999996E-2</v>
      </c>
      <c r="AA160" s="37">
        <f t="shared" si="63"/>
        <v>1.2499999999999956E-2</v>
      </c>
      <c r="AB160" s="36">
        <f t="shared" si="64"/>
        <v>-1.0000000000000064E-2</v>
      </c>
      <c r="AC160" s="50">
        <f t="shared" si="52"/>
        <v>1.2499999999998623E-3</v>
      </c>
      <c r="AD160" s="41"/>
      <c r="AE160" s="42"/>
      <c r="AF160" s="30">
        <v>156</v>
      </c>
      <c r="AG160" s="30">
        <v>3.46</v>
      </c>
      <c r="AH160" s="52">
        <f t="shared" si="53"/>
        <v>3.46E-3</v>
      </c>
      <c r="AI160" s="8">
        <f t="shared" si="65"/>
        <v>1.0313240312354807E-2</v>
      </c>
      <c r="AJ160" s="59">
        <f t="shared" si="66"/>
        <v>-8.2070158750331967E-3</v>
      </c>
      <c r="AK160" s="43">
        <f t="shared" si="54"/>
        <v>2012.29</v>
      </c>
      <c r="AL160" s="58">
        <f t="shared" si="55"/>
        <v>8.2070158750331967E-3</v>
      </c>
      <c r="AM160" s="8" t="str">
        <f t="shared" si="56"/>
        <v/>
      </c>
      <c r="AN160" s="8" t="str">
        <f t="shared" si="57"/>
        <v/>
      </c>
      <c r="AS160" s="22">
        <v>11.08</v>
      </c>
      <c r="AT160" s="23">
        <v>18.100000000000001</v>
      </c>
    </row>
    <row r="161" spans="11:46" x14ac:dyDescent="0.25">
      <c r="K161" s="15">
        <v>-23</v>
      </c>
      <c r="L161" s="26">
        <f t="shared" si="51"/>
        <v>-0.4014257279586958</v>
      </c>
      <c r="M161" s="18">
        <f t="shared" si="48"/>
        <v>4.2069149504768655</v>
      </c>
      <c r="N161" s="29">
        <f t="shared" si="58"/>
        <v>-0.36498655348539888</v>
      </c>
      <c r="O161" s="18">
        <f t="shared" si="49"/>
        <v>-8.7596772836495731</v>
      </c>
      <c r="P161" s="29">
        <f t="shared" si="59"/>
        <v>1.4113539854919033E-2</v>
      </c>
      <c r="Q161" s="18">
        <f t="shared" si="60"/>
        <v>8129.3989564333624</v>
      </c>
      <c r="R161" s="29">
        <f t="shared" si="50"/>
        <v>76.317040704377519</v>
      </c>
      <c r="T161" s="30">
        <v>156</v>
      </c>
      <c r="U161" s="28">
        <f t="shared" si="61"/>
        <v>312</v>
      </c>
      <c r="V161" s="30">
        <v>3.46</v>
      </c>
      <c r="W161" s="33">
        <v>3.32</v>
      </c>
      <c r="X161" s="30">
        <f t="shared" si="67"/>
        <v>0.17999999999999994</v>
      </c>
      <c r="Y161" s="33">
        <f t="shared" si="68"/>
        <v>0.18999999999999995</v>
      </c>
      <c r="Z161" s="36">
        <f t="shared" si="62"/>
        <v>-2.5000000000000577E-3</v>
      </c>
      <c r="AA161" s="37">
        <f t="shared" si="63"/>
        <v>9.9999999999998979E-3</v>
      </c>
      <c r="AB161" s="36">
        <f t="shared" si="64"/>
        <v>-5.0000000000000044E-3</v>
      </c>
      <c r="AC161" s="50">
        <f t="shared" si="52"/>
        <v>-3.7499999999999201E-3</v>
      </c>
      <c r="AD161" s="41"/>
      <c r="AE161" s="42"/>
      <c r="AF161" s="30">
        <v>157</v>
      </c>
      <c r="AG161" s="30">
        <v>3.63</v>
      </c>
      <c r="AH161" s="52">
        <f t="shared" si="53"/>
        <v>3.63E-3</v>
      </c>
      <c r="AI161" s="8">
        <f t="shared" si="65"/>
        <v>1.0313240312354807E-2</v>
      </c>
      <c r="AJ161" s="59">
        <f t="shared" si="66"/>
        <v>2.4621047625087364E-2</v>
      </c>
      <c r="AK161" s="43">
        <f t="shared" si="54"/>
        <v>2039.7449999999999</v>
      </c>
      <c r="AL161" s="58">
        <f t="shared" si="55"/>
        <v>0</v>
      </c>
      <c r="AM161" s="8" t="str">
        <f t="shared" si="56"/>
        <v/>
      </c>
      <c r="AN161" s="8" t="str">
        <f t="shared" si="57"/>
        <v/>
      </c>
      <c r="AS161" s="22">
        <v>11.08</v>
      </c>
      <c r="AT161" s="23">
        <v>18.100000000000001</v>
      </c>
    </row>
    <row r="162" spans="11:46" x14ac:dyDescent="0.25">
      <c r="K162" s="15">
        <v>-22</v>
      </c>
      <c r="L162" s="26">
        <f t="shared" si="51"/>
        <v>-0.38397243543875248</v>
      </c>
      <c r="M162" s="18">
        <f t="shared" si="48"/>
        <v>3.8561302058243161</v>
      </c>
      <c r="N162" s="29">
        <f t="shared" si="58"/>
        <v>-0.35078474465254939</v>
      </c>
      <c r="O162" s="18">
        <f t="shared" si="49"/>
        <v>-8.4188338716611852</v>
      </c>
      <c r="P162" s="29">
        <f t="shared" si="59"/>
        <v>1.4286750455340336E-2</v>
      </c>
      <c r="Q162" s="18">
        <f t="shared" si="60"/>
        <v>8229.1682622760327</v>
      </c>
      <c r="R162" s="29">
        <f t="shared" si="50"/>
        <v>74.207700233174421</v>
      </c>
      <c r="T162" s="30">
        <v>157</v>
      </c>
      <c r="U162" s="28">
        <f t="shared" si="61"/>
        <v>314</v>
      </c>
      <c r="V162" s="30">
        <v>3.63</v>
      </c>
      <c r="W162" s="33">
        <v>3.52</v>
      </c>
      <c r="X162" s="30">
        <f t="shared" si="67"/>
        <v>0.17999999999999994</v>
      </c>
      <c r="Y162" s="33">
        <f t="shared" si="68"/>
        <v>0.19999999999999996</v>
      </c>
      <c r="Z162" s="36">
        <f t="shared" si="62"/>
        <v>7.4999999999999512E-3</v>
      </c>
      <c r="AA162" s="37">
        <f t="shared" si="63"/>
        <v>5.0000000000001155E-3</v>
      </c>
      <c r="AB162" s="36">
        <f t="shared" si="64"/>
        <v>7.5000000000001177E-3</v>
      </c>
      <c r="AC162" s="50">
        <f t="shared" si="52"/>
        <v>5.00000000000006E-3</v>
      </c>
      <c r="AD162" s="41"/>
      <c r="AE162" s="42"/>
      <c r="AF162" s="30">
        <v>158</v>
      </c>
      <c r="AG162" s="30">
        <v>3.82</v>
      </c>
      <c r="AH162" s="52">
        <f t="shared" si="53"/>
        <v>3.82E-3</v>
      </c>
      <c r="AI162" s="8">
        <f t="shared" si="65"/>
        <v>1.1172677005051018E-2</v>
      </c>
      <c r="AJ162" s="59">
        <f t="shared" si="66"/>
        <v>4.1035079375146749E-2</v>
      </c>
      <c r="AK162" s="43">
        <f t="shared" si="54"/>
        <v>2070.4300000000003</v>
      </c>
      <c r="AL162" s="58">
        <f t="shared" si="55"/>
        <v>0</v>
      </c>
      <c r="AM162" s="8" t="str">
        <f t="shared" si="56"/>
        <v/>
      </c>
      <c r="AN162" s="8" t="str">
        <f t="shared" si="57"/>
        <v/>
      </c>
      <c r="AS162" s="22">
        <v>11.08</v>
      </c>
      <c r="AT162" s="23">
        <v>18.100000000000001</v>
      </c>
    </row>
    <row r="163" spans="11:46" x14ac:dyDescent="0.25">
      <c r="K163" s="15">
        <v>-21</v>
      </c>
      <c r="L163" s="26">
        <f t="shared" si="51"/>
        <v>-0.36651914291880922</v>
      </c>
      <c r="M163" s="18">
        <f t="shared" si="48"/>
        <v>3.5197171532495979</v>
      </c>
      <c r="N163" s="29">
        <f t="shared" si="58"/>
        <v>-0.33641305257471821</v>
      </c>
      <c r="O163" s="18">
        <f t="shared" si="49"/>
        <v>-8.073913261793237</v>
      </c>
      <c r="P163" s="29">
        <f t="shared" si="59"/>
        <v>1.4453250663682748E-2</v>
      </c>
      <c r="Q163" s="18">
        <f t="shared" si="60"/>
        <v>8325.0723822812633</v>
      </c>
      <c r="R163" s="29">
        <f t="shared" si="50"/>
        <v>72.184779688155587</v>
      </c>
      <c r="T163" s="30">
        <v>158</v>
      </c>
      <c r="U163" s="28">
        <f t="shared" si="61"/>
        <v>316</v>
      </c>
      <c r="V163" s="30">
        <v>3.82</v>
      </c>
      <c r="W163" s="33">
        <v>3.72</v>
      </c>
      <c r="X163" s="30">
        <f t="shared" si="67"/>
        <v>0.19499999999999984</v>
      </c>
      <c r="Y163" s="33">
        <f t="shared" si="68"/>
        <v>0.20000000000000018</v>
      </c>
      <c r="Z163" s="36">
        <f t="shared" si="62"/>
        <v>1.2500000000000178E-2</v>
      </c>
      <c r="AA163" s="37">
        <f t="shared" si="63"/>
        <v>2.0000000000000018E-2</v>
      </c>
      <c r="AB163" s="36">
        <f t="shared" si="64"/>
        <v>1.2500000000001399E-3</v>
      </c>
      <c r="AC163" s="50">
        <f t="shared" si="52"/>
        <v>1.24999999999999E-2</v>
      </c>
      <c r="AD163" s="41"/>
      <c r="AE163" s="42"/>
      <c r="AF163" s="30">
        <v>159</v>
      </c>
      <c r="AG163" s="30">
        <v>4.0199999999999996</v>
      </c>
      <c r="AH163" s="52">
        <f t="shared" si="53"/>
        <v>4.0199999999999993E-3</v>
      </c>
      <c r="AI163" s="8">
        <f t="shared" si="65"/>
        <v>1.1745634800181865E-2</v>
      </c>
      <c r="AJ163" s="59">
        <f t="shared" si="66"/>
        <v>3.2828063500118472E-2</v>
      </c>
      <c r="AK163" s="43">
        <f t="shared" si="54"/>
        <v>2102.73</v>
      </c>
      <c r="AL163" s="58">
        <f t="shared" si="55"/>
        <v>0</v>
      </c>
      <c r="AM163" s="8" t="str">
        <f t="shared" si="56"/>
        <v/>
      </c>
      <c r="AN163" s="8" t="str">
        <f t="shared" si="57"/>
        <v/>
      </c>
      <c r="AS163" s="22">
        <v>11.08</v>
      </c>
      <c r="AT163" s="23">
        <v>18.100000000000001</v>
      </c>
    </row>
    <row r="164" spans="11:46" x14ac:dyDescent="0.25">
      <c r="K164" s="15">
        <v>-20</v>
      </c>
      <c r="L164" s="26">
        <f t="shared" si="51"/>
        <v>-0.3490658503988659</v>
      </c>
      <c r="M164" s="18">
        <f t="shared" si="48"/>
        <v>3.197838909924414</v>
      </c>
      <c r="N164" s="29">
        <f t="shared" si="58"/>
        <v>-0.32187824332518389</v>
      </c>
      <c r="O164" s="18">
        <f t="shared" si="49"/>
        <v>-7.7250778398044142</v>
      </c>
      <c r="P164" s="29">
        <f t="shared" si="59"/>
        <v>1.4612931524076167E-2</v>
      </c>
      <c r="Q164" s="18">
        <f t="shared" si="60"/>
        <v>8417.0485578678727</v>
      </c>
      <c r="R164" s="29">
        <f t="shared" si="50"/>
        <v>70.249259926262681</v>
      </c>
      <c r="T164" s="30">
        <v>159</v>
      </c>
      <c r="U164" s="28">
        <f t="shared" si="61"/>
        <v>318</v>
      </c>
      <c r="V164" s="30">
        <v>4.0199999999999996</v>
      </c>
      <c r="W164" s="33">
        <v>4</v>
      </c>
      <c r="X164" s="30">
        <f t="shared" si="67"/>
        <v>0.20500000000000029</v>
      </c>
      <c r="Y164" s="33">
        <f t="shared" si="68"/>
        <v>0.24</v>
      </c>
      <c r="Z164" s="36">
        <f t="shared" si="62"/>
        <v>1.0000000000000231E-2</v>
      </c>
      <c r="AA164" s="37">
        <f t="shared" si="63"/>
        <v>2.9999999999999916E-2</v>
      </c>
      <c r="AB164" s="36">
        <f t="shared" si="64"/>
        <v>-1.2500000000002509E-3</v>
      </c>
      <c r="AC164" s="50">
        <f t="shared" si="52"/>
        <v>-3.7499999999999756E-3</v>
      </c>
      <c r="AD164" s="41"/>
      <c r="AE164" s="42"/>
      <c r="AF164" s="30">
        <v>160</v>
      </c>
      <c r="AG164" s="30">
        <v>4.2300000000000004</v>
      </c>
      <c r="AH164" s="52">
        <f t="shared" si="53"/>
        <v>4.2300000000000003E-3</v>
      </c>
      <c r="AI164" s="8">
        <f t="shared" si="65"/>
        <v>1.2318592595312702E-2</v>
      </c>
      <c r="AJ164" s="59">
        <f t="shared" si="66"/>
        <v>3.2828063500117084E-2</v>
      </c>
      <c r="AK164" s="43">
        <f t="shared" si="54"/>
        <v>2136.645</v>
      </c>
      <c r="AL164" s="58">
        <f t="shared" si="55"/>
        <v>0</v>
      </c>
      <c r="AM164" s="8" t="str">
        <f t="shared" si="56"/>
        <v/>
      </c>
      <c r="AN164" s="8" t="str">
        <f t="shared" si="57"/>
        <v/>
      </c>
      <c r="AS164" s="22">
        <v>11.08</v>
      </c>
      <c r="AT164" s="23">
        <v>18.100000000000001</v>
      </c>
    </row>
    <row r="165" spans="11:46" x14ac:dyDescent="0.25">
      <c r="K165" s="15">
        <v>-19</v>
      </c>
      <c r="L165" s="26">
        <f t="shared" si="51"/>
        <v>-0.33161255787892263</v>
      </c>
      <c r="M165" s="18">
        <f t="shared" si="48"/>
        <v>2.8906517203978481</v>
      </c>
      <c r="N165" s="29">
        <f t="shared" si="58"/>
        <v>-0.30718718952656587</v>
      </c>
      <c r="O165" s="18">
        <f t="shared" si="49"/>
        <v>-7.372492548637581</v>
      </c>
      <c r="P165" s="29">
        <f t="shared" si="59"/>
        <v>1.4765688907588004E-2</v>
      </c>
      <c r="Q165" s="18">
        <f t="shared" si="60"/>
        <v>8505.0368107706909</v>
      </c>
      <c r="R165" s="29">
        <f t="shared" si="50"/>
        <v>68.40208047795079</v>
      </c>
      <c r="T165" s="30">
        <v>160</v>
      </c>
      <c r="U165" s="28">
        <f t="shared" si="61"/>
        <v>320</v>
      </c>
      <c r="V165" s="30">
        <v>4.2300000000000004</v>
      </c>
      <c r="W165" s="33">
        <v>4.24</v>
      </c>
      <c r="X165" s="30">
        <f t="shared" si="67"/>
        <v>0.2150000000000003</v>
      </c>
      <c r="Y165" s="33">
        <f t="shared" si="68"/>
        <v>0.26</v>
      </c>
      <c r="Z165" s="36">
        <f t="shared" si="62"/>
        <v>9.9999999999996758E-3</v>
      </c>
      <c r="AA165" s="37">
        <f t="shared" si="63"/>
        <v>1.2500000000000067E-2</v>
      </c>
      <c r="AB165" s="36">
        <f t="shared" si="64"/>
        <v>-2.5000000000001688E-3</v>
      </c>
      <c r="AC165" s="50">
        <f t="shared" si="52"/>
        <v>-1.5000000000000013E-2</v>
      </c>
      <c r="AD165" s="41"/>
      <c r="AE165" s="42"/>
      <c r="AF165" s="30">
        <v>161</v>
      </c>
      <c r="AG165" s="30">
        <v>4.45</v>
      </c>
      <c r="AH165" s="52">
        <f t="shared" si="53"/>
        <v>4.45E-3</v>
      </c>
      <c r="AI165" s="8">
        <f t="shared" si="65"/>
        <v>1.28915503904435E-2</v>
      </c>
      <c r="AJ165" s="59">
        <f t="shared" si="66"/>
        <v>1.641403175005874E-2</v>
      </c>
      <c r="AK165" s="43">
        <f t="shared" si="54"/>
        <v>2172.1750000000002</v>
      </c>
      <c r="AL165" s="58">
        <f t="shared" si="55"/>
        <v>0</v>
      </c>
      <c r="AM165" s="8" t="str">
        <f t="shared" si="56"/>
        <v/>
      </c>
      <c r="AN165" s="8" t="str">
        <f t="shared" si="57"/>
        <v/>
      </c>
      <c r="AS165" s="22">
        <v>11.08</v>
      </c>
      <c r="AT165" s="23">
        <v>18.100000000000001</v>
      </c>
    </row>
    <row r="166" spans="11:46" x14ac:dyDescent="0.25">
      <c r="K166" s="15">
        <v>-18</v>
      </c>
      <c r="L166" s="26">
        <f t="shared" si="51"/>
        <v>-0.31415926535897931</v>
      </c>
      <c r="M166" s="18">
        <f t="shared" si="48"/>
        <v>2.5983048548878402</v>
      </c>
      <c r="N166" s="29">
        <f t="shared" si="58"/>
        <v>-0.29234686551000788</v>
      </c>
      <c r="O166" s="18">
        <f t="shared" si="49"/>
        <v>-7.0163247722401891</v>
      </c>
      <c r="P166" s="29">
        <f t="shared" si="59"/>
        <v>1.4911423537650847E-2</v>
      </c>
      <c r="Q166" s="18">
        <f t="shared" si="60"/>
        <v>8588.9799576868882</v>
      </c>
      <c r="R166" s="29">
        <f t="shared" si="50"/>
        <v>66.644138935594313</v>
      </c>
      <c r="T166" s="30">
        <v>161</v>
      </c>
      <c r="U166" s="28">
        <f t="shared" si="61"/>
        <v>322</v>
      </c>
      <c r="V166" s="30">
        <v>4.45</v>
      </c>
      <c r="W166" s="33">
        <v>4.53</v>
      </c>
      <c r="X166" s="30">
        <f t="shared" si="67"/>
        <v>0.22499999999999964</v>
      </c>
      <c r="Y166" s="33">
        <f t="shared" si="68"/>
        <v>0.26500000000000012</v>
      </c>
      <c r="Z166" s="36">
        <f t="shared" si="62"/>
        <v>4.9999999999998934E-3</v>
      </c>
      <c r="AA166" s="37">
        <f t="shared" si="63"/>
        <v>-1.1102230246251565E-16</v>
      </c>
      <c r="AB166" s="36">
        <f t="shared" si="64"/>
        <v>-2.4999999999996692E-3</v>
      </c>
      <c r="AC166" s="50">
        <f t="shared" si="52"/>
        <v>-1.2500000000000122E-2</v>
      </c>
      <c r="AD166" s="41"/>
      <c r="AE166" s="42"/>
      <c r="AF166" s="30">
        <v>162</v>
      </c>
      <c r="AG166" s="30">
        <v>4.68</v>
      </c>
      <c r="AH166" s="52">
        <f t="shared" si="53"/>
        <v>4.6800000000000001E-3</v>
      </c>
      <c r="AI166" s="8">
        <f t="shared" si="65"/>
        <v>1.2891550390443526E-2</v>
      </c>
      <c r="AJ166" s="59">
        <f t="shared" si="66"/>
        <v>1.641403175005874E-2</v>
      </c>
      <c r="AK166" s="43">
        <f t="shared" si="54"/>
        <v>2209.3200000000002</v>
      </c>
      <c r="AL166" s="58">
        <f t="shared" si="55"/>
        <v>0</v>
      </c>
      <c r="AM166" s="8" t="str">
        <f t="shared" si="56"/>
        <v/>
      </c>
      <c r="AN166" s="8" t="str">
        <f t="shared" si="57"/>
        <v/>
      </c>
      <c r="AS166" s="22">
        <v>11.08</v>
      </c>
      <c r="AT166" s="23">
        <v>18.100000000000001</v>
      </c>
    </row>
    <row r="167" spans="11:46" x14ac:dyDescent="0.25">
      <c r="K167" s="15">
        <v>-17</v>
      </c>
      <c r="L167" s="26">
        <f t="shared" si="51"/>
        <v>-0.29670597283903605</v>
      </c>
      <c r="M167" s="18">
        <f t="shared" si="48"/>
        <v>2.3209405124365761</v>
      </c>
      <c r="N167" s="29">
        <f t="shared" si="58"/>
        <v>-0.27736434245126418</v>
      </c>
      <c r="O167" s="18">
        <f t="shared" si="49"/>
        <v>-6.6567442188303403</v>
      </c>
      <c r="P167" s="29">
        <f t="shared" si="59"/>
        <v>1.5050041012436566E-2</v>
      </c>
      <c r="Q167" s="18">
        <f t="shared" si="60"/>
        <v>8668.8236231634619</v>
      </c>
      <c r="R167" s="29">
        <f t="shared" si="50"/>
        <v>64.976290371140408</v>
      </c>
      <c r="T167" s="30">
        <v>162</v>
      </c>
      <c r="U167" s="28">
        <f t="shared" si="61"/>
        <v>324</v>
      </c>
      <c r="V167" s="30">
        <v>4.68</v>
      </c>
      <c r="W167" s="33">
        <v>4.76</v>
      </c>
      <c r="X167" s="30">
        <f t="shared" si="67"/>
        <v>0.22500000000000009</v>
      </c>
      <c r="Y167" s="33">
        <f t="shared" si="68"/>
        <v>0.25999999999999979</v>
      </c>
      <c r="Z167" s="36">
        <f t="shared" si="62"/>
        <v>5.0000000000003375E-3</v>
      </c>
      <c r="AA167" s="37">
        <f t="shared" si="63"/>
        <v>-1.2500000000000178E-2</v>
      </c>
      <c r="AB167" s="36">
        <f t="shared" si="64"/>
        <v>0</v>
      </c>
      <c r="AC167" s="50">
        <f t="shared" si="52"/>
        <v>2.5000000000001132E-3</v>
      </c>
      <c r="AD167" s="41"/>
      <c r="AE167" s="42"/>
      <c r="AF167" s="30">
        <v>163</v>
      </c>
      <c r="AG167" s="30">
        <v>4.9000000000000004</v>
      </c>
      <c r="AH167" s="52">
        <f t="shared" si="53"/>
        <v>4.9000000000000007E-3</v>
      </c>
      <c r="AI167" s="8">
        <f t="shared" si="65"/>
        <v>1.3464508185574325E-2</v>
      </c>
      <c r="AJ167" s="59">
        <f t="shared" si="66"/>
        <v>1.6414031750062168E-2</v>
      </c>
      <c r="AK167" s="43">
        <f t="shared" si="54"/>
        <v>2244.8500000000004</v>
      </c>
      <c r="AL167" s="58">
        <f t="shared" si="55"/>
        <v>0</v>
      </c>
      <c r="AM167" s="8" t="str">
        <f t="shared" si="56"/>
        <v/>
      </c>
      <c r="AN167" s="8" t="str">
        <f t="shared" si="57"/>
        <v/>
      </c>
      <c r="AS167" s="22">
        <v>11.08</v>
      </c>
      <c r="AT167" s="23">
        <v>18.100000000000001</v>
      </c>
    </row>
    <row r="168" spans="11:46" x14ac:dyDescent="0.25">
      <c r="K168" s="15">
        <v>-16</v>
      </c>
      <c r="L168" s="26">
        <f t="shared" si="51"/>
        <v>-0.27925268031909273</v>
      </c>
      <c r="M168" s="18">
        <f t="shared" si="48"/>
        <v>2.0586937289514413</v>
      </c>
      <c r="N168" s="29">
        <f t="shared" si="58"/>
        <v>-0.26224678348513475</v>
      </c>
      <c r="O168" s="18">
        <f t="shared" si="49"/>
        <v>-6.293922803643234</v>
      </c>
      <c r="P168" s="29">
        <f t="shared" si="59"/>
        <v>1.5181451824492931E-2</v>
      </c>
      <c r="Q168" s="18">
        <f t="shared" si="60"/>
        <v>8744.5162509079273</v>
      </c>
      <c r="R168" s="29">
        <f t="shared" si="50"/>
        <v>63.399346783140473</v>
      </c>
      <c r="T168" s="30">
        <v>163</v>
      </c>
      <c r="U168" s="28">
        <f t="shared" si="61"/>
        <v>326</v>
      </c>
      <c r="V168" s="30">
        <v>4.9000000000000004</v>
      </c>
      <c r="W168" s="33">
        <v>5.01</v>
      </c>
      <c r="X168" s="30">
        <f t="shared" si="67"/>
        <v>0.23500000000000032</v>
      </c>
      <c r="Y168" s="33">
        <f t="shared" si="68"/>
        <v>0.23999999999999977</v>
      </c>
      <c r="Z168" s="36">
        <f t="shared" si="62"/>
        <v>4.9999999999998934E-3</v>
      </c>
      <c r="AA168" s="37">
        <f t="shared" si="63"/>
        <v>5.0000000000001155E-3</v>
      </c>
      <c r="AB168" s="36">
        <f t="shared" si="64"/>
        <v>6.2499999999997558E-3</v>
      </c>
      <c r="AC168" s="50">
        <f t="shared" si="52"/>
        <v>1.6250000000000209E-2</v>
      </c>
      <c r="AD168" s="41"/>
      <c r="AE168" s="42"/>
      <c r="AF168" s="30">
        <v>164</v>
      </c>
      <c r="AG168" s="30">
        <v>5.15</v>
      </c>
      <c r="AH168" s="52">
        <f t="shared" si="53"/>
        <v>5.1500000000000001E-3</v>
      </c>
      <c r="AI168" s="8">
        <f t="shared" si="65"/>
        <v>1.3464508185574471E-2</v>
      </c>
      <c r="AJ168" s="59">
        <f t="shared" si="66"/>
        <v>5.7449111125206613E-2</v>
      </c>
      <c r="AK168" s="43">
        <f t="shared" si="54"/>
        <v>2285.2249999999999</v>
      </c>
      <c r="AL168" s="58">
        <f t="shared" si="55"/>
        <v>0</v>
      </c>
      <c r="AM168" s="8" t="str">
        <f t="shared" si="56"/>
        <v/>
      </c>
      <c r="AN168" s="8" t="str">
        <f t="shared" si="57"/>
        <v/>
      </c>
      <c r="AS168" s="22">
        <v>11.08</v>
      </c>
      <c r="AT168" s="23">
        <v>18.100000000000001</v>
      </c>
    </row>
    <row r="169" spans="11:46" x14ac:dyDescent="0.25">
      <c r="K169" s="15">
        <v>-15</v>
      </c>
      <c r="L169" s="26">
        <f t="shared" si="51"/>
        <v>-0.26179938779914941</v>
      </c>
      <c r="M169" s="18">
        <f t="shared" si="48"/>
        <v>1.811692290149163</v>
      </c>
      <c r="N169" s="29">
        <f t="shared" si="58"/>
        <v>-0.24700143880227832</v>
      </c>
      <c r="O169" s="18">
        <f t="shared" si="49"/>
        <v>-5.9280345312546796</v>
      </c>
      <c r="P169" s="29">
        <f t="shared" si="59"/>
        <v>1.5305571377690841E-2</v>
      </c>
      <c r="Q169" s="18">
        <f t="shared" si="60"/>
        <v>8816.0091135499242</v>
      </c>
      <c r="R169" s="29">
        <f t="shared" si="50"/>
        <v>61.914076573265476</v>
      </c>
      <c r="T169" s="30">
        <v>164</v>
      </c>
      <c r="U169" s="28">
        <f t="shared" si="61"/>
        <v>328</v>
      </c>
      <c r="V169" s="30">
        <v>5.15</v>
      </c>
      <c r="W169" s="33">
        <v>5.3</v>
      </c>
      <c r="X169" s="30">
        <f t="shared" si="67"/>
        <v>0.23499999999999988</v>
      </c>
      <c r="Y169" s="33">
        <f t="shared" si="68"/>
        <v>0.27</v>
      </c>
      <c r="Z169" s="36">
        <f t="shared" si="62"/>
        <v>1.7499999999999849E-2</v>
      </c>
      <c r="AA169" s="37">
        <f t="shared" si="63"/>
        <v>2.000000000000024E-2</v>
      </c>
      <c r="AB169" s="36">
        <f t="shared" si="64"/>
        <v>3.7500000000000311E-3</v>
      </c>
      <c r="AC169" s="50">
        <f t="shared" si="52"/>
        <v>0</v>
      </c>
      <c r="AD169" s="41"/>
      <c r="AE169" s="42"/>
      <c r="AF169" s="30">
        <v>165</v>
      </c>
      <c r="AG169" s="30">
        <v>5.37</v>
      </c>
      <c r="AH169" s="52">
        <f t="shared" si="53"/>
        <v>5.3699999999999998E-3</v>
      </c>
      <c r="AI169" s="8">
        <f t="shared" si="65"/>
        <v>1.5469860468532222E-2</v>
      </c>
      <c r="AJ169" s="59">
        <f t="shared" si="66"/>
        <v>4.1035079375142273E-2</v>
      </c>
      <c r="AK169" s="43">
        <f t="shared" si="54"/>
        <v>2320.7550000000001</v>
      </c>
      <c r="AL169" s="58">
        <f t="shared" si="55"/>
        <v>0</v>
      </c>
      <c r="AM169" s="8" t="str">
        <f t="shared" si="56"/>
        <v/>
      </c>
      <c r="AN169" s="8" t="str">
        <f t="shared" si="57"/>
        <v/>
      </c>
      <c r="AS169" s="22">
        <v>11.08</v>
      </c>
      <c r="AT169" s="23">
        <v>18.100000000000001</v>
      </c>
    </row>
    <row r="170" spans="11:46" x14ac:dyDescent="0.25">
      <c r="K170" s="15">
        <v>-14</v>
      </c>
      <c r="L170" s="26">
        <f t="shared" si="51"/>
        <v>-0.24434609527920614</v>
      </c>
      <c r="M170" s="18">
        <f t="shared" si="48"/>
        <v>1.5800566494194099</v>
      </c>
      <c r="N170" s="29">
        <f t="shared" si="58"/>
        <v>-0.23163564072975307</v>
      </c>
      <c r="O170" s="18">
        <f t="shared" si="49"/>
        <v>-5.5592553775140736</v>
      </c>
      <c r="P170" s="29">
        <f t="shared" si="59"/>
        <v>1.5422320002031809E-2</v>
      </c>
      <c r="Q170" s="18">
        <f t="shared" si="60"/>
        <v>8883.2563211703218</v>
      </c>
      <c r="R170" s="29">
        <f t="shared" si="50"/>
        <v>60.521204052402908</v>
      </c>
      <c r="T170" s="30">
        <v>165</v>
      </c>
      <c r="U170" s="28">
        <f t="shared" si="61"/>
        <v>330</v>
      </c>
      <c r="V170" s="30">
        <v>5.37</v>
      </c>
      <c r="W170" s="33">
        <v>5.57</v>
      </c>
      <c r="X170" s="30">
        <f t="shared" si="67"/>
        <v>0.27</v>
      </c>
      <c r="Y170" s="33">
        <f t="shared" si="68"/>
        <v>0.28000000000000025</v>
      </c>
      <c r="Z170" s="36">
        <f t="shared" si="62"/>
        <v>1.2499999999999956E-2</v>
      </c>
      <c r="AA170" s="37">
        <f t="shared" si="63"/>
        <v>5.0000000000001155E-3</v>
      </c>
      <c r="AB170" s="36">
        <f t="shared" si="64"/>
        <v>-1.8749999999999933E-2</v>
      </c>
      <c r="AC170" s="50">
        <f t="shared" si="52"/>
        <v>-1.2500000000000178E-2</v>
      </c>
      <c r="AD170" s="41"/>
      <c r="AE170" s="42"/>
      <c r="AF170" s="30">
        <v>166</v>
      </c>
      <c r="AG170" s="30">
        <v>5.69</v>
      </c>
      <c r="AH170" s="52">
        <f t="shared" si="53"/>
        <v>5.6900000000000006E-3</v>
      </c>
      <c r="AI170" s="8">
        <f t="shared" si="65"/>
        <v>1.4896902673401373E-2</v>
      </c>
      <c r="AJ170" s="59">
        <f t="shared" si="66"/>
        <v>-6.5656127000235598E-2</v>
      </c>
      <c r="AK170" s="43">
        <f t="shared" si="54"/>
        <v>2372.4349999999999</v>
      </c>
      <c r="AL170" s="58">
        <f t="shared" si="55"/>
        <v>6.5656127000235598E-2</v>
      </c>
      <c r="AM170" s="8">
        <f t="shared" si="56"/>
        <v>392.28607323945721</v>
      </c>
      <c r="AN170" s="8">
        <f t="shared" si="57"/>
        <v>3746.0560597301337</v>
      </c>
      <c r="AS170" s="22">
        <v>11.08</v>
      </c>
      <c r="AT170" s="23">
        <v>18.100000000000001</v>
      </c>
    </row>
    <row r="171" spans="11:46" x14ac:dyDescent="0.25">
      <c r="K171" s="15">
        <v>-13</v>
      </c>
      <c r="L171" s="26">
        <f t="shared" si="51"/>
        <v>-0.22689280275926285</v>
      </c>
      <c r="M171" s="18">
        <f t="shared" si="48"/>
        <v>1.3638998506211952</v>
      </c>
      <c r="N171" s="29">
        <f t="shared" si="58"/>
        <v>-0.2161567987982147</v>
      </c>
      <c r="O171" s="18">
        <f t="shared" si="49"/>
        <v>-5.1877631711571537</v>
      </c>
      <c r="P171" s="29">
        <f t="shared" si="59"/>
        <v>1.5531622966209802E-2</v>
      </c>
      <c r="Q171" s="18">
        <f t="shared" si="60"/>
        <v>8946.2148285368457</v>
      </c>
      <c r="R171" s="29">
        <f t="shared" si="50"/>
        <v>59.221408976415802</v>
      </c>
      <c r="T171" s="30">
        <v>166</v>
      </c>
      <c r="U171" s="28">
        <f t="shared" si="61"/>
        <v>332</v>
      </c>
      <c r="V171" s="30">
        <v>5.69</v>
      </c>
      <c r="W171" s="33">
        <v>5.86</v>
      </c>
      <c r="X171" s="30">
        <f t="shared" si="67"/>
        <v>0.25999999999999979</v>
      </c>
      <c r="Y171" s="33">
        <f t="shared" si="68"/>
        <v>0.28000000000000025</v>
      </c>
      <c r="Z171" s="36">
        <f t="shared" si="62"/>
        <v>-2.0000000000000018E-2</v>
      </c>
      <c r="AA171" s="37">
        <f t="shared" si="63"/>
        <v>-5.0000000000001155E-3</v>
      </c>
      <c r="AB171" s="36">
        <f t="shared" si="64"/>
        <v>-1.2499999999998623E-3</v>
      </c>
      <c r="AC171" s="50">
        <f t="shared" si="52"/>
        <v>-6.2500000000001998E-3</v>
      </c>
      <c r="AD171" s="41"/>
      <c r="AE171" s="42"/>
      <c r="AF171" s="30">
        <v>167</v>
      </c>
      <c r="AG171" s="30">
        <v>5.89</v>
      </c>
      <c r="AH171" s="52">
        <f t="shared" si="53"/>
        <v>5.8899999999999994E-3</v>
      </c>
      <c r="AI171" s="8">
        <f t="shared" si="65"/>
        <v>1.3178029288008901E-2</v>
      </c>
      <c r="AJ171" s="59">
        <f t="shared" si="66"/>
        <v>3.2828063500118174E-2</v>
      </c>
      <c r="AK171" s="43">
        <f t="shared" si="54"/>
        <v>2404.7349999999997</v>
      </c>
      <c r="AL171" s="58">
        <f t="shared" si="55"/>
        <v>0</v>
      </c>
      <c r="AM171" s="8" t="str">
        <f t="shared" si="56"/>
        <v/>
      </c>
      <c r="AN171" s="8" t="str">
        <f t="shared" si="57"/>
        <v/>
      </c>
      <c r="AS171" s="22">
        <v>11.08</v>
      </c>
      <c r="AT171" s="23">
        <v>18.100000000000001</v>
      </c>
    </row>
    <row r="172" spans="11:46" x14ac:dyDescent="0.25">
      <c r="K172" s="15">
        <v>-12</v>
      </c>
      <c r="L172" s="26">
        <f t="shared" si="51"/>
        <v>-0.20943951023931956</v>
      </c>
      <c r="M172" s="18">
        <f t="shared" si="48"/>
        <v>1.1633274558238618</v>
      </c>
      <c r="N172" s="29">
        <f t="shared" si="58"/>
        <v>-0.20057239479733346</v>
      </c>
      <c r="O172" s="18">
        <f t="shared" si="49"/>
        <v>-4.8137374751360031</v>
      </c>
      <c r="P172" s="29">
        <f t="shared" si="59"/>
        <v>1.5633410488356481E-2</v>
      </c>
      <c r="Q172" s="18">
        <f t="shared" si="60"/>
        <v>9004.8444412933331</v>
      </c>
      <c r="R172" s="29">
        <f t="shared" si="50"/>
        <v>58.015326111634451</v>
      </c>
      <c r="T172" s="30">
        <v>167</v>
      </c>
      <c r="U172" s="28">
        <f t="shared" si="61"/>
        <v>334</v>
      </c>
      <c r="V172" s="30">
        <v>5.89</v>
      </c>
      <c r="W172" s="33">
        <v>6.11</v>
      </c>
      <c r="X172" s="30">
        <f t="shared" si="67"/>
        <v>0.22999999999999998</v>
      </c>
      <c r="Y172" s="33">
        <f t="shared" si="68"/>
        <v>0.27</v>
      </c>
      <c r="Z172" s="36">
        <f t="shared" si="62"/>
        <v>1.0000000000000231E-2</v>
      </c>
      <c r="AA172" s="37">
        <f t="shared" si="63"/>
        <v>-7.5000000000002842E-3</v>
      </c>
      <c r="AB172" s="36">
        <f t="shared" si="64"/>
        <v>2.7499999999999969E-2</v>
      </c>
      <c r="AC172" s="50">
        <f t="shared" si="52"/>
        <v>0</v>
      </c>
      <c r="AD172" s="41"/>
      <c r="AE172" s="42"/>
      <c r="AF172" s="30">
        <v>168</v>
      </c>
      <c r="AG172" s="30">
        <v>6.15</v>
      </c>
      <c r="AH172" s="52">
        <f t="shared" si="53"/>
        <v>6.1500000000000001E-3</v>
      </c>
      <c r="AI172" s="8">
        <f t="shared" si="65"/>
        <v>1.6042818263663047E-2</v>
      </c>
      <c r="AJ172" s="59">
        <f t="shared" si="66"/>
        <v>0.11489822225041102</v>
      </c>
      <c r="AK172" s="43">
        <f t="shared" si="54"/>
        <v>2446.7249999999999</v>
      </c>
      <c r="AL172" s="58">
        <f t="shared" si="55"/>
        <v>0</v>
      </c>
      <c r="AM172" s="8" t="str">
        <f t="shared" si="56"/>
        <v/>
      </c>
      <c r="AN172" s="8" t="str">
        <f t="shared" si="57"/>
        <v/>
      </c>
      <c r="AS172" s="22">
        <v>11.08</v>
      </c>
      <c r="AT172" s="23">
        <v>18.100000000000001</v>
      </c>
    </row>
    <row r="173" spans="11:46" x14ac:dyDescent="0.25">
      <c r="K173" s="15">
        <v>-11</v>
      </c>
      <c r="L173" s="26">
        <f t="shared" si="51"/>
        <v>-0.19198621771937624</v>
      </c>
      <c r="M173" s="18">
        <f t="shared" si="48"/>
        <v>0.97843747800236003</v>
      </c>
      <c r="N173" s="29">
        <f t="shared" si="58"/>
        <v>-0.18488997782150174</v>
      </c>
      <c r="O173" s="18">
        <f t="shared" si="49"/>
        <v>-4.4373594677160426</v>
      </c>
      <c r="P173" s="29">
        <f t="shared" si="59"/>
        <v>1.5727617745078915E-2</v>
      </c>
      <c r="Q173" s="18">
        <f t="shared" si="60"/>
        <v>9059.1078211654549</v>
      </c>
      <c r="R173" s="29">
        <f t="shared" si="50"/>
        <v>56.903544830139374</v>
      </c>
      <c r="T173" s="30">
        <v>168</v>
      </c>
      <c r="U173" s="28">
        <f t="shared" si="61"/>
        <v>336</v>
      </c>
      <c r="V173" s="30">
        <v>6.15</v>
      </c>
      <c r="W173" s="33">
        <v>6.39</v>
      </c>
      <c r="X173" s="30">
        <f t="shared" si="67"/>
        <v>0.28000000000000025</v>
      </c>
      <c r="Y173" s="33">
        <f t="shared" si="68"/>
        <v>0.26499999999999968</v>
      </c>
      <c r="Z173" s="36">
        <f t="shared" si="62"/>
        <v>3.499999999999992E-2</v>
      </c>
      <c r="AA173" s="37">
        <f t="shared" si="63"/>
        <v>-5.0000000000001155E-3</v>
      </c>
      <c r="AB173" s="36">
        <f t="shared" si="64"/>
        <v>-8.7500000000001465E-3</v>
      </c>
      <c r="AC173" s="50">
        <f t="shared" si="52"/>
        <v>2.000000000000024E-2</v>
      </c>
      <c r="AD173" s="41"/>
      <c r="AE173" s="42"/>
      <c r="AF173" s="30">
        <v>169</v>
      </c>
      <c r="AG173" s="30">
        <v>6.45</v>
      </c>
      <c r="AH173" s="52">
        <f t="shared" si="53"/>
        <v>6.45E-3</v>
      </c>
      <c r="AI173" s="8">
        <f t="shared" si="65"/>
        <v>1.7188733853924668E-2</v>
      </c>
      <c r="AJ173" s="59">
        <f t="shared" si="66"/>
        <v>-2.4621047625088457E-2</v>
      </c>
      <c r="AK173" s="43">
        <f t="shared" si="54"/>
        <v>2495.1750000000002</v>
      </c>
      <c r="AL173" s="58">
        <f t="shared" si="55"/>
        <v>2.4621047625088457E-2</v>
      </c>
      <c r="AM173" s="8">
        <f t="shared" si="56"/>
        <v>656.90822438583564</v>
      </c>
      <c r="AN173" s="8">
        <f t="shared" si="57"/>
        <v>6273.0114641235414</v>
      </c>
      <c r="AS173" s="22">
        <v>11.08</v>
      </c>
      <c r="AT173" s="23">
        <v>18.100000000000001</v>
      </c>
    </row>
    <row r="174" spans="11:46" x14ac:dyDescent="0.25">
      <c r="K174" s="15">
        <v>-10</v>
      </c>
      <c r="L174" s="26">
        <f t="shared" si="51"/>
        <v>-0.17453292519943295</v>
      </c>
      <c r="M174" s="18">
        <f t="shared" si="48"/>
        <v>0.80932031869518439</v>
      </c>
      <c r="N174" s="29">
        <f t="shared" si="58"/>
        <v>-0.16911715930717564</v>
      </c>
      <c r="O174" s="18">
        <f t="shared" si="49"/>
        <v>-4.0588118233722161</v>
      </c>
      <c r="P174" s="29">
        <f t="shared" si="59"/>
        <v>1.581418487914471E-2</v>
      </c>
      <c r="Q174" s="18">
        <f t="shared" si="60"/>
        <v>9108.9704903873535</v>
      </c>
      <c r="R174" s="29">
        <f t="shared" si="50"/>
        <v>55.886608734885684</v>
      </c>
      <c r="T174" s="30">
        <v>169</v>
      </c>
      <c r="U174" s="28">
        <f t="shared" si="61"/>
        <v>338</v>
      </c>
      <c r="V174" s="30">
        <v>6.45</v>
      </c>
      <c r="W174" s="33">
        <v>6.63</v>
      </c>
      <c r="X174" s="30">
        <f t="shared" si="67"/>
        <v>0.29999999999999982</v>
      </c>
      <c r="Y174" s="33">
        <f t="shared" si="68"/>
        <v>0.25999999999999979</v>
      </c>
      <c r="Z174" s="36">
        <f t="shared" si="62"/>
        <v>-7.5000000000000622E-3</v>
      </c>
      <c r="AA174" s="37">
        <f t="shared" si="63"/>
        <v>3.2500000000000195E-2</v>
      </c>
      <c r="AB174" s="36">
        <f t="shared" si="64"/>
        <v>-2.4999999999999911E-2</v>
      </c>
      <c r="AC174" s="50">
        <f t="shared" si="52"/>
        <v>1.8750000000000155E-2</v>
      </c>
      <c r="AD174" s="41"/>
      <c r="AE174" s="42"/>
      <c r="AF174" s="30">
        <v>170</v>
      </c>
      <c r="AG174" s="30">
        <v>6.75</v>
      </c>
      <c r="AH174" s="52">
        <f t="shared" si="53"/>
        <v>6.7499999999999999E-3</v>
      </c>
      <c r="AI174" s="8">
        <f t="shared" si="65"/>
        <v>1.5183381570966797E-2</v>
      </c>
      <c r="AJ174" s="59">
        <f t="shared" si="66"/>
        <v>-4.9242095250176171E-2</v>
      </c>
      <c r="AK174" s="43">
        <f t="shared" si="54"/>
        <v>2543.625</v>
      </c>
      <c r="AL174" s="58">
        <f t="shared" si="55"/>
        <v>4.9242095250176171E-2</v>
      </c>
      <c r="AM174" s="8">
        <f t="shared" si="56"/>
        <v>468.97805299872073</v>
      </c>
      <c r="AN174" s="8">
        <f t="shared" si="57"/>
        <v>4478.4105201815564</v>
      </c>
      <c r="AS174" s="22">
        <v>11.08</v>
      </c>
      <c r="AT174" s="23">
        <v>18.100000000000001</v>
      </c>
    </row>
    <row r="175" spans="11:46" x14ac:dyDescent="0.25">
      <c r="K175" s="15">
        <v>-9</v>
      </c>
      <c r="L175" s="26">
        <f t="shared" si="51"/>
        <v>-0.15707963267948966</v>
      </c>
      <c r="M175" s="18">
        <f t="shared" si="48"/>
        <v>0.65605871063197208</v>
      </c>
      <c r="N175" s="29">
        <f t="shared" si="58"/>
        <v>-0.15326160806321232</v>
      </c>
      <c r="O175" s="18">
        <f t="shared" si="49"/>
        <v>-3.6782785935170956</v>
      </c>
      <c r="P175" s="29">
        <f t="shared" si="59"/>
        <v>1.5893057005719025E-2</v>
      </c>
      <c r="Q175" s="18">
        <f t="shared" si="60"/>
        <v>9154.4008352941582</v>
      </c>
      <c r="R175" s="29">
        <f t="shared" si="50"/>
        <v>54.965015314711124</v>
      </c>
      <c r="T175" s="30">
        <v>170</v>
      </c>
      <c r="U175" s="28">
        <f t="shared" si="61"/>
        <v>340</v>
      </c>
      <c r="V175" s="30">
        <v>6.75</v>
      </c>
      <c r="W175" s="33">
        <v>7.05</v>
      </c>
      <c r="X175" s="30">
        <f t="shared" si="67"/>
        <v>0.26500000000000012</v>
      </c>
      <c r="Y175" s="33">
        <f t="shared" si="68"/>
        <v>0.33000000000000007</v>
      </c>
      <c r="Z175" s="36">
        <f t="shared" si="62"/>
        <v>-1.4999999999999902E-2</v>
      </c>
      <c r="AA175" s="37">
        <f t="shared" si="63"/>
        <v>3.2500000000000195E-2</v>
      </c>
      <c r="AB175" s="36">
        <f t="shared" si="64"/>
        <v>1.4999999999999902E-2</v>
      </c>
      <c r="AC175" s="50">
        <f t="shared" si="52"/>
        <v>-4.2500000000000093E-2</v>
      </c>
      <c r="AD175" s="41"/>
      <c r="AE175" s="42"/>
      <c r="AF175" s="30">
        <v>171</v>
      </c>
      <c r="AG175" s="30">
        <v>6.98</v>
      </c>
      <c r="AH175" s="52">
        <f t="shared" si="53"/>
        <v>6.9800000000000001E-3</v>
      </c>
      <c r="AI175" s="8">
        <f t="shared" si="65"/>
        <v>1.5469860468532196E-2</v>
      </c>
      <c r="AJ175" s="59">
        <f t="shared" si="66"/>
        <v>7.3863142875263882E-2</v>
      </c>
      <c r="AK175" s="43">
        <f t="shared" si="54"/>
        <v>2580.77</v>
      </c>
      <c r="AL175" s="58">
        <f t="shared" si="55"/>
        <v>0</v>
      </c>
      <c r="AM175" s="8" t="str">
        <f t="shared" si="56"/>
        <v/>
      </c>
      <c r="AN175" s="8" t="str">
        <f t="shared" si="57"/>
        <v/>
      </c>
      <c r="AS175" s="22">
        <v>11.08</v>
      </c>
      <c r="AT175" s="23">
        <v>18.100000000000001</v>
      </c>
    </row>
    <row r="176" spans="11:46" x14ac:dyDescent="0.25">
      <c r="K176" s="15">
        <v>-8</v>
      </c>
      <c r="L176" s="26">
        <f t="shared" si="51"/>
        <v>-0.13962634015954636</v>
      </c>
      <c r="M176" s="18">
        <f t="shared" si="48"/>
        <v>0.51872766533623449</v>
      </c>
      <c r="N176" s="29">
        <f t="shared" si="58"/>
        <v>-0.13733104529573759</v>
      </c>
      <c r="O176" s="18">
        <f t="shared" si="49"/>
        <v>-3.2959450870977021</v>
      </c>
      <c r="P176" s="29">
        <f t="shared" si="59"/>
        <v>1.5964184217584998E-2</v>
      </c>
      <c r="Q176" s="18">
        <f t="shared" si="60"/>
        <v>9195.3701093289583</v>
      </c>
      <c r="R176" s="29">
        <f t="shared" si="50"/>
        <v>54.139215629260583</v>
      </c>
      <c r="T176" s="30">
        <v>171</v>
      </c>
      <c r="U176" s="28">
        <f t="shared" si="61"/>
        <v>342</v>
      </c>
      <c r="V176" s="30">
        <v>6.98</v>
      </c>
      <c r="W176" s="33">
        <v>7.28</v>
      </c>
      <c r="X176" s="30">
        <f t="shared" si="67"/>
        <v>0.27</v>
      </c>
      <c r="Y176" s="33">
        <f t="shared" si="68"/>
        <v>0.32500000000000018</v>
      </c>
      <c r="Z176" s="36">
        <f t="shared" si="62"/>
        <v>2.2499999999999742E-2</v>
      </c>
      <c r="AA176" s="37">
        <f t="shared" si="63"/>
        <v>-5.2499999999999991E-2</v>
      </c>
      <c r="AB176" s="36">
        <f t="shared" si="64"/>
        <v>1.4999999999999902E-2</v>
      </c>
      <c r="AC176" s="50">
        <f t="shared" si="52"/>
        <v>-4.5000000000000151E-2</v>
      </c>
      <c r="AD176" s="41"/>
      <c r="AE176" s="42"/>
      <c r="AF176" s="30">
        <v>172</v>
      </c>
      <c r="AG176" s="30">
        <v>7.29</v>
      </c>
      <c r="AH176" s="52">
        <f t="shared" si="53"/>
        <v>7.2899999999999996E-3</v>
      </c>
      <c r="AI176" s="8">
        <f t="shared" si="65"/>
        <v>1.7761691649055493E-2</v>
      </c>
      <c r="AJ176" s="59">
        <f t="shared" si="66"/>
        <v>4.924209525018243E-2</v>
      </c>
      <c r="AK176" s="43">
        <f t="shared" si="54"/>
        <v>2630.835</v>
      </c>
      <c r="AL176" s="58">
        <f t="shared" si="55"/>
        <v>0</v>
      </c>
      <c r="AM176" s="8" t="str">
        <f t="shared" si="56"/>
        <v/>
      </c>
      <c r="AN176" s="8" t="str">
        <f t="shared" si="57"/>
        <v/>
      </c>
      <c r="AS176" s="22">
        <v>11.08</v>
      </c>
      <c r="AT176" s="23">
        <v>18.100000000000001</v>
      </c>
    </row>
    <row r="177" spans="11:46" x14ac:dyDescent="0.25">
      <c r="K177" s="15">
        <v>-7</v>
      </c>
      <c r="L177" s="26">
        <f t="shared" si="51"/>
        <v>-0.12217304763960307</v>
      </c>
      <c r="M177" s="18">
        <f t="shared" si="48"/>
        <v>0.39739442570819217</v>
      </c>
      <c r="N177" s="29">
        <f t="shared" si="58"/>
        <v>-0.12133323962804232</v>
      </c>
      <c r="O177" s="18">
        <f t="shared" si="49"/>
        <v>-2.9119977510730157</v>
      </c>
      <c r="P177" s="29">
        <f t="shared" si="59"/>
        <v>1.6027521589369764E-2</v>
      </c>
      <c r="Q177" s="18">
        <f t="shared" si="60"/>
        <v>9231.8524354769834</v>
      </c>
      <c r="R177" s="29">
        <f t="shared" si="50"/>
        <v>53.409614023856925</v>
      </c>
      <c r="T177" s="30">
        <v>172</v>
      </c>
      <c r="U177" s="28">
        <f t="shared" si="61"/>
        <v>344</v>
      </c>
      <c r="V177" s="30">
        <v>7.29</v>
      </c>
      <c r="W177" s="33">
        <v>7.5</v>
      </c>
      <c r="X177" s="30">
        <f t="shared" si="67"/>
        <v>0.30999999999999961</v>
      </c>
      <c r="Y177" s="33">
        <f t="shared" si="68"/>
        <v>0.22500000000000009</v>
      </c>
      <c r="Z177" s="36">
        <f t="shared" si="62"/>
        <v>1.4999999999999902E-2</v>
      </c>
      <c r="AA177" s="37">
        <f t="shared" si="63"/>
        <v>-5.7500000000000107E-2</v>
      </c>
      <c r="AB177" s="36">
        <f t="shared" si="64"/>
        <v>-1.8749999999999711E-2</v>
      </c>
      <c r="AC177" s="50">
        <f t="shared" si="52"/>
        <v>1.6249999999999987E-2</v>
      </c>
      <c r="AD177" s="41"/>
      <c r="AE177" s="42"/>
      <c r="AF177" s="30">
        <v>173</v>
      </c>
      <c r="AG177" s="30">
        <v>7.6</v>
      </c>
      <c r="AH177" s="52">
        <f t="shared" si="53"/>
        <v>7.6E-3</v>
      </c>
      <c r="AI177" s="8">
        <f t="shared" si="65"/>
        <v>1.7188733853924887E-2</v>
      </c>
      <c r="AJ177" s="59">
        <f t="shared" si="66"/>
        <v>-4.9242095250176046E-2</v>
      </c>
      <c r="AK177" s="43">
        <f t="shared" si="54"/>
        <v>2680.9</v>
      </c>
      <c r="AL177" s="58">
        <f t="shared" si="55"/>
        <v>4.9242095250176046E-2</v>
      </c>
      <c r="AM177" s="8">
        <f t="shared" si="56"/>
        <v>481.42808336481102</v>
      </c>
      <c r="AN177" s="8">
        <f t="shared" si="57"/>
        <v>4597.2995526460045</v>
      </c>
      <c r="AS177" s="22">
        <v>11.08</v>
      </c>
      <c r="AT177" s="23">
        <v>18.100000000000001</v>
      </c>
    </row>
    <row r="178" spans="11:46" x14ac:dyDescent="0.25">
      <c r="K178" s="15">
        <v>-6</v>
      </c>
      <c r="L178" s="26">
        <f t="shared" si="51"/>
        <v>-0.10471975511965978</v>
      </c>
      <c r="M178" s="18">
        <f t="shared" si="48"/>
        <v>0.29211842359119411</v>
      </c>
      <c r="N178" s="29">
        <f t="shared" si="58"/>
        <v>-0.10527600211699806</v>
      </c>
      <c r="O178" s="18">
        <f t="shared" si="49"/>
        <v>-2.5266240508079538</v>
      </c>
      <c r="P178" s="29">
        <f t="shared" si="59"/>
        <v>1.6083029180856551E-2</v>
      </c>
      <c r="Q178" s="18">
        <f t="shared" si="60"/>
        <v>9263.8248081733727</v>
      </c>
      <c r="R178" s="29">
        <f t="shared" si="50"/>
        <v>52.776567874339221</v>
      </c>
      <c r="T178" s="30">
        <v>173</v>
      </c>
      <c r="U178" s="28">
        <f t="shared" si="61"/>
        <v>346</v>
      </c>
      <c r="V178" s="30">
        <v>7.6</v>
      </c>
      <c r="W178" s="33">
        <v>7.7</v>
      </c>
      <c r="X178" s="30">
        <f t="shared" si="67"/>
        <v>0.29999999999999982</v>
      </c>
      <c r="Y178" s="33">
        <f t="shared" si="68"/>
        <v>0.20999999999999996</v>
      </c>
      <c r="Z178" s="36">
        <f t="shared" si="62"/>
        <v>-1.499999999999968E-2</v>
      </c>
      <c r="AA178" s="37">
        <f t="shared" si="63"/>
        <v>-2.0000000000000018E-2</v>
      </c>
      <c r="AB178" s="36">
        <f t="shared" si="64"/>
        <v>-1.4999999999999902E-2</v>
      </c>
      <c r="AC178" s="50">
        <f t="shared" si="52"/>
        <v>8.7500000000000355E-3</v>
      </c>
      <c r="AD178" s="41"/>
      <c r="AE178" s="42"/>
      <c r="AF178" s="30">
        <v>174</v>
      </c>
      <c r="AG178" s="30">
        <v>7.89</v>
      </c>
      <c r="AH178" s="52">
        <f t="shared" si="53"/>
        <v>7.8899999999999994E-3</v>
      </c>
      <c r="AI178" s="8">
        <f t="shared" si="65"/>
        <v>1.6042818263663047E-2</v>
      </c>
      <c r="AJ178" s="59">
        <f t="shared" si="66"/>
        <v>-4.9242095250181687E-2</v>
      </c>
      <c r="AK178" s="43">
        <f t="shared" si="54"/>
        <v>2727.7349999999997</v>
      </c>
      <c r="AL178" s="58">
        <f t="shared" si="55"/>
        <v>4.9242095250181687E-2</v>
      </c>
      <c r="AM178" s="8">
        <f t="shared" si="56"/>
        <v>485.6027173817028</v>
      </c>
      <c r="AN178" s="8">
        <f t="shared" si="57"/>
        <v>4637.1643710092785</v>
      </c>
      <c r="AS178" s="22">
        <v>11.08</v>
      </c>
      <c r="AT178" s="23">
        <v>18.100000000000001</v>
      </c>
    </row>
    <row r="179" spans="11:46" x14ac:dyDescent="0.25">
      <c r="K179" s="15">
        <v>-5</v>
      </c>
      <c r="L179" s="26">
        <f t="shared" si="51"/>
        <v>-8.7266462599716474E-2</v>
      </c>
      <c r="M179" s="18">
        <f t="shared" si="48"/>
        <v>0.20295124232486489</v>
      </c>
      <c r="N179" s="29">
        <f t="shared" si="58"/>
        <v>-8.9167181266329221E-2</v>
      </c>
      <c r="O179" s="18">
        <f t="shared" si="49"/>
        <v>-2.1400123503919013</v>
      </c>
      <c r="P179" s="29">
        <f t="shared" si="59"/>
        <v>1.6130672039841337E-2</v>
      </c>
      <c r="Q179" s="18">
        <f t="shared" si="60"/>
        <v>9291.267094948611</v>
      </c>
      <c r="R179" s="29">
        <f t="shared" si="50"/>
        <v>52.240387361887159</v>
      </c>
      <c r="T179" s="30">
        <v>174</v>
      </c>
      <c r="U179" s="28">
        <f t="shared" si="61"/>
        <v>348</v>
      </c>
      <c r="V179" s="30">
        <v>7.89</v>
      </c>
      <c r="W179" s="33">
        <v>7.87</v>
      </c>
      <c r="X179" s="30">
        <f t="shared" si="67"/>
        <v>0.28000000000000025</v>
      </c>
      <c r="Y179" s="33">
        <f t="shared" si="68"/>
        <v>0.18500000000000005</v>
      </c>
      <c r="Z179" s="36">
        <f t="shared" si="62"/>
        <v>-1.4999999999999902E-2</v>
      </c>
      <c r="AA179" s="37">
        <f t="shared" si="63"/>
        <v>-4.0000000000000036E-2</v>
      </c>
      <c r="AB179" s="36">
        <f t="shared" si="64"/>
        <v>1.124999999999976E-2</v>
      </c>
      <c r="AC179" s="50">
        <f t="shared" si="52"/>
        <v>-1.8750000000000044E-2</v>
      </c>
      <c r="AD179" s="41"/>
      <c r="AE179" s="42"/>
      <c r="AF179" s="30">
        <v>175</v>
      </c>
      <c r="AG179" s="30">
        <v>8.16</v>
      </c>
      <c r="AH179" s="52">
        <f t="shared" si="53"/>
        <v>8.1600000000000006E-3</v>
      </c>
      <c r="AI179" s="8">
        <f t="shared" si="65"/>
        <v>1.5469860468532222E-2</v>
      </c>
      <c r="AJ179" s="59">
        <f t="shared" si="66"/>
        <v>2.4621047625087662E-2</v>
      </c>
      <c r="AK179" s="43">
        <f t="shared" si="54"/>
        <v>2771.34</v>
      </c>
      <c r="AL179" s="58">
        <f t="shared" si="55"/>
        <v>0</v>
      </c>
      <c r="AM179" s="8" t="str">
        <f t="shared" si="56"/>
        <v/>
      </c>
      <c r="AN179" s="8" t="str">
        <f t="shared" si="57"/>
        <v/>
      </c>
      <c r="AS179" s="22">
        <v>11.08</v>
      </c>
      <c r="AT179" s="23">
        <v>18.100000000000001</v>
      </c>
    </row>
    <row r="180" spans="11:46" x14ac:dyDescent="0.25">
      <c r="K180" s="15">
        <v>-4</v>
      </c>
      <c r="L180" s="26">
        <f t="shared" si="51"/>
        <v>-6.9813170079773182E-2</v>
      </c>
      <c r="M180" s="18">
        <f t="shared" si="48"/>
        <v>0.12993658428754951</v>
      </c>
      <c r="N180" s="29">
        <f t="shared" si="58"/>
        <v>-7.3014658037315383E-2</v>
      </c>
      <c r="O180" s="18">
        <f t="shared" si="49"/>
        <v>-1.7523517928955692</v>
      </c>
      <c r="P180" s="29">
        <f t="shared" si="59"/>
        <v>1.6170420204085573E-2</v>
      </c>
      <c r="Q180" s="18">
        <f t="shared" si="60"/>
        <v>9314.1620375532893</v>
      </c>
      <c r="R180" s="29">
        <f t="shared" si="50"/>
        <v>51.801335277847095</v>
      </c>
      <c r="T180" s="30">
        <v>175</v>
      </c>
      <c r="U180" s="28">
        <f t="shared" si="61"/>
        <v>350</v>
      </c>
      <c r="V180" s="30">
        <v>8.16</v>
      </c>
      <c r="W180" s="33">
        <v>7.96</v>
      </c>
      <c r="X180" s="30">
        <f t="shared" si="67"/>
        <v>0.27</v>
      </c>
      <c r="Y180" s="33">
        <f t="shared" si="68"/>
        <v>0.12999999999999989</v>
      </c>
      <c r="Z180" s="36">
        <f t="shared" si="62"/>
        <v>7.4999999999998401E-3</v>
      </c>
      <c r="AA180" s="37">
        <f t="shared" si="63"/>
        <v>-5.7500000000000107E-2</v>
      </c>
      <c r="AB180" s="36">
        <f t="shared" si="64"/>
        <v>1.1249999999999982E-2</v>
      </c>
      <c r="AC180" s="50">
        <f t="shared" si="52"/>
        <v>-5.0000000000000044E-3</v>
      </c>
      <c r="AD180" s="41"/>
      <c r="AE180" s="42"/>
      <c r="AF180" s="30">
        <v>176</v>
      </c>
      <c r="AG180" s="30">
        <v>8.43</v>
      </c>
      <c r="AH180" s="52">
        <f t="shared" si="53"/>
        <v>8.43E-3</v>
      </c>
      <c r="AI180" s="8">
        <f t="shared" si="65"/>
        <v>1.6902254956359268E-2</v>
      </c>
      <c r="AJ180" s="59">
        <f t="shared" si="66"/>
        <v>2.4621047625086965E-2</v>
      </c>
      <c r="AK180" s="43">
        <f t="shared" si="54"/>
        <v>2814.9449999999997</v>
      </c>
      <c r="AL180" s="58">
        <f t="shared" si="55"/>
        <v>0</v>
      </c>
      <c r="AM180" s="8" t="str">
        <f t="shared" si="56"/>
        <v/>
      </c>
      <c r="AN180" s="8" t="str">
        <f t="shared" si="57"/>
        <v/>
      </c>
      <c r="AS180" s="22">
        <v>11.08</v>
      </c>
      <c r="AT180" s="23">
        <v>18.100000000000001</v>
      </c>
    </row>
    <row r="181" spans="11:46" x14ac:dyDescent="0.25">
      <c r="K181" s="15">
        <v>-3</v>
      </c>
      <c r="L181" s="26">
        <f t="shared" si="51"/>
        <v>-5.235987755982989E-2</v>
      </c>
      <c r="M181" s="18">
        <f t="shared" si="48"/>
        <v>7.3110243429391431E-2</v>
      </c>
      <c r="N181" s="29">
        <f t="shared" si="58"/>
        <v>-5.6826340858158075E-2</v>
      </c>
      <c r="O181" s="18">
        <f t="shared" si="49"/>
        <v>-1.3638321805957938</v>
      </c>
      <c r="P181" s="29">
        <f t="shared" si="59"/>
        <v>1.6202248702911561E-2</v>
      </c>
      <c r="Q181" s="18">
        <f t="shared" si="60"/>
        <v>9332.4952528770591</v>
      </c>
      <c r="R181" s="29">
        <f t="shared" si="50"/>
        <v>51.459626858567852</v>
      </c>
      <c r="T181" s="30">
        <v>176</v>
      </c>
      <c r="U181" s="28">
        <f t="shared" si="61"/>
        <v>352</v>
      </c>
      <c r="V181" s="30">
        <v>8.43</v>
      </c>
      <c r="W181" s="33">
        <v>8.01</v>
      </c>
      <c r="X181" s="30">
        <f t="shared" si="67"/>
        <v>0.29499999999999993</v>
      </c>
      <c r="Y181" s="33">
        <f t="shared" si="68"/>
        <v>6.999999999999984E-2</v>
      </c>
      <c r="Z181" s="36">
        <f t="shared" si="62"/>
        <v>7.5000000000000622E-3</v>
      </c>
      <c r="AA181" s="37">
        <f t="shared" si="63"/>
        <v>-5.0000000000000044E-2</v>
      </c>
      <c r="AB181" s="36">
        <f t="shared" si="64"/>
        <v>-2.3749999999999938E-2</v>
      </c>
      <c r="AC181" s="50">
        <f t="shared" si="52"/>
        <v>-1.2499999999998623E-3</v>
      </c>
      <c r="AD181" s="41"/>
      <c r="AE181" s="42"/>
      <c r="AF181" s="30">
        <v>177</v>
      </c>
      <c r="AG181" s="30">
        <v>8.75</v>
      </c>
      <c r="AH181" s="52">
        <f t="shared" si="53"/>
        <v>8.7500000000000008E-3</v>
      </c>
      <c r="AI181" s="8">
        <f t="shared" si="65"/>
        <v>1.6329297161228419E-2</v>
      </c>
      <c r="AJ181" s="59">
        <f t="shared" si="66"/>
        <v>-0.13131225400047117</v>
      </c>
      <c r="AK181" s="43">
        <f t="shared" si="54"/>
        <v>2866.625</v>
      </c>
      <c r="AL181" s="58">
        <f t="shared" si="55"/>
        <v>0.13131225400047117</v>
      </c>
      <c r="AM181" s="8">
        <f t="shared" si="56"/>
        <v>304.8248213759922</v>
      </c>
      <c r="AN181" s="8">
        <f t="shared" si="57"/>
        <v>2910.8626259455918</v>
      </c>
      <c r="AS181" s="22">
        <v>11.08</v>
      </c>
      <c r="AT181" s="23">
        <v>18.100000000000001</v>
      </c>
    </row>
    <row r="182" spans="11:46" x14ac:dyDescent="0.25">
      <c r="K182" s="15">
        <v>-2</v>
      </c>
      <c r="L182" s="26">
        <f t="shared" si="51"/>
        <v>-3.4906585039886591E-2</v>
      </c>
      <c r="M182" s="18">
        <f t="shared" si="48"/>
        <v>3.250008279789917E-2</v>
      </c>
      <c r="N182" s="29">
        <f t="shared" si="58"/>
        <v>-4.0610160631492261E-2</v>
      </c>
      <c r="O182" s="18">
        <f t="shared" si="49"/>
        <v>-0.97464385515581431</v>
      </c>
      <c r="P182" s="29">
        <f t="shared" si="59"/>
        <v>1.6226137558656005E-2</v>
      </c>
      <c r="Q182" s="18">
        <f t="shared" si="60"/>
        <v>9346.2552337858597</v>
      </c>
      <c r="R182" s="29">
        <f t="shared" si="50"/>
        <v>51.215429650257349</v>
      </c>
      <c r="T182" s="30">
        <v>177</v>
      </c>
      <c r="U182" s="28">
        <f t="shared" si="61"/>
        <v>354</v>
      </c>
      <c r="V182" s="30">
        <v>8.75</v>
      </c>
      <c r="W182" s="33">
        <v>8.02</v>
      </c>
      <c r="X182" s="30">
        <f t="shared" si="67"/>
        <v>0.28500000000000014</v>
      </c>
      <c r="Y182" s="33">
        <f t="shared" si="68"/>
        <v>2.9999999999999805E-2</v>
      </c>
      <c r="Z182" s="36">
        <f t="shared" si="62"/>
        <v>-4.0000000000000036E-2</v>
      </c>
      <c r="AA182" s="37">
        <f t="shared" si="63"/>
        <v>-5.9999999999999831E-2</v>
      </c>
      <c r="AB182" s="36">
        <f t="shared" si="64"/>
        <v>-4.2500000000000093E-2</v>
      </c>
      <c r="AC182" s="50">
        <f t="shared" si="52"/>
        <v>-1.1249999999999871E-2</v>
      </c>
      <c r="AD182" s="41"/>
      <c r="AE182" s="42"/>
      <c r="AF182" s="30">
        <v>178</v>
      </c>
      <c r="AG182" s="30">
        <v>9</v>
      </c>
      <c r="AH182" s="52">
        <f t="shared" si="53"/>
        <v>8.9999999999999993E-3</v>
      </c>
      <c r="AI182" s="8">
        <f t="shared" si="65"/>
        <v>1.2318592595312627E-2</v>
      </c>
      <c r="AJ182" s="59">
        <f t="shared" si="66"/>
        <v>-0.25441749212590903</v>
      </c>
      <c r="AK182" s="43">
        <f t="shared" si="54"/>
        <v>2907</v>
      </c>
      <c r="AL182" s="58">
        <f t="shared" si="55"/>
        <v>0.25441749212590903</v>
      </c>
      <c r="AM182" s="8">
        <f t="shared" si="56"/>
        <v>220.52516354393597</v>
      </c>
      <c r="AN182" s="8">
        <f t="shared" si="57"/>
        <v>2105.8601912499626</v>
      </c>
      <c r="AS182" s="22">
        <v>11.08</v>
      </c>
      <c r="AT182" s="23">
        <v>18.100000000000001</v>
      </c>
    </row>
    <row r="183" spans="11:46" x14ac:dyDescent="0.25">
      <c r="K183" s="15">
        <v>-1</v>
      </c>
      <c r="L183" s="26">
        <f t="shared" si="51"/>
        <v>-1.7453292519943295E-2</v>
      </c>
      <c r="M183" s="18">
        <f t="shared" si="48"/>
        <v>8.1260170570531028E-3</v>
      </c>
      <c r="N183" s="29">
        <f t="shared" si="58"/>
        <v>-2.4374065740846065E-2</v>
      </c>
      <c r="O183" s="18">
        <f t="shared" si="49"/>
        <v>-0.58497757778030557</v>
      </c>
      <c r="P183" s="29">
        <f t="shared" si="59"/>
        <v>1.6242071787219578E-2</v>
      </c>
      <c r="Q183" s="18">
        <f t="shared" si="60"/>
        <v>9355.4333494384773</v>
      </c>
      <c r="R183" s="29">
        <f t="shared" si="50"/>
        <v>51.068863403866402</v>
      </c>
      <c r="T183" s="30">
        <v>178</v>
      </c>
      <c r="U183" s="28">
        <f t="shared" si="61"/>
        <v>356</v>
      </c>
      <c r="V183" s="30">
        <v>9</v>
      </c>
      <c r="W183" s="33">
        <v>7.91</v>
      </c>
      <c r="X183" s="30">
        <f t="shared" si="67"/>
        <v>0.21499999999999986</v>
      </c>
      <c r="Y183" s="33">
        <f t="shared" si="68"/>
        <v>-4.9999999999999822E-2</v>
      </c>
      <c r="Z183" s="36">
        <f t="shared" si="62"/>
        <v>-7.7500000000000124E-2</v>
      </c>
      <c r="AA183" s="37">
        <f t="shared" si="63"/>
        <v>-7.2499999999999787E-2</v>
      </c>
      <c r="AB183" s="36">
        <f t="shared" si="64"/>
        <v>-1.6249999999999876E-2</v>
      </c>
      <c r="AC183" s="50">
        <f t="shared" si="52"/>
        <v>1.2499999999999845E-2</v>
      </c>
      <c r="AD183" s="41"/>
      <c r="AE183" s="42"/>
      <c r="AF183" s="30">
        <v>179</v>
      </c>
      <c r="AG183" s="30">
        <v>9.18</v>
      </c>
      <c r="AH183" s="52">
        <f t="shared" si="53"/>
        <v>9.1799999999999989E-3</v>
      </c>
      <c r="AI183" s="8">
        <f t="shared" si="65"/>
        <v>7.4484513367006865E-3</v>
      </c>
      <c r="AJ183" s="59">
        <f t="shared" si="66"/>
        <v>-0.23800346037584819</v>
      </c>
      <c r="AK183" s="43">
        <f t="shared" si="54"/>
        <v>2936.0699999999997</v>
      </c>
      <c r="AL183" s="58">
        <f t="shared" si="55"/>
        <v>0.23800346037584819</v>
      </c>
      <c r="AM183" s="8">
        <f t="shared" si="56"/>
        <v>229.13677018399355</v>
      </c>
      <c r="AN183" s="8">
        <f t="shared" si="57"/>
        <v>2188.0949771336518</v>
      </c>
      <c r="AS183" s="22">
        <v>11.08</v>
      </c>
      <c r="AT183" s="23">
        <v>18.100000000000001</v>
      </c>
    </row>
    <row r="184" spans="11:46" x14ac:dyDescent="0.25">
      <c r="K184" s="15">
        <v>0</v>
      </c>
      <c r="L184" s="26">
        <f t="shared" si="51"/>
        <v>0</v>
      </c>
      <c r="M184" s="18">
        <f t="shared" si="48"/>
        <v>0</v>
      </c>
      <c r="N184" s="29">
        <f t="shared" si="58"/>
        <v>-8.1260170570531028E-3</v>
      </c>
      <c r="O184" s="18">
        <f t="shared" si="49"/>
        <v>-0.19502440936927448</v>
      </c>
      <c r="P184" s="29">
        <f t="shared" si="59"/>
        <v>1.6250041398949585E-2</v>
      </c>
      <c r="Q184" s="18">
        <f t="shared" si="60"/>
        <v>9360.0238457949617</v>
      </c>
      <c r="R184" s="29">
        <f t="shared" si="50"/>
        <v>51.02</v>
      </c>
      <c r="T184" s="30">
        <v>179</v>
      </c>
      <c r="U184" s="28">
        <f t="shared" si="61"/>
        <v>358</v>
      </c>
      <c r="V184" s="30">
        <v>9.18</v>
      </c>
      <c r="W184" s="33">
        <v>7.79</v>
      </c>
      <c r="X184" s="30">
        <f t="shared" si="67"/>
        <v>0.12999999999999989</v>
      </c>
      <c r="Y184" s="33">
        <f t="shared" si="68"/>
        <v>-0.11499999999999977</v>
      </c>
      <c r="Z184" s="36">
        <f t="shared" si="62"/>
        <v>-7.2499999999999787E-2</v>
      </c>
      <c r="AA184" s="37">
        <f t="shared" si="63"/>
        <v>-3.5000000000000142E-2</v>
      </c>
      <c r="AB184" s="36">
        <f t="shared" si="64"/>
        <v>1.8750000000000044E-2</v>
      </c>
      <c r="AC184" s="50">
        <f t="shared" si="52"/>
        <v>2.2499999999999853E-2</v>
      </c>
      <c r="AD184" s="41"/>
      <c r="AE184" s="42"/>
      <c r="AF184" s="30">
        <v>180</v>
      </c>
      <c r="AG184" s="30">
        <v>9.26</v>
      </c>
      <c r="AH184" s="52">
        <f t="shared" si="53"/>
        <v>9.2599999999999991E-3</v>
      </c>
      <c r="AI184" s="8">
        <f t="shared" si="65"/>
        <v>4.010704565915792E-3</v>
      </c>
      <c r="AJ184" s="59">
        <f t="shared" si="66"/>
        <v>-0.13131225400046834</v>
      </c>
      <c r="AK184" s="43">
        <f t="shared" si="54"/>
        <v>2948.99</v>
      </c>
      <c r="AL184" s="58">
        <f t="shared" si="55"/>
        <v>0.13131225400046834</v>
      </c>
      <c r="AM184" s="8">
        <f t="shared" si="56"/>
        <v>309.16096682783621</v>
      </c>
      <c r="AN184" s="8">
        <f t="shared" si="57"/>
        <v>2952.269764903177</v>
      </c>
      <c r="AS184" s="22">
        <v>11.08</v>
      </c>
      <c r="AT184" s="23">
        <v>18.100000000000001</v>
      </c>
    </row>
    <row r="185" spans="11:46" x14ac:dyDescent="0.25">
      <c r="K185" s="15">
        <v>1</v>
      </c>
      <c r="L185" s="26">
        <f t="shared" si="51"/>
        <v>1.7453292519943295E-2</v>
      </c>
      <c r="M185" s="18">
        <f t="shared" si="48"/>
        <v>8.1260170570531028E-3</v>
      </c>
      <c r="N185" s="29">
        <f t="shared" si="58"/>
        <v>8.1260170570531028E-3</v>
      </c>
      <c r="O185" s="18">
        <f t="shared" si="49"/>
        <v>0.19502440936927448</v>
      </c>
      <c r="P185" s="29">
        <f t="shared" si="59"/>
        <v>1.6250041398949585E-2</v>
      </c>
      <c r="Q185" s="18">
        <f t="shared" si="60"/>
        <v>9360.0238457949617</v>
      </c>
      <c r="R185" s="29">
        <f t="shared" si="50"/>
        <v>51.068863403866402</v>
      </c>
      <c r="T185" s="30">
        <v>180</v>
      </c>
      <c r="U185" s="28">
        <f t="shared" si="61"/>
        <v>360</v>
      </c>
      <c r="V185" s="30">
        <v>9.26</v>
      </c>
      <c r="W185" s="33">
        <v>7.67</v>
      </c>
      <c r="X185" s="30">
        <f t="shared" si="67"/>
        <v>7.0000000000000284E-2</v>
      </c>
      <c r="Y185" s="33">
        <f t="shared" si="68"/>
        <v>-0.12000000000000011</v>
      </c>
      <c r="Z185" s="36">
        <f t="shared" si="62"/>
        <v>-4.0000000000000036E-2</v>
      </c>
      <c r="AA185" s="37">
        <f t="shared" si="63"/>
        <v>-2.750000000000008E-2</v>
      </c>
      <c r="AB185" s="36">
        <f t="shared" si="64"/>
        <v>2.2499999999999742E-2</v>
      </c>
      <c r="AC185" s="50">
        <f t="shared" si="52"/>
        <v>-7.4999999999998401E-3</v>
      </c>
      <c r="AD185" s="41"/>
      <c r="AE185" s="42"/>
      <c r="AF185" s="30">
        <v>181</v>
      </c>
      <c r="AG185" s="30">
        <v>9.32</v>
      </c>
      <c r="AH185" s="52">
        <f t="shared" si="53"/>
        <v>9.3200000000000002E-3</v>
      </c>
      <c r="AI185" s="8">
        <f t="shared" si="65"/>
        <v>2.8647889756541443E-3</v>
      </c>
      <c r="AJ185" s="59">
        <f t="shared" si="66"/>
        <v>-9.0277174625324405E-2</v>
      </c>
      <c r="AK185" s="43">
        <f t="shared" si="54"/>
        <v>2958.6800000000003</v>
      </c>
      <c r="AL185" s="58">
        <f t="shared" si="55"/>
        <v>9.0277174625324405E-2</v>
      </c>
      <c r="AM185" s="8">
        <f t="shared" si="56"/>
        <v>373.47258660900508</v>
      </c>
      <c r="AN185" s="8">
        <f t="shared" si="57"/>
        <v>3566.4004960883494</v>
      </c>
      <c r="AS185" s="22">
        <v>11.08</v>
      </c>
      <c r="AT185" s="23">
        <v>18.100000000000001</v>
      </c>
    </row>
    <row r="186" spans="11:46" x14ac:dyDescent="0.25">
      <c r="K186" s="15">
        <v>2</v>
      </c>
      <c r="L186" s="26">
        <f t="shared" si="51"/>
        <v>3.4906585039886591E-2</v>
      </c>
      <c r="M186" s="18">
        <f t="shared" si="48"/>
        <v>3.250008279789917E-2</v>
      </c>
      <c r="N186" s="29">
        <f t="shared" si="58"/>
        <v>2.4374065740846065E-2</v>
      </c>
      <c r="O186" s="18">
        <f t="shared" si="49"/>
        <v>0.58497757778030557</v>
      </c>
      <c r="P186" s="29">
        <f t="shared" si="59"/>
        <v>1.6242071787219578E-2</v>
      </c>
      <c r="Q186" s="18">
        <f t="shared" si="60"/>
        <v>9355.4333494384773</v>
      </c>
      <c r="R186" s="29">
        <f t="shared" si="50"/>
        <v>51.215429650257349</v>
      </c>
      <c r="T186" s="30">
        <v>181</v>
      </c>
      <c r="U186" s="28">
        <f t="shared" si="61"/>
        <v>362</v>
      </c>
      <c r="V186" s="30">
        <v>9.32</v>
      </c>
      <c r="W186" s="33">
        <v>7.45</v>
      </c>
      <c r="X186" s="30">
        <f t="shared" si="67"/>
        <v>4.9999999999999822E-2</v>
      </c>
      <c r="Y186" s="33">
        <f t="shared" si="68"/>
        <v>-0.16999999999999993</v>
      </c>
      <c r="Z186" s="36">
        <f t="shared" si="62"/>
        <v>-2.7500000000000302E-2</v>
      </c>
      <c r="AA186" s="37">
        <f t="shared" si="63"/>
        <v>-4.9999999999999822E-2</v>
      </c>
      <c r="AB186" s="36">
        <f t="shared" si="64"/>
        <v>-3.7499999999999201E-3</v>
      </c>
      <c r="AC186" s="50">
        <f t="shared" si="52"/>
        <v>-2.4999999999999467E-3</v>
      </c>
      <c r="AD186" s="41"/>
      <c r="AE186" s="42"/>
      <c r="AF186" s="30">
        <v>182</v>
      </c>
      <c r="AG186" s="30">
        <v>9.36</v>
      </c>
      <c r="AH186" s="52">
        <f t="shared" si="53"/>
        <v>9.3600000000000003E-3</v>
      </c>
      <c r="AI186" s="8">
        <f t="shared" si="65"/>
        <v>8.5943669269620952E-4</v>
      </c>
      <c r="AJ186" s="59">
        <f t="shared" si="66"/>
        <v>-0.15593330162556157</v>
      </c>
      <c r="AK186" s="43">
        <f t="shared" si="54"/>
        <v>2965.1400000000003</v>
      </c>
      <c r="AL186" s="58">
        <f t="shared" si="55"/>
        <v>0.15593330162556157</v>
      </c>
      <c r="AM186" s="8">
        <f t="shared" si="56"/>
        <v>284.47925349217979</v>
      </c>
      <c r="AN186" s="8">
        <f t="shared" si="57"/>
        <v>2716.5767640223648</v>
      </c>
      <c r="AS186" s="22">
        <v>11.08</v>
      </c>
      <c r="AT186" s="23">
        <v>18.100000000000001</v>
      </c>
    </row>
    <row r="187" spans="11:46" x14ac:dyDescent="0.25">
      <c r="K187" s="15">
        <v>3</v>
      </c>
      <c r="L187" s="26">
        <f t="shared" si="51"/>
        <v>5.235987755982989E-2</v>
      </c>
      <c r="M187" s="18">
        <f t="shared" si="48"/>
        <v>7.3110243429391431E-2</v>
      </c>
      <c r="N187" s="29">
        <f t="shared" si="58"/>
        <v>4.0610160631492261E-2</v>
      </c>
      <c r="O187" s="18">
        <f t="shared" si="49"/>
        <v>0.97464385515581431</v>
      </c>
      <c r="P187" s="29">
        <f t="shared" si="59"/>
        <v>1.6226137558656005E-2</v>
      </c>
      <c r="Q187" s="18">
        <f t="shared" si="60"/>
        <v>9346.2552337858597</v>
      </c>
      <c r="R187" s="29">
        <f t="shared" si="50"/>
        <v>51.459626858567852</v>
      </c>
      <c r="T187" s="30">
        <v>182</v>
      </c>
      <c r="U187" s="28">
        <f t="shared" si="61"/>
        <v>364</v>
      </c>
      <c r="V187" s="30">
        <v>9.36</v>
      </c>
      <c r="W187" s="33">
        <v>7.23</v>
      </c>
      <c r="X187" s="30">
        <f t="shared" si="67"/>
        <v>1.499999999999968E-2</v>
      </c>
      <c r="Y187" s="33">
        <f t="shared" si="68"/>
        <v>-0.21999999999999975</v>
      </c>
      <c r="Z187" s="36">
        <f t="shared" si="62"/>
        <v>-4.7499999999999876E-2</v>
      </c>
      <c r="AA187" s="37">
        <f t="shared" si="63"/>
        <v>-3.2499999999999973E-2</v>
      </c>
      <c r="AB187" s="36">
        <f t="shared" si="64"/>
        <v>-1.7499999999999627E-2</v>
      </c>
      <c r="AC187" s="50">
        <f t="shared" si="52"/>
        <v>1.3749999999999818E-2</v>
      </c>
      <c r="AD187" s="41"/>
      <c r="AE187" s="42"/>
      <c r="AF187" s="30">
        <v>183</v>
      </c>
      <c r="AG187" s="30">
        <v>9.35</v>
      </c>
      <c r="AH187" s="52">
        <f t="shared" si="53"/>
        <v>9.3499999999999989E-3</v>
      </c>
      <c r="AI187" s="8">
        <f t="shared" si="65"/>
        <v>-2.578310078088745E-3</v>
      </c>
      <c r="AJ187" s="59">
        <f t="shared" si="66"/>
        <v>-0.20517539687573105</v>
      </c>
      <c r="AK187" s="43">
        <f t="shared" si="54"/>
        <v>2963.5249999999996</v>
      </c>
      <c r="AL187" s="58">
        <f t="shared" si="55"/>
        <v>0.20517539687573105</v>
      </c>
      <c r="AM187" s="8">
        <f t="shared" si="56"/>
        <v>247.93589706774048</v>
      </c>
      <c r="AN187" s="8">
        <f t="shared" si="57"/>
        <v>2367.6134152952554</v>
      </c>
      <c r="AS187" s="22">
        <v>11.08</v>
      </c>
      <c r="AT187" s="23">
        <v>18.100000000000001</v>
      </c>
    </row>
    <row r="188" spans="11:46" x14ac:dyDescent="0.25">
      <c r="K188" s="15">
        <v>4</v>
      </c>
      <c r="L188" s="26">
        <f t="shared" si="51"/>
        <v>6.9813170079773182E-2</v>
      </c>
      <c r="M188" s="18">
        <f t="shared" si="48"/>
        <v>0.12993658428754951</v>
      </c>
      <c r="N188" s="29">
        <f t="shared" si="58"/>
        <v>5.6826340858158075E-2</v>
      </c>
      <c r="O188" s="18">
        <f t="shared" si="49"/>
        <v>1.3638321805957938</v>
      </c>
      <c r="P188" s="29">
        <f t="shared" si="59"/>
        <v>1.6202248702911561E-2</v>
      </c>
      <c r="Q188" s="18">
        <f t="shared" si="60"/>
        <v>9332.4952528770591</v>
      </c>
      <c r="R188" s="29">
        <f t="shared" si="50"/>
        <v>51.801335277847095</v>
      </c>
      <c r="T188" s="30">
        <v>183</v>
      </c>
      <c r="U188" s="28">
        <f t="shared" si="61"/>
        <v>366</v>
      </c>
      <c r="V188" s="30">
        <v>9.35</v>
      </c>
      <c r="W188" s="33">
        <v>6.98</v>
      </c>
      <c r="X188" s="30">
        <f t="shared" si="67"/>
        <v>-4.4999999999999929E-2</v>
      </c>
      <c r="Y188" s="33">
        <f t="shared" si="68"/>
        <v>-0.23499999999999988</v>
      </c>
      <c r="Z188" s="36">
        <f t="shared" si="62"/>
        <v>-6.2499999999999556E-2</v>
      </c>
      <c r="AA188" s="37">
        <f t="shared" si="63"/>
        <v>-2.2500000000000187E-2</v>
      </c>
      <c r="AB188" s="36">
        <f t="shared" si="64"/>
        <v>0</v>
      </c>
      <c r="AC188" s="50">
        <f t="shared" si="52"/>
        <v>8.7499999999999245E-3</v>
      </c>
      <c r="AD188" s="41"/>
      <c r="AE188" s="42"/>
      <c r="AF188" s="30">
        <v>184</v>
      </c>
      <c r="AG188" s="30">
        <v>9.27</v>
      </c>
      <c r="AH188" s="52">
        <f t="shared" si="53"/>
        <v>9.2699999999999987E-3</v>
      </c>
      <c r="AI188" s="8">
        <f t="shared" si="65"/>
        <v>-6.3025357464389885E-3</v>
      </c>
      <c r="AJ188" s="59">
        <f t="shared" si="66"/>
        <v>-0.15593330162555533</v>
      </c>
      <c r="AK188" s="43">
        <f t="shared" si="54"/>
        <v>2950.6049999999996</v>
      </c>
      <c r="AL188" s="58">
        <f t="shared" si="55"/>
        <v>0.15593330162555533</v>
      </c>
      <c r="AM188" s="8">
        <f t="shared" si="56"/>
        <v>283.78302459070136</v>
      </c>
      <c r="AN188" s="8">
        <f t="shared" si="57"/>
        <v>2709.9282677507404</v>
      </c>
      <c r="AS188" s="22">
        <v>11.08</v>
      </c>
      <c r="AT188" s="23">
        <v>18.100000000000001</v>
      </c>
    </row>
    <row r="189" spans="11:46" x14ac:dyDescent="0.25">
      <c r="K189" s="15">
        <v>5</v>
      </c>
      <c r="L189" s="26">
        <f t="shared" si="51"/>
        <v>8.7266462599716474E-2</v>
      </c>
      <c r="M189" s="18">
        <f t="shared" si="48"/>
        <v>0.20295124232486489</v>
      </c>
      <c r="N189" s="29">
        <f t="shared" si="58"/>
        <v>7.3014658037315383E-2</v>
      </c>
      <c r="O189" s="18">
        <f t="shared" si="49"/>
        <v>1.7523517928955692</v>
      </c>
      <c r="P189" s="29">
        <f t="shared" si="59"/>
        <v>1.6170420204085573E-2</v>
      </c>
      <c r="Q189" s="18">
        <f t="shared" si="60"/>
        <v>9314.1620375532893</v>
      </c>
      <c r="R189" s="29">
        <f t="shared" si="50"/>
        <v>52.240387361887159</v>
      </c>
      <c r="T189" s="30">
        <v>184</v>
      </c>
      <c r="U189" s="28">
        <f t="shared" si="61"/>
        <v>368</v>
      </c>
      <c r="V189" s="30">
        <v>9.27</v>
      </c>
      <c r="W189" s="33">
        <v>6.7</v>
      </c>
      <c r="X189" s="30">
        <f t="shared" si="67"/>
        <v>-0.10999999999999943</v>
      </c>
      <c r="Y189" s="33">
        <f t="shared" si="68"/>
        <v>-0.26500000000000012</v>
      </c>
      <c r="Z189" s="36">
        <f t="shared" si="62"/>
        <v>-4.7499999999999876E-2</v>
      </c>
      <c r="AA189" s="37">
        <f t="shared" si="63"/>
        <v>-1.5000000000000124E-2</v>
      </c>
      <c r="AB189" s="36">
        <f t="shared" si="64"/>
        <v>9.9999999999995648E-3</v>
      </c>
      <c r="AC189" s="50">
        <f t="shared" si="52"/>
        <v>7.5000000000000622E-3</v>
      </c>
      <c r="AD189" s="41"/>
      <c r="AE189" s="42"/>
      <c r="AF189" s="30">
        <v>185</v>
      </c>
      <c r="AG189" s="30">
        <v>9.1300000000000008</v>
      </c>
      <c r="AH189" s="52">
        <f t="shared" si="53"/>
        <v>9.130000000000001E-3</v>
      </c>
      <c r="AI189" s="8">
        <f t="shared" si="65"/>
        <v>-8.0214091318314851E-3</v>
      </c>
      <c r="AJ189" s="59">
        <f t="shared" si="66"/>
        <v>-0.13951926987550156</v>
      </c>
      <c r="AK189" s="43">
        <f t="shared" si="54"/>
        <v>2927.9949999999999</v>
      </c>
      <c r="AL189" s="58">
        <f t="shared" si="55"/>
        <v>0.13951926987550156</v>
      </c>
      <c r="AM189" s="8">
        <f t="shared" si="56"/>
        <v>298.86352556255673</v>
      </c>
      <c r="AN189" s="8">
        <f t="shared" si="57"/>
        <v>2853.9364441891153</v>
      </c>
      <c r="AS189" s="22">
        <v>11.08</v>
      </c>
      <c r="AT189" s="23">
        <v>18.100000000000001</v>
      </c>
    </row>
    <row r="190" spans="11:46" x14ac:dyDescent="0.25">
      <c r="K190" s="15">
        <v>6</v>
      </c>
      <c r="L190" s="26">
        <f t="shared" si="51"/>
        <v>0.10471975511965978</v>
      </c>
      <c r="M190" s="18">
        <f t="shared" si="48"/>
        <v>0.29211842359119411</v>
      </c>
      <c r="N190" s="29">
        <f t="shared" si="58"/>
        <v>8.9167181266329221E-2</v>
      </c>
      <c r="O190" s="18">
        <f t="shared" si="49"/>
        <v>2.1400123503919013</v>
      </c>
      <c r="P190" s="29">
        <f t="shared" si="59"/>
        <v>1.6130672039841337E-2</v>
      </c>
      <c r="Q190" s="18">
        <f t="shared" si="60"/>
        <v>9291.267094948611</v>
      </c>
      <c r="R190" s="29">
        <f t="shared" si="50"/>
        <v>52.776567874339221</v>
      </c>
      <c r="T190" s="30">
        <v>185</v>
      </c>
      <c r="U190" s="28">
        <f t="shared" si="61"/>
        <v>370</v>
      </c>
      <c r="V190" s="30">
        <v>9.1300000000000008</v>
      </c>
      <c r="W190" s="33">
        <v>6.45</v>
      </c>
      <c r="X190" s="30">
        <f t="shared" si="67"/>
        <v>-0.13999999999999968</v>
      </c>
      <c r="Y190" s="33">
        <f t="shared" si="68"/>
        <v>-0.26500000000000012</v>
      </c>
      <c r="Z190" s="36">
        <f t="shared" si="62"/>
        <v>-4.2500000000000426E-2</v>
      </c>
      <c r="AA190" s="37">
        <f t="shared" si="63"/>
        <v>-7.5000000000000622E-3</v>
      </c>
      <c r="AB190" s="36">
        <f t="shared" si="64"/>
        <v>-6.2500000000000888E-3</v>
      </c>
      <c r="AC190" s="50">
        <f t="shared" si="52"/>
        <v>2.5000000000000577E-3</v>
      </c>
      <c r="AD190" s="41"/>
      <c r="AE190" s="42"/>
      <c r="AF190" s="30">
        <v>186</v>
      </c>
      <c r="AG190" s="30">
        <v>8.99</v>
      </c>
      <c r="AH190" s="52">
        <f t="shared" si="53"/>
        <v>8.9899999999999997E-3</v>
      </c>
      <c r="AI190" s="8">
        <f t="shared" si="65"/>
        <v>-1.1172677005051078E-2</v>
      </c>
      <c r="AJ190" s="59">
        <f t="shared" si="66"/>
        <v>-0.19696838100070463</v>
      </c>
      <c r="AK190" s="43">
        <f t="shared" si="54"/>
        <v>2905.3850000000002</v>
      </c>
      <c r="AL190" s="58">
        <f t="shared" si="55"/>
        <v>0.19696838100070463</v>
      </c>
      <c r="AM190" s="8">
        <f t="shared" si="56"/>
        <v>250.56074938077609</v>
      </c>
      <c r="AN190" s="8">
        <f t="shared" si="57"/>
        <v>2392.6789085256041</v>
      </c>
      <c r="AS190" s="22">
        <v>11.08</v>
      </c>
      <c r="AT190" s="23">
        <v>18.100000000000001</v>
      </c>
    </row>
    <row r="191" spans="11:46" x14ac:dyDescent="0.25">
      <c r="K191" s="15">
        <v>7</v>
      </c>
      <c r="L191" s="26">
        <f t="shared" si="51"/>
        <v>0.12217304763960307</v>
      </c>
      <c r="M191" s="18">
        <f t="shared" si="48"/>
        <v>0.39739442570819217</v>
      </c>
      <c r="N191" s="29">
        <f t="shared" si="58"/>
        <v>0.10527600211699806</v>
      </c>
      <c r="O191" s="18">
        <f t="shared" si="49"/>
        <v>2.5266240508079538</v>
      </c>
      <c r="P191" s="29">
        <f t="shared" si="59"/>
        <v>1.6083029180856551E-2</v>
      </c>
      <c r="Q191" s="18">
        <f t="shared" si="60"/>
        <v>9263.8248081733727</v>
      </c>
      <c r="R191" s="29">
        <f t="shared" si="50"/>
        <v>53.409614023856925</v>
      </c>
      <c r="T191" s="30">
        <v>186</v>
      </c>
      <c r="U191" s="28">
        <f t="shared" si="61"/>
        <v>372</v>
      </c>
      <c r="V191" s="30">
        <v>8.99</v>
      </c>
      <c r="W191" s="33">
        <v>6.14</v>
      </c>
      <c r="X191" s="30">
        <f t="shared" si="67"/>
        <v>-0.19500000000000028</v>
      </c>
      <c r="Y191" s="33">
        <f t="shared" si="68"/>
        <v>-0.28000000000000025</v>
      </c>
      <c r="Z191" s="36">
        <f t="shared" si="62"/>
        <v>-6.0000000000000053E-2</v>
      </c>
      <c r="AA191" s="37">
        <f t="shared" si="63"/>
        <v>-1.0000000000000009E-2</v>
      </c>
      <c r="AB191" s="36">
        <f t="shared" si="64"/>
        <v>-2.4999999999997247E-3</v>
      </c>
      <c r="AC191" s="50">
        <f t="shared" si="52"/>
        <v>6.2500000000000888E-3</v>
      </c>
      <c r="AD191" s="41"/>
      <c r="AE191" s="42"/>
      <c r="AF191" s="30">
        <v>187</v>
      </c>
      <c r="AG191" s="30">
        <v>8.74</v>
      </c>
      <c r="AH191" s="52">
        <f t="shared" si="53"/>
        <v>8.7399999999999995E-3</v>
      </c>
      <c r="AI191" s="8">
        <f t="shared" si="65"/>
        <v>-1.4896902673401373E-2</v>
      </c>
      <c r="AJ191" s="59">
        <f t="shared" si="66"/>
        <v>-0.15593330162555533</v>
      </c>
      <c r="AK191" s="43">
        <f t="shared" si="54"/>
        <v>2865.01</v>
      </c>
      <c r="AL191" s="58">
        <f t="shared" si="55"/>
        <v>0.15593330162555533</v>
      </c>
      <c r="AM191" s="8">
        <f t="shared" si="56"/>
        <v>279.64785245942613</v>
      </c>
      <c r="AN191" s="8">
        <f t="shared" si="57"/>
        <v>2670.4402826370429</v>
      </c>
      <c r="AS191" s="22">
        <v>11.08</v>
      </c>
      <c r="AT191" s="23">
        <v>18.100000000000001</v>
      </c>
    </row>
    <row r="192" spans="11:46" x14ac:dyDescent="0.25">
      <c r="K192" s="15">
        <v>8</v>
      </c>
      <c r="L192" s="26">
        <f t="shared" si="51"/>
        <v>0.13962634015954636</v>
      </c>
      <c r="M192" s="18">
        <f t="shared" si="48"/>
        <v>0.51872766533623449</v>
      </c>
      <c r="N192" s="29">
        <f t="shared" si="58"/>
        <v>0.12133323962804232</v>
      </c>
      <c r="O192" s="18">
        <f t="shared" si="49"/>
        <v>2.9119977510730157</v>
      </c>
      <c r="P192" s="29">
        <f t="shared" si="59"/>
        <v>1.6027521589369764E-2</v>
      </c>
      <c r="Q192" s="18">
        <f t="shared" si="60"/>
        <v>9231.8524354769834</v>
      </c>
      <c r="R192" s="29">
        <f t="shared" si="50"/>
        <v>54.139215629260583</v>
      </c>
      <c r="T192" s="30">
        <v>187</v>
      </c>
      <c r="U192" s="28">
        <f t="shared" si="61"/>
        <v>374</v>
      </c>
      <c r="V192" s="30">
        <v>8.74</v>
      </c>
      <c r="W192" s="33">
        <v>5.88</v>
      </c>
      <c r="X192" s="30">
        <f t="shared" si="67"/>
        <v>-0.25999999999999979</v>
      </c>
      <c r="Y192" s="33">
        <f t="shared" si="68"/>
        <v>-0.28500000000000014</v>
      </c>
      <c r="Z192" s="36">
        <f t="shared" si="62"/>
        <v>-4.7499999999999876E-2</v>
      </c>
      <c r="AA192" s="37">
        <f t="shared" si="63"/>
        <v>5.0000000000001155E-3</v>
      </c>
      <c r="AB192" s="36">
        <f t="shared" si="64"/>
        <v>1.7499999999999849E-2</v>
      </c>
      <c r="AC192" s="50">
        <f t="shared" si="52"/>
        <v>1.5000000000000013E-2</v>
      </c>
      <c r="AD192" s="41"/>
      <c r="AE192" s="42"/>
      <c r="AF192" s="30">
        <v>188</v>
      </c>
      <c r="AG192" s="30">
        <v>8.4700000000000006</v>
      </c>
      <c r="AH192" s="52">
        <f t="shared" si="53"/>
        <v>8.4700000000000001E-3</v>
      </c>
      <c r="AI192" s="8">
        <f t="shared" si="65"/>
        <v>-1.6615776058793819E-2</v>
      </c>
      <c r="AJ192" s="59">
        <f t="shared" si="66"/>
        <v>-8.2070158750294289E-2</v>
      </c>
      <c r="AK192" s="43">
        <f t="shared" si="54"/>
        <v>2821.4049999999997</v>
      </c>
      <c r="AL192" s="58">
        <f t="shared" si="55"/>
        <v>8.2070158750294289E-2</v>
      </c>
      <c r="AM192" s="8">
        <f t="shared" si="56"/>
        <v>382.53156613351229</v>
      </c>
      <c r="AN192" s="8">
        <f t="shared" si="57"/>
        <v>3652.9073783299646</v>
      </c>
      <c r="AS192" s="22">
        <v>11.08</v>
      </c>
      <c r="AT192" s="23">
        <v>18.100000000000001</v>
      </c>
    </row>
    <row r="193" spans="11:46" x14ac:dyDescent="0.25">
      <c r="K193" s="15">
        <v>9</v>
      </c>
      <c r="L193" s="26">
        <f t="shared" si="51"/>
        <v>0.15707963267948966</v>
      </c>
      <c r="M193" s="18">
        <f t="shared" si="48"/>
        <v>0.65605871063197208</v>
      </c>
      <c r="N193" s="29">
        <f t="shared" si="58"/>
        <v>0.13733104529573759</v>
      </c>
      <c r="O193" s="18">
        <f t="shared" si="49"/>
        <v>3.2959450870977021</v>
      </c>
      <c r="P193" s="29">
        <f t="shared" si="59"/>
        <v>1.5964184217584998E-2</v>
      </c>
      <c r="Q193" s="18">
        <f t="shared" si="60"/>
        <v>9195.3701093289583</v>
      </c>
      <c r="R193" s="29">
        <f t="shared" si="50"/>
        <v>54.965015314711124</v>
      </c>
      <c r="T193" s="30">
        <v>188</v>
      </c>
      <c r="U193" s="28">
        <f t="shared" si="61"/>
        <v>376</v>
      </c>
      <c r="V193" s="30">
        <v>8.4700000000000006</v>
      </c>
      <c r="W193" s="33">
        <v>5.6</v>
      </c>
      <c r="X193" s="30">
        <f t="shared" si="67"/>
        <v>-0.29000000000000004</v>
      </c>
      <c r="Y193" s="33">
        <f t="shared" si="68"/>
        <v>-0.27</v>
      </c>
      <c r="Z193" s="36">
        <f t="shared" si="62"/>
        <v>-2.5000000000000355E-2</v>
      </c>
      <c r="AA193" s="37">
        <f t="shared" si="63"/>
        <v>2.0000000000000018E-2</v>
      </c>
      <c r="AB193" s="36">
        <f t="shared" si="64"/>
        <v>1.749999999999996E-2</v>
      </c>
      <c r="AC193" s="50">
        <f t="shared" si="52"/>
        <v>1.2499999999999734E-3</v>
      </c>
      <c r="AD193" s="41"/>
      <c r="AE193" s="42"/>
      <c r="AF193" s="30">
        <v>189</v>
      </c>
      <c r="AG193" s="30">
        <v>8.16</v>
      </c>
      <c r="AH193" s="52">
        <f t="shared" si="53"/>
        <v>8.1600000000000006E-3</v>
      </c>
      <c r="AI193" s="8">
        <f t="shared" si="65"/>
        <v>-1.7761691649055517E-2</v>
      </c>
      <c r="AJ193" s="59">
        <f t="shared" si="66"/>
        <v>-4.1035079375147894E-2</v>
      </c>
      <c r="AK193" s="43">
        <f t="shared" si="54"/>
        <v>2771.34</v>
      </c>
      <c r="AL193" s="58">
        <f t="shared" si="55"/>
        <v>4.1035079375147894E-2</v>
      </c>
      <c r="AM193" s="8">
        <f t="shared" si="56"/>
        <v>536.17376105208302</v>
      </c>
      <c r="AN193" s="8">
        <f t="shared" si="57"/>
        <v>5120.0822656567061</v>
      </c>
      <c r="AS193" s="22">
        <v>11.08</v>
      </c>
      <c r="AT193" s="23">
        <v>18.100000000000001</v>
      </c>
    </row>
    <row r="194" spans="11:46" x14ac:dyDescent="0.25">
      <c r="K194" s="15">
        <v>10</v>
      </c>
      <c r="L194" s="26">
        <f t="shared" si="51"/>
        <v>0.17453292519943295</v>
      </c>
      <c r="M194" s="18">
        <f t="shared" si="48"/>
        <v>0.80932031869518439</v>
      </c>
      <c r="N194" s="29">
        <f t="shared" si="58"/>
        <v>0.15326160806321232</v>
      </c>
      <c r="O194" s="18">
        <f t="shared" si="49"/>
        <v>3.6782785935170956</v>
      </c>
      <c r="P194" s="29">
        <f t="shared" si="59"/>
        <v>1.5893057005719025E-2</v>
      </c>
      <c r="Q194" s="18">
        <f t="shared" si="60"/>
        <v>9154.4008352941582</v>
      </c>
      <c r="R194" s="29">
        <f t="shared" si="50"/>
        <v>55.886608734885684</v>
      </c>
      <c r="T194" s="30">
        <v>189</v>
      </c>
      <c r="U194" s="28">
        <f t="shared" si="61"/>
        <v>378</v>
      </c>
      <c r="V194" s="30">
        <v>8.16</v>
      </c>
      <c r="W194" s="33">
        <v>5.39</v>
      </c>
      <c r="X194" s="30">
        <f t="shared" si="67"/>
        <v>-0.3100000000000005</v>
      </c>
      <c r="Y194" s="33">
        <f t="shared" si="68"/>
        <v>-0.24500000000000011</v>
      </c>
      <c r="Z194" s="36">
        <f t="shared" si="62"/>
        <v>-1.2499999999999956E-2</v>
      </c>
      <c r="AA194" s="37">
        <f t="shared" si="63"/>
        <v>7.5000000000000622E-3</v>
      </c>
      <c r="AB194" s="36">
        <f t="shared" si="64"/>
        <v>5.0000000000003375E-3</v>
      </c>
      <c r="AC194" s="50">
        <f t="shared" si="52"/>
        <v>-2.1249999999999991E-2</v>
      </c>
      <c r="AD194" s="41"/>
      <c r="AE194" s="42"/>
      <c r="AF194" s="30">
        <v>190</v>
      </c>
      <c r="AG194" s="30">
        <v>7.85</v>
      </c>
      <c r="AH194" s="52">
        <f t="shared" si="53"/>
        <v>7.8499999999999993E-3</v>
      </c>
      <c r="AI194" s="8">
        <f t="shared" si="65"/>
        <v>-1.8048170546620917E-2</v>
      </c>
      <c r="AJ194" s="59">
        <f t="shared" si="66"/>
        <v>-4.9242095250174728E-2</v>
      </c>
      <c r="AK194" s="43">
        <f t="shared" si="54"/>
        <v>2721.2749999999996</v>
      </c>
      <c r="AL194" s="58">
        <f t="shared" si="55"/>
        <v>4.9242095250174728E-2</v>
      </c>
      <c r="AM194" s="8">
        <f t="shared" si="56"/>
        <v>485.02904200365327</v>
      </c>
      <c r="AN194" s="8">
        <f t="shared" si="57"/>
        <v>4631.6861746804771</v>
      </c>
      <c r="AS194" s="22">
        <v>11.08</v>
      </c>
      <c r="AT194" s="23">
        <v>18.100000000000001</v>
      </c>
    </row>
    <row r="195" spans="11:46" x14ac:dyDescent="0.25">
      <c r="K195" s="15">
        <v>11</v>
      </c>
      <c r="L195" s="26">
        <f t="shared" si="51"/>
        <v>0.19198621771937624</v>
      </c>
      <c r="M195" s="18">
        <f t="shared" si="48"/>
        <v>0.97843747800236003</v>
      </c>
      <c r="N195" s="29">
        <f t="shared" si="58"/>
        <v>0.16911715930717564</v>
      </c>
      <c r="O195" s="18">
        <f t="shared" si="49"/>
        <v>4.0588118233722161</v>
      </c>
      <c r="P195" s="29">
        <f t="shared" si="59"/>
        <v>1.581418487914471E-2</v>
      </c>
      <c r="Q195" s="18">
        <f t="shared" si="60"/>
        <v>9108.9704903873535</v>
      </c>
      <c r="R195" s="29">
        <f t="shared" si="50"/>
        <v>56.903544830139374</v>
      </c>
      <c r="T195" s="30">
        <v>190</v>
      </c>
      <c r="U195" s="28">
        <f t="shared" si="61"/>
        <v>380</v>
      </c>
      <c r="V195" s="30">
        <v>7.85</v>
      </c>
      <c r="W195" s="33">
        <v>5.09</v>
      </c>
      <c r="X195" s="30">
        <f t="shared" si="67"/>
        <v>-0.31499999999999995</v>
      </c>
      <c r="Y195" s="33">
        <f t="shared" si="68"/>
        <v>-0.25499999999999989</v>
      </c>
      <c r="Z195" s="36">
        <f t="shared" si="62"/>
        <v>-1.499999999999968E-2</v>
      </c>
      <c r="AA195" s="37">
        <f t="shared" si="63"/>
        <v>-2.2499999999999964E-2</v>
      </c>
      <c r="AB195" s="36">
        <f t="shared" si="64"/>
        <v>-1.1102230246251565E-16</v>
      </c>
      <c r="AC195" s="50">
        <f t="shared" si="52"/>
        <v>-2.5000000000000577E-3</v>
      </c>
      <c r="AD195" s="41"/>
      <c r="AE195" s="42"/>
      <c r="AF195" s="30">
        <v>191</v>
      </c>
      <c r="AG195" s="30">
        <v>7.53</v>
      </c>
      <c r="AH195" s="52">
        <f t="shared" si="53"/>
        <v>7.5300000000000002E-3</v>
      </c>
      <c r="AI195" s="8">
        <f t="shared" si="65"/>
        <v>-1.9480565034447939E-2</v>
      </c>
      <c r="AJ195" s="59">
        <f t="shared" si="66"/>
        <v>-4.1035079375147096E-2</v>
      </c>
      <c r="AK195" s="43">
        <f t="shared" si="54"/>
        <v>2669.5950000000003</v>
      </c>
      <c r="AL195" s="58">
        <f t="shared" si="55"/>
        <v>4.1035079375147096E-2</v>
      </c>
      <c r="AM195" s="8">
        <f t="shared" si="56"/>
        <v>526.26824101928298</v>
      </c>
      <c r="AN195" s="8">
        <f t="shared" si="57"/>
        <v>5025.4915170297509</v>
      </c>
      <c r="AS195" s="22">
        <v>11.08</v>
      </c>
      <c r="AT195" s="23">
        <v>18.100000000000001</v>
      </c>
    </row>
    <row r="196" spans="11:46" x14ac:dyDescent="0.25">
      <c r="K196" s="15">
        <v>12</v>
      </c>
      <c r="L196" s="26">
        <f t="shared" si="51"/>
        <v>0.20943951023931956</v>
      </c>
      <c r="M196" s="18">
        <f t="shared" ref="M196:M259" si="69">(($E$29/2)*(1-COS(L196)))+($E$32-SQRT(($E$32^2)-((($E$29/2)^2)*(SIN(L196)^2))))</f>
        <v>1.1633274558238618</v>
      </c>
      <c r="N196" s="29">
        <f t="shared" si="58"/>
        <v>0.18488997782150174</v>
      </c>
      <c r="O196" s="18">
        <f t="shared" ref="O196:O259" si="70" xml:space="preserve"> N196*0.006*$E$34</f>
        <v>4.4373594677160426</v>
      </c>
      <c r="P196" s="29">
        <f t="shared" si="59"/>
        <v>1.5727617745078915E-2</v>
      </c>
      <c r="Q196" s="18">
        <f t="shared" si="60"/>
        <v>9059.1078211654549</v>
      </c>
      <c r="R196" s="29">
        <f t="shared" ref="R196:R259" si="71">$E$30+((((PI()/4)*$E$28^2)*M196)/1000)</f>
        <v>58.015326111634451</v>
      </c>
      <c r="T196" s="30">
        <v>191</v>
      </c>
      <c r="U196" s="28">
        <f t="shared" si="61"/>
        <v>382</v>
      </c>
      <c r="V196" s="30">
        <v>7.53</v>
      </c>
      <c r="W196" s="33">
        <v>4.8099999999999996</v>
      </c>
      <c r="X196" s="30">
        <f t="shared" si="67"/>
        <v>-0.33999999999999986</v>
      </c>
      <c r="Y196" s="33">
        <f t="shared" si="68"/>
        <v>-0.29000000000000004</v>
      </c>
      <c r="Z196" s="36">
        <f t="shared" si="62"/>
        <v>-1.2500000000000178E-2</v>
      </c>
      <c r="AA196" s="37">
        <f t="shared" si="63"/>
        <v>2.4999999999999467E-3</v>
      </c>
      <c r="AB196" s="36">
        <f t="shared" si="64"/>
        <v>8.7499999999998135E-3</v>
      </c>
      <c r="AC196" s="50">
        <f t="shared" si="52"/>
        <v>2.1249999999999991E-2</v>
      </c>
      <c r="AD196" s="41"/>
      <c r="AE196" s="42"/>
      <c r="AF196" s="30">
        <v>192</v>
      </c>
      <c r="AG196" s="30">
        <v>7.17</v>
      </c>
      <c r="AH196" s="52">
        <f t="shared" si="53"/>
        <v>7.1700000000000002E-3</v>
      </c>
      <c r="AI196" s="8">
        <f t="shared" si="65"/>
        <v>-1.9480565034447988E-2</v>
      </c>
      <c r="AJ196" s="59">
        <f t="shared" si="66"/>
        <v>8.2070158750212688E-3</v>
      </c>
      <c r="AK196" s="43">
        <f t="shared" si="54"/>
        <v>2611.4549999999999</v>
      </c>
      <c r="AL196" s="58">
        <f t="shared" si="55"/>
        <v>0</v>
      </c>
      <c r="AM196" s="8" t="str">
        <f t="shared" si="56"/>
        <v/>
      </c>
      <c r="AN196" s="8" t="str">
        <f t="shared" si="57"/>
        <v/>
      </c>
      <c r="AS196" s="22">
        <v>11.08</v>
      </c>
      <c r="AT196" s="23">
        <v>18.100000000000001</v>
      </c>
    </row>
    <row r="197" spans="11:46" x14ac:dyDescent="0.25">
      <c r="K197" s="15">
        <v>13</v>
      </c>
      <c r="L197" s="26">
        <f t="shared" ref="L197:L260" si="72" xml:space="preserve"> RADIANS(K197)</f>
        <v>0.22689280275926285</v>
      </c>
      <c r="M197" s="18">
        <f t="shared" si="69"/>
        <v>1.3638998506211952</v>
      </c>
      <c r="N197" s="29">
        <f t="shared" si="58"/>
        <v>0.20057239479733346</v>
      </c>
      <c r="O197" s="18">
        <f t="shared" si="70"/>
        <v>4.8137374751360031</v>
      </c>
      <c r="P197" s="29">
        <f t="shared" si="59"/>
        <v>1.5633410488356481E-2</v>
      </c>
      <c r="Q197" s="18">
        <f t="shared" si="60"/>
        <v>9004.8444412933331</v>
      </c>
      <c r="R197" s="29">
        <f t="shared" si="71"/>
        <v>59.221408976415802</v>
      </c>
      <c r="T197" s="30">
        <v>192</v>
      </c>
      <c r="U197" s="28">
        <f t="shared" si="61"/>
        <v>384</v>
      </c>
      <c r="V197" s="30">
        <v>7.17</v>
      </c>
      <c r="W197" s="33">
        <v>4.59</v>
      </c>
      <c r="X197" s="30">
        <f t="shared" si="67"/>
        <v>-0.3400000000000003</v>
      </c>
      <c r="Y197" s="33">
        <f t="shared" si="68"/>
        <v>-0.25</v>
      </c>
      <c r="Z197" s="36">
        <f t="shared" si="62"/>
        <v>2.4999999999999467E-3</v>
      </c>
      <c r="AA197" s="37">
        <f t="shared" si="63"/>
        <v>2.0000000000000018E-2</v>
      </c>
      <c r="AB197" s="36">
        <f t="shared" si="64"/>
        <v>7.5000000000001732E-3</v>
      </c>
      <c r="AC197" s="50">
        <f t="shared" ref="AC197:AC260" si="73">(AA198-AA196)/2</f>
        <v>-2.4999999999999467E-3</v>
      </c>
      <c r="AD197" s="41"/>
      <c r="AE197" s="42"/>
      <c r="AF197" s="30">
        <v>193</v>
      </c>
      <c r="AG197" s="30">
        <v>6.85</v>
      </c>
      <c r="AH197" s="52">
        <f t="shared" ref="AH197:AH260" si="74">AG197/1000</f>
        <v>6.8499999999999993E-3</v>
      </c>
      <c r="AI197" s="8">
        <f t="shared" si="65"/>
        <v>-1.919408613688281E-2</v>
      </c>
      <c r="AJ197" s="59">
        <f t="shared" si="66"/>
        <v>8.2070158750305183E-3</v>
      </c>
      <c r="AK197" s="43">
        <f t="shared" ref="AK197:AK260" si="75">1453.5 + 161500 * AH197</f>
        <v>2559.7749999999996</v>
      </c>
      <c r="AL197" s="58">
        <f t="shared" ref="AL197:AL260" si="76">IF(AJ197&lt;0, -AJ197, 0)</f>
        <v>0</v>
      </c>
      <c r="AM197" s="8" t="str">
        <f t="shared" ref="AM197:AM260" si="77">IF(AL197&gt;0, IF(SQRT((AK197+8)/(0.2356*AL197))&lt;=1000, SQRT((AK197+8)/(0.2356*AL197)), ""), "")</f>
        <v/>
      </c>
      <c r="AN197" s="8" t="str">
        <f t="shared" ref="AN197:AN260" si="78">IF(ISNUMBER(AM197),AM197*60/(2*PI()), "")</f>
        <v/>
      </c>
      <c r="AS197" s="22">
        <v>11.08</v>
      </c>
      <c r="AT197" s="23">
        <v>18.100000000000001</v>
      </c>
    </row>
    <row r="198" spans="11:46" x14ac:dyDescent="0.25">
      <c r="K198" s="15">
        <v>14</v>
      </c>
      <c r="L198" s="26">
        <f t="shared" si="72"/>
        <v>0.24434609527920614</v>
      </c>
      <c r="M198" s="18">
        <f t="shared" si="69"/>
        <v>1.5800566494194099</v>
      </c>
      <c r="N198" s="29">
        <f t="shared" ref="N198:N261" si="79" xml:space="preserve"> M198-M197</f>
        <v>0.2161567987982147</v>
      </c>
      <c r="O198" s="18">
        <f t="shared" si="70"/>
        <v>5.1877631711571537</v>
      </c>
      <c r="P198" s="29">
        <f t="shared" ref="P198:P261" si="80" xml:space="preserve"> (N199-N197)/2</f>
        <v>1.5531622966209802E-2</v>
      </c>
      <c r="Q198" s="18">
        <f t="shared" ref="Q198:Q261" si="81">P198*576000</f>
        <v>8946.2148285368457</v>
      </c>
      <c r="R198" s="29">
        <f t="shared" si="71"/>
        <v>60.521204052402908</v>
      </c>
      <c r="T198" s="30">
        <v>193</v>
      </c>
      <c r="U198" s="28">
        <f t="shared" ref="U198:U261" si="82">T198*2</f>
        <v>386</v>
      </c>
      <c r="V198" s="30">
        <v>6.85</v>
      </c>
      <c r="W198" s="33">
        <v>4.3099999999999996</v>
      </c>
      <c r="X198" s="30">
        <f t="shared" si="67"/>
        <v>-0.33499999999999996</v>
      </c>
      <c r="Y198" s="33">
        <f t="shared" si="68"/>
        <v>-0.25</v>
      </c>
      <c r="Z198" s="36">
        <f t="shared" ref="Z198:Z261" si="83">(X199-X197)/2</f>
        <v>2.5000000000001688E-3</v>
      </c>
      <c r="AA198" s="37">
        <f t="shared" ref="AA198:AA261" si="84">(Y199-Y197)/2</f>
        <v>-2.4999999999999467E-3</v>
      </c>
      <c r="AB198" s="36">
        <f t="shared" ref="AB198:AB261" si="85">(Z199-Z197)/2</f>
        <v>7.5000000000000622E-3</v>
      </c>
      <c r="AC198" s="50">
        <f t="shared" si="73"/>
        <v>-3.7499999999999756E-3</v>
      </c>
      <c r="AD198" s="41"/>
      <c r="AE198" s="42"/>
      <c r="AF198" s="30">
        <v>194</v>
      </c>
      <c r="AG198" s="30">
        <v>6.5</v>
      </c>
      <c r="AH198" s="52">
        <f t="shared" si="74"/>
        <v>6.4999999999999997E-3</v>
      </c>
      <c r="AI198" s="8">
        <f t="shared" si="65"/>
        <v>-1.9194086136882539E-2</v>
      </c>
      <c r="AJ198" s="59">
        <f t="shared" si="66"/>
        <v>5.7449111125213587E-2</v>
      </c>
      <c r="AK198" s="43">
        <f t="shared" si="75"/>
        <v>2503.25</v>
      </c>
      <c r="AL198" s="58">
        <f t="shared" si="76"/>
        <v>0</v>
      </c>
      <c r="AM198" s="8" t="str">
        <f t="shared" si="77"/>
        <v/>
      </c>
      <c r="AN198" s="8" t="str">
        <f t="shared" si="78"/>
        <v/>
      </c>
      <c r="AS198" s="22">
        <v>11.08</v>
      </c>
      <c r="AT198" s="23">
        <v>18.100000000000001</v>
      </c>
    </row>
    <row r="199" spans="11:46" x14ac:dyDescent="0.25">
      <c r="K199" s="15">
        <v>15</v>
      </c>
      <c r="L199" s="26">
        <f t="shared" si="72"/>
        <v>0.26179938779914941</v>
      </c>
      <c r="M199" s="18">
        <f t="shared" si="69"/>
        <v>1.811692290149163</v>
      </c>
      <c r="N199" s="29">
        <f t="shared" si="79"/>
        <v>0.23163564072975307</v>
      </c>
      <c r="O199" s="18">
        <f t="shared" si="70"/>
        <v>5.5592553775140736</v>
      </c>
      <c r="P199" s="29">
        <f t="shared" si="80"/>
        <v>1.5422320002031809E-2</v>
      </c>
      <c r="Q199" s="18">
        <f t="shared" si="81"/>
        <v>8883.2563211703218</v>
      </c>
      <c r="R199" s="29">
        <f t="shared" si="71"/>
        <v>61.914076573265476</v>
      </c>
      <c r="T199" s="30">
        <v>194</v>
      </c>
      <c r="U199" s="28">
        <f t="shared" si="82"/>
        <v>388</v>
      </c>
      <c r="V199" s="30">
        <v>6.5</v>
      </c>
      <c r="W199" s="33">
        <v>4.08</v>
      </c>
      <c r="X199" s="30">
        <f t="shared" si="67"/>
        <v>-0.33499999999999996</v>
      </c>
      <c r="Y199" s="33">
        <f t="shared" si="68"/>
        <v>-0.25499999999999989</v>
      </c>
      <c r="Z199" s="36">
        <f t="shared" si="83"/>
        <v>1.7500000000000071E-2</v>
      </c>
      <c r="AA199" s="37">
        <f t="shared" si="84"/>
        <v>1.2500000000000067E-2</v>
      </c>
      <c r="AB199" s="36">
        <f t="shared" si="85"/>
        <v>8.7499999999999245E-3</v>
      </c>
      <c r="AC199" s="50">
        <f t="shared" si="73"/>
        <v>1.2499999999999956E-2</v>
      </c>
      <c r="AD199" s="41"/>
      <c r="AE199" s="42"/>
      <c r="AF199" s="30">
        <v>195</v>
      </c>
      <c r="AG199" s="30">
        <v>6.18</v>
      </c>
      <c r="AH199" s="52">
        <f t="shared" si="74"/>
        <v>6.1799999999999997E-3</v>
      </c>
      <c r="AI199" s="8">
        <f t="shared" si="65"/>
        <v>-1.7188733853924644E-2</v>
      </c>
      <c r="AJ199" s="59">
        <f t="shared" si="66"/>
        <v>6.5656127000234168E-2</v>
      </c>
      <c r="AK199" s="43">
        <f t="shared" si="75"/>
        <v>2451.5699999999997</v>
      </c>
      <c r="AL199" s="58">
        <f t="shared" si="76"/>
        <v>0</v>
      </c>
      <c r="AM199" s="8" t="str">
        <f t="shared" si="77"/>
        <v/>
      </c>
      <c r="AN199" s="8" t="str">
        <f t="shared" si="78"/>
        <v/>
      </c>
      <c r="AS199" s="22">
        <v>11.08</v>
      </c>
      <c r="AT199" s="23">
        <v>18.100000000000001</v>
      </c>
    </row>
    <row r="200" spans="11:46" x14ac:dyDescent="0.25">
      <c r="K200" s="15">
        <v>16</v>
      </c>
      <c r="L200" s="26">
        <f t="shared" si="72"/>
        <v>0.27925268031909273</v>
      </c>
      <c r="M200" s="18">
        <f t="shared" si="69"/>
        <v>2.0586937289514413</v>
      </c>
      <c r="N200" s="29">
        <f t="shared" si="79"/>
        <v>0.24700143880227832</v>
      </c>
      <c r="O200" s="18">
        <f t="shared" si="70"/>
        <v>5.9280345312546796</v>
      </c>
      <c r="P200" s="29">
        <f t="shared" si="80"/>
        <v>1.5305571377690841E-2</v>
      </c>
      <c r="Q200" s="18">
        <f t="shared" si="81"/>
        <v>8816.0091135499242</v>
      </c>
      <c r="R200" s="29">
        <f t="shared" si="71"/>
        <v>63.399346783140473</v>
      </c>
      <c r="T200" s="30">
        <v>195</v>
      </c>
      <c r="U200" s="28">
        <f t="shared" si="82"/>
        <v>390</v>
      </c>
      <c r="V200" s="30">
        <v>6.18</v>
      </c>
      <c r="W200" s="33">
        <v>3.86</v>
      </c>
      <c r="X200" s="30">
        <f t="shared" si="67"/>
        <v>-0.29999999999999982</v>
      </c>
      <c r="Y200" s="33">
        <f t="shared" si="68"/>
        <v>-0.22499999999999987</v>
      </c>
      <c r="Z200" s="36">
        <f t="shared" si="83"/>
        <v>2.0000000000000018E-2</v>
      </c>
      <c r="AA200" s="37">
        <f t="shared" si="84"/>
        <v>2.2499999999999964E-2</v>
      </c>
      <c r="AB200" s="36">
        <f t="shared" si="85"/>
        <v>-1.3750000000000151E-2</v>
      </c>
      <c r="AC200" s="50">
        <f t="shared" si="73"/>
        <v>-2.5000000000000577E-3</v>
      </c>
      <c r="AD200" s="41"/>
      <c r="AE200" s="42"/>
      <c r="AF200" s="30">
        <v>196</v>
      </c>
      <c r="AG200" s="30">
        <v>5.9</v>
      </c>
      <c r="AH200" s="52">
        <f t="shared" si="74"/>
        <v>5.9000000000000007E-3</v>
      </c>
      <c r="AI200" s="8">
        <f t="shared" ref="AI200:AI263" si="86">(AH201-AH199)/(RADIANS(AF201)-RADIANS(AF199))</f>
        <v>-1.6902254956359268E-2</v>
      </c>
      <c r="AJ200" s="59">
        <f t="shared" si="66"/>
        <v>-3.2828063500118868E-2</v>
      </c>
      <c r="AK200" s="43">
        <f t="shared" si="75"/>
        <v>2406.3500000000004</v>
      </c>
      <c r="AL200" s="58">
        <f t="shared" si="76"/>
        <v>3.2828063500118868E-2</v>
      </c>
      <c r="AM200" s="8">
        <f t="shared" si="77"/>
        <v>558.71436656392416</v>
      </c>
      <c r="AN200" s="8">
        <f t="shared" si="78"/>
        <v>5335.3291929063425</v>
      </c>
      <c r="AS200" s="22">
        <v>11.08</v>
      </c>
      <c r="AT200" s="23">
        <v>18.100000000000001</v>
      </c>
    </row>
    <row r="201" spans="11:46" x14ac:dyDescent="0.25">
      <c r="K201" s="15">
        <v>17</v>
      </c>
      <c r="L201" s="26">
        <f t="shared" si="72"/>
        <v>0.29670597283903605</v>
      </c>
      <c r="M201" s="18">
        <f t="shared" si="69"/>
        <v>2.3209405124365761</v>
      </c>
      <c r="N201" s="29">
        <f t="shared" si="79"/>
        <v>0.26224678348513475</v>
      </c>
      <c r="O201" s="18">
        <f t="shared" si="70"/>
        <v>6.293922803643234</v>
      </c>
      <c r="P201" s="29">
        <f t="shared" si="80"/>
        <v>1.5181451824492931E-2</v>
      </c>
      <c r="Q201" s="18">
        <f t="shared" si="81"/>
        <v>8744.5162509079273</v>
      </c>
      <c r="R201" s="29">
        <f t="shared" si="71"/>
        <v>64.976290371140408</v>
      </c>
      <c r="T201" s="30">
        <v>196</v>
      </c>
      <c r="U201" s="28">
        <f t="shared" si="82"/>
        <v>392</v>
      </c>
      <c r="V201" s="30">
        <v>5.9</v>
      </c>
      <c r="W201" s="33">
        <v>3.66</v>
      </c>
      <c r="X201" s="30">
        <f t="shared" si="67"/>
        <v>-0.29499999999999993</v>
      </c>
      <c r="Y201" s="33">
        <f t="shared" si="68"/>
        <v>-0.20999999999999996</v>
      </c>
      <c r="Z201" s="36">
        <f t="shared" si="83"/>
        <v>-1.0000000000000231E-2</v>
      </c>
      <c r="AA201" s="37">
        <f t="shared" si="84"/>
        <v>7.4999999999999512E-3</v>
      </c>
      <c r="AB201" s="36">
        <f t="shared" si="85"/>
        <v>-1.0000000000000009E-2</v>
      </c>
      <c r="AC201" s="50">
        <f t="shared" si="73"/>
        <v>-7.5000000000000067E-3</v>
      </c>
      <c r="AD201" s="41"/>
      <c r="AE201" s="42"/>
      <c r="AF201" s="30">
        <v>197</v>
      </c>
      <c r="AG201" s="30">
        <v>5.59</v>
      </c>
      <c r="AH201" s="52">
        <f t="shared" si="74"/>
        <v>5.5899999999999995E-3</v>
      </c>
      <c r="AI201" s="8">
        <f t="shared" si="86"/>
        <v>-1.8334649444186342E-2</v>
      </c>
      <c r="AJ201" s="59">
        <f t="shared" ref="AJ201:AJ264" si="87">(AI202-AI200)/(RADIANS(AF202)-RADIANS(AF200))</f>
        <v>6.9574633657014331E-16</v>
      </c>
      <c r="AK201" s="43">
        <f t="shared" si="75"/>
        <v>2356.2849999999999</v>
      </c>
      <c r="AL201" s="58">
        <f t="shared" si="76"/>
        <v>0</v>
      </c>
      <c r="AM201" s="8" t="str">
        <f t="shared" si="77"/>
        <v/>
      </c>
      <c r="AN201" s="8" t="str">
        <f t="shared" si="78"/>
        <v/>
      </c>
      <c r="AS201" s="22">
        <v>11.08</v>
      </c>
      <c r="AT201" s="23">
        <v>18.100000000000001</v>
      </c>
    </row>
    <row r="202" spans="11:46" x14ac:dyDescent="0.25">
      <c r="K202" s="15">
        <v>18</v>
      </c>
      <c r="L202" s="26">
        <f t="shared" si="72"/>
        <v>0.31415926535897931</v>
      </c>
      <c r="M202" s="18">
        <f t="shared" si="69"/>
        <v>2.5983048548878402</v>
      </c>
      <c r="N202" s="29">
        <f t="shared" si="79"/>
        <v>0.27736434245126418</v>
      </c>
      <c r="O202" s="18">
        <f t="shared" si="70"/>
        <v>6.6567442188303403</v>
      </c>
      <c r="P202" s="29">
        <f t="shared" si="80"/>
        <v>1.5050041012436566E-2</v>
      </c>
      <c r="Q202" s="18">
        <f t="shared" si="81"/>
        <v>8668.8236231634619</v>
      </c>
      <c r="R202" s="29">
        <f t="shared" si="71"/>
        <v>66.644138935594313</v>
      </c>
      <c r="T202" s="30">
        <v>197</v>
      </c>
      <c r="U202" s="28">
        <f t="shared" si="82"/>
        <v>394</v>
      </c>
      <c r="V202" s="30">
        <v>5.59</v>
      </c>
      <c r="W202" s="33">
        <v>3.44</v>
      </c>
      <c r="X202" s="30">
        <f t="shared" ref="X202:X265" si="88">(V203-V201)/2</f>
        <v>-0.32000000000000028</v>
      </c>
      <c r="Y202" s="33">
        <f t="shared" si="68"/>
        <v>-0.20999999999999996</v>
      </c>
      <c r="Z202" s="36">
        <f t="shared" si="83"/>
        <v>0</v>
      </c>
      <c r="AA202" s="37">
        <f t="shared" si="84"/>
        <v>7.4999999999999512E-3</v>
      </c>
      <c r="AB202" s="36">
        <f t="shared" si="85"/>
        <v>2.5000000000000244E-2</v>
      </c>
      <c r="AC202" s="50">
        <f t="shared" si="73"/>
        <v>6.2500000000000333E-3</v>
      </c>
      <c r="AD202" s="41"/>
      <c r="AE202" s="42"/>
      <c r="AF202" s="30">
        <v>198</v>
      </c>
      <c r="AG202" s="30">
        <v>5.26</v>
      </c>
      <c r="AH202" s="52">
        <f t="shared" si="74"/>
        <v>5.2599999999999999E-3</v>
      </c>
      <c r="AI202" s="8">
        <f t="shared" si="86"/>
        <v>-1.6902254956359244E-2</v>
      </c>
      <c r="AJ202" s="59">
        <f t="shared" si="87"/>
        <v>0.13131225400047047</v>
      </c>
      <c r="AK202" s="43">
        <f t="shared" si="75"/>
        <v>2302.9899999999998</v>
      </c>
      <c r="AL202" s="58">
        <f t="shared" si="76"/>
        <v>0</v>
      </c>
      <c r="AM202" s="8" t="str">
        <f t="shared" si="77"/>
        <v/>
      </c>
      <c r="AN202" s="8" t="str">
        <f t="shared" si="78"/>
        <v/>
      </c>
      <c r="AS202" s="22">
        <v>11.08</v>
      </c>
      <c r="AT202" s="23">
        <v>18.100000000000001</v>
      </c>
    </row>
    <row r="203" spans="11:46" x14ac:dyDescent="0.25">
      <c r="K203" s="15">
        <v>19</v>
      </c>
      <c r="L203" s="26">
        <f t="shared" si="72"/>
        <v>0.33161255787892263</v>
      </c>
      <c r="M203" s="18">
        <f t="shared" si="69"/>
        <v>2.8906517203978481</v>
      </c>
      <c r="N203" s="29">
        <f t="shared" si="79"/>
        <v>0.29234686551000788</v>
      </c>
      <c r="O203" s="18">
        <f t="shared" si="70"/>
        <v>7.0163247722401891</v>
      </c>
      <c r="P203" s="29">
        <f t="shared" si="80"/>
        <v>1.4911423537650847E-2</v>
      </c>
      <c r="Q203" s="18">
        <f t="shared" si="81"/>
        <v>8588.9799576868882</v>
      </c>
      <c r="R203" s="29">
        <f t="shared" si="71"/>
        <v>68.40208047795079</v>
      </c>
      <c r="T203" s="30">
        <v>198</v>
      </c>
      <c r="U203" s="28">
        <f t="shared" si="82"/>
        <v>396</v>
      </c>
      <c r="V203" s="30">
        <v>5.26</v>
      </c>
      <c r="W203" s="33">
        <v>3.27</v>
      </c>
      <c r="X203" s="30">
        <f t="shared" si="88"/>
        <v>-0.29499999999999993</v>
      </c>
      <c r="Y203" s="33">
        <f t="shared" si="68"/>
        <v>-0.19500000000000006</v>
      </c>
      <c r="Z203" s="36">
        <f t="shared" si="83"/>
        <v>4.0000000000000258E-2</v>
      </c>
      <c r="AA203" s="37">
        <f t="shared" si="84"/>
        <v>2.0000000000000018E-2</v>
      </c>
      <c r="AB203" s="36">
        <f t="shared" si="85"/>
        <v>6.2499999999999778E-3</v>
      </c>
      <c r="AC203" s="50">
        <f t="shared" si="73"/>
        <v>2.5000000000000577E-3</v>
      </c>
      <c r="AD203" s="41"/>
      <c r="AE203" s="42"/>
      <c r="AF203" s="30">
        <v>199</v>
      </c>
      <c r="AG203" s="30">
        <v>5</v>
      </c>
      <c r="AH203" s="52">
        <f t="shared" si="74"/>
        <v>5.0000000000000001E-3</v>
      </c>
      <c r="AI203" s="8">
        <f t="shared" si="86"/>
        <v>-1.3750987083139725E-2</v>
      </c>
      <c r="AJ203" s="59">
        <f t="shared" si="87"/>
        <v>4.1035079375145708E-2</v>
      </c>
      <c r="AK203" s="43">
        <f t="shared" si="75"/>
        <v>2261</v>
      </c>
      <c r="AL203" s="58">
        <f t="shared" si="76"/>
        <v>0</v>
      </c>
      <c r="AM203" s="8" t="str">
        <f t="shared" si="77"/>
        <v/>
      </c>
      <c r="AN203" s="8" t="str">
        <f t="shared" si="78"/>
        <v/>
      </c>
      <c r="AS203" s="22">
        <v>11.08</v>
      </c>
      <c r="AT203" s="23">
        <v>18.100000000000001</v>
      </c>
    </row>
    <row r="204" spans="11:46" x14ac:dyDescent="0.25">
      <c r="K204" s="15">
        <v>20</v>
      </c>
      <c r="L204" s="26">
        <f t="shared" si="72"/>
        <v>0.3490658503988659</v>
      </c>
      <c r="M204" s="18">
        <f t="shared" si="69"/>
        <v>3.197838909924414</v>
      </c>
      <c r="N204" s="29">
        <f t="shared" si="79"/>
        <v>0.30718718952656587</v>
      </c>
      <c r="O204" s="18">
        <f t="shared" si="70"/>
        <v>7.372492548637581</v>
      </c>
      <c r="P204" s="29">
        <f t="shared" si="80"/>
        <v>1.4765688907588004E-2</v>
      </c>
      <c r="Q204" s="18">
        <f t="shared" si="81"/>
        <v>8505.0368107706909</v>
      </c>
      <c r="R204" s="29">
        <f t="shared" si="71"/>
        <v>70.249259926262681</v>
      </c>
      <c r="T204" s="30">
        <v>199</v>
      </c>
      <c r="U204" s="28">
        <f t="shared" si="82"/>
        <v>398</v>
      </c>
      <c r="V204" s="30">
        <v>5</v>
      </c>
      <c r="W204" s="33">
        <v>3.1</v>
      </c>
      <c r="X204" s="30">
        <f t="shared" si="88"/>
        <v>-0.23999999999999977</v>
      </c>
      <c r="Y204" s="33">
        <f t="shared" si="68"/>
        <v>-0.16999999999999993</v>
      </c>
      <c r="Z204" s="36">
        <f t="shared" si="83"/>
        <v>1.2499999999999956E-2</v>
      </c>
      <c r="AA204" s="37">
        <f t="shared" si="84"/>
        <v>1.2500000000000067E-2</v>
      </c>
      <c r="AB204" s="36">
        <f t="shared" si="85"/>
        <v>-2.8750000000000164E-2</v>
      </c>
      <c r="AC204" s="50">
        <f t="shared" si="73"/>
        <v>-1.5000000000000013E-2</v>
      </c>
      <c r="AD204" s="41"/>
      <c r="AE204" s="42"/>
      <c r="AF204" s="30">
        <v>200</v>
      </c>
      <c r="AG204" s="30">
        <v>4.78</v>
      </c>
      <c r="AH204" s="52">
        <f t="shared" si="74"/>
        <v>4.7800000000000004E-3</v>
      </c>
      <c r="AI204" s="8">
        <f t="shared" si="86"/>
        <v>-1.5469860468532222E-2</v>
      </c>
      <c r="AJ204" s="59">
        <f t="shared" si="87"/>
        <v>-5.7449111125205884E-2</v>
      </c>
      <c r="AK204" s="43">
        <f t="shared" si="75"/>
        <v>2225.4700000000003</v>
      </c>
      <c r="AL204" s="58">
        <f t="shared" si="76"/>
        <v>5.7449111125205884E-2</v>
      </c>
      <c r="AM204" s="8">
        <f t="shared" si="77"/>
        <v>406.21949496724318</v>
      </c>
      <c r="AN204" s="8">
        <f t="shared" si="78"/>
        <v>3879.1104362598035</v>
      </c>
      <c r="AS204" s="22">
        <v>11.08</v>
      </c>
      <c r="AT204" s="23">
        <v>18.100000000000001</v>
      </c>
    </row>
    <row r="205" spans="11:46" x14ac:dyDescent="0.25">
      <c r="K205" s="15">
        <v>21</v>
      </c>
      <c r="L205" s="26">
        <f t="shared" si="72"/>
        <v>0.36651914291880922</v>
      </c>
      <c r="M205" s="18">
        <f t="shared" si="69"/>
        <v>3.5197171532495979</v>
      </c>
      <c r="N205" s="29">
        <f t="shared" si="79"/>
        <v>0.32187824332518389</v>
      </c>
      <c r="O205" s="18">
        <f t="shared" si="70"/>
        <v>7.7250778398044142</v>
      </c>
      <c r="P205" s="29">
        <f t="shared" si="80"/>
        <v>1.4612931524076167E-2</v>
      </c>
      <c r="Q205" s="18">
        <f t="shared" si="81"/>
        <v>8417.0485578678727</v>
      </c>
      <c r="R205" s="29">
        <f t="shared" si="71"/>
        <v>72.184779688155587</v>
      </c>
      <c r="T205" s="30">
        <v>200</v>
      </c>
      <c r="U205" s="28">
        <f t="shared" si="82"/>
        <v>400</v>
      </c>
      <c r="V205" s="30">
        <v>4.78</v>
      </c>
      <c r="W205" s="33">
        <v>2.93</v>
      </c>
      <c r="X205" s="30">
        <f t="shared" si="88"/>
        <v>-0.27</v>
      </c>
      <c r="Y205" s="33">
        <f t="shared" si="68"/>
        <v>-0.16999999999999993</v>
      </c>
      <c r="Z205" s="36">
        <f t="shared" si="83"/>
        <v>-1.7500000000000071E-2</v>
      </c>
      <c r="AA205" s="37">
        <f t="shared" si="84"/>
        <v>-1.0000000000000009E-2</v>
      </c>
      <c r="AB205" s="36">
        <f t="shared" si="85"/>
        <v>3.7500000000000311E-3</v>
      </c>
      <c r="AC205" s="50">
        <f t="shared" si="73"/>
        <v>-1.0000000000000064E-2</v>
      </c>
      <c r="AD205" s="41"/>
      <c r="AE205" s="42"/>
      <c r="AF205" s="30">
        <v>201</v>
      </c>
      <c r="AG205" s="30">
        <v>4.46</v>
      </c>
      <c r="AH205" s="52">
        <f t="shared" si="74"/>
        <v>4.4599999999999996E-3</v>
      </c>
      <c r="AI205" s="8">
        <f t="shared" si="86"/>
        <v>-1.5756339366097622E-2</v>
      </c>
      <c r="AJ205" s="59">
        <f t="shared" si="87"/>
        <v>6.5656127000230782E-2</v>
      </c>
      <c r="AK205" s="43">
        <f t="shared" si="75"/>
        <v>2173.79</v>
      </c>
      <c r="AL205" s="58">
        <f t="shared" si="76"/>
        <v>0</v>
      </c>
      <c r="AM205" s="8" t="str">
        <f t="shared" si="77"/>
        <v/>
      </c>
      <c r="AN205" s="8" t="str">
        <f t="shared" si="78"/>
        <v/>
      </c>
      <c r="AS205" s="22">
        <v>11.08</v>
      </c>
      <c r="AT205" s="23">
        <v>18.100000000000001</v>
      </c>
    </row>
    <row r="206" spans="11:46" x14ac:dyDescent="0.25">
      <c r="K206" s="15">
        <v>22</v>
      </c>
      <c r="L206" s="26">
        <f t="shared" si="72"/>
        <v>0.38397243543875248</v>
      </c>
      <c r="M206" s="18">
        <f t="shared" si="69"/>
        <v>3.8561302058243161</v>
      </c>
      <c r="N206" s="29">
        <f t="shared" si="79"/>
        <v>0.33641305257471821</v>
      </c>
      <c r="O206" s="18">
        <f t="shared" si="70"/>
        <v>8.073913261793237</v>
      </c>
      <c r="P206" s="29">
        <f t="shared" si="80"/>
        <v>1.4453250663682748E-2</v>
      </c>
      <c r="Q206" s="18">
        <f t="shared" si="81"/>
        <v>8325.0723822812633</v>
      </c>
      <c r="R206" s="29">
        <f t="shared" si="71"/>
        <v>74.207700233174421</v>
      </c>
      <c r="T206" s="30">
        <v>201</v>
      </c>
      <c r="U206" s="28">
        <f t="shared" si="82"/>
        <v>402</v>
      </c>
      <c r="V206" s="30">
        <v>4.46</v>
      </c>
      <c r="W206" s="33">
        <v>2.72</v>
      </c>
      <c r="X206" s="30">
        <f t="shared" si="88"/>
        <v>-0.27499999999999991</v>
      </c>
      <c r="Y206" s="33">
        <f t="shared" si="68"/>
        <v>-0.18999999999999995</v>
      </c>
      <c r="Z206" s="36">
        <f t="shared" si="83"/>
        <v>2.0000000000000018E-2</v>
      </c>
      <c r="AA206" s="37">
        <f t="shared" si="84"/>
        <v>-7.5000000000000622E-3</v>
      </c>
      <c r="AB206" s="36">
        <f t="shared" si="85"/>
        <v>1.9999999999999962E-2</v>
      </c>
      <c r="AC206" s="50">
        <f t="shared" si="73"/>
        <v>1.3749999999999984E-2</v>
      </c>
      <c r="AD206" s="41"/>
      <c r="AE206" s="42"/>
      <c r="AF206" s="30">
        <v>202</v>
      </c>
      <c r="AG206" s="30">
        <v>4.2300000000000004</v>
      </c>
      <c r="AH206" s="52">
        <f t="shared" si="74"/>
        <v>4.2300000000000003E-3</v>
      </c>
      <c r="AI206" s="8">
        <f t="shared" si="86"/>
        <v>-1.3178029288009069E-2</v>
      </c>
      <c r="AJ206" s="59">
        <f t="shared" si="87"/>
        <v>7.3863142875264867E-2</v>
      </c>
      <c r="AK206" s="43">
        <f t="shared" si="75"/>
        <v>2136.645</v>
      </c>
      <c r="AL206" s="58">
        <f t="shared" si="76"/>
        <v>0</v>
      </c>
      <c r="AM206" s="8" t="str">
        <f t="shared" si="77"/>
        <v/>
      </c>
      <c r="AN206" s="8" t="str">
        <f t="shared" si="78"/>
        <v/>
      </c>
      <c r="AS206" s="22">
        <v>11.08</v>
      </c>
      <c r="AT206" s="23">
        <v>18.100000000000001</v>
      </c>
    </row>
    <row r="207" spans="11:46" x14ac:dyDescent="0.25">
      <c r="K207" s="15">
        <v>23</v>
      </c>
      <c r="L207" s="26">
        <f t="shared" si="72"/>
        <v>0.4014257279586958</v>
      </c>
      <c r="M207" s="18">
        <f t="shared" si="69"/>
        <v>4.2069149504768655</v>
      </c>
      <c r="N207" s="29">
        <f t="shared" si="79"/>
        <v>0.35078474465254939</v>
      </c>
      <c r="O207" s="18">
        <f t="shared" si="70"/>
        <v>8.4188338716611852</v>
      </c>
      <c r="P207" s="29">
        <f t="shared" si="80"/>
        <v>1.4286750455340336E-2</v>
      </c>
      <c r="Q207" s="18">
        <f t="shared" si="81"/>
        <v>8229.1682622760327</v>
      </c>
      <c r="R207" s="29">
        <f t="shared" si="71"/>
        <v>76.317040704377519</v>
      </c>
      <c r="T207" s="30">
        <v>202</v>
      </c>
      <c r="U207" s="28">
        <f t="shared" si="82"/>
        <v>404</v>
      </c>
      <c r="V207" s="30">
        <v>4.2300000000000004</v>
      </c>
      <c r="W207" s="33">
        <v>2.56</v>
      </c>
      <c r="X207" s="30">
        <f t="shared" si="88"/>
        <v>-0.22999999999999998</v>
      </c>
      <c r="Y207" s="33">
        <f t="shared" si="68"/>
        <v>-0.18500000000000005</v>
      </c>
      <c r="Z207" s="36">
        <f t="shared" si="83"/>
        <v>2.2499999999999853E-2</v>
      </c>
      <c r="AA207" s="37">
        <f t="shared" si="84"/>
        <v>1.749999999999996E-2</v>
      </c>
      <c r="AB207" s="36">
        <f t="shared" si="85"/>
        <v>5.0000000000000044E-3</v>
      </c>
      <c r="AC207" s="50">
        <f t="shared" si="73"/>
        <v>1.2500000000000011E-2</v>
      </c>
      <c r="AD207" s="41"/>
      <c r="AE207" s="42"/>
      <c r="AF207" s="30">
        <v>203</v>
      </c>
      <c r="AG207" s="30">
        <v>4</v>
      </c>
      <c r="AH207" s="52">
        <f t="shared" si="74"/>
        <v>4.0000000000000001E-3</v>
      </c>
      <c r="AI207" s="8">
        <f t="shared" si="86"/>
        <v>-1.3178029288008925E-2</v>
      </c>
      <c r="AJ207" s="59">
        <f t="shared" si="87"/>
        <v>9.8484190500356408E-2</v>
      </c>
      <c r="AK207" s="43">
        <f t="shared" si="75"/>
        <v>2099.5</v>
      </c>
      <c r="AL207" s="58">
        <f t="shared" si="76"/>
        <v>0</v>
      </c>
      <c r="AM207" s="8" t="str">
        <f t="shared" si="77"/>
        <v/>
      </c>
      <c r="AN207" s="8" t="str">
        <f t="shared" si="78"/>
        <v/>
      </c>
      <c r="AS207" s="22">
        <v>11.08</v>
      </c>
      <c r="AT207" s="23">
        <v>18.100000000000001</v>
      </c>
    </row>
    <row r="208" spans="11:46" x14ac:dyDescent="0.25">
      <c r="K208" s="15">
        <v>24</v>
      </c>
      <c r="L208" s="26">
        <f t="shared" si="72"/>
        <v>0.41887902047863912</v>
      </c>
      <c r="M208" s="18">
        <f t="shared" si="69"/>
        <v>4.5719015039622644</v>
      </c>
      <c r="N208" s="29">
        <f t="shared" si="79"/>
        <v>0.36498655348539888</v>
      </c>
      <c r="O208" s="18">
        <f t="shared" si="70"/>
        <v>8.7596772836495731</v>
      </c>
      <c r="P208" s="29">
        <f t="shared" si="80"/>
        <v>1.4113539854919033E-2</v>
      </c>
      <c r="Q208" s="18">
        <f t="shared" si="81"/>
        <v>8129.3989564333624</v>
      </c>
      <c r="R208" s="29">
        <f t="shared" si="71"/>
        <v>78.511779559039638</v>
      </c>
      <c r="T208" s="30">
        <v>203</v>
      </c>
      <c r="U208" s="28">
        <f t="shared" si="82"/>
        <v>406</v>
      </c>
      <c r="V208" s="30">
        <v>4</v>
      </c>
      <c r="W208" s="33">
        <v>2.41</v>
      </c>
      <c r="X208" s="30">
        <f t="shared" si="88"/>
        <v>-0.2300000000000002</v>
      </c>
      <c r="Y208" s="33">
        <f t="shared" si="68"/>
        <v>-0.15500000000000003</v>
      </c>
      <c r="Z208" s="36">
        <f t="shared" si="83"/>
        <v>3.0000000000000027E-2</v>
      </c>
      <c r="AA208" s="37">
        <f t="shared" si="84"/>
        <v>1.749999999999996E-2</v>
      </c>
      <c r="AB208" s="36">
        <f t="shared" si="85"/>
        <v>-4.9999999999998934E-3</v>
      </c>
      <c r="AC208" s="50">
        <f t="shared" si="73"/>
        <v>-7.5000000000000067E-3</v>
      </c>
      <c r="AD208" s="41"/>
      <c r="AE208" s="42"/>
      <c r="AF208" s="30">
        <v>204</v>
      </c>
      <c r="AG208" s="30">
        <v>3.77</v>
      </c>
      <c r="AH208" s="52">
        <f t="shared" si="74"/>
        <v>3.7699999999999999E-3</v>
      </c>
      <c r="AI208" s="8">
        <f t="shared" si="86"/>
        <v>-9.7402825172239818E-3</v>
      </c>
      <c r="AJ208" s="59">
        <f t="shared" si="87"/>
        <v>4.1035079375146798E-2</v>
      </c>
      <c r="AK208" s="43">
        <f t="shared" si="75"/>
        <v>2062.355</v>
      </c>
      <c r="AL208" s="58">
        <f t="shared" si="76"/>
        <v>0</v>
      </c>
      <c r="AM208" s="8" t="str">
        <f t="shared" si="77"/>
        <v/>
      </c>
      <c r="AN208" s="8" t="str">
        <f t="shared" si="78"/>
        <v/>
      </c>
      <c r="AS208" s="22">
        <v>11.08</v>
      </c>
      <c r="AT208" s="23">
        <v>18.100000000000001</v>
      </c>
    </row>
    <row r="209" spans="11:46" x14ac:dyDescent="0.25">
      <c r="K209" s="15">
        <v>25</v>
      </c>
      <c r="L209" s="26">
        <f t="shared" si="72"/>
        <v>0.43633231299858238</v>
      </c>
      <c r="M209" s="18">
        <f t="shared" si="69"/>
        <v>4.9509133283246518</v>
      </c>
      <c r="N209" s="29">
        <f t="shared" si="79"/>
        <v>0.37901182436238745</v>
      </c>
      <c r="O209" s="18">
        <f t="shared" si="70"/>
        <v>9.0962837846972988</v>
      </c>
      <c r="P209" s="29">
        <f t="shared" si="80"/>
        <v>1.3933732616253636E-2</v>
      </c>
      <c r="Q209" s="18">
        <f t="shared" si="81"/>
        <v>8025.8299869620942</v>
      </c>
      <c r="R209" s="29">
        <f t="shared" si="71"/>
        <v>80.790855238296928</v>
      </c>
      <c r="T209" s="30">
        <v>204</v>
      </c>
      <c r="U209" s="28">
        <f t="shared" si="82"/>
        <v>408</v>
      </c>
      <c r="V209" s="30">
        <v>3.77</v>
      </c>
      <c r="W209" s="33">
        <v>2.2599999999999998</v>
      </c>
      <c r="X209" s="30">
        <f t="shared" si="88"/>
        <v>-0.16999999999999993</v>
      </c>
      <c r="Y209" s="33">
        <f t="shared" si="68"/>
        <v>-0.15000000000000013</v>
      </c>
      <c r="Z209" s="36">
        <f t="shared" si="83"/>
        <v>1.2500000000000067E-2</v>
      </c>
      <c r="AA209" s="37">
        <f t="shared" si="84"/>
        <v>2.4999999999999467E-3</v>
      </c>
      <c r="AB209" s="36">
        <f t="shared" si="85"/>
        <v>-3.625000000000006E-2</v>
      </c>
      <c r="AC209" s="50">
        <f t="shared" si="73"/>
        <v>-3.7499999999999201E-3</v>
      </c>
      <c r="AD209" s="41"/>
      <c r="AE209" s="42"/>
      <c r="AF209" s="30">
        <v>205</v>
      </c>
      <c r="AG209" s="30">
        <v>3.66</v>
      </c>
      <c r="AH209" s="52">
        <f t="shared" si="74"/>
        <v>3.6600000000000001E-3</v>
      </c>
      <c r="AI209" s="8">
        <f t="shared" si="86"/>
        <v>-1.1745634800181865E-2</v>
      </c>
      <c r="AJ209" s="59">
        <f t="shared" si="87"/>
        <v>-0.13951926987549873</v>
      </c>
      <c r="AK209" s="43">
        <f t="shared" si="75"/>
        <v>2044.5900000000001</v>
      </c>
      <c r="AL209" s="58">
        <f t="shared" si="76"/>
        <v>0.13951926987549873</v>
      </c>
      <c r="AM209" s="8">
        <f t="shared" si="77"/>
        <v>249.88855394313455</v>
      </c>
      <c r="AN209" s="8">
        <f t="shared" si="78"/>
        <v>2386.2599149281359</v>
      </c>
      <c r="AS209" s="22">
        <v>11.08</v>
      </c>
      <c r="AT209" s="23">
        <v>18.100000000000001</v>
      </c>
    </row>
    <row r="210" spans="11:46" x14ac:dyDescent="0.25">
      <c r="K210" s="15">
        <v>26</v>
      </c>
      <c r="L210" s="26">
        <f t="shared" si="72"/>
        <v>0.4537856055185257</v>
      </c>
      <c r="M210" s="18">
        <f t="shared" si="69"/>
        <v>5.343767347042558</v>
      </c>
      <c r="N210" s="29">
        <f t="shared" si="79"/>
        <v>0.39285401871790615</v>
      </c>
      <c r="O210" s="18">
        <f t="shared" si="70"/>
        <v>9.4284964492297494</v>
      </c>
      <c r="P210" s="29">
        <f t="shared" si="80"/>
        <v>1.3747447258845469E-2</v>
      </c>
      <c r="Q210" s="18">
        <f t="shared" si="81"/>
        <v>7918.52962109499</v>
      </c>
      <c r="R210" s="29">
        <f t="shared" si="71"/>
        <v>83.153166865552123</v>
      </c>
      <c r="T210" s="30">
        <v>205</v>
      </c>
      <c r="U210" s="28">
        <f t="shared" si="82"/>
        <v>410</v>
      </c>
      <c r="V210" s="30">
        <v>3.66</v>
      </c>
      <c r="W210" s="33">
        <v>2.11</v>
      </c>
      <c r="X210" s="30">
        <f t="shared" si="88"/>
        <v>-0.20500000000000007</v>
      </c>
      <c r="Y210" s="33">
        <f t="shared" ref="Y210:Y273" si="89">(W210-W208)/2</f>
        <v>-0.15000000000000013</v>
      </c>
      <c r="Z210" s="36">
        <f t="shared" si="83"/>
        <v>-4.2500000000000093E-2</v>
      </c>
      <c r="AA210" s="37">
        <f t="shared" si="84"/>
        <v>1.000000000000012E-2</v>
      </c>
      <c r="AB210" s="36">
        <f t="shared" si="85"/>
        <v>-1.2499999999999734E-3</v>
      </c>
      <c r="AC210" s="50">
        <f t="shared" si="73"/>
        <v>5.0000000000000877E-3</v>
      </c>
      <c r="AD210" s="41"/>
      <c r="AE210" s="42"/>
      <c r="AF210" s="30">
        <v>206</v>
      </c>
      <c r="AG210" s="30">
        <v>3.36</v>
      </c>
      <c r="AH210" s="52">
        <f t="shared" si="74"/>
        <v>3.3599999999999997E-3</v>
      </c>
      <c r="AI210" s="8">
        <f t="shared" si="86"/>
        <v>-1.4610423775835973E-2</v>
      </c>
      <c r="AJ210" s="59">
        <f t="shared" si="87"/>
        <v>3.2828063500117778E-2</v>
      </c>
      <c r="AK210" s="43">
        <f t="shared" si="75"/>
        <v>1996.1399999999999</v>
      </c>
      <c r="AL210" s="58">
        <f t="shared" si="76"/>
        <v>0</v>
      </c>
      <c r="AM210" s="8" t="str">
        <f t="shared" si="77"/>
        <v/>
      </c>
      <c r="AN210" s="8" t="str">
        <f t="shared" si="78"/>
        <v/>
      </c>
      <c r="AS210" s="22">
        <v>11.08</v>
      </c>
      <c r="AT210" s="23">
        <v>18.100000000000001</v>
      </c>
    </row>
    <row r="211" spans="11:46" x14ac:dyDescent="0.25">
      <c r="K211" s="15">
        <v>27</v>
      </c>
      <c r="L211" s="26">
        <f t="shared" si="72"/>
        <v>0.47123889803846897</v>
      </c>
      <c r="M211" s="18">
        <f t="shared" si="69"/>
        <v>5.7502740659226363</v>
      </c>
      <c r="N211" s="29">
        <f t="shared" si="79"/>
        <v>0.40650671888007839</v>
      </c>
      <c r="O211" s="18">
        <f t="shared" si="70"/>
        <v>9.7561612531218813</v>
      </c>
      <c r="P211" s="29">
        <f t="shared" si="80"/>
        <v>1.3554807031493254E-2</v>
      </c>
      <c r="Q211" s="18">
        <f t="shared" si="81"/>
        <v>7807.5688501401146</v>
      </c>
      <c r="R211" s="29">
        <f t="shared" si="71"/>
        <v>85.597574973433311</v>
      </c>
      <c r="T211" s="30">
        <v>206</v>
      </c>
      <c r="U211" s="28">
        <f t="shared" si="82"/>
        <v>412</v>
      </c>
      <c r="V211" s="30">
        <v>3.36</v>
      </c>
      <c r="W211" s="33">
        <v>2</v>
      </c>
      <c r="X211" s="30">
        <f t="shared" si="88"/>
        <v>-0.25500000000000012</v>
      </c>
      <c r="Y211" s="33">
        <f t="shared" si="89"/>
        <v>-0.12999999999999989</v>
      </c>
      <c r="Z211" s="36">
        <f t="shared" si="83"/>
        <v>1.000000000000012E-2</v>
      </c>
      <c r="AA211" s="37">
        <f t="shared" si="84"/>
        <v>1.2500000000000122E-2</v>
      </c>
      <c r="AB211" s="36">
        <f t="shared" si="85"/>
        <v>4.0000000000000091E-2</v>
      </c>
      <c r="AC211" s="50">
        <f t="shared" si="73"/>
        <v>-6.2500000000000888E-3</v>
      </c>
      <c r="AD211" s="41"/>
      <c r="AE211" s="42"/>
      <c r="AF211" s="30">
        <v>207</v>
      </c>
      <c r="AG211" s="30">
        <v>3.15</v>
      </c>
      <c r="AH211" s="52">
        <f t="shared" si="74"/>
        <v>3.15E-3</v>
      </c>
      <c r="AI211" s="8">
        <f t="shared" si="86"/>
        <v>-1.0599719209920205E-2</v>
      </c>
      <c r="AJ211" s="59">
        <f t="shared" si="87"/>
        <v>0.12310523812544</v>
      </c>
      <c r="AK211" s="43">
        <f t="shared" si="75"/>
        <v>1962.2249999999999</v>
      </c>
      <c r="AL211" s="58">
        <f t="shared" si="76"/>
        <v>0</v>
      </c>
      <c r="AM211" s="8" t="str">
        <f t="shared" si="77"/>
        <v/>
      </c>
      <c r="AN211" s="8" t="str">
        <f t="shared" si="78"/>
        <v/>
      </c>
      <c r="AS211" s="22">
        <v>11.08</v>
      </c>
      <c r="AT211" s="23">
        <v>18.100000000000001</v>
      </c>
    </row>
    <row r="212" spans="11:46" x14ac:dyDescent="0.25">
      <c r="K212" s="15">
        <v>28</v>
      </c>
      <c r="L212" s="26">
        <f t="shared" si="72"/>
        <v>0.48869219055841229</v>
      </c>
      <c r="M212" s="18">
        <f t="shared" si="69"/>
        <v>6.170237698703529</v>
      </c>
      <c r="N212" s="29">
        <f t="shared" si="79"/>
        <v>0.41996363278089266</v>
      </c>
      <c r="O212" s="18">
        <f t="shared" si="70"/>
        <v>10.079127186741424</v>
      </c>
      <c r="P212" s="29">
        <f t="shared" si="80"/>
        <v>1.3355939871669165E-2</v>
      </c>
      <c r="Q212" s="18">
        <f t="shared" si="81"/>
        <v>7693.0213660814388</v>
      </c>
      <c r="R212" s="29">
        <f t="shared" si="71"/>
        <v>88.122902259075801</v>
      </c>
      <c r="T212" s="30">
        <v>207</v>
      </c>
      <c r="U212" s="28">
        <f t="shared" si="82"/>
        <v>414</v>
      </c>
      <c r="V212" s="30">
        <v>3.15</v>
      </c>
      <c r="W212" s="33">
        <v>1.86</v>
      </c>
      <c r="X212" s="30">
        <f t="shared" si="88"/>
        <v>-0.18499999999999983</v>
      </c>
      <c r="Y212" s="33">
        <f t="shared" si="89"/>
        <v>-0.12499999999999989</v>
      </c>
      <c r="Z212" s="36">
        <f t="shared" si="83"/>
        <v>3.7500000000000089E-2</v>
      </c>
      <c r="AA212" s="37">
        <f t="shared" si="84"/>
        <v>-2.5000000000000577E-3</v>
      </c>
      <c r="AB212" s="36">
        <f t="shared" si="85"/>
        <v>-3.7500000000001421E-3</v>
      </c>
      <c r="AC212" s="50">
        <f t="shared" si="73"/>
        <v>-1.2500000000001121E-3</v>
      </c>
      <c r="AD212" s="41"/>
      <c r="AE212" s="42"/>
      <c r="AF212" s="30">
        <v>208</v>
      </c>
      <c r="AG212" s="30">
        <v>2.99</v>
      </c>
      <c r="AH212" s="52">
        <f t="shared" si="74"/>
        <v>2.99E-3</v>
      </c>
      <c r="AI212" s="8">
        <f t="shared" si="86"/>
        <v>-1.0313240312354807E-2</v>
      </c>
      <c r="AJ212" s="59">
        <f t="shared" si="87"/>
        <v>8.2070158750289727E-3</v>
      </c>
      <c r="AK212" s="43">
        <f t="shared" si="75"/>
        <v>1936.385</v>
      </c>
      <c r="AL212" s="58">
        <f t="shared" si="76"/>
        <v>0</v>
      </c>
      <c r="AM212" s="8" t="str">
        <f t="shared" si="77"/>
        <v/>
      </c>
      <c r="AN212" s="8" t="str">
        <f t="shared" si="78"/>
        <v/>
      </c>
      <c r="AS212" s="22">
        <v>11.08</v>
      </c>
      <c r="AT212" s="23">
        <v>18.100000000000001</v>
      </c>
    </row>
    <row r="213" spans="11:46" x14ac:dyDescent="0.25">
      <c r="K213" s="15">
        <v>29</v>
      </c>
      <c r="L213" s="26">
        <f t="shared" si="72"/>
        <v>0.50614548307835561</v>
      </c>
      <c r="M213" s="18">
        <f t="shared" si="69"/>
        <v>6.6034562973269457</v>
      </c>
      <c r="N213" s="29">
        <f t="shared" si="79"/>
        <v>0.43321859862341672</v>
      </c>
      <c r="O213" s="18">
        <f t="shared" si="70"/>
        <v>10.397246366962001</v>
      </c>
      <c r="P213" s="29">
        <f t="shared" si="80"/>
        <v>1.3150978360479737E-2</v>
      </c>
      <c r="Q213" s="18">
        <f t="shared" si="81"/>
        <v>7574.9635356363287</v>
      </c>
      <c r="R213" s="29">
        <f t="shared" si="71"/>
        <v>90.727934367468592</v>
      </c>
      <c r="T213" s="30">
        <v>208</v>
      </c>
      <c r="U213" s="28">
        <f t="shared" si="82"/>
        <v>416</v>
      </c>
      <c r="V213" s="30">
        <v>2.99</v>
      </c>
      <c r="W213" s="33">
        <v>1.73</v>
      </c>
      <c r="X213" s="30">
        <f t="shared" si="88"/>
        <v>-0.17999999999999994</v>
      </c>
      <c r="Y213" s="33">
        <f t="shared" si="89"/>
        <v>-0.13500000000000001</v>
      </c>
      <c r="Z213" s="36">
        <f t="shared" si="83"/>
        <v>2.4999999999998357E-3</v>
      </c>
      <c r="AA213" s="37">
        <f t="shared" si="84"/>
        <v>9.9999999999998979E-3</v>
      </c>
      <c r="AB213" s="36">
        <f t="shared" si="85"/>
        <v>-1.375000000000004E-2</v>
      </c>
      <c r="AC213" s="50">
        <f t="shared" si="73"/>
        <v>8.7500000000000355E-3</v>
      </c>
      <c r="AD213" s="41"/>
      <c r="AE213" s="42"/>
      <c r="AF213" s="30">
        <v>209</v>
      </c>
      <c r="AG213" s="30">
        <v>2.79</v>
      </c>
      <c r="AH213" s="52">
        <f t="shared" si="74"/>
        <v>2.7899999999999999E-3</v>
      </c>
      <c r="AI213" s="8">
        <f t="shared" si="86"/>
        <v>-1.0313240312354807E-2</v>
      </c>
      <c r="AJ213" s="59">
        <f t="shared" si="87"/>
        <v>3.2828063500117827E-2</v>
      </c>
      <c r="AK213" s="43">
        <f t="shared" si="75"/>
        <v>1904.085</v>
      </c>
      <c r="AL213" s="58">
        <f t="shared" si="76"/>
        <v>0</v>
      </c>
      <c r="AM213" s="8" t="str">
        <f t="shared" si="77"/>
        <v/>
      </c>
      <c r="AN213" s="8" t="str">
        <f t="shared" si="78"/>
        <v/>
      </c>
      <c r="AS213" s="22">
        <v>11.08</v>
      </c>
      <c r="AT213" s="23">
        <v>18.100000000000001</v>
      </c>
    </row>
    <row r="214" spans="11:46" x14ac:dyDescent="0.25">
      <c r="K214" s="15">
        <v>30</v>
      </c>
      <c r="L214" s="26">
        <f t="shared" si="72"/>
        <v>0.52359877559829882</v>
      </c>
      <c r="M214" s="18">
        <f t="shared" si="69"/>
        <v>7.0497218868287979</v>
      </c>
      <c r="N214" s="29">
        <f t="shared" si="79"/>
        <v>0.44626558950185213</v>
      </c>
      <c r="O214" s="18">
        <f t="shared" si="70"/>
        <v>10.710374148044451</v>
      </c>
      <c r="P214" s="29">
        <f t="shared" si="80"/>
        <v>1.2940059672979398E-2</v>
      </c>
      <c r="Q214" s="18">
        <f t="shared" si="81"/>
        <v>7453.4743716361336</v>
      </c>
      <c r="R214" s="29">
        <f t="shared" si="71"/>
        <v>93.411420702582575</v>
      </c>
      <c r="T214" s="30">
        <v>209</v>
      </c>
      <c r="U214" s="28">
        <f t="shared" si="82"/>
        <v>418</v>
      </c>
      <c r="V214" s="30">
        <v>2.79</v>
      </c>
      <c r="W214" s="33">
        <v>1.65</v>
      </c>
      <c r="X214" s="30">
        <f t="shared" si="88"/>
        <v>-0.18000000000000016</v>
      </c>
      <c r="Y214" s="33">
        <f t="shared" si="89"/>
        <v>-0.10500000000000009</v>
      </c>
      <c r="Z214" s="36">
        <f t="shared" si="83"/>
        <v>1.0000000000000009E-2</v>
      </c>
      <c r="AA214" s="37">
        <f t="shared" si="84"/>
        <v>1.5000000000000013E-2</v>
      </c>
      <c r="AB214" s="36">
        <f t="shared" si="85"/>
        <v>1.2500000000001399E-3</v>
      </c>
      <c r="AC214" s="50">
        <f t="shared" si="73"/>
        <v>-7.4999999999999234E-3</v>
      </c>
      <c r="AD214" s="41"/>
      <c r="AE214" s="42"/>
      <c r="AF214" s="30">
        <v>210</v>
      </c>
      <c r="AG214" s="30">
        <v>2.63</v>
      </c>
      <c r="AH214" s="52">
        <f t="shared" si="74"/>
        <v>2.63E-3</v>
      </c>
      <c r="AI214" s="8">
        <f t="shared" si="86"/>
        <v>-9.167324722093145E-3</v>
      </c>
      <c r="AJ214" s="59">
        <f t="shared" si="87"/>
        <v>1.6414031750055211E-2</v>
      </c>
      <c r="AK214" s="43">
        <f t="shared" si="75"/>
        <v>1878.2449999999999</v>
      </c>
      <c r="AL214" s="58">
        <f t="shared" si="76"/>
        <v>0</v>
      </c>
      <c r="AM214" s="8" t="str">
        <f t="shared" si="77"/>
        <v/>
      </c>
      <c r="AN214" s="8" t="str">
        <f t="shared" si="78"/>
        <v/>
      </c>
      <c r="AS214" s="22">
        <v>11.08</v>
      </c>
      <c r="AT214" s="23">
        <v>18.100000000000001</v>
      </c>
    </row>
    <row r="215" spans="11:46" x14ac:dyDescent="0.25">
      <c r="K215" s="15">
        <v>31</v>
      </c>
      <c r="L215" s="26">
        <f t="shared" si="72"/>
        <v>0.54105206811824214</v>
      </c>
      <c r="M215" s="18">
        <f t="shared" si="69"/>
        <v>7.5088206047981734</v>
      </c>
      <c r="N215" s="29">
        <f t="shared" si="79"/>
        <v>0.45909871796937551</v>
      </c>
      <c r="O215" s="18">
        <f t="shared" si="70"/>
        <v>11.018369231265012</v>
      </c>
      <c r="P215" s="29">
        <f t="shared" si="80"/>
        <v>1.2723325522922213E-2</v>
      </c>
      <c r="Q215" s="18">
        <f t="shared" si="81"/>
        <v>7328.6355012031945</v>
      </c>
      <c r="R215" s="29">
        <f t="shared" si="71"/>
        <v>96.172075265965731</v>
      </c>
      <c r="T215" s="30">
        <v>210</v>
      </c>
      <c r="U215" s="28">
        <f t="shared" si="82"/>
        <v>420</v>
      </c>
      <c r="V215" s="30">
        <v>2.63</v>
      </c>
      <c r="W215" s="33">
        <v>1.52</v>
      </c>
      <c r="X215" s="30">
        <f t="shared" si="88"/>
        <v>-0.15999999999999992</v>
      </c>
      <c r="Y215" s="33">
        <f t="shared" si="89"/>
        <v>-0.10499999999999998</v>
      </c>
      <c r="Z215" s="36">
        <f t="shared" si="83"/>
        <v>5.0000000000001155E-3</v>
      </c>
      <c r="AA215" s="37">
        <f t="shared" si="84"/>
        <v>-4.9999999999999489E-3</v>
      </c>
      <c r="AB215" s="36">
        <f t="shared" si="85"/>
        <v>-2.5000000000000577E-3</v>
      </c>
      <c r="AC215" s="50">
        <f t="shared" si="73"/>
        <v>-7.5000000000000067E-3</v>
      </c>
      <c r="AD215" s="41"/>
      <c r="AE215" s="42"/>
      <c r="AF215" s="30">
        <v>211</v>
      </c>
      <c r="AG215" s="30">
        <v>2.4700000000000002</v>
      </c>
      <c r="AH215" s="52">
        <f t="shared" si="74"/>
        <v>2.4700000000000004E-3</v>
      </c>
      <c r="AI215" s="8">
        <f t="shared" si="86"/>
        <v>-9.740282517224105E-3</v>
      </c>
      <c r="AJ215" s="59">
        <f t="shared" si="87"/>
        <v>1.6414031750058202E-2</v>
      </c>
      <c r="AK215" s="43">
        <f t="shared" si="75"/>
        <v>1852.4050000000002</v>
      </c>
      <c r="AL215" s="58">
        <f t="shared" si="76"/>
        <v>0</v>
      </c>
      <c r="AM215" s="8" t="str">
        <f t="shared" si="77"/>
        <v/>
      </c>
      <c r="AN215" s="8" t="str">
        <f t="shared" si="78"/>
        <v/>
      </c>
      <c r="AS215" s="22">
        <v>11.08</v>
      </c>
      <c r="AT215" s="23">
        <v>18.100000000000001</v>
      </c>
    </row>
    <row r="216" spans="11:46" x14ac:dyDescent="0.25">
      <c r="K216" s="15">
        <v>32</v>
      </c>
      <c r="L216" s="26">
        <f t="shared" si="72"/>
        <v>0.55850536063818546</v>
      </c>
      <c r="M216" s="18">
        <f t="shared" si="69"/>
        <v>7.9805328453458699</v>
      </c>
      <c r="N216" s="29">
        <f t="shared" si="79"/>
        <v>0.47171224054769656</v>
      </c>
      <c r="O216" s="18">
        <f t="shared" si="70"/>
        <v>11.321093773144717</v>
      </c>
      <c r="P216" s="29">
        <f t="shared" si="80"/>
        <v>1.2500922102685053E-2</v>
      </c>
      <c r="Q216" s="18">
        <f t="shared" si="81"/>
        <v>7200.5311311465903</v>
      </c>
      <c r="R216" s="29">
        <f t="shared" si="71"/>
        <v>99.008577522455511</v>
      </c>
      <c r="T216" s="30">
        <v>211</v>
      </c>
      <c r="U216" s="28">
        <f t="shared" si="82"/>
        <v>422</v>
      </c>
      <c r="V216" s="30">
        <v>2.4700000000000002</v>
      </c>
      <c r="W216" s="33">
        <v>1.42</v>
      </c>
      <c r="X216" s="30">
        <f t="shared" si="88"/>
        <v>-0.16999999999999993</v>
      </c>
      <c r="Y216" s="33">
        <f t="shared" si="89"/>
        <v>-0.11499999999999999</v>
      </c>
      <c r="Z216" s="36">
        <f t="shared" si="83"/>
        <v>4.9999999999998934E-3</v>
      </c>
      <c r="AA216" s="37">
        <f t="shared" si="84"/>
        <v>0</v>
      </c>
      <c r="AB216" s="36">
        <f t="shared" si="85"/>
        <v>8.7499999999999245E-3</v>
      </c>
      <c r="AC216" s="50">
        <f t="shared" si="73"/>
        <v>7.4999999999999789E-3</v>
      </c>
      <c r="AD216" s="41"/>
      <c r="AE216" s="42"/>
      <c r="AF216" s="30">
        <v>212</v>
      </c>
      <c r="AG216" s="30">
        <v>2.29</v>
      </c>
      <c r="AH216" s="52">
        <f t="shared" si="74"/>
        <v>2.2899999999999999E-3</v>
      </c>
      <c r="AI216" s="8">
        <f t="shared" si="86"/>
        <v>-8.5943669269623463E-3</v>
      </c>
      <c r="AJ216" s="59">
        <f t="shared" si="87"/>
        <v>7.3863142875267754E-2</v>
      </c>
      <c r="AK216" s="43">
        <f t="shared" si="75"/>
        <v>1823.335</v>
      </c>
      <c r="AL216" s="58">
        <f t="shared" si="76"/>
        <v>0</v>
      </c>
      <c r="AM216" s="8" t="str">
        <f t="shared" si="77"/>
        <v/>
      </c>
      <c r="AN216" s="8" t="str">
        <f t="shared" si="78"/>
        <v/>
      </c>
      <c r="AS216" s="22">
        <v>11.08</v>
      </c>
      <c r="AT216" s="23">
        <v>18.100000000000001</v>
      </c>
    </row>
    <row r="217" spans="11:46" x14ac:dyDescent="0.25">
      <c r="K217" s="15">
        <v>33</v>
      </c>
      <c r="L217" s="26">
        <f t="shared" si="72"/>
        <v>0.57595865315812877</v>
      </c>
      <c r="M217" s="18">
        <f t="shared" si="69"/>
        <v>8.4646334075206155</v>
      </c>
      <c r="N217" s="29">
        <f t="shared" si="79"/>
        <v>0.48410056217474562</v>
      </c>
      <c r="O217" s="18">
        <f t="shared" si="70"/>
        <v>11.618413492193895</v>
      </c>
      <c r="P217" s="29">
        <f t="shared" si="80"/>
        <v>1.2273000017146263E-2</v>
      </c>
      <c r="Q217" s="18">
        <f t="shared" si="81"/>
        <v>7069.2480098762471</v>
      </c>
      <c r="R217" s="29">
        <f t="shared" si="71"/>
        <v>101.91957329263585</v>
      </c>
      <c r="T217" s="30">
        <v>212</v>
      </c>
      <c r="U217" s="28">
        <f t="shared" si="82"/>
        <v>424</v>
      </c>
      <c r="V217" s="30">
        <v>2.29</v>
      </c>
      <c r="W217" s="33">
        <v>1.31</v>
      </c>
      <c r="X217" s="30">
        <f t="shared" si="88"/>
        <v>-0.15000000000000013</v>
      </c>
      <c r="Y217" s="33">
        <f t="shared" si="89"/>
        <v>-0.10499999999999998</v>
      </c>
      <c r="Z217" s="36">
        <f t="shared" si="83"/>
        <v>2.2499999999999964E-2</v>
      </c>
      <c r="AA217" s="37">
        <f t="shared" si="84"/>
        <v>1.0000000000000009E-2</v>
      </c>
      <c r="AB217" s="36">
        <f t="shared" si="85"/>
        <v>3.7500000000000866E-3</v>
      </c>
      <c r="AC217" s="50">
        <f t="shared" si="73"/>
        <v>6.2499999999999778E-3</v>
      </c>
      <c r="AD217" s="41"/>
      <c r="AE217" s="42"/>
      <c r="AF217" s="30">
        <v>213</v>
      </c>
      <c r="AG217" s="30">
        <v>2.17</v>
      </c>
      <c r="AH217" s="52">
        <f t="shared" si="74"/>
        <v>2.1700000000000001E-3</v>
      </c>
      <c r="AI217" s="8">
        <f t="shared" si="86"/>
        <v>-7.1619724391352741E-3</v>
      </c>
      <c r="AJ217" s="59">
        <f t="shared" si="87"/>
        <v>4.1035079375146798E-2</v>
      </c>
      <c r="AK217" s="43">
        <f t="shared" si="75"/>
        <v>1803.9549999999999</v>
      </c>
      <c r="AL217" s="58">
        <f t="shared" si="76"/>
        <v>0</v>
      </c>
      <c r="AM217" s="8" t="str">
        <f t="shared" si="77"/>
        <v/>
      </c>
      <c r="AN217" s="8" t="str">
        <f t="shared" si="78"/>
        <v/>
      </c>
      <c r="AS217" s="22">
        <v>11.08</v>
      </c>
      <c r="AT217" s="23">
        <v>18.100000000000001</v>
      </c>
    </row>
    <row r="218" spans="11:46" x14ac:dyDescent="0.25">
      <c r="K218" s="15">
        <v>34</v>
      </c>
      <c r="L218" s="26">
        <f t="shared" si="72"/>
        <v>0.59341194567807209</v>
      </c>
      <c r="M218" s="18">
        <f t="shared" si="69"/>
        <v>8.9608916481026046</v>
      </c>
      <c r="N218" s="29">
        <f t="shared" si="79"/>
        <v>0.49625824058198909</v>
      </c>
      <c r="O218" s="18">
        <f t="shared" si="70"/>
        <v>11.910197773967738</v>
      </c>
      <c r="P218" s="29">
        <f t="shared" si="80"/>
        <v>1.203971421141059E-2</v>
      </c>
      <c r="Q218" s="18">
        <f t="shared" si="81"/>
        <v>6934.8753857725005</v>
      </c>
      <c r="R218" s="29">
        <f t="shared" si="71"/>
        <v>104.90367567161604</v>
      </c>
      <c r="T218" s="30">
        <v>213</v>
      </c>
      <c r="U218" s="28">
        <f t="shared" si="82"/>
        <v>426</v>
      </c>
      <c r="V218" s="30">
        <v>2.17</v>
      </c>
      <c r="W218" s="33">
        <v>1.23</v>
      </c>
      <c r="X218" s="30">
        <f t="shared" si="88"/>
        <v>-0.125</v>
      </c>
      <c r="Y218" s="33">
        <f t="shared" si="89"/>
        <v>-9.4999999999999973E-2</v>
      </c>
      <c r="Z218" s="36">
        <f t="shared" si="83"/>
        <v>1.2500000000000067E-2</v>
      </c>
      <c r="AA218" s="37">
        <f t="shared" si="84"/>
        <v>1.2499999999999956E-2</v>
      </c>
      <c r="AB218" s="36">
        <f t="shared" si="85"/>
        <v>-9.9999999999999811E-3</v>
      </c>
      <c r="AC218" s="50">
        <f t="shared" si="73"/>
        <v>-1.2500000000000011E-3</v>
      </c>
      <c r="AD218" s="41"/>
      <c r="AE218" s="42"/>
      <c r="AF218" s="30">
        <v>214</v>
      </c>
      <c r="AG218" s="30">
        <v>2.04</v>
      </c>
      <c r="AH218" s="52">
        <f t="shared" si="74"/>
        <v>2.0400000000000001E-3</v>
      </c>
      <c r="AI218" s="8">
        <f t="shared" si="86"/>
        <v>-7.1619724391352863E-3</v>
      </c>
      <c r="AJ218" s="59">
        <f t="shared" si="87"/>
        <v>8.207015875028997E-3</v>
      </c>
      <c r="AK218" s="43">
        <f t="shared" si="75"/>
        <v>1782.96</v>
      </c>
      <c r="AL218" s="58">
        <f t="shared" si="76"/>
        <v>0</v>
      </c>
      <c r="AM218" s="8" t="str">
        <f t="shared" si="77"/>
        <v/>
      </c>
      <c r="AN218" s="8" t="str">
        <f t="shared" si="78"/>
        <v/>
      </c>
      <c r="AS218" s="22">
        <v>11.08</v>
      </c>
      <c r="AT218" s="23">
        <v>18.100000000000001</v>
      </c>
    </row>
    <row r="219" spans="11:46" x14ac:dyDescent="0.25">
      <c r="K219" s="15">
        <v>35</v>
      </c>
      <c r="L219" s="26">
        <f t="shared" si="72"/>
        <v>0.6108652381980153</v>
      </c>
      <c r="M219" s="18">
        <f t="shared" si="69"/>
        <v>9.4690716387001714</v>
      </c>
      <c r="N219" s="29">
        <f t="shared" si="79"/>
        <v>0.5081799905975668</v>
      </c>
      <c r="O219" s="18">
        <f t="shared" si="70"/>
        <v>12.196319774341603</v>
      </c>
      <c r="P219" s="29">
        <f t="shared" si="80"/>
        <v>1.1801223892798696E-2</v>
      </c>
      <c r="Q219" s="18">
        <f t="shared" si="81"/>
        <v>6797.5049622520492</v>
      </c>
      <c r="R219" s="29">
        <f t="shared" si="71"/>
        <v>107.95946597368516</v>
      </c>
      <c r="T219" s="30">
        <v>214</v>
      </c>
      <c r="U219" s="28">
        <f t="shared" si="82"/>
        <v>428</v>
      </c>
      <c r="V219" s="30">
        <v>2.04</v>
      </c>
      <c r="W219" s="33">
        <v>1.1499999999999999</v>
      </c>
      <c r="X219" s="30">
        <f t="shared" si="88"/>
        <v>-0.125</v>
      </c>
      <c r="Y219" s="33">
        <f t="shared" si="89"/>
        <v>-8.0000000000000071E-2</v>
      </c>
      <c r="Z219" s="36">
        <f t="shared" si="83"/>
        <v>2.5000000000000022E-3</v>
      </c>
      <c r="AA219" s="37">
        <f t="shared" si="84"/>
        <v>7.5000000000000067E-3</v>
      </c>
      <c r="AB219" s="36">
        <f t="shared" si="85"/>
        <v>-6.2500000000000333E-3</v>
      </c>
      <c r="AC219" s="50">
        <f t="shared" si="73"/>
        <v>-4.9999999999999489E-3</v>
      </c>
      <c r="AD219" s="41"/>
      <c r="AE219" s="42"/>
      <c r="AF219" s="30">
        <v>215</v>
      </c>
      <c r="AG219" s="30">
        <v>1.92</v>
      </c>
      <c r="AH219" s="52">
        <f t="shared" si="74"/>
        <v>1.9199999999999998E-3</v>
      </c>
      <c r="AI219" s="8">
        <f t="shared" si="86"/>
        <v>-6.8754935415698748E-3</v>
      </c>
      <c r="AJ219" s="59">
        <f t="shared" si="87"/>
        <v>1.7393658414253583E-16</v>
      </c>
      <c r="AK219" s="43">
        <f t="shared" si="75"/>
        <v>1763.58</v>
      </c>
      <c r="AL219" s="58">
        <f t="shared" si="76"/>
        <v>0</v>
      </c>
      <c r="AM219" s="8" t="str">
        <f t="shared" si="77"/>
        <v/>
      </c>
      <c r="AN219" s="8" t="str">
        <f t="shared" si="78"/>
        <v/>
      </c>
      <c r="AS219" s="22">
        <v>11.08</v>
      </c>
      <c r="AT219" s="23">
        <v>18.100000000000001</v>
      </c>
    </row>
    <row r="220" spans="11:46" x14ac:dyDescent="0.25">
      <c r="K220" s="15">
        <v>36</v>
      </c>
      <c r="L220" s="26">
        <f t="shared" si="72"/>
        <v>0.62831853071795862</v>
      </c>
      <c r="M220" s="18">
        <f t="shared" si="69"/>
        <v>9.9889323270677579</v>
      </c>
      <c r="N220" s="29">
        <f t="shared" si="79"/>
        <v>0.51986068836758648</v>
      </c>
      <c r="O220" s="18">
        <f t="shared" si="70"/>
        <v>12.476656520822075</v>
      </c>
      <c r="P220" s="29">
        <f t="shared" si="80"/>
        <v>1.1557692445563816E-2</v>
      </c>
      <c r="Q220" s="18">
        <f t="shared" si="81"/>
        <v>6657.2308486447582</v>
      </c>
      <c r="R220" s="29">
        <f t="shared" si="71"/>
        <v>111.08549470235008</v>
      </c>
      <c r="T220" s="30">
        <v>215</v>
      </c>
      <c r="U220" s="28">
        <f t="shared" si="82"/>
        <v>430</v>
      </c>
      <c r="V220" s="30">
        <v>1.92</v>
      </c>
      <c r="W220" s="33">
        <v>1.07</v>
      </c>
      <c r="X220" s="30">
        <f t="shared" si="88"/>
        <v>-0.12</v>
      </c>
      <c r="Y220" s="33">
        <f t="shared" si="89"/>
        <v>-7.999999999999996E-2</v>
      </c>
      <c r="Z220" s="36">
        <f t="shared" si="83"/>
        <v>0</v>
      </c>
      <c r="AA220" s="37">
        <f t="shared" si="84"/>
        <v>2.5000000000000577E-3</v>
      </c>
      <c r="AB220" s="36">
        <f t="shared" si="85"/>
        <v>-1.2500000000000011E-3</v>
      </c>
      <c r="AC220" s="50">
        <f t="shared" si="73"/>
        <v>-2.5000000000000161E-3</v>
      </c>
      <c r="AD220" s="41"/>
      <c r="AE220" s="42"/>
      <c r="AF220" s="30">
        <v>216</v>
      </c>
      <c r="AG220" s="30">
        <v>1.8</v>
      </c>
      <c r="AH220" s="52">
        <f t="shared" si="74"/>
        <v>1.8E-3</v>
      </c>
      <c r="AI220" s="8">
        <f t="shared" si="86"/>
        <v>-7.1619724391352802E-3</v>
      </c>
      <c r="AJ220" s="59">
        <f t="shared" si="87"/>
        <v>1.7393658414253583E-16</v>
      </c>
      <c r="AK220" s="43">
        <f t="shared" si="75"/>
        <v>1744.2</v>
      </c>
      <c r="AL220" s="58">
        <f t="shared" si="76"/>
        <v>0</v>
      </c>
      <c r="AM220" s="8" t="str">
        <f t="shared" si="77"/>
        <v/>
      </c>
      <c r="AN220" s="8" t="str">
        <f t="shared" si="78"/>
        <v/>
      </c>
      <c r="AS220" s="22">
        <v>11.08</v>
      </c>
      <c r="AT220" s="23">
        <v>18.100000000000001</v>
      </c>
    </row>
    <row r="221" spans="11:46" x14ac:dyDescent="0.25">
      <c r="K221" s="15">
        <v>37</v>
      </c>
      <c r="L221" s="26">
        <f t="shared" si="72"/>
        <v>0.64577182323790194</v>
      </c>
      <c r="M221" s="18">
        <f t="shared" si="69"/>
        <v>10.520227702556452</v>
      </c>
      <c r="N221" s="29">
        <f t="shared" si="79"/>
        <v>0.53129537548869443</v>
      </c>
      <c r="O221" s="18">
        <f t="shared" si="70"/>
        <v>12.751089011728666</v>
      </c>
      <c r="P221" s="29">
        <f t="shared" si="80"/>
        <v>1.1309287339049234E-2</v>
      </c>
      <c r="Q221" s="18">
        <f t="shared" si="81"/>
        <v>6514.149507292359</v>
      </c>
      <c r="R221" s="29">
        <f t="shared" si="71"/>
        <v>114.28028254522327</v>
      </c>
      <c r="T221" s="30">
        <v>216</v>
      </c>
      <c r="U221" s="28">
        <f t="shared" si="82"/>
        <v>432</v>
      </c>
      <c r="V221" s="30">
        <v>1.8</v>
      </c>
      <c r="W221" s="33">
        <v>1</v>
      </c>
      <c r="X221" s="30">
        <f t="shared" si="88"/>
        <v>-0.125</v>
      </c>
      <c r="Y221" s="33">
        <f t="shared" si="89"/>
        <v>-7.4999999999999956E-2</v>
      </c>
      <c r="Z221" s="36">
        <f t="shared" si="83"/>
        <v>0</v>
      </c>
      <c r="AA221" s="37">
        <f t="shared" si="84"/>
        <v>2.4999999999999745E-3</v>
      </c>
      <c r="AB221" s="36">
        <f t="shared" si="85"/>
        <v>5.0000000000000044E-3</v>
      </c>
      <c r="AC221" s="50">
        <f t="shared" si="73"/>
        <v>-1.2500000000000427E-3</v>
      </c>
      <c r="AD221" s="41"/>
      <c r="AE221" s="42"/>
      <c r="AF221" s="30">
        <v>217</v>
      </c>
      <c r="AG221" s="30">
        <v>1.67</v>
      </c>
      <c r="AH221" s="52">
        <f t="shared" si="74"/>
        <v>1.6699999999999998E-3</v>
      </c>
      <c r="AI221" s="8">
        <f t="shared" si="86"/>
        <v>-6.8754935415698687E-3</v>
      </c>
      <c r="AJ221" s="59">
        <f t="shared" si="87"/>
        <v>3.2828063500117431E-2</v>
      </c>
      <c r="AK221" s="43">
        <f t="shared" si="75"/>
        <v>1723.2049999999999</v>
      </c>
      <c r="AL221" s="58">
        <f t="shared" si="76"/>
        <v>0</v>
      </c>
      <c r="AM221" s="8" t="str">
        <f t="shared" si="77"/>
        <v/>
      </c>
      <c r="AN221" s="8" t="str">
        <f t="shared" si="78"/>
        <v/>
      </c>
      <c r="AS221" s="22">
        <v>11.08</v>
      </c>
      <c r="AT221" s="23">
        <v>18.100000000000001</v>
      </c>
    </row>
    <row r="222" spans="11:46" x14ac:dyDescent="0.25">
      <c r="K222" s="15">
        <v>38</v>
      </c>
      <c r="L222" s="26">
        <f t="shared" si="72"/>
        <v>0.66322511575784526</v>
      </c>
      <c r="M222" s="18">
        <f t="shared" si="69"/>
        <v>11.062706965602137</v>
      </c>
      <c r="N222" s="29">
        <f t="shared" si="79"/>
        <v>0.54247926304568495</v>
      </c>
      <c r="O222" s="18">
        <f t="shared" si="70"/>
        <v>13.019502313096439</v>
      </c>
      <c r="P222" s="29">
        <f t="shared" si="80"/>
        <v>1.1056180028883311E-2</v>
      </c>
      <c r="Q222" s="18">
        <f t="shared" si="81"/>
        <v>6368.3596966367877</v>
      </c>
      <c r="R222" s="29">
        <f t="shared" si="71"/>
        <v>117.54232139318998</v>
      </c>
      <c r="T222" s="30">
        <v>217</v>
      </c>
      <c r="U222" s="28">
        <f t="shared" si="82"/>
        <v>434</v>
      </c>
      <c r="V222" s="30">
        <v>1.67</v>
      </c>
      <c r="W222" s="33">
        <v>0.92</v>
      </c>
      <c r="X222" s="30">
        <f t="shared" si="88"/>
        <v>-0.12</v>
      </c>
      <c r="Y222" s="33">
        <f t="shared" si="89"/>
        <v>-7.5000000000000011E-2</v>
      </c>
      <c r="Z222" s="36">
        <f t="shared" si="83"/>
        <v>1.0000000000000009E-2</v>
      </c>
      <c r="AA222" s="37">
        <f t="shared" si="84"/>
        <v>-2.7755575615628914E-17</v>
      </c>
      <c r="AB222" s="36">
        <f t="shared" si="85"/>
        <v>5.0000000000000044E-3</v>
      </c>
      <c r="AC222" s="50">
        <f t="shared" si="73"/>
        <v>2.5000000000000161E-3</v>
      </c>
      <c r="AD222" s="41"/>
      <c r="AE222" s="42"/>
      <c r="AF222" s="30">
        <v>218</v>
      </c>
      <c r="AG222" s="30">
        <v>1.56</v>
      </c>
      <c r="AH222" s="52">
        <f t="shared" si="74"/>
        <v>1.56E-3</v>
      </c>
      <c r="AI222" s="8">
        <f t="shared" si="86"/>
        <v>-6.0160568488736325E-3</v>
      </c>
      <c r="AJ222" s="59">
        <f t="shared" si="87"/>
        <v>3.2828063500117431E-2</v>
      </c>
      <c r="AK222" s="43">
        <f t="shared" si="75"/>
        <v>1705.44</v>
      </c>
      <c r="AL222" s="58">
        <f t="shared" si="76"/>
        <v>0</v>
      </c>
      <c r="AM222" s="8" t="str">
        <f t="shared" si="77"/>
        <v/>
      </c>
      <c r="AN222" s="8" t="str">
        <f t="shared" si="78"/>
        <v/>
      </c>
      <c r="AS222" s="22">
        <v>11.08</v>
      </c>
      <c r="AT222" s="23">
        <v>18.100000000000001</v>
      </c>
    </row>
    <row r="223" spans="11:46" x14ac:dyDescent="0.25">
      <c r="K223" s="15">
        <v>39</v>
      </c>
      <c r="L223" s="26">
        <f t="shared" si="72"/>
        <v>0.68067840827778847</v>
      </c>
      <c r="M223" s="18">
        <f t="shared" si="69"/>
        <v>11.616114701148598</v>
      </c>
      <c r="N223" s="29">
        <f t="shared" si="79"/>
        <v>0.55340773554646105</v>
      </c>
      <c r="O223" s="18">
        <f t="shared" si="70"/>
        <v>13.281785653115067</v>
      </c>
      <c r="P223" s="29">
        <f t="shared" si="80"/>
        <v>1.0798545850374097E-2</v>
      </c>
      <c r="Q223" s="18">
        <f t="shared" si="81"/>
        <v>6219.96240981548</v>
      </c>
      <c r="R223" s="29">
        <f t="shared" si="71"/>
        <v>120.87007538323658</v>
      </c>
      <c r="T223" s="30">
        <v>218</v>
      </c>
      <c r="U223" s="28">
        <f t="shared" si="82"/>
        <v>436</v>
      </c>
      <c r="V223" s="30">
        <v>1.56</v>
      </c>
      <c r="W223" s="33">
        <v>0.85</v>
      </c>
      <c r="X223" s="30">
        <f t="shared" si="88"/>
        <v>-0.10499999999999998</v>
      </c>
      <c r="Y223" s="33">
        <f t="shared" si="89"/>
        <v>-7.5000000000000011E-2</v>
      </c>
      <c r="Z223" s="36">
        <f t="shared" si="83"/>
        <v>1.0000000000000009E-2</v>
      </c>
      <c r="AA223" s="37">
        <f t="shared" si="84"/>
        <v>7.5000000000000067E-3</v>
      </c>
      <c r="AB223" s="36">
        <f t="shared" si="85"/>
        <v>-1.2500000000000011E-3</v>
      </c>
      <c r="AC223" s="50">
        <f t="shared" si="73"/>
        <v>5.0000000000000183E-3</v>
      </c>
      <c r="AD223" s="41"/>
      <c r="AE223" s="42"/>
      <c r="AF223" s="30">
        <v>219</v>
      </c>
      <c r="AG223" s="30">
        <v>1.46</v>
      </c>
      <c r="AH223" s="52">
        <f t="shared" si="74"/>
        <v>1.4599999999999999E-3</v>
      </c>
      <c r="AI223" s="8">
        <f t="shared" si="86"/>
        <v>-5.729577951308221E-3</v>
      </c>
      <c r="AJ223" s="59">
        <f t="shared" si="87"/>
        <v>2.4621047625086195E-2</v>
      </c>
      <c r="AK223" s="43">
        <f t="shared" si="75"/>
        <v>1689.29</v>
      </c>
      <c r="AL223" s="58">
        <f t="shared" si="76"/>
        <v>0</v>
      </c>
      <c r="AM223" s="8" t="str">
        <f t="shared" si="77"/>
        <v/>
      </c>
      <c r="AN223" s="8" t="str">
        <f t="shared" si="78"/>
        <v/>
      </c>
      <c r="AS223" s="22">
        <v>11.08</v>
      </c>
      <c r="AT223" s="23">
        <v>18.100000000000001</v>
      </c>
    </row>
    <row r="224" spans="11:46" x14ac:dyDescent="0.25">
      <c r="K224" s="15">
        <v>40</v>
      </c>
      <c r="L224" s="26">
        <f t="shared" si="72"/>
        <v>0.69813170079773179</v>
      </c>
      <c r="M224" s="18">
        <f t="shared" si="69"/>
        <v>12.180191055895031</v>
      </c>
      <c r="N224" s="29">
        <f t="shared" si="79"/>
        <v>0.56407635474643314</v>
      </c>
      <c r="O224" s="18">
        <f t="shared" si="70"/>
        <v>13.537832513914395</v>
      </c>
      <c r="P224" s="29">
        <f t="shared" si="80"/>
        <v>1.0536563904373963E-2</v>
      </c>
      <c r="Q224" s="18">
        <f t="shared" si="81"/>
        <v>6069.0608089194029</v>
      </c>
      <c r="R224" s="29">
        <f t="shared" si="71"/>
        <v>124.26198196427643</v>
      </c>
      <c r="T224" s="30">
        <v>219</v>
      </c>
      <c r="U224" s="28">
        <f t="shared" si="82"/>
        <v>438</v>
      </c>
      <c r="V224" s="30">
        <v>1.46</v>
      </c>
      <c r="W224" s="33">
        <v>0.8</v>
      </c>
      <c r="X224" s="30">
        <f t="shared" si="88"/>
        <v>-9.9999999999999978E-2</v>
      </c>
      <c r="Y224" s="33">
        <f t="shared" si="89"/>
        <v>-0.06</v>
      </c>
      <c r="Z224" s="36">
        <f t="shared" si="83"/>
        <v>7.5000000000000067E-3</v>
      </c>
      <c r="AA224" s="37">
        <f t="shared" si="84"/>
        <v>1.0000000000000009E-2</v>
      </c>
      <c r="AB224" s="36">
        <f t="shared" si="85"/>
        <v>-1.2500000000000289E-3</v>
      </c>
      <c r="AC224" s="50">
        <f t="shared" si="73"/>
        <v>-2.5000000000000161E-3</v>
      </c>
      <c r="AD224" s="41"/>
      <c r="AE224" s="42"/>
      <c r="AF224" s="30">
        <v>220</v>
      </c>
      <c r="AG224" s="30">
        <v>1.36</v>
      </c>
      <c r="AH224" s="52">
        <f t="shared" si="74"/>
        <v>1.3600000000000001E-3</v>
      </c>
      <c r="AI224" s="8">
        <f t="shared" si="86"/>
        <v>-5.1566201561774622E-3</v>
      </c>
      <c r="AJ224" s="59">
        <f t="shared" si="87"/>
        <v>2.4621047625088051E-2</v>
      </c>
      <c r="AK224" s="43">
        <f t="shared" si="75"/>
        <v>1673.14</v>
      </c>
      <c r="AL224" s="58">
        <f t="shared" si="76"/>
        <v>0</v>
      </c>
      <c r="AM224" s="8" t="str">
        <f t="shared" si="77"/>
        <v/>
      </c>
      <c r="AN224" s="8" t="str">
        <f t="shared" si="78"/>
        <v/>
      </c>
      <c r="AS224" s="22">
        <v>11.08</v>
      </c>
      <c r="AT224" s="23">
        <v>18.100000000000001</v>
      </c>
    </row>
    <row r="225" spans="11:46" x14ac:dyDescent="0.25">
      <c r="K225" s="15">
        <v>41</v>
      </c>
      <c r="L225" s="26">
        <f t="shared" si="72"/>
        <v>0.71558499331767511</v>
      </c>
      <c r="M225" s="18">
        <f t="shared" si="69"/>
        <v>12.75467191925024</v>
      </c>
      <c r="N225" s="29">
        <f t="shared" si="79"/>
        <v>0.57448086335520898</v>
      </c>
      <c r="O225" s="18">
        <f t="shared" si="70"/>
        <v>13.787540720525016</v>
      </c>
      <c r="P225" s="29">
        <f t="shared" si="80"/>
        <v>1.0270416935268756E-2</v>
      </c>
      <c r="Q225" s="18">
        <f t="shared" si="81"/>
        <v>5915.7601547148033</v>
      </c>
      <c r="R225" s="29">
        <f t="shared" si="71"/>
        <v>127.71645298526425</v>
      </c>
      <c r="T225" s="30">
        <v>220</v>
      </c>
      <c r="U225" s="28">
        <f t="shared" si="82"/>
        <v>440</v>
      </c>
      <c r="V225" s="30">
        <v>1.36</v>
      </c>
      <c r="W225" s="33">
        <v>0.74</v>
      </c>
      <c r="X225" s="30">
        <f t="shared" si="88"/>
        <v>-8.9999999999999969E-2</v>
      </c>
      <c r="Y225" s="33">
        <f t="shared" si="89"/>
        <v>-5.4999999999999993E-2</v>
      </c>
      <c r="Z225" s="36">
        <f t="shared" si="83"/>
        <v>7.4999999999999512E-3</v>
      </c>
      <c r="AA225" s="37">
        <f t="shared" si="84"/>
        <v>2.4999999999999745E-3</v>
      </c>
      <c r="AB225" s="36">
        <f t="shared" si="85"/>
        <v>-1.2500000000000011E-3</v>
      </c>
      <c r="AC225" s="50">
        <f t="shared" si="73"/>
        <v>-2.5000000000000022E-3</v>
      </c>
      <c r="AD225" s="41"/>
      <c r="AE225" s="42"/>
      <c r="AF225" s="30">
        <v>221</v>
      </c>
      <c r="AG225" s="30">
        <v>1.28</v>
      </c>
      <c r="AH225" s="52">
        <f t="shared" si="74"/>
        <v>1.2800000000000001E-3</v>
      </c>
      <c r="AI225" s="8">
        <f t="shared" si="86"/>
        <v>-4.870141258611997E-3</v>
      </c>
      <c r="AJ225" s="59">
        <f t="shared" si="87"/>
        <v>1.6414031750060429E-2</v>
      </c>
      <c r="AK225" s="43">
        <f t="shared" si="75"/>
        <v>1660.22</v>
      </c>
      <c r="AL225" s="58">
        <f t="shared" si="76"/>
        <v>0</v>
      </c>
      <c r="AM225" s="8" t="str">
        <f t="shared" si="77"/>
        <v/>
      </c>
      <c r="AN225" s="8" t="str">
        <f t="shared" si="78"/>
        <v/>
      </c>
      <c r="AS225" s="22">
        <v>11.08</v>
      </c>
      <c r="AT225" s="23">
        <v>18.100000000000001</v>
      </c>
    </row>
    <row r="226" spans="11:46" x14ac:dyDescent="0.25">
      <c r="K226" s="15">
        <v>42</v>
      </c>
      <c r="L226" s="26">
        <f t="shared" si="72"/>
        <v>0.73303828583761843</v>
      </c>
      <c r="M226" s="18">
        <f t="shared" si="69"/>
        <v>13.339289107867211</v>
      </c>
      <c r="N226" s="29">
        <f t="shared" si="79"/>
        <v>0.58461718861697065</v>
      </c>
      <c r="O226" s="18">
        <f t="shared" si="70"/>
        <v>14.030812526807296</v>
      </c>
      <c r="P226" s="29">
        <f t="shared" si="80"/>
        <v>1.0000291200986666E-2</v>
      </c>
      <c r="Q226" s="18">
        <f t="shared" si="81"/>
        <v>5760.1677317683198</v>
      </c>
      <c r="R226" s="29">
        <f t="shared" si="71"/>
        <v>131.23187580484034</v>
      </c>
      <c r="T226" s="30">
        <v>221</v>
      </c>
      <c r="U226" s="28">
        <f t="shared" si="82"/>
        <v>442</v>
      </c>
      <c r="V226" s="30">
        <v>1.28</v>
      </c>
      <c r="W226" s="33">
        <v>0.69</v>
      </c>
      <c r="X226" s="30">
        <f t="shared" si="88"/>
        <v>-8.5000000000000075E-2</v>
      </c>
      <c r="Y226" s="33">
        <f t="shared" si="89"/>
        <v>-5.5000000000000049E-2</v>
      </c>
      <c r="Z226" s="36">
        <f t="shared" si="83"/>
        <v>5.0000000000000044E-3</v>
      </c>
      <c r="AA226" s="37">
        <f t="shared" si="84"/>
        <v>5.0000000000000044E-3</v>
      </c>
      <c r="AB226" s="36">
        <f t="shared" si="85"/>
        <v>5.5511151231257827E-17</v>
      </c>
      <c r="AC226" s="50">
        <f t="shared" si="73"/>
        <v>1.2500000000000289E-3</v>
      </c>
      <c r="AD226" s="41"/>
      <c r="AE226" s="42"/>
      <c r="AF226" s="30">
        <v>222</v>
      </c>
      <c r="AG226" s="30">
        <v>1.19</v>
      </c>
      <c r="AH226" s="52">
        <f t="shared" si="74"/>
        <v>1.1899999999999999E-3</v>
      </c>
      <c r="AI226" s="8">
        <f t="shared" si="86"/>
        <v>-4.5836623610465786E-3</v>
      </c>
      <c r="AJ226" s="59">
        <f t="shared" si="87"/>
        <v>2.4621047625088432E-2</v>
      </c>
      <c r="AK226" s="43">
        <f t="shared" si="75"/>
        <v>1645.6849999999999</v>
      </c>
      <c r="AL226" s="58">
        <f t="shared" si="76"/>
        <v>0</v>
      </c>
      <c r="AM226" s="8" t="str">
        <f t="shared" si="77"/>
        <v/>
      </c>
      <c r="AN226" s="8" t="str">
        <f t="shared" si="78"/>
        <v/>
      </c>
      <c r="AS226" s="22">
        <v>11.08</v>
      </c>
      <c r="AT226" s="23">
        <v>18.100000000000001</v>
      </c>
    </row>
    <row r="227" spans="11:46" x14ac:dyDescent="0.25">
      <c r="K227" s="15">
        <v>43</v>
      </c>
      <c r="L227" s="26">
        <f t="shared" si="72"/>
        <v>0.75049157835756175</v>
      </c>
      <c r="M227" s="18">
        <f t="shared" si="69"/>
        <v>13.933770553624393</v>
      </c>
      <c r="N227" s="29">
        <f t="shared" si="79"/>
        <v>0.59448144575718231</v>
      </c>
      <c r="O227" s="18">
        <f t="shared" si="70"/>
        <v>14.267554698172376</v>
      </c>
      <c r="P227" s="29">
        <f t="shared" si="80"/>
        <v>9.7263763344566101E-3</v>
      </c>
      <c r="Q227" s="18">
        <f t="shared" si="81"/>
        <v>5602.392768647007</v>
      </c>
      <c r="R227" s="29">
        <f t="shared" si="71"/>
        <v>134.80661442170066</v>
      </c>
      <c r="T227" s="30">
        <v>222</v>
      </c>
      <c r="U227" s="28">
        <f t="shared" si="82"/>
        <v>444</v>
      </c>
      <c r="V227" s="30">
        <v>1.19</v>
      </c>
      <c r="W227" s="33">
        <v>0.65</v>
      </c>
      <c r="X227" s="30">
        <f t="shared" si="88"/>
        <v>-7.999999999999996E-2</v>
      </c>
      <c r="Y227" s="33">
        <f t="shared" si="89"/>
        <v>-4.4999999999999984E-2</v>
      </c>
      <c r="Z227" s="36">
        <f t="shared" si="83"/>
        <v>7.5000000000000622E-3</v>
      </c>
      <c r="AA227" s="37">
        <f t="shared" si="84"/>
        <v>5.0000000000000322E-3</v>
      </c>
      <c r="AB227" s="36">
        <f t="shared" si="85"/>
        <v>-2.7755575615628914E-17</v>
      </c>
      <c r="AC227" s="50">
        <f t="shared" si="73"/>
        <v>-1.250000000000015E-3</v>
      </c>
      <c r="AD227" s="41"/>
      <c r="AE227" s="42"/>
      <c r="AF227" s="30">
        <v>223</v>
      </c>
      <c r="AG227" s="30">
        <v>1.1200000000000001</v>
      </c>
      <c r="AH227" s="52">
        <f t="shared" si="74"/>
        <v>1.1200000000000001E-3</v>
      </c>
      <c r="AI227" s="8">
        <f t="shared" si="86"/>
        <v>-4.0107045659157486E-3</v>
      </c>
      <c r="AJ227" s="59">
        <f t="shared" si="87"/>
        <v>1.6414031750058514E-2</v>
      </c>
      <c r="AK227" s="43">
        <f t="shared" si="75"/>
        <v>1634.38</v>
      </c>
      <c r="AL227" s="58">
        <f t="shared" si="76"/>
        <v>0</v>
      </c>
      <c r="AM227" s="8" t="str">
        <f t="shared" si="77"/>
        <v/>
      </c>
      <c r="AN227" s="8" t="str">
        <f t="shared" si="78"/>
        <v/>
      </c>
      <c r="AS227" s="22">
        <v>11.08</v>
      </c>
      <c r="AT227" s="23">
        <v>18.100000000000001</v>
      </c>
    </row>
    <row r="228" spans="11:46" x14ac:dyDescent="0.25">
      <c r="K228" s="15">
        <v>44</v>
      </c>
      <c r="L228" s="26">
        <f t="shared" si="72"/>
        <v>0.76794487087750496</v>
      </c>
      <c r="M228" s="18">
        <f t="shared" si="69"/>
        <v>14.537840494910277</v>
      </c>
      <c r="N228" s="29">
        <f t="shared" si="79"/>
        <v>0.60406994128588387</v>
      </c>
      <c r="O228" s="18">
        <f t="shared" si="70"/>
        <v>14.497678590861215</v>
      </c>
      <c r="P228" s="29">
        <f t="shared" si="80"/>
        <v>9.4488651966369019E-3</v>
      </c>
      <c r="Q228" s="18">
        <f t="shared" si="81"/>
        <v>5442.5463532628555</v>
      </c>
      <c r="R228" s="29">
        <f t="shared" si="71"/>
        <v>138.43901062482993</v>
      </c>
      <c r="T228" s="30">
        <v>223</v>
      </c>
      <c r="U228" s="28">
        <f t="shared" si="82"/>
        <v>446</v>
      </c>
      <c r="V228" s="30">
        <v>1.1200000000000001</v>
      </c>
      <c r="W228" s="33">
        <v>0.6</v>
      </c>
      <c r="X228" s="30">
        <f t="shared" si="88"/>
        <v>-6.9999999999999951E-2</v>
      </c>
      <c r="Y228" s="33">
        <f t="shared" si="89"/>
        <v>-4.4999999999999984E-2</v>
      </c>
      <c r="Z228" s="36">
        <f t="shared" si="83"/>
        <v>4.9999999999999489E-3</v>
      </c>
      <c r="AA228" s="37">
        <f t="shared" si="84"/>
        <v>2.4999999999999745E-3</v>
      </c>
      <c r="AB228" s="36">
        <f t="shared" si="85"/>
        <v>-2.5000000000000439E-3</v>
      </c>
      <c r="AC228" s="50">
        <f t="shared" si="73"/>
        <v>2.4999999999999883E-3</v>
      </c>
      <c r="AD228" s="41"/>
      <c r="AE228" s="42"/>
      <c r="AF228" s="30">
        <v>224</v>
      </c>
      <c r="AG228" s="30">
        <v>1.05</v>
      </c>
      <c r="AH228" s="52">
        <f t="shared" si="74"/>
        <v>1.0500000000000002E-3</v>
      </c>
      <c r="AI228" s="8">
        <f t="shared" si="86"/>
        <v>-4.0107045659157617E-3</v>
      </c>
      <c r="AJ228" s="59">
        <f t="shared" si="87"/>
        <v>8.207015875028997E-3</v>
      </c>
      <c r="AK228" s="43">
        <f t="shared" si="75"/>
        <v>1623.075</v>
      </c>
      <c r="AL228" s="58">
        <f t="shared" si="76"/>
        <v>0</v>
      </c>
      <c r="AM228" s="8" t="str">
        <f t="shared" si="77"/>
        <v/>
      </c>
      <c r="AN228" s="8" t="str">
        <f t="shared" si="78"/>
        <v/>
      </c>
      <c r="AS228" s="22">
        <v>11.08</v>
      </c>
      <c r="AT228" s="23">
        <v>18.100000000000001</v>
      </c>
    </row>
    <row r="229" spans="11:46" x14ac:dyDescent="0.25">
      <c r="K229" s="15">
        <v>45</v>
      </c>
      <c r="L229" s="26">
        <f t="shared" si="72"/>
        <v>0.78539816339744828</v>
      </c>
      <c r="M229" s="18">
        <f t="shared" si="69"/>
        <v>15.151219671060733</v>
      </c>
      <c r="N229" s="29">
        <f t="shared" si="79"/>
        <v>0.61337917615045612</v>
      </c>
      <c r="O229" s="18">
        <f t="shared" si="70"/>
        <v>14.721100227610947</v>
      </c>
      <c r="P229" s="29">
        <f t="shared" si="80"/>
        <v>9.1679537211302176E-3</v>
      </c>
      <c r="Q229" s="18">
        <f t="shared" si="81"/>
        <v>5280.7413433710053</v>
      </c>
      <c r="R229" s="29">
        <f t="shared" si="71"/>
        <v>142.12738516269332</v>
      </c>
      <c r="T229" s="30">
        <v>224</v>
      </c>
      <c r="U229" s="28">
        <f t="shared" si="82"/>
        <v>448</v>
      </c>
      <c r="V229" s="30">
        <v>1.05</v>
      </c>
      <c r="W229" s="33">
        <v>0.56999999999999995</v>
      </c>
      <c r="X229" s="30">
        <f t="shared" si="88"/>
        <v>-7.0000000000000062E-2</v>
      </c>
      <c r="Y229" s="33">
        <f t="shared" si="89"/>
        <v>-4.0000000000000036E-2</v>
      </c>
      <c r="Z229" s="36">
        <f t="shared" si="83"/>
        <v>2.4999999999999745E-3</v>
      </c>
      <c r="AA229" s="37">
        <f t="shared" si="84"/>
        <v>1.0000000000000009E-2</v>
      </c>
      <c r="AB229" s="36">
        <f t="shared" si="85"/>
        <v>4.163336342344337E-17</v>
      </c>
      <c r="AC229" s="50">
        <f t="shared" si="73"/>
        <v>2.50000000000003E-3</v>
      </c>
      <c r="AD229" s="41"/>
      <c r="AE229" s="42"/>
      <c r="AF229" s="30">
        <v>225</v>
      </c>
      <c r="AG229" s="30">
        <v>0.98</v>
      </c>
      <c r="AH229" s="52">
        <f t="shared" si="74"/>
        <v>9.7999999999999997E-4</v>
      </c>
      <c r="AI229" s="8">
        <f t="shared" si="86"/>
        <v>-3.7242256683503493E-3</v>
      </c>
      <c r="AJ229" s="59">
        <f t="shared" si="87"/>
        <v>1.6414031750058813E-2</v>
      </c>
      <c r="AK229" s="43">
        <f t="shared" si="75"/>
        <v>1611.77</v>
      </c>
      <c r="AL229" s="58">
        <f t="shared" si="76"/>
        <v>0</v>
      </c>
      <c r="AM229" s="8" t="str">
        <f t="shared" si="77"/>
        <v/>
      </c>
      <c r="AN229" s="8" t="str">
        <f t="shared" si="78"/>
        <v/>
      </c>
      <c r="AS229" s="22">
        <v>11.08</v>
      </c>
      <c r="AT229" s="23">
        <v>18.100000000000001</v>
      </c>
    </row>
    <row r="230" spans="11:46" x14ac:dyDescent="0.25">
      <c r="K230" s="15">
        <v>46</v>
      </c>
      <c r="L230" s="26">
        <f t="shared" si="72"/>
        <v>0.8028514559173916</v>
      </c>
      <c r="M230" s="18">
        <f t="shared" si="69"/>
        <v>15.773625519788878</v>
      </c>
      <c r="N230" s="29">
        <f t="shared" si="79"/>
        <v>0.62240584872814431</v>
      </c>
      <c r="O230" s="18">
        <f t="shared" si="70"/>
        <v>14.937740369475463</v>
      </c>
      <c r="P230" s="29">
        <f t="shared" si="80"/>
        <v>8.8838407498199601E-3</v>
      </c>
      <c r="Q230" s="18">
        <f t="shared" si="81"/>
        <v>5117.0922718962975</v>
      </c>
      <c r="R230" s="29">
        <f t="shared" si="71"/>
        <v>145.87003893042251</v>
      </c>
      <c r="T230" s="30">
        <v>225</v>
      </c>
      <c r="U230" s="28">
        <f t="shared" si="82"/>
        <v>450</v>
      </c>
      <c r="V230" s="30">
        <v>0.98</v>
      </c>
      <c r="W230" s="33">
        <v>0.55000000000000004</v>
      </c>
      <c r="X230" s="30">
        <f t="shared" si="88"/>
        <v>-6.5000000000000002E-2</v>
      </c>
      <c r="Y230" s="33">
        <f t="shared" si="89"/>
        <v>-2.4999999999999967E-2</v>
      </c>
      <c r="Z230" s="36">
        <f t="shared" si="83"/>
        <v>5.0000000000000322E-3</v>
      </c>
      <c r="AA230" s="37">
        <f t="shared" si="84"/>
        <v>7.5000000000000344E-3</v>
      </c>
      <c r="AB230" s="36">
        <f t="shared" si="85"/>
        <v>2.5000000000000022E-3</v>
      </c>
      <c r="AC230" s="50">
        <f t="shared" si="73"/>
        <v>-5.0000000000000183E-3</v>
      </c>
      <c r="AD230" s="41"/>
      <c r="AE230" s="42"/>
      <c r="AF230" s="30">
        <v>226</v>
      </c>
      <c r="AG230" s="30">
        <v>0.92</v>
      </c>
      <c r="AH230" s="52">
        <f t="shared" si="74"/>
        <v>9.2000000000000003E-4</v>
      </c>
      <c r="AI230" s="8">
        <f t="shared" si="86"/>
        <v>-3.4377467707849343E-3</v>
      </c>
      <c r="AJ230" s="59">
        <f t="shared" si="87"/>
        <v>2.4621047625088072E-2</v>
      </c>
      <c r="AK230" s="43">
        <f t="shared" si="75"/>
        <v>1602.08</v>
      </c>
      <c r="AL230" s="58">
        <f t="shared" si="76"/>
        <v>0</v>
      </c>
      <c r="AM230" s="8" t="str">
        <f t="shared" si="77"/>
        <v/>
      </c>
      <c r="AN230" s="8" t="str">
        <f t="shared" si="78"/>
        <v/>
      </c>
      <c r="AS230" s="22">
        <v>11.08</v>
      </c>
      <c r="AT230" s="23">
        <v>18.100000000000001</v>
      </c>
    </row>
    <row r="231" spans="11:46" x14ac:dyDescent="0.25">
      <c r="K231" s="15">
        <v>47</v>
      </c>
      <c r="L231" s="26">
        <f t="shared" si="72"/>
        <v>0.82030474843733492</v>
      </c>
      <c r="M231" s="18">
        <f t="shared" si="69"/>
        <v>16.404772377438974</v>
      </c>
      <c r="N231" s="29">
        <f t="shared" si="79"/>
        <v>0.63114685765009604</v>
      </c>
      <c r="O231" s="18">
        <f t="shared" si="70"/>
        <v>15.147524583602305</v>
      </c>
      <c r="P231" s="29">
        <f t="shared" si="80"/>
        <v>8.5967278599090591E-3</v>
      </c>
      <c r="Q231" s="18">
        <f t="shared" si="81"/>
        <v>4951.7152473076185</v>
      </c>
      <c r="R231" s="29">
        <f t="shared" si="71"/>
        <v>149.6652541739835</v>
      </c>
      <c r="T231" s="30">
        <v>226</v>
      </c>
      <c r="U231" s="28">
        <f t="shared" si="82"/>
        <v>452</v>
      </c>
      <c r="V231" s="30">
        <v>0.92</v>
      </c>
      <c r="W231" s="33">
        <v>0.52</v>
      </c>
      <c r="X231" s="30">
        <f t="shared" si="88"/>
        <v>-0.06</v>
      </c>
      <c r="Y231" s="33">
        <f t="shared" si="89"/>
        <v>-2.4999999999999967E-2</v>
      </c>
      <c r="Z231" s="36">
        <f t="shared" si="83"/>
        <v>7.4999999999999789E-3</v>
      </c>
      <c r="AA231" s="37">
        <f t="shared" si="84"/>
        <v>-2.7755575615628914E-17</v>
      </c>
      <c r="AB231" s="36">
        <f t="shared" si="85"/>
        <v>-1.3877787807814457E-17</v>
      </c>
      <c r="AC231" s="50">
        <f t="shared" si="73"/>
        <v>-2.50000000000003E-3</v>
      </c>
      <c r="AD231" s="41"/>
      <c r="AE231" s="42"/>
      <c r="AF231" s="30">
        <v>227</v>
      </c>
      <c r="AG231" s="30">
        <v>0.86</v>
      </c>
      <c r="AH231" s="52">
        <f t="shared" si="74"/>
        <v>8.5999999999999998E-4</v>
      </c>
      <c r="AI231" s="8">
        <f t="shared" si="86"/>
        <v>-2.8647889756541135E-3</v>
      </c>
      <c r="AJ231" s="59">
        <f t="shared" si="87"/>
        <v>1.6414031750058716E-2</v>
      </c>
      <c r="AK231" s="43">
        <f t="shared" si="75"/>
        <v>1592.3899999999999</v>
      </c>
      <c r="AL231" s="58">
        <f t="shared" si="76"/>
        <v>0</v>
      </c>
      <c r="AM231" s="8" t="str">
        <f t="shared" si="77"/>
        <v/>
      </c>
      <c r="AN231" s="8" t="str">
        <f t="shared" si="78"/>
        <v/>
      </c>
      <c r="AS231" s="22">
        <v>11.08</v>
      </c>
      <c r="AT231" s="23">
        <v>18.100000000000001</v>
      </c>
    </row>
    <row r="232" spans="11:46" x14ac:dyDescent="0.25">
      <c r="K232" s="15">
        <v>48</v>
      </c>
      <c r="L232" s="26">
        <f t="shared" si="72"/>
        <v>0.83775804095727824</v>
      </c>
      <c r="M232" s="18">
        <f t="shared" si="69"/>
        <v>17.044371681886936</v>
      </c>
      <c r="N232" s="29">
        <f t="shared" si="79"/>
        <v>0.63959930444796242</v>
      </c>
      <c r="O232" s="18">
        <f t="shared" si="70"/>
        <v>15.350383306751098</v>
      </c>
      <c r="P232" s="29">
        <f t="shared" si="80"/>
        <v>8.3068191820165893E-3</v>
      </c>
      <c r="Q232" s="18">
        <f t="shared" si="81"/>
        <v>4784.7278488415559</v>
      </c>
      <c r="R232" s="29">
        <f t="shared" si="71"/>
        <v>153.51129571025879</v>
      </c>
      <c r="T232" s="30">
        <v>227</v>
      </c>
      <c r="U232" s="28">
        <f t="shared" si="82"/>
        <v>454</v>
      </c>
      <c r="V232" s="30">
        <v>0.86</v>
      </c>
      <c r="W232" s="33">
        <v>0.5</v>
      </c>
      <c r="X232" s="30">
        <f t="shared" si="88"/>
        <v>-5.0000000000000044E-2</v>
      </c>
      <c r="Y232" s="33">
        <f t="shared" si="89"/>
        <v>-2.5000000000000022E-2</v>
      </c>
      <c r="Z232" s="36">
        <f t="shared" si="83"/>
        <v>5.0000000000000044E-3</v>
      </c>
      <c r="AA232" s="37">
        <f t="shared" si="84"/>
        <v>2.4999999999999745E-3</v>
      </c>
      <c r="AB232" s="36">
        <f t="shared" si="85"/>
        <v>-3.7499999999999756E-3</v>
      </c>
      <c r="AC232" s="50">
        <f t="shared" si="73"/>
        <v>1.2500000000000219E-3</v>
      </c>
      <c r="AD232" s="41"/>
      <c r="AE232" s="42"/>
      <c r="AF232" s="30">
        <v>228</v>
      </c>
      <c r="AG232" s="30">
        <v>0.82</v>
      </c>
      <c r="AH232" s="52">
        <f t="shared" si="74"/>
        <v>8.1999999999999998E-4</v>
      </c>
      <c r="AI232" s="8">
        <f t="shared" si="86"/>
        <v>-2.8647889756541105E-3</v>
      </c>
      <c r="AJ232" s="59">
        <f t="shared" si="87"/>
        <v>-1.0436195048552149E-15</v>
      </c>
      <c r="AK232" s="43">
        <f t="shared" si="75"/>
        <v>1585.93</v>
      </c>
      <c r="AL232" s="58">
        <f t="shared" si="76"/>
        <v>1.0436195048552149E-15</v>
      </c>
      <c r="AM232" s="8" t="str">
        <f t="shared" si="77"/>
        <v/>
      </c>
      <c r="AN232" s="8" t="str">
        <f t="shared" si="78"/>
        <v/>
      </c>
      <c r="AS232" s="22">
        <v>11.08</v>
      </c>
      <c r="AT232" s="23">
        <v>18.100000000000001</v>
      </c>
    </row>
    <row r="233" spans="11:46" x14ac:dyDescent="0.25">
      <c r="K233" s="15">
        <v>49</v>
      </c>
      <c r="L233" s="26">
        <f t="shared" si="72"/>
        <v>0.85521133347722145</v>
      </c>
      <c r="M233" s="18">
        <f t="shared" si="69"/>
        <v>17.692132177901065</v>
      </c>
      <c r="N233" s="29">
        <f t="shared" si="79"/>
        <v>0.64776049601412922</v>
      </c>
      <c r="O233" s="18">
        <f t="shared" si="70"/>
        <v>15.546251904339103</v>
      </c>
      <c r="P233" s="29">
        <f t="shared" si="80"/>
        <v>8.0143212092984584E-3</v>
      </c>
      <c r="Q233" s="18">
        <f t="shared" si="81"/>
        <v>4616.249016555912</v>
      </c>
      <c r="R233" s="29">
        <f t="shared" si="71"/>
        <v>157.40641216192364</v>
      </c>
      <c r="T233" s="30">
        <v>228</v>
      </c>
      <c r="U233" s="28">
        <f t="shared" si="82"/>
        <v>456</v>
      </c>
      <c r="V233" s="30">
        <v>0.82</v>
      </c>
      <c r="W233" s="33">
        <v>0.48</v>
      </c>
      <c r="X233" s="30">
        <f t="shared" si="88"/>
        <v>-4.9999999999999989E-2</v>
      </c>
      <c r="Y233" s="33">
        <f t="shared" si="89"/>
        <v>-2.0000000000000018E-2</v>
      </c>
      <c r="Z233" s="36">
        <f t="shared" si="83"/>
        <v>2.7755575615628914E-17</v>
      </c>
      <c r="AA233" s="37">
        <f t="shared" si="84"/>
        <v>2.5000000000000161E-3</v>
      </c>
      <c r="AB233" s="36">
        <f t="shared" si="85"/>
        <v>1.2499999999999872E-3</v>
      </c>
      <c r="AC233" s="50">
        <f t="shared" si="73"/>
        <v>-1.2499999999999803E-3</v>
      </c>
      <c r="AD233" s="41"/>
      <c r="AE233" s="42"/>
      <c r="AF233" s="30">
        <v>229</v>
      </c>
      <c r="AG233" s="30">
        <v>0.76</v>
      </c>
      <c r="AH233" s="52">
        <f t="shared" si="74"/>
        <v>7.6000000000000004E-4</v>
      </c>
      <c r="AI233" s="8">
        <f t="shared" si="86"/>
        <v>-2.86478897565415E-3</v>
      </c>
      <c r="AJ233" s="59">
        <f t="shared" si="87"/>
        <v>2.4621047625087489E-2</v>
      </c>
      <c r="AK233" s="43">
        <f t="shared" si="75"/>
        <v>1576.24</v>
      </c>
      <c r="AL233" s="58">
        <f t="shared" si="76"/>
        <v>0</v>
      </c>
      <c r="AM233" s="8" t="str">
        <f t="shared" si="77"/>
        <v/>
      </c>
      <c r="AN233" s="8" t="str">
        <f t="shared" si="78"/>
        <v/>
      </c>
      <c r="AS233" s="22">
        <v>11.08</v>
      </c>
      <c r="AT233" s="23">
        <v>18.100000000000001</v>
      </c>
    </row>
    <row r="234" spans="11:46" x14ac:dyDescent="0.25">
      <c r="K234" s="15">
        <v>50</v>
      </c>
      <c r="L234" s="26">
        <f t="shared" si="72"/>
        <v>0.87266462599716477</v>
      </c>
      <c r="M234" s="18">
        <f t="shared" si="69"/>
        <v>18.347760124767625</v>
      </c>
      <c r="N234" s="29">
        <f t="shared" si="79"/>
        <v>0.65562794686655934</v>
      </c>
      <c r="O234" s="18">
        <f t="shared" si="70"/>
        <v>15.735070724797424</v>
      </c>
      <c r="P234" s="29">
        <f t="shared" si="80"/>
        <v>7.7194425979207892E-3</v>
      </c>
      <c r="Q234" s="18">
        <f t="shared" si="81"/>
        <v>4446.3989364023746</v>
      </c>
      <c r="R234" s="29">
        <f t="shared" si="71"/>
        <v>161.34883720594095</v>
      </c>
      <c r="T234" s="30">
        <v>229</v>
      </c>
      <c r="U234" s="28">
        <f t="shared" si="82"/>
        <v>458</v>
      </c>
      <c r="V234" s="30">
        <v>0.76</v>
      </c>
      <c r="W234" s="33">
        <v>0.46</v>
      </c>
      <c r="X234" s="30">
        <f t="shared" si="88"/>
        <v>-4.9999999999999989E-2</v>
      </c>
      <c r="Y234" s="33">
        <f t="shared" si="89"/>
        <v>-1.999999999999999E-2</v>
      </c>
      <c r="Z234" s="36">
        <f t="shared" si="83"/>
        <v>7.4999999999999789E-3</v>
      </c>
      <c r="AA234" s="37">
        <f t="shared" si="84"/>
        <v>1.3877787807814457E-17</v>
      </c>
      <c r="AB234" s="36">
        <f t="shared" si="85"/>
        <v>3.7499999999999895E-3</v>
      </c>
      <c r="AC234" s="50">
        <f t="shared" si="73"/>
        <v>-1.250000000000015E-3</v>
      </c>
      <c r="AD234" s="41"/>
      <c r="AE234" s="42"/>
      <c r="AF234" s="30">
        <v>230</v>
      </c>
      <c r="AG234" s="30">
        <v>0.72</v>
      </c>
      <c r="AH234" s="52">
        <f t="shared" si="74"/>
        <v>7.1999999999999994E-4</v>
      </c>
      <c r="AI234" s="8">
        <f t="shared" si="86"/>
        <v>-2.005352282957906E-3</v>
      </c>
      <c r="AJ234" s="59">
        <f t="shared" si="87"/>
        <v>2.462104762509016E-2</v>
      </c>
      <c r="AK234" s="43">
        <f t="shared" si="75"/>
        <v>1569.78</v>
      </c>
      <c r="AL234" s="58">
        <f t="shared" si="76"/>
        <v>0</v>
      </c>
      <c r="AM234" s="8" t="str">
        <f t="shared" si="77"/>
        <v/>
      </c>
      <c r="AN234" s="8" t="str">
        <f t="shared" si="78"/>
        <v/>
      </c>
      <c r="AS234" s="22">
        <v>11.08</v>
      </c>
      <c r="AT234" s="23">
        <v>18.100000000000001</v>
      </c>
    </row>
    <row r="235" spans="11:46" x14ac:dyDescent="0.25">
      <c r="K235" s="15">
        <v>51</v>
      </c>
      <c r="L235" s="26">
        <f t="shared" si="72"/>
        <v>0.89011791851710809</v>
      </c>
      <c r="M235" s="18">
        <f t="shared" si="69"/>
        <v>19.010959505977596</v>
      </c>
      <c r="N235" s="29">
        <f t="shared" si="79"/>
        <v>0.6631993812099708</v>
      </c>
      <c r="O235" s="18">
        <f t="shared" si="70"/>
        <v>15.916785149039301</v>
      </c>
      <c r="P235" s="29">
        <f t="shared" si="80"/>
        <v>7.4223939586985921E-3</v>
      </c>
      <c r="Q235" s="18">
        <f t="shared" si="81"/>
        <v>4275.298920210389</v>
      </c>
      <c r="R235" s="29">
        <f t="shared" si="71"/>
        <v>165.3367908344508</v>
      </c>
      <c r="T235" s="30">
        <v>230</v>
      </c>
      <c r="U235" s="28">
        <f t="shared" si="82"/>
        <v>460</v>
      </c>
      <c r="V235" s="30">
        <v>0.72</v>
      </c>
      <c r="W235" s="33">
        <v>0.44</v>
      </c>
      <c r="X235" s="30">
        <f t="shared" si="88"/>
        <v>-3.5000000000000031E-2</v>
      </c>
      <c r="Y235" s="33">
        <f t="shared" si="89"/>
        <v>-1.999999999999999E-2</v>
      </c>
      <c r="Z235" s="36">
        <f t="shared" si="83"/>
        <v>7.5000000000000067E-3</v>
      </c>
      <c r="AA235" s="37">
        <f t="shared" si="84"/>
        <v>-1.3877787807814457E-17</v>
      </c>
      <c r="AB235" s="36">
        <f t="shared" si="85"/>
        <v>-3.7499999999999756E-3</v>
      </c>
      <c r="AC235" s="50">
        <f t="shared" si="73"/>
        <v>-6.9388939039072284E-18</v>
      </c>
      <c r="AD235" s="41"/>
      <c r="AE235" s="42"/>
      <c r="AF235" s="30">
        <v>231</v>
      </c>
      <c r="AG235" s="30">
        <v>0.69</v>
      </c>
      <c r="AH235" s="52">
        <f t="shared" si="74"/>
        <v>6.8999999999999997E-4</v>
      </c>
      <c r="AI235" s="8">
        <f t="shared" si="86"/>
        <v>-2.0053522829578522E-3</v>
      </c>
      <c r="AJ235" s="59">
        <f t="shared" si="87"/>
        <v>1.5405811738338692E-15</v>
      </c>
      <c r="AK235" s="43">
        <f t="shared" si="75"/>
        <v>1564.9349999999999</v>
      </c>
      <c r="AL235" s="58">
        <f t="shared" si="76"/>
        <v>0</v>
      </c>
      <c r="AM235" s="8" t="str">
        <f t="shared" si="77"/>
        <v/>
      </c>
      <c r="AN235" s="8" t="str">
        <f t="shared" si="78"/>
        <v/>
      </c>
      <c r="AS235" s="22">
        <v>11.08</v>
      </c>
      <c r="AT235" s="23">
        <v>18.100000000000001</v>
      </c>
    </row>
    <row r="236" spans="11:46" x14ac:dyDescent="0.25">
      <c r="K236" s="15">
        <v>52</v>
      </c>
      <c r="L236" s="26">
        <f t="shared" si="72"/>
        <v>0.90757121103705141</v>
      </c>
      <c r="M236" s="18">
        <f t="shared" si="69"/>
        <v>19.681432240761552</v>
      </c>
      <c r="N236" s="29">
        <f t="shared" si="79"/>
        <v>0.67047273478395653</v>
      </c>
      <c r="O236" s="18">
        <f t="shared" si="70"/>
        <v>16.091345634814957</v>
      </c>
      <c r="P236" s="29">
        <f t="shared" si="80"/>
        <v>7.1233876401297636E-3</v>
      </c>
      <c r="Q236" s="18">
        <f t="shared" si="81"/>
        <v>4103.0712807147438</v>
      </c>
      <c r="R236" s="29">
        <f t="shared" si="71"/>
        <v>169.36848062677296</v>
      </c>
      <c r="T236" s="30">
        <v>231</v>
      </c>
      <c r="U236" s="28">
        <f t="shared" si="82"/>
        <v>462</v>
      </c>
      <c r="V236" s="30">
        <v>0.69</v>
      </c>
      <c r="W236" s="33">
        <v>0.42</v>
      </c>
      <c r="X236" s="30">
        <f t="shared" si="88"/>
        <v>-3.4999999999999976E-2</v>
      </c>
      <c r="Y236" s="33">
        <f t="shared" si="89"/>
        <v>-2.0000000000000018E-2</v>
      </c>
      <c r="Z236" s="36">
        <f t="shared" si="83"/>
        <v>2.7755575615628914E-17</v>
      </c>
      <c r="AA236" s="37">
        <f t="shared" si="84"/>
        <v>0</v>
      </c>
      <c r="AB236" s="36">
        <f t="shared" si="85"/>
        <v>-2.5000000000000161E-3</v>
      </c>
      <c r="AC236" s="50">
        <f t="shared" si="73"/>
        <v>1.250000000000015E-3</v>
      </c>
      <c r="AD236" s="41"/>
      <c r="AE236" s="42"/>
      <c r="AF236" s="30">
        <v>232</v>
      </c>
      <c r="AG236" s="30">
        <v>0.65</v>
      </c>
      <c r="AH236" s="52">
        <f t="shared" si="74"/>
        <v>6.4999999999999997E-4</v>
      </c>
      <c r="AI236" s="8">
        <f t="shared" si="86"/>
        <v>-2.0053522829578522E-3</v>
      </c>
      <c r="AJ236" s="59">
        <f t="shared" si="87"/>
        <v>8.2070158750278122E-3</v>
      </c>
      <c r="AK236" s="43">
        <f t="shared" si="75"/>
        <v>1558.4749999999999</v>
      </c>
      <c r="AL236" s="58">
        <f t="shared" si="76"/>
        <v>0</v>
      </c>
      <c r="AM236" s="8" t="str">
        <f t="shared" si="77"/>
        <v/>
      </c>
      <c r="AN236" s="8" t="str">
        <f t="shared" si="78"/>
        <v/>
      </c>
      <c r="AS236" s="22">
        <v>11.08</v>
      </c>
      <c r="AT236" s="23">
        <v>18.100000000000001</v>
      </c>
    </row>
    <row r="237" spans="11:46" x14ac:dyDescent="0.25">
      <c r="K237" s="15">
        <v>53</v>
      </c>
      <c r="L237" s="26">
        <f t="shared" si="72"/>
        <v>0.92502450355699462</v>
      </c>
      <c r="M237" s="18">
        <f t="shared" si="69"/>
        <v>20.358878397251782</v>
      </c>
      <c r="N237" s="29">
        <f t="shared" si="79"/>
        <v>0.67744615649023032</v>
      </c>
      <c r="O237" s="18">
        <f t="shared" si="70"/>
        <v>16.258707755765528</v>
      </c>
      <c r="P237" s="29">
        <f t="shared" si="80"/>
        <v>6.8226375027808928E-3</v>
      </c>
      <c r="Q237" s="18">
        <f t="shared" si="81"/>
        <v>3929.8392016017942</v>
      </c>
      <c r="R237" s="29">
        <f t="shared" si="71"/>
        <v>173.44210303119425</v>
      </c>
      <c r="T237" s="30">
        <v>232</v>
      </c>
      <c r="U237" s="28">
        <f t="shared" si="82"/>
        <v>464</v>
      </c>
      <c r="V237" s="30">
        <v>0.65</v>
      </c>
      <c r="W237" s="33">
        <v>0.4</v>
      </c>
      <c r="X237" s="30">
        <f t="shared" si="88"/>
        <v>-3.4999999999999976E-2</v>
      </c>
      <c r="Y237" s="33">
        <f t="shared" si="89"/>
        <v>-1.999999999999999E-2</v>
      </c>
      <c r="Z237" s="36">
        <f t="shared" si="83"/>
        <v>2.4999999999999745E-3</v>
      </c>
      <c r="AA237" s="37">
        <f t="shared" si="84"/>
        <v>2.5000000000000161E-3</v>
      </c>
      <c r="AB237" s="36">
        <f t="shared" si="85"/>
        <v>2.4999999999999745E-3</v>
      </c>
      <c r="AC237" s="50">
        <f t="shared" si="73"/>
        <v>2.4999999999999953E-3</v>
      </c>
      <c r="AD237" s="41"/>
      <c r="AE237" s="42"/>
      <c r="AF237" s="30">
        <v>233</v>
      </c>
      <c r="AG237" s="30">
        <v>0.62</v>
      </c>
      <c r="AH237" s="52">
        <f t="shared" si="74"/>
        <v>6.2E-4</v>
      </c>
      <c r="AI237" s="8">
        <f t="shared" si="86"/>
        <v>-1.7188733853924906E-3</v>
      </c>
      <c r="AJ237" s="59">
        <f t="shared" si="87"/>
        <v>1.6414031750057588E-2</v>
      </c>
      <c r="AK237" s="43">
        <f t="shared" si="75"/>
        <v>1553.63</v>
      </c>
      <c r="AL237" s="58">
        <f t="shared" si="76"/>
        <v>0</v>
      </c>
      <c r="AM237" s="8" t="str">
        <f t="shared" si="77"/>
        <v/>
      </c>
      <c r="AN237" s="8" t="str">
        <f t="shared" si="78"/>
        <v/>
      </c>
      <c r="AS237" s="22">
        <v>11.08</v>
      </c>
      <c r="AT237" s="23">
        <v>18.100000000000001</v>
      </c>
    </row>
    <row r="238" spans="11:46" x14ac:dyDescent="0.25">
      <c r="K238" s="15">
        <v>54</v>
      </c>
      <c r="L238" s="26">
        <f t="shared" si="72"/>
        <v>0.94247779607693793</v>
      </c>
      <c r="M238" s="18">
        <f t="shared" si="69"/>
        <v>21.042996407041301</v>
      </c>
      <c r="N238" s="29">
        <f t="shared" si="79"/>
        <v>0.68411800978951831</v>
      </c>
      <c r="O238" s="18">
        <f t="shared" si="70"/>
        <v>16.418832234948439</v>
      </c>
      <c r="P238" s="29">
        <f t="shared" si="80"/>
        <v>6.5203586854210016E-3</v>
      </c>
      <c r="Q238" s="18">
        <f t="shared" si="81"/>
        <v>3755.7266028024969</v>
      </c>
      <c r="R238" s="29">
        <f t="shared" si="71"/>
        <v>177.55584465515588</v>
      </c>
      <c r="T238" s="30">
        <v>233</v>
      </c>
      <c r="U238" s="28">
        <f t="shared" si="82"/>
        <v>466</v>
      </c>
      <c r="V238" s="30">
        <v>0.62</v>
      </c>
      <c r="W238" s="33">
        <v>0.39</v>
      </c>
      <c r="X238" s="30">
        <f t="shared" si="88"/>
        <v>-3.0000000000000027E-2</v>
      </c>
      <c r="Y238" s="33">
        <f t="shared" si="89"/>
        <v>-1.4999999999999986E-2</v>
      </c>
      <c r="Z238" s="36">
        <f t="shared" si="83"/>
        <v>4.9999999999999767E-3</v>
      </c>
      <c r="AA238" s="37">
        <f t="shared" si="84"/>
        <v>4.9999999999999906E-3</v>
      </c>
      <c r="AB238" s="36">
        <f t="shared" si="85"/>
        <v>1.2500000000000289E-3</v>
      </c>
      <c r="AC238" s="50">
        <f t="shared" si="73"/>
        <v>-1.250000000000015E-3</v>
      </c>
      <c r="AD238" s="41"/>
      <c r="AE238" s="42"/>
      <c r="AF238" s="30">
        <v>234</v>
      </c>
      <c r="AG238" s="30">
        <v>0.59</v>
      </c>
      <c r="AH238" s="52">
        <f t="shared" si="74"/>
        <v>5.8999999999999992E-4</v>
      </c>
      <c r="AI238" s="8">
        <f t="shared" si="86"/>
        <v>-1.432394487827075E-3</v>
      </c>
      <c r="AJ238" s="59">
        <f t="shared" si="87"/>
        <v>1.6414031750060062E-2</v>
      </c>
      <c r="AK238" s="43">
        <f t="shared" si="75"/>
        <v>1548.7850000000001</v>
      </c>
      <c r="AL238" s="58">
        <f t="shared" si="76"/>
        <v>0</v>
      </c>
      <c r="AM238" s="8" t="str">
        <f t="shared" si="77"/>
        <v/>
      </c>
      <c r="AN238" s="8" t="str">
        <f t="shared" si="78"/>
        <v/>
      </c>
      <c r="AS238" s="22">
        <v>11.08</v>
      </c>
      <c r="AT238" s="23">
        <v>18.100000000000001</v>
      </c>
    </row>
    <row r="239" spans="11:46" x14ac:dyDescent="0.25">
      <c r="K239" s="15">
        <v>55</v>
      </c>
      <c r="L239" s="26">
        <f t="shared" si="72"/>
        <v>0.95993108859688125</v>
      </c>
      <c r="M239" s="18">
        <f t="shared" si="69"/>
        <v>21.733483280902373</v>
      </c>
      <c r="N239" s="29">
        <f t="shared" si="79"/>
        <v>0.69048687386107233</v>
      </c>
      <c r="O239" s="18">
        <f t="shared" si="70"/>
        <v>16.571684972665736</v>
      </c>
      <c r="P239" s="29">
        <f t="shared" si="80"/>
        <v>6.2167673634494491E-3</v>
      </c>
      <c r="Q239" s="18">
        <f t="shared" si="81"/>
        <v>3580.8580013468827</v>
      </c>
      <c r="R239" s="29">
        <f t="shared" si="71"/>
        <v>181.70788356241309</v>
      </c>
      <c r="T239" s="30">
        <v>234</v>
      </c>
      <c r="U239" s="28">
        <f t="shared" si="82"/>
        <v>468</v>
      </c>
      <c r="V239" s="30">
        <v>0.59</v>
      </c>
      <c r="W239" s="33">
        <v>0.38</v>
      </c>
      <c r="X239" s="30">
        <f t="shared" si="88"/>
        <v>-2.5000000000000022E-2</v>
      </c>
      <c r="Y239" s="33">
        <f t="shared" si="89"/>
        <v>-1.0000000000000009E-2</v>
      </c>
      <c r="Z239" s="36">
        <f t="shared" si="83"/>
        <v>5.0000000000000322E-3</v>
      </c>
      <c r="AA239" s="37">
        <f t="shared" si="84"/>
        <v>-1.3877787807814457E-17</v>
      </c>
      <c r="AB239" s="36">
        <f t="shared" si="85"/>
        <v>-1.2499999999999734E-3</v>
      </c>
      <c r="AC239" s="50">
        <f t="shared" si="73"/>
        <v>-4.9999999999999906E-3</v>
      </c>
      <c r="AD239" s="41"/>
      <c r="AE239" s="42"/>
      <c r="AF239" s="30">
        <v>235</v>
      </c>
      <c r="AG239" s="30">
        <v>0.56999999999999995</v>
      </c>
      <c r="AH239" s="52">
        <f t="shared" si="74"/>
        <v>5.6999999999999998E-4</v>
      </c>
      <c r="AI239" s="8">
        <f t="shared" si="86"/>
        <v>-1.1459155902616271E-3</v>
      </c>
      <c r="AJ239" s="59">
        <f t="shared" si="87"/>
        <v>8.2070158750301974E-3</v>
      </c>
      <c r="AK239" s="43">
        <f t="shared" si="75"/>
        <v>1545.5550000000001</v>
      </c>
      <c r="AL239" s="58">
        <f t="shared" si="76"/>
        <v>0</v>
      </c>
      <c r="AM239" s="8" t="str">
        <f t="shared" si="77"/>
        <v/>
      </c>
      <c r="AN239" s="8" t="str">
        <f t="shared" si="78"/>
        <v/>
      </c>
      <c r="AS239" s="22">
        <v>11.08</v>
      </c>
      <c r="AT239" s="23">
        <v>18.100000000000001</v>
      </c>
    </row>
    <row r="240" spans="11:46" x14ac:dyDescent="0.25">
      <c r="K240" s="15">
        <v>56</v>
      </c>
      <c r="L240" s="26">
        <f t="shared" si="72"/>
        <v>0.97738438111682457</v>
      </c>
      <c r="M240" s="18">
        <f t="shared" si="69"/>
        <v>22.43003482541879</v>
      </c>
      <c r="N240" s="29">
        <f t="shared" si="79"/>
        <v>0.69655154451641721</v>
      </c>
      <c r="O240" s="18">
        <f t="shared" si="70"/>
        <v>16.717237068394013</v>
      </c>
      <c r="P240" s="29">
        <f t="shared" si="80"/>
        <v>5.9120804989980513E-3</v>
      </c>
      <c r="Q240" s="18">
        <f t="shared" si="81"/>
        <v>3405.3583674228776</v>
      </c>
      <c r="R240" s="29">
        <f t="shared" si="71"/>
        <v>185.89639057568931</v>
      </c>
      <c r="T240" s="30">
        <v>235</v>
      </c>
      <c r="U240" s="28">
        <f t="shared" si="82"/>
        <v>470</v>
      </c>
      <c r="V240" s="30">
        <v>0.56999999999999995</v>
      </c>
      <c r="W240" s="33">
        <v>0.36</v>
      </c>
      <c r="X240" s="30">
        <f t="shared" si="88"/>
        <v>-1.9999999999999962E-2</v>
      </c>
      <c r="Y240" s="33">
        <f t="shared" si="89"/>
        <v>-1.5000000000000013E-2</v>
      </c>
      <c r="Z240" s="36">
        <f t="shared" si="83"/>
        <v>2.50000000000003E-3</v>
      </c>
      <c r="AA240" s="37">
        <f t="shared" si="84"/>
        <v>-4.9999999999999906E-3</v>
      </c>
      <c r="AB240" s="36">
        <f t="shared" si="85"/>
        <v>-2.50000000000003E-3</v>
      </c>
      <c r="AC240" s="50">
        <f t="shared" si="73"/>
        <v>-1.2499999999999872E-3</v>
      </c>
      <c r="AD240" s="41"/>
      <c r="AE240" s="42"/>
      <c r="AF240" s="30">
        <v>236</v>
      </c>
      <c r="AG240" s="30">
        <v>0.55000000000000004</v>
      </c>
      <c r="AH240" s="52">
        <f t="shared" si="74"/>
        <v>5.5000000000000003E-4</v>
      </c>
      <c r="AI240" s="8">
        <f t="shared" si="86"/>
        <v>-1.1459155902616301E-3</v>
      </c>
      <c r="AJ240" s="59">
        <f t="shared" si="87"/>
        <v>-9.2559110847276816E-16</v>
      </c>
      <c r="AK240" s="43">
        <f t="shared" si="75"/>
        <v>1542.325</v>
      </c>
      <c r="AL240" s="58">
        <f t="shared" si="76"/>
        <v>9.2559110847276816E-16</v>
      </c>
      <c r="AM240" s="8" t="str">
        <f t="shared" si="77"/>
        <v/>
      </c>
      <c r="AN240" s="8" t="str">
        <f t="shared" si="78"/>
        <v/>
      </c>
      <c r="AS240" s="22">
        <v>11.08</v>
      </c>
      <c r="AT240" s="23">
        <v>18.100000000000001</v>
      </c>
    </row>
    <row r="241" spans="11:46" x14ac:dyDescent="0.25">
      <c r="K241" s="15">
        <v>57</v>
      </c>
      <c r="L241" s="26">
        <f t="shared" si="72"/>
        <v>0.99483767363676789</v>
      </c>
      <c r="M241" s="18">
        <f t="shared" si="69"/>
        <v>23.132345860277859</v>
      </c>
      <c r="N241" s="29">
        <f t="shared" si="79"/>
        <v>0.70231103485906843</v>
      </c>
      <c r="O241" s="18">
        <f t="shared" si="70"/>
        <v>16.855464836617642</v>
      </c>
      <c r="P241" s="29">
        <f t="shared" si="80"/>
        <v>5.6065155841782399E-3</v>
      </c>
      <c r="Q241" s="18">
        <f t="shared" si="81"/>
        <v>3229.3529764866662</v>
      </c>
      <c r="R241" s="29">
        <f t="shared" si="71"/>
        <v>190.11953058329735</v>
      </c>
      <c r="T241" s="30">
        <v>236</v>
      </c>
      <c r="U241" s="28">
        <f t="shared" si="82"/>
        <v>472</v>
      </c>
      <c r="V241" s="30">
        <v>0.55000000000000004</v>
      </c>
      <c r="W241" s="33">
        <v>0.34</v>
      </c>
      <c r="X241" s="30">
        <f t="shared" si="88"/>
        <v>-1.9999999999999962E-2</v>
      </c>
      <c r="Y241" s="33">
        <f t="shared" si="89"/>
        <v>-1.999999999999999E-2</v>
      </c>
      <c r="Z241" s="36">
        <f t="shared" si="83"/>
        <v>-2.7755575615628914E-17</v>
      </c>
      <c r="AA241" s="37">
        <f t="shared" si="84"/>
        <v>-2.4999999999999883E-3</v>
      </c>
      <c r="AB241" s="36">
        <f t="shared" si="85"/>
        <v>-1.2500000000000289E-3</v>
      </c>
      <c r="AC241" s="50">
        <f t="shared" si="73"/>
        <v>3.7499999999999895E-3</v>
      </c>
      <c r="AD241" s="41"/>
      <c r="AE241" s="42"/>
      <c r="AF241" s="30">
        <v>237</v>
      </c>
      <c r="AG241" s="30">
        <v>0.53</v>
      </c>
      <c r="AH241" s="52">
        <f t="shared" si="74"/>
        <v>5.2999999999999998E-4</v>
      </c>
      <c r="AI241" s="8">
        <f t="shared" si="86"/>
        <v>-1.1459155902616594E-3</v>
      </c>
      <c r="AJ241" s="59">
        <f t="shared" si="87"/>
        <v>-8.3862281640152272E-16</v>
      </c>
      <c r="AK241" s="43">
        <f t="shared" si="75"/>
        <v>1539.095</v>
      </c>
      <c r="AL241" s="58">
        <f t="shared" si="76"/>
        <v>8.3862281640152272E-16</v>
      </c>
      <c r="AM241" s="8" t="str">
        <f t="shared" si="77"/>
        <v/>
      </c>
      <c r="AN241" s="8" t="str">
        <f t="shared" si="78"/>
        <v/>
      </c>
      <c r="AS241" s="22">
        <v>11.08</v>
      </c>
      <c r="AT241" s="23">
        <v>18.100000000000001</v>
      </c>
    </row>
    <row r="242" spans="11:46" x14ac:dyDescent="0.25">
      <c r="K242" s="15">
        <v>58</v>
      </c>
      <c r="L242" s="26">
        <f t="shared" si="72"/>
        <v>1.0122909661567112</v>
      </c>
      <c r="M242" s="18">
        <f t="shared" si="69"/>
        <v>23.840110435962632</v>
      </c>
      <c r="N242" s="29">
        <f t="shared" si="79"/>
        <v>0.70776457568477369</v>
      </c>
      <c r="O242" s="18">
        <f t="shared" si="70"/>
        <v>16.986349816434572</v>
      </c>
      <c r="P242" s="29">
        <f t="shared" si="80"/>
        <v>5.3002903770380527E-3</v>
      </c>
      <c r="Q242" s="18">
        <f t="shared" si="81"/>
        <v>3052.9672571739184</v>
      </c>
      <c r="R242" s="29">
        <f t="shared" si="71"/>
        <v>194.37546384816756</v>
      </c>
      <c r="T242" s="30">
        <v>237</v>
      </c>
      <c r="U242" s="28">
        <f t="shared" si="82"/>
        <v>474</v>
      </c>
      <c r="V242" s="30">
        <v>0.53</v>
      </c>
      <c r="W242" s="33">
        <v>0.32</v>
      </c>
      <c r="X242" s="30">
        <f t="shared" si="88"/>
        <v>-2.0000000000000018E-2</v>
      </c>
      <c r="Y242" s="33">
        <f t="shared" si="89"/>
        <v>-1.999999999999999E-2</v>
      </c>
      <c r="Z242" s="36">
        <f t="shared" si="83"/>
        <v>-2.7755575615628914E-17</v>
      </c>
      <c r="AA242" s="37">
        <f t="shared" si="84"/>
        <v>2.4999999999999883E-3</v>
      </c>
      <c r="AB242" s="36">
        <f t="shared" si="85"/>
        <v>1.3877787807814457E-17</v>
      </c>
      <c r="AC242" s="50">
        <f t="shared" si="73"/>
        <v>2.4999999999999883E-3</v>
      </c>
      <c r="AD242" s="41"/>
      <c r="AE242" s="42"/>
      <c r="AF242" s="30">
        <v>238</v>
      </c>
      <c r="AG242" s="30">
        <v>0.51</v>
      </c>
      <c r="AH242" s="52">
        <f t="shared" si="74"/>
        <v>5.1000000000000004E-4</v>
      </c>
      <c r="AI242" s="8">
        <f t="shared" si="86"/>
        <v>-1.1459155902616594E-3</v>
      </c>
      <c r="AJ242" s="59">
        <f t="shared" si="87"/>
        <v>-4.3484146035634511E-17</v>
      </c>
      <c r="AK242" s="43">
        <f t="shared" si="75"/>
        <v>1535.865</v>
      </c>
      <c r="AL242" s="58">
        <f t="shared" si="76"/>
        <v>4.3484146035634511E-17</v>
      </c>
      <c r="AM242" s="8" t="str">
        <f t="shared" si="77"/>
        <v/>
      </c>
      <c r="AN242" s="8" t="str">
        <f t="shared" si="78"/>
        <v/>
      </c>
      <c r="AS242" s="22">
        <v>11.08</v>
      </c>
      <c r="AT242" s="23">
        <v>18.100000000000001</v>
      </c>
    </row>
    <row r="243" spans="11:46" x14ac:dyDescent="0.25">
      <c r="K243" s="15">
        <v>59</v>
      </c>
      <c r="L243" s="26">
        <f t="shared" si="72"/>
        <v>1.0297442586766545</v>
      </c>
      <c r="M243" s="18">
        <f t="shared" si="69"/>
        <v>24.553022051575777</v>
      </c>
      <c r="N243" s="29">
        <f t="shared" si="79"/>
        <v>0.71291161561314453</v>
      </c>
      <c r="O243" s="18">
        <f t="shared" si="70"/>
        <v>17.109878774715472</v>
      </c>
      <c r="P243" s="29">
        <f t="shared" si="80"/>
        <v>4.9936226310176579E-3</v>
      </c>
      <c r="Q243" s="18">
        <f t="shared" si="81"/>
        <v>2876.326635466171</v>
      </c>
      <c r="R243" s="29">
        <f t="shared" si="71"/>
        <v>198.66234731766696</v>
      </c>
      <c r="T243" s="30">
        <v>238</v>
      </c>
      <c r="U243" s="28">
        <f t="shared" si="82"/>
        <v>476</v>
      </c>
      <c r="V243" s="30">
        <v>0.51</v>
      </c>
      <c r="W243" s="33">
        <v>0.31</v>
      </c>
      <c r="X243" s="30">
        <f t="shared" si="88"/>
        <v>-2.0000000000000018E-2</v>
      </c>
      <c r="Y243" s="33">
        <f t="shared" si="89"/>
        <v>-1.5000000000000013E-2</v>
      </c>
      <c r="Z243" s="36">
        <f t="shared" si="83"/>
        <v>0</v>
      </c>
      <c r="AA243" s="37">
        <f t="shared" si="84"/>
        <v>2.4999999999999883E-3</v>
      </c>
      <c r="AB243" s="36">
        <f t="shared" si="85"/>
        <v>2.0816681711721685E-17</v>
      </c>
      <c r="AC243" s="50">
        <f t="shared" si="73"/>
        <v>-1.2499999999999872E-3</v>
      </c>
      <c r="AD243" s="41"/>
      <c r="AE243" s="42"/>
      <c r="AF243" s="30">
        <v>239</v>
      </c>
      <c r="AG243" s="30">
        <v>0.49</v>
      </c>
      <c r="AH243" s="52">
        <f t="shared" si="74"/>
        <v>4.8999999999999998E-4</v>
      </c>
      <c r="AI243" s="8">
        <f t="shared" si="86"/>
        <v>-1.1459155902616609E-3</v>
      </c>
      <c r="AJ243" s="59">
        <f t="shared" si="87"/>
        <v>8.3862281640152272E-16</v>
      </c>
      <c r="AK243" s="43">
        <f t="shared" si="75"/>
        <v>1532.635</v>
      </c>
      <c r="AL243" s="58">
        <f t="shared" si="76"/>
        <v>0</v>
      </c>
      <c r="AM243" s="8" t="str">
        <f t="shared" si="77"/>
        <v/>
      </c>
      <c r="AN243" s="8" t="str">
        <f t="shared" si="78"/>
        <v/>
      </c>
      <c r="AS243" s="22">
        <v>11.08</v>
      </c>
      <c r="AT243" s="23">
        <v>18.100000000000001</v>
      </c>
    </row>
    <row r="244" spans="11:46" x14ac:dyDescent="0.25">
      <c r="K244" s="15">
        <v>60</v>
      </c>
      <c r="L244" s="26">
        <f t="shared" si="72"/>
        <v>1.0471975511965976</v>
      </c>
      <c r="M244" s="18">
        <f t="shared" si="69"/>
        <v>25.270773872522586</v>
      </c>
      <c r="N244" s="29">
        <f t="shared" si="79"/>
        <v>0.717751820946809</v>
      </c>
      <c r="O244" s="18">
        <f t="shared" si="70"/>
        <v>17.226043702723416</v>
      </c>
      <c r="P244" s="29">
        <f t="shared" si="80"/>
        <v>4.6867298186406003E-3</v>
      </c>
      <c r="Q244" s="18">
        <f t="shared" si="81"/>
        <v>2699.5563755369858</v>
      </c>
      <c r="R244" s="29">
        <f t="shared" si="71"/>
        <v>202.97833593257212</v>
      </c>
      <c r="T244" s="30">
        <v>239</v>
      </c>
      <c r="U244" s="28">
        <f t="shared" si="82"/>
        <v>478</v>
      </c>
      <c r="V244" s="30">
        <v>0.49</v>
      </c>
      <c r="W244" s="33">
        <v>0.28999999999999998</v>
      </c>
      <c r="X244" s="30">
        <f t="shared" si="88"/>
        <v>-2.0000000000000018E-2</v>
      </c>
      <c r="Y244" s="33">
        <f t="shared" si="89"/>
        <v>-1.5000000000000013E-2</v>
      </c>
      <c r="Z244" s="36">
        <f t="shared" si="83"/>
        <v>1.3877787807814457E-17</v>
      </c>
      <c r="AA244" s="37">
        <f t="shared" si="84"/>
        <v>1.3877787807814457E-17</v>
      </c>
      <c r="AB244" s="36">
        <f t="shared" si="85"/>
        <v>6.9388939039072284E-18</v>
      </c>
      <c r="AC244" s="50">
        <f t="shared" si="73"/>
        <v>-1.2499999999999872E-3</v>
      </c>
      <c r="AD244" s="41"/>
      <c r="AE244" s="42"/>
      <c r="AF244" s="30">
        <v>240</v>
      </c>
      <c r="AG244" s="30">
        <v>0.47</v>
      </c>
      <c r="AH244" s="52">
        <f t="shared" si="74"/>
        <v>4.6999999999999999E-4</v>
      </c>
      <c r="AI244" s="8">
        <f t="shared" si="86"/>
        <v>-1.1459155902616301E-3</v>
      </c>
      <c r="AJ244" s="59">
        <f t="shared" si="87"/>
        <v>8.8210696243713479E-16</v>
      </c>
      <c r="AK244" s="43">
        <f t="shared" si="75"/>
        <v>1529.405</v>
      </c>
      <c r="AL244" s="58">
        <f t="shared" si="76"/>
        <v>0</v>
      </c>
      <c r="AM244" s="8" t="str">
        <f t="shared" si="77"/>
        <v/>
      </c>
      <c r="AN244" s="8" t="str">
        <f t="shared" si="78"/>
        <v/>
      </c>
      <c r="AS244" s="22">
        <v>11.08</v>
      </c>
      <c r="AT244" s="23">
        <v>18.100000000000001</v>
      </c>
    </row>
    <row r="245" spans="11:46" x14ac:dyDescent="0.25">
      <c r="K245" s="15">
        <v>61</v>
      </c>
      <c r="L245" s="26">
        <f t="shared" si="72"/>
        <v>1.064650843716541</v>
      </c>
      <c r="M245" s="18">
        <f t="shared" si="69"/>
        <v>25.993058947773012</v>
      </c>
      <c r="N245" s="29">
        <f t="shared" si="79"/>
        <v>0.72228507525042573</v>
      </c>
      <c r="O245" s="18">
        <f t="shared" si="70"/>
        <v>17.334841806010218</v>
      </c>
      <c r="P245" s="29">
        <f t="shared" si="80"/>
        <v>4.3798288493182014E-3</v>
      </c>
      <c r="Q245" s="18">
        <f t="shared" si="81"/>
        <v>2522.781417207284</v>
      </c>
      <c r="R245" s="29">
        <f t="shared" si="71"/>
        <v>207.32158393351003</v>
      </c>
      <c r="T245" s="30">
        <v>240</v>
      </c>
      <c r="U245" s="28">
        <f t="shared" si="82"/>
        <v>480</v>
      </c>
      <c r="V245" s="30">
        <v>0.47</v>
      </c>
      <c r="W245" s="33">
        <v>0.28000000000000003</v>
      </c>
      <c r="X245" s="30">
        <f t="shared" si="88"/>
        <v>-1.999999999999999E-2</v>
      </c>
      <c r="Y245" s="33">
        <f t="shared" si="89"/>
        <v>-1.4999999999999986E-2</v>
      </c>
      <c r="Z245" s="36">
        <f t="shared" si="83"/>
        <v>1.3877787807814457E-17</v>
      </c>
      <c r="AA245" s="37">
        <f t="shared" si="84"/>
        <v>1.3877787807814457E-17</v>
      </c>
      <c r="AB245" s="36">
        <f t="shared" si="85"/>
        <v>-1.3877787807814457E-17</v>
      </c>
      <c r="AC245" s="50">
        <f t="shared" si="73"/>
        <v>-1.250000000000015E-3</v>
      </c>
      <c r="AD245" s="41"/>
      <c r="AE245" s="42"/>
      <c r="AF245" s="30">
        <v>241</v>
      </c>
      <c r="AG245" s="30">
        <v>0.45</v>
      </c>
      <c r="AH245" s="52">
        <f t="shared" si="74"/>
        <v>4.4999999999999999E-4</v>
      </c>
      <c r="AI245" s="8">
        <f t="shared" si="86"/>
        <v>-1.1459155902616301E-3</v>
      </c>
      <c r="AJ245" s="59">
        <f t="shared" si="87"/>
        <v>-8.3862281640150132E-16</v>
      </c>
      <c r="AK245" s="43">
        <f t="shared" si="75"/>
        <v>1526.175</v>
      </c>
      <c r="AL245" s="58">
        <f t="shared" si="76"/>
        <v>8.3862281640150132E-16</v>
      </c>
      <c r="AM245" s="8" t="str">
        <f t="shared" si="77"/>
        <v/>
      </c>
      <c r="AN245" s="8" t="str">
        <f t="shared" si="78"/>
        <v/>
      </c>
      <c r="AS245" s="22">
        <v>11.08</v>
      </c>
      <c r="AT245" s="23">
        <v>18.100000000000001</v>
      </c>
    </row>
    <row r="246" spans="11:46" x14ac:dyDescent="0.25">
      <c r="K246" s="15">
        <v>62</v>
      </c>
      <c r="L246" s="26">
        <f t="shared" si="72"/>
        <v>1.0821041362364843</v>
      </c>
      <c r="M246" s="18">
        <f t="shared" si="69"/>
        <v>26.719570426418457</v>
      </c>
      <c r="N246" s="29">
        <f t="shared" si="79"/>
        <v>0.72651147864544541</v>
      </c>
      <c r="O246" s="18">
        <f t="shared" si="70"/>
        <v>17.43627548749069</v>
      </c>
      <c r="P246" s="29">
        <f t="shared" si="80"/>
        <v>4.0731357826047088E-3</v>
      </c>
      <c r="Q246" s="18">
        <f t="shared" si="81"/>
        <v>2346.1262107803122</v>
      </c>
      <c r="R246" s="29">
        <f t="shared" si="71"/>
        <v>211.69024616315841</v>
      </c>
      <c r="T246" s="30">
        <v>241</v>
      </c>
      <c r="U246" s="28">
        <f t="shared" si="82"/>
        <v>482</v>
      </c>
      <c r="V246" s="30">
        <v>0.45</v>
      </c>
      <c r="W246" s="33">
        <v>0.26</v>
      </c>
      <c r="X246" s="30">
        <f t="shared" si="88"/>
        <v>-1.999999999999999E-2</v>
      </c>
      <c r="Y246" s="33">
        <f t="shared" si="89"/>
        <v>-1.4999999999999986E-2</v>
      </c>
      <c r="Z246" s="36">
        <f t="shared" si="83"/>
        <v>-1.3877787807814457E-17</v>
      </c>
      <c r="AA246" s="37">
        <f t="shared" si="84"/>
        <v>-2.5000000000000161E-3</v>
      </c>
      <c r="AB246" s="36">
        <f t="shared" si="85"/>
        <v>-6.9388939039072284E-18</v>
      </c>
      <c r="AC246" s="50">
        <f t="shared" si="73"/>
        <v>-1.0408340855860843E-17</v>
      </c>
      <c r="AD246" s="41"/>
      <c r="AE246" s="42"/>
      <c r="AF246" s="30">
        <v>242</v>
      </c>
      <c r="AG246" s="30">
        <v>0.43</v>
      </c>
      <c r="AH246" s="52">
        <f t="shared" si="74"/>
        <v>4.2999999999999999E-4</v>
      </c>
      <c r="AI246" s="8">
        <f t="shared" si="86"/>
        <v>-1.1459155902616594E-3</v>
      </c>
      <c r="AJ246" s="59">
        <f t="shared" si="87"/>
        <v>-8.3862281640152272E-16</v>
      </c>
      <c r="AK246" s="43">
        <f t="shared" si="75"/>
        <v>1522.9449999999999</v>
      </c>
      <c r="AL246" s="58">
        <f t="shared" si="76"/>
        <v>8.3862281640152272E-16</v>
      </c>
      <c r="AM246" s="8" t="str">
        <f t="shared" si="77"/>
        <v/>
      </c>
      <c r="AN246" s="8" t="str">
        <f t="shared" si="78"/>
        <v/>
      </c>
      <c r="AS246" s="22">
        <v>11.08</v>
      </c>
      <c r="AT246" s="23">
        <v>18.100000000000001</v>
      </c>
    </row>
    <row r="247" spans="11:46" x14ac:dyDescent="0.25">
      <c r="K247" s="15">
        <v>63</v>
      </c>
      <c r="L247" s="26">
        <f t="shared" si="72"/>
        <v>1.0995574287564276</v>
      </c>
      <c r="M247" s="18">
        <f t="shared" si="69"/>
        <v>27.450001773234092</v>
      </c>
      <c r="N247" s="29">
        <f t="shared" si="79"/>
        <v>0.73043134681563515</v>
      </c>
      <c r="O247" s="18">
        <f t="shared" si="70"/>
        <v>17.530352323575247</v>
      </c>
      <c r="P247" s="29">
        <f t="shared" si="80"/>
        <v>3.7668655372087301E-3</v>
      </c>
      <c r="Q247" s="18">
        <f t="shared" si="81"/>
        <v>2169.7145494322285</v>
      </c>
      <c r="R247" s="29">
        <f t="shared" si="71"/>
        <v>216.0824793624661</v>
      </c>
      <c r="T247" s="30">
        <v>242</v>
      </c>
      <c r="U247" s="28">
        <f t="shared" si="82"/>
        <v>484</v>
      </c>
      <c r="V247" s="30">
        <v>0.43</v>
      </c>
      <c r="W247" s="33">
        <v>0.24</v>
      </c>
      <c r="X247" s="30">
        <f t="shared" si="88"/>
        <v>-2.0000000000000018E-2</v>
      </c>
      <c r="Y247" s="33">
        <f t="shared" si="89"/>
        <v>-2.0000000000000018E-2</v>
      </c>
      <c r="Z247" s="36">
        <f t="shared" si="83"/>
        <v>0</v>
      </c>
      <c r="AA247" s="37">
        <f t="shared" si="84"/>
        <v>-6.9388939039072284E-18</v>
      </c>
      <c r="AB247" s="36">
        <f t="shared" si="85"/>
        <v>1.3877787807814457E-17</v>
      </c>
      <c r="AC247" s="50">
        <f t="shared" si="73"/>
        <v>2.5000000000000126E-3</v>
      </c>
      <c r="AD247" s="41"/>
      <c r="AE247" s="42"/>
      <c r="AF247" s="30">
        <v>243</v>
      </c>
      <c r="AG247" s="30">
        <v>0.41</v>
      </c>
      <c r="AH247" s="52">
        <f t="shared" si="74"/>
        <v>4.0999999999999999E-4</v>
      </c>
      <c r="AI247" s="8">
        <f t="shared" si="86"/>
        <v>-1.1459155902616594E-3</v>
      </c>
      <c r="AJ247" s="59">
        <f t="shared" si="87"/>
        <v>8.3862281640152272E-16</v>
      </c>
      <c r="AK247" s="43">
        <f t="shared" si="75"/>
        <v>1519.7149999999999</v>
      </c>
      <c r="AL247" s="58">
        <f t="shared" si="76"/>
        <v>0</v>
      </c>
      <c r="AM247" s="8" t="str">
        <f t="shared" si="77"/>
        <v/>
      </c>
      <c r="AN247" s="8" t="str">
        <f t="shared" si="78"/>
        <v/>
      </c>
      <c r="AS247" s="22">
        <v>11.08</v>
      </c>
      <c r="AT247" s="23">
        <v>18.100000000000001</v>
      </c>
    </row>
    <row r="248" spans="11:46" x14ac:dyDescent="0.25">
      <c r="K248" s="15">
        <v>64</v>
      </c>
      <c r="L248" s="26">
        <f t="shared" si="72"/>
        <v>1.1170107212763709</v>
      </c>
      <c r="M248" s="18">
        <f t="shared" si="69"/>
        <v>28.184046982953955</v>
      </c>
      <c r="N248" s="29">
        <f t="shared" si="79"/>
        <v>0.73404520971986287</v>
      </c>
      <c r="O248" s="18">
        <f t="shared" si="70"/>
        <v>17.617085033276709</v>
      </c>
      <c r="P248" s="29">
        <f t="shared" si="80"/>
        <v>3.4612315963169493E-3</v>
      </c>
      <c r="Q248" s="18">
        <f t="shared" si="81"/>
        <v>1993.6693994785628</v>
      </c>
      <c r="R248" s="29">
        <f t="shared" si="71"/>
        <v>220.49644345913313</v>
      </c>
      <c r="T248" s="30">
        <v>243</v>
      </c>
      <c r="U248" s="28">
        <f t="shared" si="82"/>
        <v>486</v>
      </c>
      <c r="V248" s="30">
        <v>0.41</v>
      </c>
      <c r="W248" s="33">
        <v>0.23</v>
      </c>
      <c r="X248" s="30">
        <f t="shared" si="88"/>
        <v>-1.999999999999999E-2</v>
      </c>
      <c r="Y248" s="33">
        <f t="shared" si="89"/>
        <v>-1.4999999999999999E-2</v>
      </c>
      <c r="Z248" s="36">
        <f t="shared" si="83"/>
        <v>1.3877787807814457E-17</v>
      </c>
      <c r="AA248" s="37">
        <f t="shared" si="84"/>
        <v>2.5000000000000092E-3</v>
      </c>
      <c r="AB248" s="36">
        <f t="shared" si="85"/>
        <v>-6.9388939039072284E-18</v>
      </c>
      <c r="AC248" s="50">
        <f t="shared" si="73"/>
        <v>-1.2499999999999976E-3</v>
      </c>
      <c r="AD248" s="41"/>
      <c r="AE248" s="42"/>
      <c r="AF248" s="30">
        <v>244</v>
      </c>
      <c r="AG248" s="30">
        <v>0.39</v>
      </c>
      <c r="AH248" s="52">
        <f t="shared" si="74"/>
        <v>3.8999999999999999E-4</v>
      </c>
      <c r="AI248" s="8">
        <f t="shared" si="86"/>
        <v>-1.1459155902616301E-3</v>
      </c>
      <c r="AJ248" s="59">
        <f t="shared" si="87"/>
        <v>8.3862281640150132E-16</v>
      </c>
      <c r="AK248" s="43">
        <f t="shared" si="75"/>
        <v>1516.4849999999999</v>
      </c>
      <c r="AL248" s="58">
        <f t="shared" si="76"/>
        <v>0</v>
      </c>
      <c r="AM248" s="8" t="str">
        <f t="shared" si="77"/>
        <v/>
      </c>
      <c r="AN248" s="8" t="str">
        <f t="shared" si="78"/>
        <v/>
      </c>
      <c r="AS248" s="22">
        <v>11.08</v>
      </c>
      <c r="AT248" s="23">
        <v>18.100000000000001</v>
      </c>
    </row>
    <row r="249" spans="11:46" x14ac:dyDescent="0.25">
      <c r="K249" s="15">
        <v>65</v>
      </c>
      <c r="L249" s="26">
        <f t="shared" si="72"/>
        <v>1.1344640137963142</v>
      </c>
      <c r="M249" s="18">
        <f t="shared" si="69"/>
        <v>28.921400792962224</v>
      </c>
      <c r="N249" s="29">
        <f t="shared" si="79"/>
        <v>0.73735381000826905</v>
      </c>
      <c r="O249" s="18">
        <f t="shared" si="70"/>
        <v>17.696491440198461</v>
      </c>
      <c r="P249" s="29">
        <f t="shared" si="80"/>
        <v>3.156445710430944E-3</v>
      </c>
      <c r="Q249" s="18">
        <f t="shared" si="81"/>
        <v>1818.1127292082238</v>
      </c>
      <c r="R249" s="29">
        <f t="shared" si="71"/>
        <v>224.93030284656683</v>
      </c>
      <c r="T249" s="30">
        <v>244</v>
      </c>
      <c r="U249" s="28">
        <f t="shared" si="82"/>
        <v>488</v>
      </c>
      <c r="V249" s="30">
        <v>0.39</v>
      </c>
      <c r="W249" s="33">
        <v>0.21</v>
      </c>
      <c r="X249" s="30">
        <f t="shared" si="88"/>
        <v>-1.999999999999999E-2</v>
      </c>
      <c r="Y249" s="33">
        <f t="shared" si="89"/>
        <v>-1.4999999999999999E-2</v>
      </c>
      <c r="Z249" s="36">
        <f t="shared" si="83"/>
        <v>-1.3877787807814457E-17</v>
      </c>
      <c r="AA249" s="37">
        <f t="shared" si="84"/>
        <v>-2.5000000000000022E-3</v>
      </c>
      <c r="AB249" s="36">
        <f t="shared" si="85"/>
        <v>-6.9388939039072284E-18</v>
      </c>
      <c r="AC249" s="50">
        <f t="shared" si="73"/>
        <v>-1.2500000000000046E-3</v>
      </c>
      <c r="AD249" s="41"/>
      <c r="AE249" s="42"/>
      <c r="AF249" s="30">
        <v>245</v>
      </c>
      <c r="AG249" s="30">
        <v>0.37</v>
      </c>
      <c r="AH249" s="52">
        <f t="shared" si="74"/>
        <v>3.6999999999999999E-4</v>
      </c>
      <c r="AI249" s="8">
        <f t="shared" si="86"/>
        <v>-1.1459155902616301E-3</v>
      </c>
      <c r="AJ249" s="59">
        <f t="shared" si="87"/>
        <v>-8.3862281640150132E-16</v>
      </c>
      <c r="AK249" s="43">
        <f t="shared" si="75"/>
        <v>1513.2550000000001</v>
      </c>
      <c r="AL249" s="58">
        <f t="shared" si="76"/>
        <v>8.3862281640150132E-16</v>
      </c>
      <c r="AM249" s="8" t="str">
        <f t="shared" si="77"/>
        <v/>
      </c>
      <c r="AN249" s="8" t="str">
        <f t="shared" si="78"/>
        <v/>
      </c>
      <c r="AS249" s="22">
        <v>11.08</v>
      </c>
      <c r="AT249" s="23">
        <v>18.100000000000001</v>
      </c>
    </row>
    <row r="250" spans="11:46" x14ac:dyDescent="0.25">
      <c r="K250" s="15">
        <v>66</v>
      </c>
      <c r="L250" s="26">
        <f t="shared" si="72"/>
        <v>1.1519173063162575</v>
      </c>
      <c r="M250" s="18">
        <f t="shared" si="69"/>
        <v>29.661758894102949</v>
      </c>
      <c r="N250" s="29">
        <f t="shared" si="79"/>
        <v>0.74035810114072476</v>
      </c>
      <c r="O250" s="18">
        <f t="shared" si="70"/>
        <v>17.768594427377398</v>
      </c>
      <c r="P250" s="29">
        <f t="shared" si="80"/>
        <v>2.8527175979711217E-3</v>
      </c>
      <c r="Q250" s="18">
        <f t="shared" si="81"/>
        <v>1643.1653364313661</v>
      </c>
      <c r="R250" s="29">
        <f t="shared" si="71"/>
        <v>229.38222765152386</v>
      </c>
      <c r="T250" s="30">
        <v>245</v>
      </c>
      <c r="U250" s="28">
        <f t="shared" si="82"/>
        <v>490</v>
      </c>
      <c r="V250" s="30">
        <v>0.37</v>
      </c>
      <c r="W250" s="33">
        <v>0.19</v>
      </c>
      <c r="X250" s="30">
        <f t="shared" si="88"/>
        <v>-2.0000000000000018E-2</v>
      </c>
      <c r="Y250" s="33">
        <f t="shared" si="89"/>
        <v>-2.0000000000000004E-2</v>
      </c>
      <c r="Z250" s="36">
        <f t="shared" si="83"/>
        <v>0</v>
      </c>
      <c r="AA250" s="37">
        <f t="shared" si="84"/>
        <v>0</v>
      </c>
      <c r="AB250" s="36">
        <f t="shared" si="85"/>
        <v>1.3877787807814457E-17</v>
      </c>
      <c r="AC250" s="50">
        <f t="shared" si="73"/>
        <v>2.5000000000000022E-3</v>
      </c>
      <c r="AD250" s="41"/>
      <c r="AE250" s="42"/>
      <c r="AF250" s="30">
        <v>246</v>
      </c>
      <c r="AG250" s="30">
        <v>0.35</v>
      </c>
      <c r="AH250" s="52">
        <f t="shared" si="74"/>
        <v>3.5E-4</v>
      </c>
      <c r="AI250" s="8">
        <f t="shared" si="86"/>
        <v>-1.1459155902616594E-3</v>
      </c>
      <c r="AJ250" s="59">
        <f t="shared" si="87"/>
        <v>-8.3862281640152272E-16</v>
      </c>
      <c r="AK250" s="43">
        <f t="shared" si="75"/>
        <v>1510.0250000000001</v>
      </c>
      <c r="AL250" s="58">
        <f t="shared" si="76"/>
        <v>8.3862281640152272E-16</v>
      </c>
      <c r="AM250" s="8" t="str">
        <f t="shared" si="77"/>
        <v/>
      </c>
      <c r="AN250" s="8" t="str">
        <f t="shared" si="78"/>
        <v/>
      </c>
      <c r="AS250" s="22">
        <v>11.08</v>
      </c>
      <c r="AT250" s="23">
        <v>18.100000000000001</v>
      </c>
    </row>
    <row r="251" spans="11:46" x14ac:dyDescent="0.25">
      <c r="K251" s="15">
        <v>67</v>
      </c>
      <c r="L251" s="26">
        <f t="shared" si="72"/>
        <v>1.1693705988362009</v>
      </c>
      <c r="M251" s="18">
        <f t="shared" si="69"/>
        <v>30.40481813930716</v>
      </c>
      <c r="N251" s="29">
        <f t="shared" si="79"/>
        <v>0.74305924520421129</v>
      </c>
      <c r="O251" s="18">
        <f t="shared" si="70"/>
        <v>17.833421884901071</v>
      </c>
      <c r="P251" s="29">
        <f t="shared" si="80"/>
        <v>2.5502546450262287E-3</v>
      </c>
      <c r="Q251" s="18">
        <f t="shared" si="81"/>
        <v>1468.9466755351077</v>
      </c>
      <c r="R251" s="29">
        <f t="shared" si="71"/>
        <v>233.85039498862781</v>
      </c>
      <c r="T251" s="30">
        <v>246</v>
      </c>
      <c r="U251" s="28">
        <f t="shared" si="82"/>
        <v>492</v>
      </c>
      <c r="V251" s="30">
        <v>0.35</v>
      </c>
      <c r="W251" s="33">
        <v>0.18</v>
      </c>
      <c r="X251" s="30">
        <f t="shared" si="88"/>
        <v>-1.999999999999999E-2</v>
      </c>
      <c r="Y251" s="33">
        <f t="shared" si="89"/>
        <v>-1.4999999999999999E-2</v>
      </c>
      <c r="Z251" s="36">
        <f t="shared" si="83"/>
        <v>1.3877787807814457E-17</v>
      </c>
      <c r="AA251" s="37">
        <f t="shared" si="84"/>
        <v>2.5000000000000022E-3</v>
      </c>
      <c r="AB251" s="36">
        <f t="shared" si="85"/>
        <v>1.2499999999999942E-3</v>
      </c>
      <c r="AC251" s="50">
        <f t="shared" si="73"/>
        <v>-1.2499999999999976E-3</v>
      </c>
      <c r="AD251" s="41"/>
      <c r="AE251" s="42"/>
      <c r="AF251" s="30">
        <v>247</v>
      </c>
      <c r="AG251" s="30">
        <v>0.33</v>
      </c>
      <c r="AH251" s="52">
        <f t="shared" si="74"/>
        <v>3.3E-4</v>
      </c>
      <c r="AI251" s="8">
        <f t="shared" si="86"/>
        <v>-1.1459155902616594E-3</v>
      </c>
      <c r="AJ251" s="59">
        <f t="shared" si="87"/>
        <v>8.2070158750295243E-3</v>
      </c>
      <c r="AK251" s="43">
        <f t="shared" si="75"/>
        <v>1506.7950000000001</v>
      </c>
      <c r="AL251" s="58">
        <f t="shared" si="76"/>
        <v>0</v>
      </c>
      <c r="AM251" s="8" t="str">
        <f t="shared" si="77"/>
        <v/>
      </c>
      <c r="AN251" s="8" t="str">
        <f t="shared" si="78"/>
        <v/>
      </c>
      <c r="AS251" s="22">
        <v>11.08</v>
      </c>
      <c r="AT251" s="23">
        <v>18.100000000000001</v>
      </c>
    </row>
    <row r="252" spans="11:46" x14ac:dyDescent="0.25">
      <c r="K252" s="15">
        <v>68</v>
      </c>
      <c r="L252" s="26">
        <f t="shared" si="72"/>
        <v>1.1868238913561442</v>
      </c>
      <c r="M252" s="18">
        <f t="shared" si="69"/>
        <v>31.150276749737937</v>
      </c>
      <c r="N252" s="29">
        <f t="shared" si="79"/>
        <v>0.74545861043077721</v>
      </c>
      <c r="O252" s="18">
        <f t="shared" si="70"/>
        <v>17.891006650338653</v>
      </c>
      <c r="P252" s="29">
        <f t="shared" si="80"/>
        <v>2.2492616045912683E-3</v>
      </c>
      <c r="Q252" s="18">
        <f t="shared" si="81"/>
        <v>1295.5746842445706</v>
      </c>
      <c r="R252" s="29">
        <f t="shared" si="71"/>
        <v>238.33299019996159</v>
      </c>
      <c r="T252" s="30">
        <v>247</v>
      </c>
      <c r="U252" s="28">
        <f t="shared" si="82"/>
        <v>494</v>
      </c>
      <c r="V252" s="30">
        <v>0.33</v>
      </c>
      <c r="W252" s="33">
        <v>0.16</v>
      </c>
      <c r="X252" s="30">
        <f t="shared" si="88"/>
        <v>-1.999999999999999E-2</v>
      </c>
      <c r="Y252" s="33">
        <f t="shared" si="89"/>
        <v>-1.4999999999999999E-2</v>
      </c>
      <c r="Z252" s="36">
        <f t="shared" si="83"/>
        <v>2.4999999999999883E-3</v>
      </c>
      <c r="AA252" s="37">
        <f t="shared" si="84"/>
        <v>-2.4999999999999953E-3</v>
      </c>
      <c r="AB252" s="36">
        <f t="shared" si="85"/>
        <v>1.2499999999999942E-3</v>
      </c>
      <c r="AC252" s="50">
        <f t="shared" si="73"/>
        <v>-2.5000000000000022E-3</v>
      </c>
      <c r="AD252" s="41"/>
      <c r="AE252" s="42"/>
      <c r="AF252" s="30">
        <v>248</v>
      </c>
      <c r="AG252" s="30">
        <v>0.31</v>
      </c>
      <c r="AH252" s="52">
        <f t="shared" si="74"/>
        <v>3.1E-4</v>
      </c>
      <c r="AI252" s="8">
        <f t="shared" si="86"/>
        <v>-8.594366926962453E-4</v>
      </c>
      <c r="AJ252" s="59">
        <f t="shared" si="87"/>
        <v>8.2070158750301939E-3</v>
      </c>
      <c r="AK252" s="43">
        <f t="shared" si="75"/>
        <v>1503.5650000000001</v>
      </c>
      <c r="AL252" s="58">
        <f t="shared" si="76"/>
        <v>0</v>
      </c>
      <c r="AM252" s="8" t="str">
        <f t="shared" si="77"/>
        <v/>
      </c>
      <c r="AN252" s="8" t="str">
        <f t="shared" si="78"/>
        <v/>
      </c>
      <c r="AS252" s="22">
        <v>11.08</v>
      </c>
      <c r="AT252" s="23">
        <v>18.100000000000001</v>
      </c>
    </row>
    <row r="253" spans="11:46" x14ac:dyDescent="0.25">
      <c r="K253" s="15">
        <v>69</v>
      </c>
      <c r="L253" s="26">
        <f t="shared" si="72"/>
        <v>1.2042771838760873</v>
      </c>
      <c r="M253" s="18">
        <f t="shared" si="69"/>
        <v>31.897834518151331</v>
      </c>
      <c r="N253" s="29">
        <f t="shared" si="79"/>
        <v>0.74755776841339383</v>
      </c>
      <c r="O253" s="18">
        <f t="shared" si="70"/>
        <v>17.941386441921452</v>
      </c>
      <c r="P253" s="29">
        <f t="shared" si="80"/>
        <v>1.9499402965728052E-3</v>
      </c>
      <c r="Q253" s="18">
        <f t="shared" si="81"/>
        <v>1123.1656108259358</v>
      </c>
      <c r="R253" s="29">
        <f t="shared" si="71"/>
        <v>242.82820807791836</v>
      </c>
      <c r="T253" s="30">
        <v>248</v>
      </c>
      <c r="U253" s="28">
        <f t="shared" si="82"/>
        <v>496</v>
      </c>
      <c r="V253" s="30">
        <v>0.31</v>
      </c>
      <c r="W253" s="33">
        <v>0.14000000000000001</v>
      </c>
      <c r="X253" s="30">
        <f t="shared" si="88"/>
        <v>-1.5000000000000013E-2</v>
      </c>
      <c r="Y253" s="33">
        <f t="shared" si="89"/>
        <v>-1.999999999999999E-2</v>
      </c>
      <c r="Z253" s="36">
        <f t="shared" si="83"/>
        <v>2.5000000000000022E-3</v>
      </c>
      <c r="AA253" s="37">
        <f t="shared" si="84"/>
        <v>-2.5000000000000022E-3</v>
      </c>
      <c r="AB253" s="36">
        <f t="shared" si="85"/>
        <v>-2.4999999999999883E-3</v>
      </c>
      <c r="AC253" s="50">
        <f t="shared" si="73"/>
        <v>2.4999999999999935E-3</v>
      </c>
      <c r="AD253" s="41"/>
      <c r="AE253" s="42"/>
      <c r="AF253" s="30">
        <v>249</v>
      </c>
      <c r="AG253" s="30">
        <v>0.3</v>
      </c>
      <c r="AH253" s="52">
        <f t="shared" si="74"/>
        <v>2.9999999999999997E-4</v>
      </c>
      <c r="AI253" s="8">
        <f t="shared" si="86"/>
        <v>-8.5943669269622188E-4</v>
      </c>
      <c r="AJ253" s="59">
        <f t="shared" si="87"/>
        <v>-8.2070158750284332E-3</v>
      </c>
      <c r="AK253" s="43">
        <f t="shared" si="75"/>
        <v>1501.95</v>
      </c>
      <c r="AL253" s="58">
        <f t="shared" si="76"/>
        <v>8.2070158750284332E-3</v>
      </c>
      <c r="AM253" s="8">
        <f t="shared" si="77"/>
        <v>883.69216287208826</v>
      </c>
      <c r="AN253" s="8">
        <f t="shared" si="78"/>
        <v>8438.6385535596673</v>
      </c>
      <c r="AS253" s="22">
        <v>11.08</v>
      </c>
      <c r="AT253" s="23">
        <v>18.100000000000001</v>
      </c>
    </row>
    <row r="254" spans="11:46" x14ac:dyDescent="0.25">
      <c r="K254" s="15">
        <v>70</v>
      </c>
      <c r="L254" s="26">
        <f t="shared" si="72"/>
        <v>1.2217304763960306</v>
      </c>
      <c r="M254" s="18">
        <f t="shared" si="69"/>
        <v>32.647193009175254</v>
      </c>
      <c r="N254" s="29">
        <f t="shared" si="79"/>
        <v>0.74935849102392282</v>
      </c>
      <c r="O254" s="18">
        <f t="shared" si="70"/>
        <v>17.984603784574148</v>
      </c>
      <c r="P254" s="29">
        <f t="shared" si="80"/>
        <v>1.6524893094143067E-3</v>
      </c>
      <c r="Q254" s="18">
        <f t="shared" si="81"/>
        <v>951.83384222264067</v>
      </c>
      <c r="R254" s="29">
        <f t="shared" si="71"/>
        <v>247.33425406951946</v>
      </c>
      <c r="T254" s="30">
        <v>249</v>
      </c>
      <c r="U254" s="28">
        <f t="shared" si="82"/>
        <v>498</v>
      </c>
      <c r="V254" s="30">
        <v>0.3</v>
      </c>
      <c r="W254" s="33">
        <v>0.12</v>
      </c>
      <c r="X254" s="30">
        <f t="shared" si="88"/>
        <v>-1.4999999999999986E-2</v>
      </c>
      <c r="Y254" s="33">
        <f t="shared" si="89"/>
        <v>-2.0000000000000004E-2</v>
      </c>
      <c r="Z254" s="36">
        <f t="shared" si="83"/>
        <v>-2.4999999999999883E-3</v>
      </c>
      <c r="AA254" s="37">
        <f t="shared" si="84"/>
        <v>2.4999999999999918E-3</v>
      </c>
      <c r="AB254" s="36">
        <f t="shared" si="85"/>
        <v>-2.5000000000000092E-3</v>
      </c>
      <c r="AC254" s="50">
        <f t="shared" si="73"/>
        <v>3.7500000000000033E-3</v>
      </c>
      <c r="AD254" s="41"/>
      <c r="AE254" s="42"/>
      <c r="AF254" s="30">
        <v>250</v>
      </c>
      <c r="AG254" s="30">
        <v>0.28000000000000003</v>
      </c>
      <c r="AH254" s="52">
        <f t="shared" si="74"/>
        <v>2.8000000000000003E-4</v>
      </c>
      <c r="AI254" s="8">
        <f t="shared" si="86"/>
        <v>-1.1459155902616286E-3</v>
      </c>
      <c r="AJ254" s="59">
        <f t="shared" si="87"/>
        <v>-8.2070158750300291E-3</v>
      </c>
      <c r="AK254" s="43">
        <f t="shared" si="75"/>
        <v>1498.72</v>
      </c>
      <c r="AL254" s="58">
        <f t="shared" si="76"/>
        <v>8.2070158750300291E-3</v>
      </c>
      <c r="AM254" s="8">
        <f t="shared" si="77"/>
        <v>882.74648461308573</v>
      </c>
      <c r="AN254" s="8">
        <f t="shared" si="78"/>
        <v>8429.6079913899794</v>
      </c>
      <c r="AS254" s="22">
        <v>11.08</v>
      </c>
      <c r="AT254" s="23">
        <v>18.100000000000001</v>
      </c>
    </row>
    <row r="255" spans="11:46" x14ac:dyDescent="0.25">
      <c r="K255" s="15">
        <v>71</v>
      </c>
      <c r="L255" s="26">
        <f t="shared" si="72"/>
        <v>1.2391837689159739</v>
      </c>
      <c r="M255" s="18">
        <f t="shared" si="69"/>
        <v>33.398055756207476</v>
      </c>
      <c r="N255" s="29">
        <f t="shared" si="79"/>
        <v>0.75086274703222244</v>
      </c>
      <c r="O255" s="18">
        <f t="shared" si="70"/>
        <v>18.020705928773339</v>
      </c>
      <c r="P255" s="29">
        <f t="shared" si="80"/>
        <v>1.3571037040893685E-3</v>
      </c>
      <c r="Q255" s="18">
        <f t="shared" si="81"/>
        <v>781.69173355547628</v>
      </c>
      <c r="R255" s="29">
        <f t="shared" si="71"/>
        <v>251.84934546040242</v>
      </c>
      <c r="T255" s="30">
        <v>250</v>
      </c>
      <c r="U255" s="28">
        <f t="shared" si="82"/>
        <v>500</v>
      </c>
      <c r="V255" s="30">
        <v>0.28000000000000003</v>
      </c>
      <c r="W255" s="33">
        <v>0.11</v>
      </c>
      <c r="X255" s="30">
        <f t="shared" si="88"/>
        <v>-1.999999999999999E-2</v>
      </c>
      <c r="Y255" s="33">
        <f t="shared" si="89"/>
        <v>-1.5000000000000006E-2</v>
      </c>
      <c r="Z255" s="36">
        <f t="shared" si="83"/>
        <v>-2.5000000000000161E-3</v>
      </c>
      <c r="AA255" s="37">
        <f t="shared" si="84"/>
        <v>5.0000000000000044E-3</v>
      </c>
      <c r="AB255" s="36">
        <f t="shared" si="85"/>
        <v>1.2499999999999907E-3</v>
      </c>
      <c r="AC255" s="50">
        <f t="shared" si="73"/>
        <v>-1.2499999999999942E-3</v>
      </c>
      <c r="AD255" s="41"/>
      <c r="AE255" s="42"/>
      <c r="AF255" s="30">
        <v>251</v>
      </c>
      <c r="AG255" s="30">
        <v>0.26</v>
      </c>
      <c r="AH255" s="52">
        <f t="shared" si="74"/>
        <v>2.6000000000000003E-4</v>
      </c>
      <c r="AI255" s="8">
        <f t="shared" si="86"/>
        <v>-1.1459155902616609E-3</v>
      </c>
      <c r="AJ255" s="59">
        <f t="shared" si="87"/>
        <v>-9.0074302502385768E-16</v>
      </c>
      <c r="AK255" s="43">
        <f t="shared" si="75"/>
        <v>1495.49</v>
      </c>
      <c r="AL255" s="58">
        <f t="shared" si="76"/>
        <v>9.0074302502385768E-16</v>
      </c>
      <c r="AM255" s="8" t="str">
        <f t="shared" si="77"/>
        <v/>
      </c>
      <c r="AN255" s="8" t="str">
        <f t="shared" si="78"/>
        <v/>
      </c>
      <c r="AS255" s="22">
        <v>11.08</v>
      </c>
      <c r="AT255" s="23">
        <v>18.100000000000001</v>
      </c>
    </row>
    <row r="256" spans="11:46" x14ac:dyDescent="0.25">
      <c r="K256" s="15">
        <v>72</v>
      </c>
      <c r="L256" s="26">
        <f t="shared" si="72"/>
        <v>1.2566370614359172</v>
      </c>
      <c r="M256" s="18">
        <f t="shared" si="69"/>
        <v>34.150128454639578</v>
      </c>
      <c r="N256" s="29">
        <f t="shared" si="79"/>
        <v>0.75207269843210156</v>
      </c>
      <c r="O256" s="18">
        <f t="shared" si="70"/>
        <v>18.049744762370437</v>
      </c>
      <c r="P256" s="29">
        <f t="shared" si="80"/>
        <v>1.0639747218377238E-3</v>
      </c>
      <c r="Q256" s="18">
        <f t="shared" si="81"/>
        <v>612.8494397785289</v>
      </c>
      <c r="R256" s="29">
        <f t="shared" si="71"/>
        <v>256.37171253671596</v>
      </c>
      <c r="T256" s="30">
        <v>251</v>
      </c>
      <c r="U256" s="28">
        <f t="shared" si="82"/>
        <v>502</v>
      </c>
      <c r="V256" s="30">
        <v>0.26</v>
      </c>
      <c r="W256" s="33">
        <v>0.1</v>
      </c>
      <c r="X256" s="30">
        <f t="shared" si="88"/>
        <v>-2.0000000000000018E-2</v>
      </c>
      <c r="Y256" s="33">
        <f t="shared" si="89"/>
        <v>-9.999999999999995E-3</v>
      </c>
      <c r="Z256" s="36">
        <f t="shared" si="83"/>
        <v>-6.9388939039072284E-18</v>
      </c>
      <c r="AA256" s="37">
        <f t="shared" si="84"/>
        <v>3.4694469519536142E-18</v>
      </c>
      <c r="AB256" s="36">
        <f t="shared" si="85"/>
        <v>1.250000000000015E-3</v>
      </c>
      <c r="AC256" s="50">
        <f t="shared" si="73"/>
        <v>-3.7500000000000033E-3</v>
      </c>
      <c r="AD256" s="41"/>
      <c r="AE256" s="42"/>
      <c r="AF256" s="30">
        <v>252</v>
      </c>
      <c r="AG256" s="30">
        <v>0.24</v>
      </c>
      <c r="AH256" s="52">
        <f t="shared" si="74"/>
        <v>2.3999999999999998E-4</v>
      </c>
      <c r="AI256" s="8">
        <f t="shared" si="86"/>
        <v>-1.14591559026166E-3</v>
      </c>
      <c r="AJ256" s="59">
        <f t="shared" si="87"/>
        <v>9.0074302502385768E-16</v>
      </c>
      <c r="AK256" s="43">
        <f t="shared" si="75"/>
        <v>1492.26</v>
      </c>
      <c r="AL256" s="58">
        <f t="shared" si="76"/>
        <v>0</v>
      </c>
      <c r="AM256" s="8" t="str">
        <f t="shared" si="77"/>
        <v/>
      </c>
      <c r="AN256" s="8" t="str">
        <f t="shared" si="78"/>
        <v/>
      </c>
      <c r="AS256" s="22">
        <v>11.08</v>
      </c>
      <c r="AT256" s="23">
        <v>18.100000000000001</v>
      </c>
    </row>
    <row r="257" spans="11:46" x14ac:dyDescent="0.25">
      <c r="K257" s="15">
        <v>73</v>
      </c>
      <c r="L257" s="26">
        <f t="shared" si="72"/>
        <v>1.2740903539558606</v>
      </c>
      <c r="M257" s="18">
        <f t="shared" si="69"/>
        <v>34.903119151115476</v>
      </c>
      <c r="N257" s="29">
        <f t="shared" si="79"/>
        <v>0.75299069647589789</v>
      </c>
      <c r="O257" s="18">
        <f t="shared" si="70"/>
        <v>18.071776715421549</v>
      </c>
      <c r="P257" s="29">
        <f t="shared" si="80"/>
        <v>7.732894960454928E-4</v>
      </c>
      <c r="Q257" s="18">
        <f t="shared" si="81"/>
        <v>445.41474972220385</v>
      </c>
      <c r="R257" s="29">
        <f t="shared" si="71"/>
        <v>260.89959972317052</v>
      </c>
      <c r="T257" s="30">
        <v>252</v>
      </c>
      <c r="U257" s="28">
        <f t="shared" si="82"/>
        <v>504</v>
      </c>
      <c r="V257" s="30">
        <v>0.24</v>
      </c>
      <c r="W257" s="33">
        <v>0.08</v>
      </c>
      <c r="X257" s="30">
        <f t="shared" si="88"/>
        <v>-2.0000000000000004E-2</v>
      </c>
      <c r="Y257" s="33">
        <f t="shared" si="89"/>
        <v>-1.4999999999999999E-2</v>
      </c>
      <c r="Z257" s="36">
        <f t="shared" si="83"/>
        <v>1.3877787807814457E-17</v>
      </c>
      <c r="AA257" s="37">
        <f t="shared" si="84"/>
        <v>-2.5000000000000022E-3</v>
      </c>
      <c r="AB257" s="36">
        <f t="shared" si="85"/>
        <v>3.4694469519536142E-18</v>
      </c>
      <c r="AC257" s="50">
        <f t="shared" si="73"/>
        <v>2.4999999999999988E-3</v>
      </c>
      <c r="AD257" s="41"/>
      <c r="AE257" s="42"/>
      <c r="AF257" s="30">
        <v>253</v>
      </c>
      <c r="AG257" s="30">
        <v>0.22</v>
      </c>
      <c r="AH257" s="52">
        <f t="shared" si="74"/>
        <v>2.2000000000000001E-4</v>
      </c>
      <c r="AI257" s="8">
        <f t="shared" si="86"/>
        <v>-1.1459155902616295E-3</v>
      </c>
      <c r="AJ257" s="59">
        <f t="shared" si="87"/>
        <v>8.3241079553926798E-16</v>
      </c>
      <c r="AK257" s="43">
        <f t="shared" si="75"/>
        <v>1489.03</v>
      </c>
      <c r="AL257" s="58">
        <f t="shared" si="76"/>
        <v>0</v>
      </c>
      <c r="AM257" s="8" t="str">
        <f t="shared" si="77"/>
        <v/>
      </c>
      <c r="AN257" s="8" t="str">
        <f t="shared" si="78"/>
        <v/>
      </c>
      <c r="AS257" s="22">
        <v>11.08</v>
      </c>
      <c r="AT257" s="23">
        <v>18.100000000000001</v>
      </c>
    </row>
    <row r="258" spans="11:46" x14ac:dyDescent="0.25">
      <c r="K258" s="15">
        <v>74</v>
      </c>
      <c r="L258" s="26">
        <f t="shared" si="72"/>
        <v>1.2915436464758039</v>
      </c>
      <c r="M258" s="18">
        <f t="shared" si="69"/>
        <v>35.656738428539668</v>
      </c>
      <c r="N258" s="29">
        <f t="shared" si="79"/>
        <v>0.75361927742419255</v>
      </c>
      <c r="O258" s="18">
        <f t="shared" si="70"/>
        <v>18.086862658180621</v>
      </c>
      <c r="P258" s="29">
        <f t="shared" si="80"/>
        <v>4.8523077001050297E-4</v>
      </c>
      <c r="Q258" s="18">
        <f t="shared" si="81"/>
        <v>279.49292352604971</v>
      </c>
      <c r="R258" s="29">
        <f t="shared" si="71"/>
        <v>265.4312666955305</v>
      </c>
      <c r="T258" s="30">
        <v>253</v>
      </c>
      <c r="U258" s="28">
        <f t="shared" si="82"/>
        <v>506</v>
      </c>
      <c r="V258" s="30">
        <v>0.22</v>
      </c>
      <c r="W258" s="33">
        <v>7.0000000000000007E-2</v>
      </c>
      <c r="X258" s="30">
        <f t="shared" si="88"/>
        <v>-1.999999999999999E-2</v>
      </c>
      <c r="Y258" s="33">
        <f t="shared" si="89"/>
        <v>-1.4999999999999999E-2</v>
      </c>
      <c r="Z258" s="36">
        <f t="shared" si="83"/>
        <v>0</v>
      </c>
      <c r="AA258" s="37">
        <f t="shared" si="84"/>
        <v>5.000000000000001E-3</v>
      </c>
      <c r="AB258" s="36">
        <f t="shared" si="85"/>
        <v>-1.0408340855860843E-17</v>
      </c>
      <c r="AC258" s="50">
        <f t="shared" si="73"/>
        <v>3.7499999999999999E-3</v>
      </c>
      <c r="AD258" s="41"/>
      <c r="AE258" s="42"/>
      <c r="AF258" s="30">
        <v>254</v>
      </c>
      <c r="AG258" s="30">
        <v>0.2</v>
      </c>
      <c r="AH258" s="52">
        <f t="shared" si="74"/>
        <v>2.0000000000000001E-4</v>
      </c>
      <c r="AI258" s="8">
        <f t="shared" si="86"/>
        <v>-1.145915590261631E-3</v>
      </c>
      <c r="AJ258" s="59">
        <f t="shared" si="87"/>
        <v>-8.5725887898820144E-16</v>
      </c>
      <c r="AK258" s="43">
        <f t="shared" si="75"/>
        <v>1485.8</v>
      </c>
      <c r="AL258" s="58">
        <f t="shared" si="76"/>
        <v>8.5725887898820144E-16</v>
      </c>
      <c r="AM258" s="8" t="str">
        <f t="shared" si="77"/>
        <v/>
      </c>
      <c r="AN258" s="8" t="str">
        <f t="shared" si="78"/>
        <v/>
      </c>
      <c r="AS258" s="22">
        <v>11.08</v>
      </c>
      <c r="AT258" s="23">
        <v>18.100000000000001</v>
      </c>
    </row>
    <row r="259" spans="11:46" x14ac:dyDescent="0.25">
      <c r="K259" s="15">
        <v>75</v>
      </c>
      <c r="L259" s="26">
        <f t="shared" si="72"/>
        <v>1.3089969389957472</v>
      </c>
      <c r="M259" s="18">
        <f t="shared" si="69"/>
        <v>36.410699586555587</v>
      </c>
      <c r="N259" s="29">
        <f t="shared" si="79"/>
        <v>0.7539611580159189</v>
      </c>
      <c r="O259" s="18">
        <f t="shared" si="70"/>
        <v>18.095067792382054</v>
      </c>
      <c r="P259" s="29">
        <f t="shared" si="80"/>
        <v>1.9997662091242319E-4</v>
      </c>
      <c r="Q259" s="18">
        <f t="shared" si="81"/>
        <v>115.18653364555576</v>
      </c>
      <c r="R259" s="29">
        <f t="shared" si="71"/>
        <v>269.96498946586752</v>
      </c>
      <c r="T259" s="30">
        <v>254</v>
      </c>
      <c r="U259" s="28">
        <f t="shared" si="82"/>
        <v>508</v>
      </c>
      <c r="V259" s="30">
        <v>0.2</v>
      </c>
      <c r="W259" s="33">
        <v>7.0000000000000007E-2</v>
      </c>
      <c r="X259" s="30">
        <f t="shared" si="88"/>
        <v>-2.0000000000000004E-2</v>
      </c>
      <c r="Y259" s="33">
        <f t="shared" si="89"/>
        <v>-4.9999999999999975E-3</v>
      </c>
      <c r="Z259" s="36">
        <f t="shared" si="83"/>
        <v>-6.9388939039072284E-18</v>
      </c>
      <c r="AA259" s="37">
        <f t="shared" si="84"/>
        <v>4.9999999999999975E-3</v>
      </c>
      <c r="AB259" s="36">
        <f t="shared" si="85"/>
        <v>1.2500000000000011E-3</v>
      </c>
      <c r="AC259" s="50">
        <f t="shared" si="73"/>
        <v>-3.7500000000000016E-3</v>
      </c>
      <c r="AD259" s="41"/>
      <c r="AE259" s="42"/>
      <c r="AF259" s="30">
        <v>255</v>
      </c>
      <c r="AG259" s="30">
        <v>0.18</v>
      </c>
      <c r="AH259" s="52">
        <f t="shared" si="74"/>
        <v>1.7999999999999998E-4</v>
      </c>
      <c r="AI259" s="8">
        <f t="shared" si="86"/>
        <v>-1.1459155902616594E-3</v>
      </c>
      <c r="AJ259" s="59">
        <f t="shared" si="87"/>
        <v>8.2070158750287316E-3</v>
      </c>
      <c r="AK259" s="43">
        <f t="shared" si="75"/>
        <v>1482.57</v>
      </c>
      <c r="AL259" s="58">
        <f t="shared" si="76"/>
        <v>0</v>
      </c>
      <c r="AM259" s="8" t="str">
        <f t="shared" si="77"/>
        <v/>
      </c>
      <c r="AN259" s="8" t="str">
        <f t="shared" si="78"/>
        <v/>
      </c>
      <c r="AS259" s="22">
        <v>11.08</v>
      </c>
      <c r="AT259" s="23">
        <v>18.100000000000001</v>
      </c>
    </row>
    <row r="260" spans="11:46" x14ac:dyDescent="0.25">
      <c r="K260" s="15">
        <v>76</v>
      </c>
      <c r="L260" s="26">
        <f t="shared" si="72"/>
        <v>1.3264502315156905</v>
      </c>
      <c r="M260" s="18">
        <f t="shared" ref="M260:M323" si="90">(($E$29/2)*(1-COS(L260)))+($E$32-SQRT(($E$32^2)-((($E$29/2)^2)*(SIN(L260)^2))))</f>
        <v>37.164718817221605</v>
      </c>
      <c r="N260" s="29">
        <f t="shared" si="79"/>
        <v>0.75401923066601739</v>
      </c>
      <c r="O260" s="18">
        <f t="shared" ref="O260:O323" si="91" xml:space="preserve"> N260*0.006*$E$34</f>
        <v>18.096461535984417</v>
      </c>
      <c r="P260" s="29">
        <f t="shared" si="80"/>
        <v>-8.2299808607189107E-5</v>
      </c>
      <c r="Q260" s="18">
        <f t="shared" si="81"/>
        <v>-47.404689757740925</v>
      </c>
      <c r="R260" s="29">
        <f t="shared" ref="R260:R323" si="92">$E$30+((((PI()/4)*$E$28^2)*M260)/1000)</f>
        <v>274.49906143893645</v>
      </c>
      <c r="T260" s="30">
        <v>255</v>
      </c>
      <c r="U260" s="28">
        <f t="shared" si="82"/>
        <v>510</v>
      </c>
      <c r="V260" s="30">
        <v>0.18</v>
      </c>
      <c r="W260" s="33">
        <v>0.06</v>
      </c>
      <c r="X260" s="30">
        <f t="shared" si="88"/>
        <v>-2.0000000000000004E-2</v>
      </c>
      <c r="Y260" s="33">
        <f t="shared" si="89"/>
        <v>-5.0000000000000044E-3</v>
      </c>
      <c r="Z260" s="36">
        <f t="shared" si="83"/>
        <v>2.5000000000000022E-3</v>
      </c>
      <c r="AA260" s="37">
        <f t="shared" si="84"/>
        <v>-2.5000000000000022E-3</v>
      </c>
      <c r="AB260" s="36">
        <f t="shared" si="85"/>
        <v>1.2500000000000046E-3</v>
      </c>
      <c r="AC260" s="50">
        <f t="shared" si="73"/>
        <v>-2.499999999999997E-3</v>
      </c>
      <c r="AD260" s="41"/>
      <c r="AE260" s="42"/>
      <c r="AF260" s="30">
        <v>256</v>
      </c>
      <c r="AG260" s="30">
        <v>0.16</v>
      </c>
      <c r="AH260" s="52">
        <f t="shared" si="74"/>
        <v>1.6000000000000001E-4</v>
      </c>
      <c r="AI260" s="8">
        <f t="shared" si="86"/>
        <v>-8.5943669269624454E-4</v>
      </c>
      <c r="AJ260" s="59">
        <f t="shared" si="87"/>
        <v>8.2070158750295451E-3</v>
      </c>
      <c r="AK260" s="43">
        <f t="shared" si="75"/>
        <v>1479.34</v>
      </c>
      <c r="AL260" s="58">
        <f t="shared" si="76"/>
        <v>0</v>
      </c>
      <c r="AM260" s="8" t="str">
        <f t="shared" si="77"/>
        <v/>
      </c>
      <c r="AN260" s="8" t="str">
        <f t="shared" si="78"/>
        <v/>
      </c>
      <c r="AS260" s="22">
        <v>11.08</v>
      </c>
      <c r="AT260" s="23">
        <v>18.100000000000001</v>
      </c>
    </row>
    <row r="261" spans="11:46" x14ac:dyDescent="0.25">
      <c r="K261" s="15">
        <v>77</v>
      </c>
      <c r="L261" s="26">
        <f t="shared" ref="L261:L324" si="93" xml:space="preserve"> RADIANS(K261)</f>
        <v>1.3439035240356338</v>
      </c>
      <c r="M261" s="18">
        <f t="shared" si="90"/>
        <v>37.918515375620309</v>
      </c>
      <c r="N261" s="29">
        <f t="shared" si="79"/>
        <v>0.75379655839870452</v>
      </c>
      <c r="O261" s="18">
        <f t="shared" si="91"/>
        <v>18.091117401568912</v>
      </c>
      <c r="P261" s="29">
        <f t="shared" si="80"/>
        <v>-3.6143057038273696E-4</v>
      </c>
      <c r="Q261" s="18">
        <f t="shared" si="81"/>
        <v>-208.18400854045649</v>
      </c>
      <c r="R261" s="29">
        <f t="shared" si="92"/>
        <v>279.03179443808352</v>
      </c>
      <c r="T261" s="30">
        <v>256</v>
      </c>
      <c r="U261" s="28">
        <f t="shared" si="82"/>
        <v>512</v>
      </c>
      <c r="V261" s="30">
        <v>0.16</v>
      </c>
      <c r="W261" s="33">
        <v>0.05</v>
      </c>
      <c r="X261" s="30">
        <f t="shared" si="88"/>
        <v>-1.4999999999999999E-2</v>
      </c>
      <c r="Y261" s="33">
        <f t="shared" si="89"/>
        <v>-1.0000000000000002E-2</v>
      </c>
      <c r="Z261" s="36">
        <f t="shared" si="83"/>
        <v>2.5000000000000022E-3</v>
      </c>
      <c r="AA261" s="37">
        <f t="shared" si="84"/>
        <v>3.4694469519536142E-18</v>
      </c>
      <c r="AB261" s="36">
        <f t="shared" si="85"/>
        <v>-1.2500000000000011E-3</v>
      </c>
      <c r="AC261" s="50">
        <f t="shared" ref="AC261:AC324" si="94">(AA262-AA260)/2</f>
        <v>3.7500000000000016E-3</v>
      </c>
      <c r="AD261" s="41"/>
      <c r="AE261" s="42"/>
      <c r="AF261" s="30">
        <v>257</v>
      </c>
      <c r="AG261" s="30">
        <v>0.15</v>
      </c>
      <c r="AH261" s="52">
        <f t="shared" ref="AH261:AH324" si="95">AG261/1000</f>
        <v>1.4999999999999999E-4</v>
      </c>
      <c r="AI261" s="8">
        <f t="shared" si="86"/>
        <v>-8.5943669269624454E-4</v>
      </c>
      <c r="AJ261" s="59">
        <f t="shared" si="87"/>
        <v>6.2741410708558368E-16</v>
      </c>
      <c r="AK261" s="43">
        <f t="shared" ref="AK261:AK324" si="96">1453.5 + 161500 * AH261</f>
        <v>1477.7249999999999</v>
      </c>
      <c r="AL261" s="58">
        <f t="shared" ref="AL261:AL324" si="97">IF(AJ261&lt;0, -AJ261, 0)</f>
        <v>0</v>
      </c>
      <c r="AM261" s="8" t="str">
        <f t="shared" ref="AM261:AM324" si="98">IF(AL261&gt;0, IF(SQRT((AK261+8)/(0.2356*AL261))&lt;=1000, SQRT((AK261+8)/(0.2356*AL261)), ""), "")</f>
        <v/>
      </c>
      <c r="AN261" s="8" t="str">
        <f t="shared" ref="AN261:AN324" si="99">IF(ISNUMBER(AM261),AM261*60/(2*PI()), "")</f>
        <v/>
      </c>
      <c r="AS261" s="22">
        <v>11.08</v>
      </c>
      <c r="AT261" s="23">
        <v>18.100000000000001</v>
      </c>
    </row>
    <row r="262" spans="11:46" x14ac:dyDescent="0.25">
      <c r="K262" s="15">
        <v>78</v>
      </c>
      <c r="L262" s="26">
        <f t="shared" si="93"/>
        <v>1.3613568165555769</v>
      </c>
      <c r="M262" s="18">
        <f t="shared" si="90"/>
        <v>38.671811745145561</v>
      </c>
      <c r="N262" s="29">
        <f t="shared" ref="N262:N325" si="100" xml:space="preserve"> M262-M261</f>
        <v>0.75329636952525192</v>
      </c>
      <c r="O262" s="18">
        <f t="shared" si="91"/>
        <v>18.079112868606046</v>
      </c>
      <c r="P262" s="29">
        <f t="shared" ref="P262:P325" si="101" xml:space="preserve"> (N263-N261)/2</f>
        <v>-6.3725316129747966E-4</v>
      </c>
      <c r="Q262" s="18">
        <f t="shared" ref="Q262:Q325" si="102">P262*576000</f>
        <v>-367.05782090734829</v>
      </c>
      <c r="R262" s="29">
        <f t="shared" si="92"/>
        <v>283.56151969915163</v>
      </c>
      <c r="T262" s="30">
        <v>257</v>
      </c>
      <c r="U262" s="28">
        <f t="shared" ref="U262:U325" si="103">T262*2</f>
        <v>514</v>
      </c>
      <c r="V262" s="30">
        <v>0.15</v>
      </c>
      <c r="W262" s="33">
        <v>0.05</v>
      </c>
      <c r="X262" s="30">
        <f t="shared" si="88"/>
        <v>-1.4999999999999999E-2</v>
      </c>
      <c r="Y262" s="33">
        <f t="shared" si="89"/>
        <v>-4.9999999999999975E-3</v>
      </c>
      <c r="Z262" s="36">
        <f t="shared" ref="Z262:Z325" si="104">(X263-X261)/2</f>
        <v>0</v>
      </c>
      <c r="AA262" s="37">
        <f t="shared" ref="AA262:AA325" si="105">(Y263-Y261)/2</f>
        <v>5.000000000000001E-3</v>
      </c>
      <c r="AB262" s="36">
        <f t="shared" ref="AB262:AB325" si="106">(Z263-Z261)/2</f>
        <v>-1.7347234759768071E-18</v>
      </c>
      <c r="AC262" s="50">
        <f t="shared" si="94"/>
        <v>1.2499999999999976E-3</v>
      </c>
      <c r="AD262" s="41"/>
      <c r="AE262" s="42"/>
      <c r="AF262" s="30">
        <v>258</v>
      </c>
      <c r="AG262" s="30">
        <v>0.13</v>
      </c>
      <c r="AH262" s="52">
        <f t="shared" si="95"/>
        <v>1.3000000000000002E-4</v>
      </c>
      <c r="AI262" s="8">
        <f t="shared" si="86"/>
        <v>-8.5943669269622264E-4</v>
      </c>
      <c r="AJ262" s="59">
        <f t="shared" si="87"/>
        <v>8.2070158750297429E-3</v>
      </c>
      <c r="AK262" s="43">
        <f t="shared" si="96"/>
        <v>1474.4949999999999</v>
      </c>
      <c r="AL262" s="58">
        <f t="shared" si="97"/>
        <v>0</v>
      </c>
      <c r="AM262" s="8" t="str">
        <f t="shared" si="98"/>
        <v/>
      </c>
      <c r="AN262" s="8" t="str">
        <f t="shared" si="99"/>
        <v/>
      </c>
      <c r="AS262" s="22">
        <v>11.08</v>
      </c>
      <c r="AT262" s="23">
        <v>18.100000000000001</v>
      </c>
    </row>
    <row r="263" spans="11:46" x14ac:dyDescent="0.25">
      <c r="K263" s="15">
        <v>79</v>
      </c>
      <c r="L263" s="26">
        <f t="shared" si="93"/>
        <v>1.3788101090755203</v>
      </c>
      <c r="M263" s="18">
        <f t="shared" si="90"/>
        <v>39.424333797221671</v>
      </c>
      <c r="N263" s="29">
        <f t="shared" si="100"/>
        <v>0.75252205207610956</v>
      </c>
      <c r="O263" s="18">
        <f t="shared" si="91"/>
        <v>18.060529249826629</v>
      </c>
      <c r="P263" s="29">
        <f t="shared" si="101"/>
        <v>-9.0961076329065804E-4</v>
      </c>
      <c r="Q263" s="18">
        <f t="shared" si="102"/>
        <v>-523.93579965541903</v>
      </c>
      <c r="R263" s="29">
        <f t="shared" si="92"/>
        <v>288.08658883090413</v>
      </c>
      <c r="T263" s="30">
        <v>258</v>
      </c>
      <c r="U263" s="28">
        <f t="shared" si="103"/>
        <v>516</v>
      </c>
      <c r="V263" s="30">
        <v>0.13</v>
      </c>
      <c r="W263" s="33">
        <v>0.05</v>
      </c>
      <c r="X263" s="30">
        <f t="shared" si="88"/>
        <v>-1.4999999999999999E-2</v>
      </c>
      <c r="Y263" s="33">
        <f t="shared" si="89"/>
        <v>0</v>
      </c>
      <c r="Z263" s="36">
        <f t="shared" si="104"/>
        <v>2.4999999999999988E-3</v>
      </c>
      <c r="AA263" s="37">
        <f t="shared" si="105"/>
        <v>2.4999999999999988E-3</v>
      </c>
      <c r="AB263" s="36">
        <f t="shared" si="106"/>
        <v>1.2500000000000011E-3</v>
      </c>
      <c r="AC263" s="50">
        <f t="shared" si="94"/>
        <v>-2.5000000000000005E-3</v>
      </c>
      <c r="AD263" s="41"/>
      <c r="AE263" s="42"/>
      <c r="AF263" s="30">
        <v>259</v>
      </c>
      <c r="AG263" s="30">
        <v>0.12</v>
      </c>
      <c r="AH263" s="52">
        <f t="shared" si="95"/>
        <v>1.1999999999999999E-4</v>
      </c>
      <c r="AI263" s="8">
        <f t="shared" si="86"/>
        <v>-5.7295779513081549E-4</v>
      </c>
      <c r="AJ263" s="59">
        <f t="shared" si="87"/>
        <v>8.2070158750287212E-3</v>
      </c>
      <c r="AK263" s="43">
        <f t="shared" si="96"/>
        <v>1472.88</v>
      </c>
      <c r="AL263" s="58">
        <f t="shared" si="97"/>
        <v>0</v>
      </c>
      <c r="AM263" s="8" t="str">
        <f t="shared" si="98"/>
        <v/>
      </c>
      <c r="AN263" s="8" t="str">
        <f t="shared" si="99"/>
        <v/>
      </c>
      <c r="AS263" s="22">
        <v>11.08</v>
      </c>
      <c r="AT263" s="23">
        <v>18.100000000000001</v>
      </c>
    </row>
    <row r="264" spans="11:46" x14ac:dyDescent="0.25">
      <c r="K264" s="15">
        <v>80</v>
      </c>
      <c r="L264" s="26">
        <f t="shared" si="93"/>
        <v>1.3962634015954636</v>
      </c>
      <c r="M264" s="18">
        <f t="shared" si="90"/>
        <v>40.175810945220341</v>
      </c>
      <c r="N264" s="29">
        <f t="shared" si="100"/>
        <v>0.7514771479986706</v>
      </c>
      <c r="O264" s="18">
        <f t="shared" si="91"/>
        <v>18.035451551968094</v>
      </c>
      <c r="P264" s="29">
        <f t="shared" si="101"/>
        <v>-1.1783524721522554E-3</v>
      </c>
      <c r="Q264" s="18">
        <f t="shared" si="102"/>
        <v>-678.73102395969909</v>
      </c>
      <c r="R264" s="29">
        <f t="shared" si="92"/>
        <v>292.60537474055917</v>
      </c>
      <c r="T264" s="30">
        <v>259</v>
      </c>
      <c r="U264" s="28">
        <f t="shared" si="103"/>
        <v>518</v>
      </c>
      <c r="V264" s="30">
        <v>0.12</v>
      </c>
      <c r="W264" s="33">
        <v>0.05</v>
      </c>
      <c r="X264" s="30">
        <f t="shared" si="88"/>
        <v>-1.0000000000000002E-2</v>
      </c>
      <c r="Y264" s="33">
        <f t="shared" si="89"/>
        <v>0</v>
      </c>
      <c r="Z264" s="36">
        <f t="shared" si="104"/>
        <v>2.5000000000000022E-3</v>
      </c>
      <c r="AA264" s="37">
        <f t="shared" si="105"/>
        <v>0</v>
      </c>
      <c r="AB264" s="36">
        <f t="shared" si="106"/>
        <v>-1.2499999999999994E-3</v>
      </c>
      <c r="AC264" s="50">
        <f t="shared" si="94"/>
        <v>-1.2499999999999994E-3</v>
      </c>
      <c r="AD264" s="41"/>
      <c r="AE264" s="42"/>
      <c r="AF264" s="30">
        <v>260</v>
      </c>
      <c r="AG264" s="30">
        <v>0.11</v>
      </c>
      <c r="AH264" s="52">
        <f t="shared" si="95"/>
        <v>1.1E-4</v>
      </c>
      <c r="AI264" s="8">
        <f t="shared" ref="AI264:AI327" si="107">(AH265-AH263)/(RADIANS(AF265)-RADIANS(AF263))</f>
        <v>-5.7295779513082926E-4</v>
      </c>
      <c r="AJ264" s="59">
        <f t="shared" si="87"/>
        <v>-4.1620539776964459E-16</v>
      </c>
      <c r="AK264" s="43">
        <f t="shared" si="96"/>
        <v>1471.2650000000001</v>
      </c>
      <c r="AL264" s="58">
        <f t="shared" si="97"/>
        <v>4.1620539776964459E-16</v>
      </c>
      <c r="AM264" s="8" t="str">
        <f t="shared" si="98"/>
        <v/>
      </c>
      <c r="AN264" s="8" t="str">
        <f t="shared" si="99"/>
        <v/>
      </c>
      <c r="AS264" s="22">
        <v>11.08</v>
      </c>
      <c r="AT264" s="23">
        <v>18.100000000000001</v>
      </c>
    </row>
    <row r="265" spans="11:46" x14ac:dyDescent="0.25">
      <c r="K265" s="15">
        <v>81</v>
      </c>
      <c r="L265" s="26">
        <f t="shared" si="93"/>
        <v>1.4137166941154069</v>
      </c>
      <c r="M265" s="18">
        <f t="shared" si="90"/>
        <v>40.925976292352146</v>
      </c>
      <c r="N265" s="29">
        <f t="shared" si="100"/>
        <v>0.75016534713180505</v>
      </c>
      <c r="O265" s="18">
        <f t="shared" si="91"/>
        <v>18.003968331163321</v>
      </c>
      <c r="P265" s="29">
        <f t="shared" si="101"/>
        <v>-1.4433335141319503E-3</v>
      </c>
      <c r="Q265" s="18">
        <f t="shared" si="102"/>
        <v>-831.36010414000339</v>
      </c>
      <c r="R265" s="29">
        <f t="shared" si="92"/>
        <v>297.11627252309114</v>
      </c>
      <c r="T265" s="30">
        <v>260</v>
      </c>
      <c r="U265" s="28">
        <f t="shared" si="103"/>
        <v>520</v>
      </c>
      <c r="V265" s="30">
        <v>0.11</v>
      </c>
      <c r="W265" s="33">
        <v>0.05</v>
      </c>
      <c r="X265" s="30">
        <f t="shared" si="88"/>
        <v>-9.999999999999995E-3</v>
      </c>
      <c r="Y265" s="33">
        <f t="shared" si="89"/>
        <v>0</v>
      </c>
      <c r="Z265" s="36">
        <f t="shared" si="104"/>
        <v>0</v>
      </c>
      <c r="AA265" s="37">
        <f t="shared" si="105"/>
        <v>0</v>
      </c>
      <c r="AB265" s="36">
        <f t="shared" si="106"/>
        <v>-3.4694469519536142E-18</v>
      </c>
      <c r="AC265" s="50">
        <f t="shared" si="94"/>
        <v>0</v>
      </c>
      <c r="AD265" s="41"/>
      <c r="AE265" s="42"/>
      <c r="AF265" s="30">
        <v>261</v>
      </c>
      <c r="AG265" s="30">
        <v>0.1</v>
      </c>
      <c r="AH265" s="52">
        <f t="shared" si="95"/>
        <v>1E-4</v>
      </c>
      <c r="AI265" s="8">
        <f t="shared" si="107"/>
        <v>-5.7295779513083002E-4</v>
      </c>
      <c r="AJ265" s="59">
        <f t="shared" ref="AJ265:AJ328" si="108">(AI266-AI264)/(RADIANS(AF266)-RADIANS(AF264))</f>
        <v>8.2070158750297325E-3</v>
      </c>
      <c r="AK265" s="43">
        <f t="shared" si="96"/>
        <v>1469.65</v>
      </c>
      <c r="AL265" s="58">
        <f t="shared" si="97"/>
        <v>0</v>
      </c>
      <c r="AM265" s="8" t="str">
        <f t="shared" si="98"/>
        <v/>
      </c>
      <c r="AN265" s="8" t="str">
        <f t="shared" si="99"/>
        <v/>
      </c>
      <c r="AS265" s="22">
        <v>11.08</v>
      </c>
      <c r="AT265" s="23">
        <v>18.100000000000001</v>
      </c>
    </row>
    <row r="266" spans="11:46" x14ac:dyDescent="0.25">
      <c r="K266" s="15">
        <v>82</v>
      </c>
      <c r="L266" s="26">
        <f t="shared" si="93"/>
        <v>1.4311699866353502</v>
      </c>
      <c r="M266" s="18">
        <f t="shared" si="90"/>
        <v>41.674566773322553</v>
      </c>
      <c r="N266" s="29">
        <f t="shared" si="100"/>
        <v>0.7485904809704067</v>
      </c>
      <c r="O266" s="18">
        <f t="shared" si="91"/>
        <v>17.966171543289761</v>
      </c>
      <c r="P266" s="29">
        <f t="shared" si="101"/>
        <v>-1.704415449371055E-3</v>
      </c>
      <c r="Q266" s="18">
        <f t="shared" si="102"/>
        <v>-981.74329883772771</v>
      </c>
      <c r="R266" s="29">
        <f t="shared" si="92"/>
        <v>301.61770031303763</v>
      </c>
      <c r="T266" s="30">
        <v>261</v>
      </c>
      <c r="U266" s="28">
        <f t="shared" si="103"/>
        <v>522</v>
      </c>
      <c r="V266" s="30">
        <v>0.1</v>
      </c>
      <c r="W266" s="33">
        <v>0.05</v>
      </c>
      <c r="X266" s="30">
        <f t="shared" ref="X266:X329" si="109">(V267-V265)/2</f>
        <v>-1.0000000000000002E-2</v>
      </c>
      <c r="Y266" s="33">
        <f t="shared" si="89"/>
        <v>0</v>
      </c>
      <c r="Z266" s="36">
        <f t="shared" si="104"/>
        <v>2.4999999999999953E-3</v>
      </c>
      <c r="AA266" s="37">
        <f t="shared" si="105"/>
        <v>0</v>
      </c>
      <c r="AB266" s="36">
        <f t="shared" si="106"/>
        <v>1.2500000000000011E-3</v>
      </c>
      <c r="AC266" s="50">
        <f t="shared" si="94"/>
        <v>0</v>
      </c>
      <c r="AD266" s="41"/>
      <c r="AE266" s="42"/>
      <c r="AF266" s="30">
        <v>262</v>
      </c>
      <c r="AG266" s="30">
        <v>0.09</v>
      </c>
      <c r="AH266" s="52">
        <f t="shared" si="95"/>
        <v>8.9999999999999992E-5</v>
      </c>
      <c r="AI266" s="8">
        <f t="shared" si="107"/>
        <v>-2.8647889756540791E-4</v>
      </c>
      <c r="AJ266" s="59">
        <f t="shared" si="108"/>
        <v>8.207015875029566E-3</v>
      </c>
      <c r="AK266" s="43">
        <f t="shared" si="96"/>
        <v>1468.0350000000001</v>
      </c>
      <c r="AL266" s="58">
        <f t="shared" si="97"/>
        <v>0</v>
      </c>
      <c r="AM266" s="8" t="str">
        <f t="shared" si="98"/>
        <v/>
      </c>
      <c r="AN266" s="8" t="str">
        <f t="shared" si="99"/>
        <v/>
      </c>
      <c r="AS266" s="22">
        <v>11.08</v>
      </c>
      <c r="AT266" s="23">
        <v>18.100000000000001</v>
      </c>
    </row>
    <row r="267" spans="11:46" x14ac:dyDescent="0.25">
      <c r="K267" s="15">
        <v>83</v>
      </c>
      <c r="L267" s="26">
        <f t="shared" si="93"/>
        <v>1.4486232791552935</v>
      </c>
      <c r="M267" s="18">
        <f t="shared" si="90"/>
        <v>42.421323289555616</v>
      </c>
      <c r="N267" s="29">
        <f t="shared" si="100"/>
        <v>0.74675651623306294</v>
      </c>
      <c r="O267" s="18">
        <f t="shared" si="91"/>
        <v>17.922156389593511</v>
      </c>
      <c r="P267" s="29">
        <f t="shared" si="101"/>
        <v>-1.9614663613936045E-3</v>
      </c>
      <c r="Q267" s="18">
        <f t="shared" si="102"/>
        <v>-1129.8046241627162</v>
      </c>
      <c r="R267" s="29">
        <f t="shared" si="92"/>
        <v>306.10810009762696</v>
      </c>
      <c r="T267" s="30">
        <v>262</v>
      </c>
      <c r="U267" s="28">
        <f t="shared" si="103"/>
        <v>524</v>
      </c>
      <c r="V267" s="30">
        <v>0.09</v>
      </c>
      <c r="W267" s="33">
        <v>0.05</v>
      </c>
      <c r="X267" s="30">
        <f t="shared" si="109"/>
        <v>-5.0000000000000044E-3</v>
      </c>
      <c r="Y267" s="33">
        <f t="shared" si="89"/>
        <v>0</v>
      </c>
      <c r="Z267" s="36">
        <f t="shared" si="104"/>
        <v>2.5000000000000022E-3</v>
      </c>
      <c r="AA267" s="37">
        <f t="shared" si="105"/>
        <v>0</v>
      </c>
      <c r="AB267" s="36">
        <f t="shared" si="106"/>
        <v>-1.2499999999999959E-3</v>
      </c>
      <c r="AC267" s="50">
        <f t="shared" si="94"/>
        <v>0</v>
      </c>
      <c r="AD267" s="41"/>
      <c r="AE267" s="42"/>
      <c r="AF267" s="30">
        <v>263</v>
      </c>
      <c r="AG267" s="30">
        <v>0.09</v>
      </c>
      <c r="AH267" s="52">
        <f t="shared" si="95"/>
        <v>8.9999999999999992E-5</v>
      </c>
      <c r="AI267" s="8">
        <f t="shared" si="107"/>
        <v>-2.8647889756540715E-4</v>
      </c>
      <c r="AJ267" s="59">
        <f t="shared" si="108"/>
        <v>-1.8791363108255864E-16</v>
      </c>
      <c r="AK267" s="43">
        <f t="shared" si="96"/>
        <v>1468.0350000000001</v>
      </c>
      <c r="AL267" s="58">
        <f t="shared" si="97"/>
        <v>1.8791363108255864E-16</v>
      </c>
      <c r="AM267" s="8" t="str">
        <f t="shared" si="98"/>
        <v/>
      </c>
      <c r="AN267" s="8" t="str">
        <f t="shared" si="99"/>
        <v/>
      </c>
      <c r="AS267" s="22">
        <v>11.08</v>
      </c>
      <c r="AT267" s="23">
        <v>18.100000000000001</v>
      </c>
    </row>
    <row r="268" spans="11:46" x14ac:dyDescent="0.25">
      <c r="K268" s="15">
        <v>84</v>
      </c>
      <c r="L268" s="26">
        <f t="shared" si="93"/>
        <v>1.4660765716752369</v>
      </c>
      <c r="M268" s="18">
        <f t="shared" si="90"/>
        <v>43.165990837803236</v>
      </c>
      <c r="N268" s="29">
        <f t="shared" si="100"/>
        <v>0.74466754824761949</v>
      </c>
      <c r="O268" s="18">
        <f t="shared" si="91"/>
        <v>17.872021157942868</v>
      </c>
      <c r="P268" s="29">
        <f t="shared" si="101"/>
        <v>-2.2143610323190899E-3</v>
      </c>
      <c r="Q268" s="18">
        <f t="shared" si="102"/>
        <v>-1275.4719546157958</v>
      </c>
      <c r="R268" s="29">
        <f t="shared" si="92"/>
        <v>310.58593849013204</v>
      </c>
      <c r="T268" s="30">
        <v>263</v>
      </c>
      <c r="U268" s="28">
        <f t="shared" si="103"/>
        <v>526</v>
      </c>
      <c r="V268" s="30">
        <v>0.09</v>
      </c>
      <c r="W268" s="33">
        <v>0.05</v>
      </c>
      <c r="X268" s="30">
        <f t="shared" si="109"/>
        <v>-4.9999999999999975E-3</v>
      </c>
      <c r="Y268" s="33">
        <f t="shared" si="89"/>
        <v>0</v>
      </c>
      <c r="Z268" s="36">
        <f t="shared" si="104"/>
        <v>3.4694469519536142E-18</v>
      </c>
      <c r="AA268" s="37">
        <f t="shared" si="105"/>
        <v>0</v>
      </c>
      <c r="AB268" s="36">
        <f t="shared" si="106"/>
        <v>-1.7347234759768071E-18</v>
      </c>
      <c r="AC268" s="50">
        <f t="shared" si="94"/>
        <v>0</v>
      </c>
      <c r="AD268" s="41"/>
      <c r="AE268" s="42"/>
      <c r="AF268" s="30">
        <v>264</v>
      </c>
      <c r="AG268" s="30">
        <v>0.08</v>
      </c>
      <c r="AH268" s="52">
        <f t="shared" si="95"/>
        <v>8.0000000000000007E-5</v>
      </c>
      <c r="AI268" s="8">
        <f t="shared" si="107"/>
        <v>-2.8647889756541447E-4</v>
      </c>
      <c r="AJ268" s="59">
        <f t="shared" si="108"/>
        <v>8.2070158750293248E-3</v>
      </c>
      <c r="AK268" s="43">
        <f t="shared" si="96"/>
        <v>1466.42</v>
      </c>
      <c r="AL268" s="58">
        <f t="shared" si="97"/>
        <v>0</v>
      </c>
      <c r="AM268" s="8" t="str">
        <f t="shared" si="98"/>
        <v/>
      </c>
      <c r="AN268" s="8" t="str">
        <f t="shared" si="99"/>
        <v/>
      </c>
      <c r="AS268" s="22">
        <v>11.08</v>
      </c>
      <c r="AT268" s="23">
        <v>18.100000000000001</v>
      </c>
    </row>
    <row r="269" spans="11:46" x14ac:dyDescent="0.25">
      <c r="K269" s="15">
        <v>85</v>
      </c>
      <c r="L269" s="26">
        <f t="shared" si="93"/>
        <v>1.4835298641951802</v>
      </c>
      <c r="M269" s="18">
        <f t="shared" si="90"/>
        <v>43.90831863197166</v>
      </c>
      <c r="N269" s="29">
        <f t="shared" si="100"/>
        <v>0.74232779416842476</v>
      </c>
      <c r="O269" s="18">
        <f t="shared" si="91"/>
        <v>17.815867060042198</v>
      </c>
      <c r="P269" s="29">
        <f t="shared" si="101"/>
        <v>-2.4629811023189063E-3</v>
      </c>
      <c r="Q269" s="18">
        <f t="shared" si="102"/>
        <v>-1418.67711493569</v>
      </c>
      <c r="R269" s="29">
        <f t="shared" si="92"/>
        <v>315.04970746243816</v>
      </c>
      <c r="T269" s="30">
        <v>264</v>
      </c>
      <c r="U269" s="28">
        <f t="shared" si="103"/>
        <v>528</v>
      </c>
      <c r="V269" s="30">
        <v>0.08</v>
      </c>
      <c r="W269" s="33">
        <v>0.05</v>
      </c>
      <c r="X269" s="30">
        <f t="shared" si="109"/>
        <v>-4.9999999999999975E-3</v>
      </c>
      <c r="Y269" s="33">
        <f t="shared" si="89"/>
        <v>0</v>
      </c>
      <c r="Z269" s="36">
        <f t="shared" si="104"/>
        <v>2.4999999999999988E-3</v>
      </c>
      <c r="AA269" s="37">
        <f t="shared" si="105"/>
        <v>0</v>
      </c>
      <c r="AB269" s="36">
        <f t="shared" si="106"/>
        <v>1.2499999999999976E-3</v>
      </c>
      <c r="AC269" s="50">
        <f t="shared" si="94"/>
        <v>0</v>
      </c>
      <c r="AD269" s="41"/>
      <c r="AE269" s="42"/>
      <c r="AF269" s="30">
        <v>265</v>
      </c>
      <c r="AG269" s="30">
        <v>0.08</v>
      </c>
      <c r="AH269" s="52">
        <f t="shared" si="95"/>
        <v>8.0000000000000007E-5</v>
      </c>
      <c r="AI269" s="8">
        <f t="shared" si="107"/>
        <v>0</v>
      </c>
      <c r="AJ269" s="59">
        <f t="shared" si="108"/>
        <v>8.2070158750295347E-3</v>
      </c>
      <c r="AK269" s="43">
        <f t="shared" si="96"/>
        <v>1466.42</v>
      </c>
      <c r="AL269" s="58">
        <f t="shared" si="97"/>
        <v>0</v>
      </c>
      <c r="AM269" s="8" t="str">
        <f t="shared" si="98"/>
        <v/>
      </c>
      <c r="AN269" s="8" t="str">
        <f t="shared" si="99"/>
        <v/>
      </c>
      <c r="AS269" s="22">
        <v>11.08</v>
      </c>
      <c r="AT269" s="23">
        <v>18.100000000000001</v>
      </c>
    </row>
    <row r="270" spans="11:46" x14ac:dyDescent="0.25">
      <c r="K270" s="15">
        <v>86</v>
      </c>
      <c r="L270" s="26">
        <f t="shared" si="93"/>
        <v>1.5009831567151235</v>
      </c>
      <c r="M270" s="18">
        <f t="shared" si="90"/>
        <v>44.648060218014642</v>
      </c>
      <c r="N270" s="29">
        <f t="shared" si="100"/>
        <v>0.73974158604298168</v>
      </c>
      <c r="O270" s="18">
        <f t="shared" si="91"/>
        <v>17.75379806503156</v>
      </c>
      <c r="P270" s="29">
        <f t="shared" si="101"/>
        <v>-2.7072152133271743E-3</v>
      </c>
      <c r="Q270" s="18">
        <f t="shared" si="102"/>
        <v>-1559.3559628764524</v>
      </c>
      <c r="R270" s="29">
        <f t="shared" si="92"/>
        <v>319.49792503591891</v>
      </c>
      <c r="T270" s="30">
        <v>265</v>
      </c>
      <c r="U270" s="28">
        <f t="shared" si="103"/>
        <v>530</v>
      </c>
      <c r="V270" s="30">
        <v>0.08</v>
      </c>
      <c r="W270" s="33">
        <v>0.05</v>
      </c>
      <c r="X270" s="30">
        <f t="shared" si="109"/>
        <v>0</v>
      </c>
      <c r="Y270" s="33">
        <f t="shared" si="89"/>
        <v>0</v>
      </c>
      <c r="Z270" s="36">
        <f t="shared" si="104"/>
        <v>2.4999999999999988E-3</v>
      </c>
      <c r="AA270" s="37">
        <f t="shared" si="105"/>
        <v>0</v>
      </c>
      <c r="AB270" s="36">
        <f t="shared" si="106"/>
        <v>-1.2499999999999994E-3</v>
      </c>
      <c r="AC270" s="50">
        <f t="shared" si="94"/>
        <v>0</v>
      </c>
      <c r="AD270" s="41"/>
      <c r="AE270" s="42"/>
      <c r="AF270" s="30">
        <v>266</v>
      </c>
      <c r="AG270" s="30">
        <v>0.08</v>
      </c>
      <c r="AH270" s="52">
        <f t="shared" si="95"/>
        <v>8.0000000000000007E-5</v>
      </c>
      <c r="AI270" s="8">
        <f t="shared" si="107"/>
        <v>0</v>
      </c>
      <c r="AJ270" s="59">
        <f t="shared" si="108"/>
        <v>0</v>
      </c>
      <c r="AK270" s="43">
        <f t="shared" si="96"/>
        <v>1466.42</v>
      </c>
      <c r="AL270" s="58">
        <f t="shared" si="97"/>
        <v>0</v>
      </c>
      <c r="AM270" s="8" t="str">
        <f t="shared" si="98"/>
        <v/>
      </c>
      <c r="AN270" s="8" t="str">
        <f t="shared" si="99"/>
        <v/>
      </c>
      <c r="AS270" s="22">
        <v>11.08</v>
      </c>
      <c r="AT270" s="23">
        <v>18.100000000000001</v>
      </c>
    </row>
    <row r="271" spans="11:46" x14ac:dyDescent="0.25">
      <c r="K271" s="15">
        <v>87</v>
      </c>
      <c r="L271" s="26">
        <f t="shared" si="93"/>
        <v>1.5184364492350666</v>
      </c>
      <c r="M271" s="18">
        <f t="shared" si="90"/>
        <v>45.384973581756412</v>
      </c>
      <c r="N271" s="29">
        <f t="shared" si="100"/>
        <v>0.73691336374177041</v>
      </c>
      <c r="O271" s="18">
        <f t="shared" si="91"/>
        <v>17.68592072980249</v>
      </c>
      <c r="P271" s="29">
        <f t="shared" si="101"/>
        <v>-2.9469591363557868E-3</v>
      </c>
      <c r="Q271" s="18">
        <f t="shared" si="102"/>
        <v>-1697.4484625409332</v>
      </c>
      <c r="R271" s="29">
        <f t="shared" si="92"/>
        <v>323.92913592979789</v>
      </c>
      <c r="T271" s="30">
        <v>266</v>
      </c>
      <c r="U271" s="28">
        <f t="shared" si="103"/>
        <v>532</v>
      </c>
      <c r="V271" s="30">
        <v>0.08</v>
      </c>
      <c r="W271" s="33">
        <v>0.05</v>
      </c>
      <c r="X271" s="30">
        <f t="shared" si="109"/>
        <v>0</v>
      </c>
      <c r="Y271" s="33">
        <f t="shared" si="89"/>
        <v>0</v>
      </c>
      <c r="Z271" s="36">
        <f t="shared" si="104"/>
        <v>0</v>
      </c>
      <c r="AA271" s="37">
        <f t="shared" si="105"/>
        <v>0</v>
      </c>
      <c r="AB271" s="36">
        <f t="shared" si="106"/>
        <v>-1.2499999999999994E-3</v>
      </c>
      <c r="AC271" s="50">
        <f t="shared" si="94"/>
        <v>0</v>
      </c>
      <c r="AD271" s="41"/>
      <c r="AE271" s="42"/>
      <c r="AF271" s="30">
        <v>267</v>
      </c>
      <c r="AG271" s="30">
        <v>0.08</v>
      </c>
      <c r="AH271" s="52">
        <f t="shared" si="95"/>
        <v>8.0000000000000007E-5</v>
      </c>
      <c r="AI271" s="8">
        <f t="shared" si="107"/>
        <v>0</v>
      </c>
      <c r="AJ271" s="59">
        <f t="shared" si="108"/>
        <v>0</v>
      </c>
      <c r="AK271" s="43">
        <f t="shared" si="96"/>
        <v>1466.42</v>
      </c>
      <c r="AL271" s="58">
        <f t="shared" si="97"/>
        <v>0</v>
      </c>
      <c r="AM271" s="8" t="str">
        <f t="shared" si="98"/>
        <v/>
      </c>
      <c r="AN271" s="8" t="str">
        <f t="shared" si="99"/>
        <v/>
      </c>
      <c r="AS271" s="22">
        <v>11.08</v>
      </c>
      <c r="AT271" s="23">
        <v>18.100000000000001</v>
      </c>
    </row>
    <row r="272" spans="11:46" x14ac:dyDescent="0.25">
      <c r="K272" s="15">
        <v>88</v>
      </c>
      <c r="L272" s="26">
        <f t="shared" si="93"/>
        <v>1.5358897417550099</v>
      </c>
      <c r="M272" s="18">
        <f t="shared" si="90"/>
        <v>46.118821249526682</v>
      </c>
      <c r="N272" s="29">
        <f t="shared" si="100"/>
        <v>0.73384766777027011</v>
      </c>
      <c r="O272" s="18">
        <f t="shared" si="91"/>
        <v>17.612344026486483</v>
      </c>
      <c r="P272" s="29">
        <f t="shared" si="101"/>
        <v>-3.1821158816036643E-3</v>
      </c>
      <c r="Q272" s="18">
        <f t="shared" si="102"/>
        <v>-1832.8987478037106</v>
      </c>
      <c r="R272" s="29">
        <f t="shared" si="92"/>
        <v>328.34191216628744</v>
      </c>
      <c r="T272" s="30">
        <v>267</v>
      </c>
      <c r="U272" s="28">
        <f t="shared" si="103"/>
        <v>534</v>
      </c>
      <c r="V272" s="30">
        <v>0.08</v>
      </c>
      <c r="W272" s="33">
        <v>0.05</v>
      </c>
      <c r="X272" s="30">
        <f t="shared" si="109"/>
        <v>0</v>
      </c>
      <c r="Y272" s="33">
        <f t="shared" si="89"/>
        <v>0</v>
      </c>
      <c r="Z272" s="36">
        <f t="shared" si="104"/>
        <v>0</v>
      </c>
      <c r="AA272" s="37">
        <f t="shared" si="105"/>
        <v>0</v>
      </c>
      <c r="AB272" s="36">
        <f t="shared" si="106"/>
        <v>-1.2499999999999994E-3</v>
      </c>
      <c r="AC272" s="50">
        <f t="shared" si="94"/>
        <v>0</v>
      </c>
      <c r="AD272" s="41"/>
      <c r="AE272" s="42"/>
      <c r="AF272" s="30">
        <v>268</v>
      </c>
      <c r="AG272" s="30">
        <v>0.08</v>
      </c>
      <c r="AH272" s="52">
        <f t="shared" si="95"/>
        <v>8.0000000000000007E-5</v>
      </c>
      <c r="AI272" s="8">
        <f t="shared" si="107"/>
        <v>0</v>
      </c>
      <c r="AJ272" s="59">
        <f t="shared" si="108"/>
        <v>-8.207015875029337E-3</v>
      </c>
      <c r="AK272" s="43">
        <f t="shared" si="96"/>
        <v>1466.42</v>
      </c>
      <c r="AL272" s="58">
        <f t="shared" si="97"/>
        <v>8.207015875029337E-3</v>
      </c>
      <c r="AM272" s="8">
        <f t="shared" si="98"/>
        <v>873.23337650965823</v>
      </c>
      <c r="AN272" s="8">
        <f t="shared" si="99"/>
        <v>8338.7645006602961</v>
      </c>
      <c r="AS272" s="22">
        <v>11.08</v>
      </c>
      <c r="AT272" s="23">
        <v>18.100000000000001</v>
      </c>
    </row>
    <row r="273" spans="11:46" x14ac:dyDescent="0.25">
      <c r="K273" s="15">
        <v>89</v>
      </c>
      <c r="L273" s="26">
        <f t="shared" si="93"/>
        <v>1.5533430342749532</v>
      </c>
      <c r="M273" s="18">
        <f t="shared" si="90"/>
        <v>46.849370381505246</v>
      </c>
      <c r="N273" s="29">
        <f t="shared" si="100"/>
        <v>0.73054913197856308</v>
      </c>
      <c r="O273" s="18">
        <f t="shared" si="91"/>
        <v>17.533179167485514</v>
      </c>
      <c r="P273" s="29">
        <f t="shared" si="101"/>
        <v>-3.4125957911790294E-3</v>
      </c>
      <c r="Q273" s="18">
        <f t="shared" si="102"/>
        <v>-1965.655175719121</v>
      </c>
      <c r="R273" s="29">
        <f t="shared" si="92"/>
        <v>332.73485363188917</v>
      </c>
      <c r="T273" s="30">
        <v>268</v>
      </c>
      <c r="U273" s="28">
        <f t="shared" si="103"/>
        <v>536</v>
      </c>
      <c r="V273" s="30">
        <v>0.08</v>
      </c>
      <c r="W273" s="33">
        <v>0.05</v>
      </c>
      <c r="X273" s="30">
        <f t="shared" si="109"/>
        <v>0</v>
      </c>
      <c r="Y273" s="33">
        <f t="shared" si="89"/>
        <v>0</v>
      </c>
      <c r="Z273" s="36">
        <f t="shared" si="104"/>
        <v>-2.4999999999999988E-3</v>
      </c>
      <c r="AA273" s="37">
        <f t="shared" si="105"/>
        <v>0</v>
      </c>
      <c r="AB273" s="36">
        <f t="shared" si="106"/>
        <v>-1.2499999999999994E-3</v>
      </c>
      <c r="AC273" s="50">
        <f t="shared" si="94"/>
        <v>0</v>
      </c>
      <c r="AD273" s="41"/>
      <c r="AE273" s="42"/>
      <c r="AF273" s="30">
        <v>269</v>
      </c>
      <c r="AG273" s="30">
        <v>0.08</v>
      </c>
      <c r="AH273" s="52">
        <f t="shared" si="95"/>
        <v>8.0000000000000007E-5</v>
      </c>
      <c r="AI273" s="8">
        <f t="shared" si="107"/>
        <v>-2.8647889756541485E-4</v>
      </c>
      <c r="AJ273" s="59">
        <f t="shared" si="108"/>
        <v>-8.2070158750295451E-3</v>
      </c>
      <c r="AK273" s="43">
        <f t="shared" si="96"/>
        <v>1466.42</v>
      </c>
      <c r="AL273" s="58">
        <f t="shared" si="97"/>
        <v>8.2070158750295451E-3</v>
      </c>
      <c r="AM273" s="8">
        <f t="shared" si="98"/>
        <v>873.2333765096472</v>
      </c>
      <c r="AN273" s="8">
        <f t="shared" si="99"/>
        <v>8338.7645006601924</v>
      </c>
      <c r="AS273" s="22">
        <v>11.08</v>
      </c>
      <c r="AT273" s="23">
        <v>18.100000000000001</v>
      </c>
    </row>
    <row r="274" spans="11:46" x14ac:dyDescent="0.25">
      <c r="K274" s="15">
        <v>90</v>
      </c>
      <c r="L274" s="26">
        <f t="shared" si="93"/>
        <v>1.5707963267948966</v>
      </c>
      <c r="M274" s="18">
        <f t="shared" si="90"/>
        <v>47.576392857693158</v>
      </c>
      <c r="N274" s="29">
        <f t="shared" si="100"/>
        <v>0.72702247618791205</v>
      </c>
      <c r="O274" s="18">
        <f t="shared" si="91"/>
        <v>17.448539428509889</v>
      </c>
      <c r="P274" s="29">
        <f t="shared" si="101"/>
        <v>-3.6383166141078505E-3</v>
      </c>
      <c r="Q274" s="18">
        <f t="shared" si="102"/>
        <v>-2095.6703697261219</v>
      </c>
      <c r="R274" s="29">
        <f t="shared" si="92"/>
        <v>337.10658859435569</v>
      </c>
      <c r="T274" s="30">
        <v>269</v>
      </c>
      <c r="U274" s="28">
        <f t="shared" si="103"/>
        <v>538</v>
      </c>
      <c r="V274" s="30">
        <v>0.08</v>
      </c>
      <c r="W274" s="33">
        <v>0.05</v>
      </c>
      <c r="X274" s="30">
        <f t="shared" si="109"/>
        <v>-4.9999999999999975E-3</v>
      </c>
      <c r="Y274" s="33">
        <f t="shared" ref="Y274:Y337" si="110">(W274-W272)/2</f>
        <v>0</v>
      </c>
      <c r="Z274" s="36">
        <f t="shared" si="104"/>
        <v>-2.4999999999999988E-3</v>
      </c>
      <c r="AA274" s="37">
        <f t="shared" si="105"/>
        <v>0</v>
      </c>
      <c r="AB274" s="36">
        <f t="shared" si="106"/>
        <v>2.4999999999999988E-3</v>
      </c>
      <c r="AC274" s="50">
        <f t="shared" si="94"/>
        <v>0</v>
      </c>
      <c r="AD274" s="41"/>
      <c r="AE274" s="42"/>
      <c r="AF274" s="30">
        <v>270</v>
      </c>
      <c r="AG274" s="30">
        <v>7.0000000000000007E-2</v>
      </c>
      <c r="AH274" s="52">
        <f t="shared" si="95"/>
        <v>7.0000000000000007E-5</v>
      </c>
      <c r="AI274" s="8">
        <f t="shared" si="107"/>
        <v>-2.8647889756541485E-4</v>
      </c>
      <c r="AJ274" s="59">
        <f t="shared" si="108"/>
        <v>8.2070158750295451E-3</v>
      </c>
      <c r="AK274" s="43">
        <f t="shared" si="96"/>
        <v>1464.8050000000001</v>
      </c>
      <c r="AL274" s="58">
        <f t="shared" si="97"/>
        <v>0</v>
      </c>
      <c r="AM274" s="8" t="str">
        <f t="shared" si="98"/>
        <v/>
      </c>
      <c r="AN274" s="8" t="str">
        <f t="shared" si="99"/>
        <v/>
      </c>
      <c r="AS274" s="22">
        <v>11.08</v>
      </c>
      <c r="AT274" s="23">
        <v>18.100000000000001</v>
      </c>
    </row>
    <row r="275" spans="11:46" x14ac:dyDescent="0.25">
      <c r="K275" s="15">
        <v>91</v>
      </c>
      <c r="L275" s="26">
        <f t="shared" si="93"/>
        <v>1.5882496193148399</v>
      </c>
      <c r="M275" s="18">
        <f t="shared" si="90"/>
        <v>48.299665356443505</v>
      </c>
      <c r="N275" s="29">
        <f t="shared" si="100"/>
        <v>0.72327249875034738</v>
      </c>
      <c r="O275" s="18">
        <f t="shared" si="91"/>
        <v>17.358539970008337</v>
      </c>
      <c r="P275" s="29">
        <f t="shared" si="101"/>
        <v>-3.8592035634508193E-3</v>
      </c>
      <c r="Q275" s="18">
        <f t="shared" si="102"/>
        <v>-2222.9012525476719</v>
      </c>
      <c r="R275" s="29">
        <f t="shared" si="92"/>
        <v>341.45577417491279</v>
      </c>
      <c r="T275" s="30">
        <v>270</v>
      </c>
      <c r="U275" s="28">
        <f t="shared" si="103"/>
        <v>540</v>
      </c>
      <c r="V275" s="30">
        <v>7.0000000000000007E-2</v>
      </c>
      <c r="W275" s="33">
        <v>0.05</v>
      </c>
      <c r="X275" s="30">
        <f t="shared" si="109"/>
        <v>-4.9999999999999975E-3</v>
      </c>
      <c r="Y275" s="33">
        <f t="shared" si="110"/>
        <v>0</v>
      </c>
      <c r="Z275" s="36">
        <f t="shared" si="104"/>
        <v>2.4999999999999988E-3</v>
      </c>
      <c r="AA275" s="37">
        <f t="shared" si="105"/>
        <v>0</v>
      </c>
      <c r="AB275" s="36">
        <f t="shared" si="106"/>
        <v>2.4999999999999988E-3</v>
      </c>
      <c r="AC275" s="50">
        <f t="shared" si="94"/>
        <v>0</v>
      </c>
      <c r="AD275" s="41"/>
      <c r="AE275" s="42"/>
      <c r="AF275" s="30">
        <v>271</v>
      </c>
      <c r="AG275" s="30">
        <v>7.0000000000000007E-2</v>
      </c>
      <c r="AH275" s="52">
        <f t="shared" si="95"/>
        <v>7.0000000000000007E-5</v>
      </c>
      <c r="AI275" s="8">
        <f t="shared" si="107"/>
        <v>0</v>
      </c>
      <c r="AJ275" s="59">
        <f t="shared" si="108"/>
        <v>8.207015875029337E-3</v>
      </c>
      <c r="AK275" s="43">
        <f t="shared" si="96"/>
        <v>1464.8050000000001</v>
      </c>
      <c r="AL275" s="58">
        <f t="shared" si="97"/>
        <v>0</v>
      </c>
      <c r="AM275" s="8" t="str">
        <f t="shared" si="98"/>
        <v/>
      </c>
      <c r="AN275" s="8" t="str">
        <f t="shared" si="99"/>
        <v/>
      </c>
      <c r="AS275" s="22">
        <v>11.08</v>
      </c>
      <c r="AT275" s="23">
        <v>18.100000000000001</v>
      </c>
    </row>
    <row r="276" spans="11:46" x14ac:dyDescent="0.25">
      <c r="K276" s="15">
        <v>92</v>
      </c>
      <c r="L276" s="26">
        <f t="shared" si="93"/>
        <v>1.6057029118347832</v>
      </c>
      <c r="M276" s="18">
        <f t="shared" si="90"/>
        <v>49.018969425504515</v>
      </c>
      <c r="N276" s="29">
        <f t="shared" si="100"/>
        <v>0.71930406906101041</v>
      </c>
      <c r="O276" s="18">
        <f t="shared" si="91"/>
        <v>17.26329765746425</v>
      </c>
      <c r="P276" s="29">
        <f t="shared" si="101"/>
        <v>-4.0751893549071383E-3</v>
      </c>
      <c r="Q276" s="18">
        <f t="shared" si="102"/>
        <v>-2347.3090684265117</v>
      </c>
      <c r="R276" s="29">
        <f t="shared" si="92"/>
        <v>345.78109677545609</v>
      </c>
      <c r="T276" s="30">
        <v>271</v>
      </c>
      <c r="U276" s="28">
        <f t="shared" si="103"/>
        <v>542</v>
      </c>
      <c r="V276" s="30">
        <v>7.0000000000000007E-2</v>
      </c>
      <c r="W276" s="33">
        <v>0.05</v>
      </c>
      <c r="X276" s="30">
        <f t="shared" si="109"/>
        <v>0</v>
      </c>
      <c r="Y276" s="33">
        <f t="shared" si="110"/>
        <v>0</v>
      </c>
      <c r="Z276" s="36">
        <f t="shared" si="104"/>
        <v>2.4999999999999988E-3</v>
      </c>
      <c r="AA276" s="37">
        <f t="shared" si="105"/>
        <v>0</v>
      </c>
      <c r="AB276" s="36">
        <f t="shared" si="106"/>
        <v>-2.5000000000000005E-3</v>
      </c>
      <c r="AC276" s="50">
        <f t="shared" si="94"/>
        <v>0</v>
      </c>
      <c r="AD276" s="41"/>
      <c r="AE276" s="42"/>
      <c r="AF276" s="30">
        <v>272</v>
      </c>
      <c r="AG276" s="30">
        <v>7.0000000000000007E-2</v>
      </c>
      <c r="AH276" s="52">
        <f t="shared" si="95"/>
        <v>7.0000000000000007E-5</v>
      </c>
      <c r="AI276" s="8">
        <f t="shared" si="107"/>
        <v>0</v>
      </c>
      <c r="AJ276" s="59">
        <f t="shared" si="108"/>
        <v>-8.2070158750293474E-3</v>
      </c>
      <c r="AK276" s="43">
        <f t="shared" si="96"/>
        <v>1464.8050000000001</v>
      </c>
      <c r="AL276" s="58">
        <f t="shared" si="97"/>
        <v>8.2070158750293474E-3</v>
      </c>
      <c r="AM276" s="8">
        <f t="shared" si="98"/>
        <v>872.75499914817976</v>
      </c>
      <c r="AN276" s="8">
        <f t="shared" si="99"/>
        <v>8334.1963333557433</v>
      </c>
      <c r="AS276" s="22">
        <v>11.08</v>
      </c>
      <c r="AT276" s="23">
        <v>18.100000000000001</v>
      </c>
    </row>
    <row r="277" spans="11:46" x14ac:dyDescent="0.25">
      <c r="K277" s="15">
        <v>93</v>
      </c>
      <c r="L277" s="26">
        <f t="shared" si="93"/>
        <v>1.6231562043547265</v>
      </c>
      <c r="M277" s="18">
        <f t="shared" si="90"/>
        <v>49.734091545545049</v>
      </c>
      <c r="N277" s="29">
        <f t="shared" si="100"/>
        <v>0.7151221200405331</v>
      </c>
      <c r="O277" s="18">
        <f t="shared" si="91"/>
        <v>17.162930880972795</v>
      </c>
      <c r="P277" s="29">
        <f t="shared" si="101"/>
        <v>-4.2862142273030202E-3</v>
      </c>
      <c r="Q277" s="18">
        <f t="shared" si="102"/>
        <v>-2468.8593949265396</v>
      </c>
      <c r="R277" s="29">
        <f t="shared" si="92"/>
        <v>350.08127246054227</v>
      </c>
      <c r="T277" s="30">
        <v>272</v>
      </c>
      <c r="U277" s="28">
        <f t="shared" si="103"/>
        <v>544</v>
      </c>
      <c r="V277" s="30">
        <v>7.0000000000000007E-2</v>
      </c>
      <c r="W277" s="33">
        <v>0.05</v>
      </c>
      <c r="X277" s="30">
        <f t="shared" si="109"/>
        <v>0</v>
      </c>
      <c r="Y277" s="33">
        <f t="shared" si="110"/>
        <v>0</v>
      </c>
      <c r="Z277" s="36">
        <f t="shared" si="104"/>
        <v>-2.5000000000000022E-3</v>
      </c>
      <c r="AA277" s="37">
        <f t="shared" si="105"/>
        <v>0</v>
      </c>
      <c r="AB277" s="36">
        <f t="shared" si="106"/>
        <v>-2.5000000000000005E-3</v>
      </c>
      <c r="AC277" s="50">
        <f t="shared" si="94"/>
        <v>0</v>
      </c>
      <c r="AD277" s="41"/>
      <c r="AE277" s="42"/>
      <c r="AF277" s="30">
        <v>273</v>
      </c>
      <c r="AG277" s="30">
        <v>7.0000000000000007E-2</v>
      </c>
      <c r="AH277" s="52">
        <f t="shared" si="95"/>
        <v>7.0000000000000007E-5</v>
      </c>
      <c r="AI277" s="8">
        <f t="shared" si="107"/>
        <v>-2.8647889756541523E-4</v>
      </c>
      <c r="AJ277" s="59">
        <f t="shared" si="108"/>
        <v>-8.2070158750295556E-3</v>
      </c>
      <c r="AK277" s="43">
        <f t="shared" si="96"/>
        <v>1464.8050000000001</v>
      </c>
      <c r="AL277" s="58">
        <f t="shared" si="97"/>
        <v>8.2070158750295556E-3</v>
      </c>
      <c r="AM277" s="8">
        <f t="shared" si="98"/>
        <v>872.75499914816874</v>
      </c>
      <c r="AN277" s="8">
        <f t="shared" si="99"/>
        <v>8334.1963333556378</v>
      </c>
      <c r="AS277" s="22">
        <v>11.08</v>
      </c>
      <c r="AT277" s="23">
        <v>18.100000000000001</v>
      </c>
    </row>
    <row r="278" spans="11:46" x14ac:dyDescent="0.25">
      <c r="K278" s="15">
        <v>94</v>
      </c>
      <c r="L278" s="26">
        <f t="shared" si="93"/>
        <v>1.6406094968746698</v>
      </c>
      <c r="M278" s="18">
        <f t="shared" si="90"/>
        <v>50.444823186151453</v>
      </c>
      <c r="N278" s="29">
        <f t="shared" si="100"/>
        <v>0.71073164060640437</v>
      </c>
      <c r="O278" s="18">
        <f t="shared" si="91"/>
        <v>17.057559374553705</v>
      </c>
      <c r="P278" s="29">
        <f t="shared" si="101"/>
        <v>-4.4922259449684532E-3</v>
      </c>
      <c r="Q278" s="18">
        <f t="shared" si="102"/>
        <v>-2587.522144301829</v>
      </c>
      <c r="R278" s="29">
        <f t="shared" si="92"/>
        <v>354.35504729411025</v>
      </c>
      <c r="T278" s="30">
        <v>273</v>
      </c>
      <c r="U278" s="28">
        <f t="shared" si="103"/>
        <v>546</v>
      </c>
      <c r="V278" s="30">
        <v>7.0000000000000007E-2</v>
      </c>
      <c r="W278" s="33">
        <v>0.05</v>
      </c>
      <c r="X278" s="30">
        <f t="shared" si="109"/>
        <v>-5.0000000000000044E-3</v>
      </c>
      <c r="Y278" s="33">
        <f t="shared" si="110"/>
        <v>0</v>
      </c>
      <c r="Z278" s="36">
        <f t="shared" si="104"/>
        <v>-2.5000000000000022E-3</v>
      </c>
      <c r="AA278" s="37">
        <f t="shared" si="105"/>
        <v>0</v>
      </c>
      <c r="AB278" s="36">
        <f t="shared" si="106"/>
        <v>2.5000000000000022E-3</v>
      </c>
      <c r="AC278" s="50">
        <f t="shared" si="94"/>
        <v>0</v>
      </c>
      <c r="AD278" s="41"/>
      <c r="AE278" s="42"/>
      <c r="AF278" s="30">
        <v>274</v>
      </c>
      <c r="AG278" s="30">
        <v>0.06</v>
      </c>
      <c r="AH278" s="52">
        <f t="shared" si="95"/>
        <v>5.9999999999999995E-5</v>
      </c>
      <c r="AI278" s="8">
        <f t="shared" si="107"/>
        <v>-2.8647889756541523E-4</v>
      </c>
      <c r="AJ278" s="59">
        <f t="shared" si="108"/>
        <v>8.2070158750295556E-3</v>
      </c>
      <c r="AK278" s="43">
        <f t="shared" si="96"/>
        <v>1463.19</v>
      </c>
      <c r="AL278" s="58">
        <f t="shared" si="97"/>
        <v>0</v>
      </c>
      <c r="AM278" s="8" t="str">
        <f t="shared" si="98"/>
        <v/>
      </c>
      <c r="AN278" s="8" t="str">
        <f t="shared" si="99"/>
        <v/>
      </c>
      <c r="AS278" s="22">
        <v>11.08</v>
      </c>
      <c r="AT278" s="23">
        <v>18.100000000000001</v>
      </c>
    </row>
    <row r="279" spans="11:46" x14ac:dyDescent="0.25">
      <c r="K279" s="15">
        <v>95</v>
      </c>
      <c r="L279" s="26">
        <f t="shared" si="93"/>
        <v>1.6580627893946132</v>
      </c>
      <c r="M279" s="18">
        <f t="shared" si="90"/>
        <v>51.150960854302049</v>
      </c>
      <c r="N279" s="29">
        <f t="shared" si="100"/>
        <v>0.7061376681505962</v>
      </c>
      <c r="O279" s="18">
        <f t="shared" si="91"/>
        <v>16.947304035614309</v>
      </c>
      <c r="P279" s="29">
        <f t="shared" si="101"/>
        <v>-4.6931797816078813E-3</v>
      </c>
      <c r="Q279" s="18">
        <f t="shared" si="102"/>
        <v>-2703.2715542061396</v>
      </c>
      <c r="R279" s="29">
        <f t="shared" si="92"/>
        <v>358.60119763096816</v>
      </c>
      <c r="T279" s="30">
        <v>274</v>
      </c>
      <c r="U279" s="28">
        <f t="shared" si="103"/>
        <v>548</v>
      </c>
      <c r="V279" s="30">
        <v>0.06</v>
      </c>
      <c r="W279" s="33">
        <v>0.05</v>
      </c>
      <c r="X279" s="30">
        <f t="shared" si="109"/>
        <v>-5.0000000000000044E-3</v>
      </c>
      <c r="Y279" s="33">
        <f t="shared" si="110"/>
        <v>0</v>
      </c>
      <c r="Z279" s="36">
        <f t="shared" si="104"/>
        <v>2.5000000000000022E-3</v>
      </c>
      <c r="AA279" s="37">
        <f t="shared" si="105"/>
        <v>0</v>
      </c>
      <c r="AB279" s="36">
        <f t="shared" si="106"/>
        <v>2.5000000000000022E-3</v>
      </c>
      <c r="AC279" s="50">
        <f t="shared" si="94"/>
        <v>0</v>
      </c>
      <c r="AD279" s="41"/>
      <c r="AE279" s="42"/>
      <c r="AF279" s="30">
        <v>275</v>
      </c>
      <c r="AG279" s="30">
        <v>0.06</v>
      </c>
      <c r="AH279" s="52">
        <f t="shared" si="95"/>
        <v>5.9999999999999995E-5</v>
      </c>
      <c r="AI279" s="8">
        <f t="shared" si="107"/>
        <v>0</v>
      </c>
      <c r="AJ279" s="59">
        <f t="shared" si="108"/>
        <v>8.2070158750295556E-3</v>
      </c>
      <c r="AK279" s="43">
        <f t="shared" si="96"/>
        <v>1463.19</v>
      </c>
      <c r="AL279" s="58">
        <f t="shared" si="97"/>
        <v>0</v>
      </c>
      <c r="AM279" s="8" t="str">
        <f t="shared" si="98"/>
        <v/>
      </c>
      <c r="AN279" s="8" t="str">
        <f t="shared" si="99"/>
        <v/>
      </c>
      <c r="AS279" s="22">
        <v>11.08</v>
      </c>
      <c r="AT279" s="23">
        <v>18.100000000000001</v>
      </c>
    </row>
    <row r="280" spans="11:46" x14ac:dyDescent="0.25">
      <c r="K280" s="15">
        <v>96</v>
      </c>
      <c r="L280" s="26">
        <f t="shared" si="93"/>
        <v>1.6755160819145565</v>
      </c>
      <c r="M280" s="18">
        <f t="shared" si="90"/>
        <v>51.852306135345238</v>
      </c>
      <c r="N280" s="29">
        <f t="shared" si="100"/>
        <v>0.70134528104318861</v>
      </c>
      <c r="O280" s="18">
        <f t="shared" si="91"/>
        <v>16.832286745036527</v>
      </c>
      <c r="P280" s="29">
        <f t="shared" si="101"/>
        <v>-4.8890384862190217E-3</v>
      </c>
      <c r="Q280" s="18">
        <f t="shared" si="102"/>
        <v>-2816.0861680621565</v>
      </c>
      <c r="R280" s="29">
        <f t="shared" si="92"/>
        <v>362.81853036320268</v>
      </c>
      <c r="T280" s="30">
        <v>275</v>
      </c>
      <c r="U280" s="28">
        <f t="shared" si="103"/>
        <v>550</v>
      </c>
      <c r="V280" s="30">
        <v>0.06</v>
      </c>
      <c r="W280" s="33">
        <v>0.05</v>
      </c>
      <c r="X280" s="30">
        <f t="shared" si="109"/>
        <v>0</v>
      </c>
      <c r="Y280" s="33">
        <f t="shared" si="110"/>
        <v>0</v>
      </c>
      <c r="Z280" s="36">
        <f t="shared" si="104"/>
        <v>2.5000000000000022E-3</v>
      </c>
      <c r="AA280" s="37">
        <f t="shared" si="105"/>
        <v>0</v>
      </c>
      <c r="AB280" s="36">
        <f t="shared" si="106"/>
        <v>-2.5000000000000005E-3</v>
      </c>
      <c r="AC280" s="50">
        <f t="shared" si="94"/>
        <v>0</v>
      </c>
      <c r="AD280" s="41"/>
      <c r="AE280" s="42"/>
      <c r="AF280" s="30">
        <v>276</v>
      </c>
      <c r="AG280" s="30">
        <v>0.06</v>
      </c>
      <c r="AH280" s="52">
        <f t="shared" si="95"/>
        <v>5.9999999999999995E-5</v>
      </c>
      <c r="AI280" s="8">
        <f t="shared" si="107"/>
        <v>0</v>
      </c>
      <c r="AJ280" s="59">
        <f t="shared" si="108"/>
        <v>-8.2070158750291219E-3</v>
      </c>
      <c r="AK280" s="43">
        <f t="shared" si="96"/>
        <v>1463.19</v>
      </c>
      <c r="AL280" s="58">
        <f t="shared" si="97"/>
        <v>8.2070158750291219E-3</v>
      </c>
      <c r="AM280" s="8">
        <f t="shared" si="98"/>
        <v>872.27635943308803</v>
      </c>
      <c r="AN280" s="8">
        <f t="shared" si="99"/>
        <v>8329.6256607587256</v>
      </c>
      <c r="AS280" s="22">
        <v>11.08</v>
      </c>
      <c r="AT280" s="23">
        <v>18.100000000000001</v>
      </c>
    </row>
    <row r="281" spans="11:46" x14ac:dyDescent="0.25">
      <c r="K281" s="15">
        <v>97</v>
      </c>
      <c r="L281" s="26">
        <f t="shared" si="93"/>
        <v>1.6929693744344996</v>
      </c>
      <c r="M281" s="18">
        <f t="shared" si="90"/>
        <v>52.548665726523396</v>
      </c>
      <c r="N281" s="29">
        <f t="shared" si="100"/>
        <v>0.69635959117815815</v>
      </c>
      <c r="O281" s="18">
        <f t="shared" si="91"/>
        <v>16.712630188275796</v>
      </c>
      <c r="P281" s="29">
        <f t="shared" si="101"/>
        <v>-5.0797722312978522E-3</v>
      </c>
      <c r="Q281" s="18">
        <f t="shared" si="102"/>
        <v>-2925.9488052275628</v>
      </c>
      <c r="R281" s="29">
        <f t="shared" si="92"/>
        <v>367.00588312176524</v>
      </c>
      <c r="T281" s="30">
        <v>276</v>
      </c>
      <c r="U281" s="28">
        <f t="shared" si="103"/>
        <v>552</v>
      </c>
      <c r="V281" s="30">
        <v>0.06</v>
      </c>
      <c r="W281" s="33">
        <v>0.05</v>
      </c>
      <c r="X281" s="30">
        <f t="shared" si="109"/>
        <v>0</v>
      </c>
      <c r="Y281" s="33">
        <f t="shared" si="110"/>
        <v>0</v>
      </c>
      <c r="Z281" s="36">
        <f t="shared" si="104"/>
        <v>-2.4999999999999988E-3</v>
      </c>
      <c r="AA281" s="37">
        <f t="shared" si="105"/>
        <v>0</v>
      </c>
      <c r="AB281" s="36">
        <f t="shared" si="106"/>
        <v>-2.5000000000000005E-3</v>
      </c>
      <c r="AC281" s="50">
        <f t="shared" si="94"/>
        <v>0</v>
      </c>
      <c r="AD281" s="41"/>
      <c r="AE281" s="42"/>
      <c r="AF281" s="30">
        <v>277</v>
      </c>
      <c r="AG281" s="30">
        <v>0.06</v>
      </c>
      <c r="AH281" s="52">
        <f t="shared" si="95"/>
        <v>5.9999999999999995E-5</v>
      </c>
      <c r="AI281" s="8">
        <f t="shared" si="107"/>
        <v>-2.8647889756540736E-4</v>
      </c>
      <c r="AJ281" s="59">
        <f t="shared" si="108"/>
        <v>-8.20701587502933E-3</v>
      </c>
      <c r="AK281" s="43">
        <f t="shared" si="96"/>
        <v>1463.19</v>
      </c>
      <c r="AL281" s="58">
        <f t="shared" si="97"/>
        <v>8.20701587502933E-3</v>
      </c>
      <c r="AM281" s="8">
        <f t="shared" si="98"/>
        <v>872.276359433077</v>
      </c>
      <c r="AN281" s="8">
        <f t="shared" si="99"/>
        <v>8329.6256607586201</v>
      </c>
      <c r="AS281" s="22">
        <v>11.08</v>
      </c>
      <c r="AT281" s="23">
        <v>18.100000000000001</v>
      </c>
    </row>
    <row r="282" spans="11:46" x14ac:dyDescent="0.25">
      <c r="K282" s="15">
        <v>98</v>
      </c>
      <c r="L282" s="26">
        <f t="shared" si="93"/>
        <v>1.7104226669544429</v>
      </c>
      <c r="M282" s="18">
        <f t="shared" si="90"/>
        <v>53.239851463103989</v>
      </c>
      <c r="N282" s="29">
        <f t="shared" si="100"/>
        <v>0.6911857365805929</v>
      </c>
      <c r="O282" s="18">
        <f t="shared" si="91"/>
        <v>16.58845767793423</v>
      </c>
      <c r="P282" s="29">
        <f t="shared" si="101"/>
        <v>-5.2653585434114802E-3</v>
      </c>
      <c r="Q282" s="18">
        <f t="shared" si="102"/>
        <v>-3032.8465210050126</v>
      </c>
      <c r="R282" s="29">
        <f t="shared" si="92"/>
        <v>371.16212443360411</v>
      </c>
      <c r="T282" s="30">
        <v>277</v>
      </c>
      <c r="U282" s="28">
        <f t="shared" si="103"/>
        <v>554</v>
      </c>
      <c r="V282" s="30">
        <v>0.06</v>
      </c>
      <c r="W282" s="33">
        <v>0.05</v>
      </c>
      <c r="X282" s="30">
        <f t="shared" si="109"/>
        <v>-4.9999999999999975E-3</v>
      </c>
      <c r="Y282" s="33">
        <f t="shared" si="110"/>
        <v>0</v>
      </c>
      <c r="Z282" s="36">
        <f t="shared" si="104"/>
        <v>-2.4999999999999988E-3</v>
      </c>
      <c r="AA282" s="37">
        <f t="shared" si="105"/>
        <v>0</v>
      </c>
      <c r="AB282" s="36">
        <f t="shared" si="106"/>
        <v>2.4999999999999988E-3</v>
      </c>
      <c r="AC282" s="50">
        <f t="shared" si="94"/>
        <v>0</v>
      </c>
      <c r="AD282" s="41"/>
      <c r="AE282" s="42"/>
      <c r="AF282" s="30">
        <v>278</v>
      </c>
      <c r="AG282" s="30">
        <v>0.05</v>
      </c>
      <c r="AH282" s="52">
        <f t="shared" si="95"/>
        <v>5.0000000000000002E-5</v>
      </c>
      <c r="AI282" s="8">
        <f t="shared" si="107"/>
        <v>-2.8647889756541463E-4</v>
      </c>
      <c r="AJ282" s="59">
        <f t="shared" si="108"/>
        <v>8.2070158750293318E-3</v>
      </c>
      <c r="AK282" s="43">
        <f t="shared" si="96"/>
        <v>1461.575</v>
      </c>
      <c r="AL282" s="58">
        <f t="shared" si="97"/>
        <v>0</v>
      </c>
      <c r="AM282" s="8" t="str">
        <f t="shared" si="98"/>
        <v/>
      </c>
      <c r="AN282" s="8" t="str">
        <f t="shared" si="99"/>
        <v/>
      </c>
      <c r="AS282" s="22">
        <v>11.08</v>
      </c>
      <c r="AT282" s="23">
        <v>18.100000000000001</v>
      </c>
    </row>
    <row r="283" spans="11:46" x14ac:dyDescent="0.25">
      <c r="K283" s="15">
        <v>99</v>
      </c>
      <c r="L283" s="26">
        <f t="shared" si="93"/>
        <v>1.7278759594743862</v>
      </c>
      <c r="M283" s="18">
        <f t="shared" si="90"/>
        <v>53.925680337195324</v>
      </c>
      <c r="N283" s="29">
        <f t="shared" si="100"/>
        <v>0.68582887409133519</v>
      </c>
      <c r="O283" s="18">
        <f t="shared" si="91"/>
        <v>16.459892978192045</v>
      </c>
      <c r="P283" s="29">
        <f t="shared" si="101"/>
        <v>-5.4457822168316738E-3</v>
      </c>
      <c r="Q283" s="18">
        <f t="shared" si="102"/>
        <v>-3136.7705568950441</v>
      </c>
      <c r="R283" s="29">
        <f t="shared" si="92"/>
        <v>375.28615383480678</v>
      </c>
      <c r="T283" s="30">
        <v>278</v>
      </c>
      <c r="U283" s="28">
        <f t="shared" si="103"/>
        <v>556</v>
      </c>
      <c r="V283" s="30">
        <v>0.05</v>
      </c>
      <c r="W283" s="33">
        <v>0.05</v>
      </c>
      <c r="X283" s="30">
        <f t="shared" si="109"/>
        <v>-4.9999999999999975E-3</v>
      </c>
      <c r="Y283" s="33">
        <f t="shared" si="110"/>
        <v>0</v>
      </c>
      <c r="Z283" s="36">
        <f t="shared" si="104"/>
        <v>2.4999999999999988E-3</v>
      </c>
      <c r="AA283" s="37">
        <f t="shared" si="105"/>
        <v>0</v>
      </c>
      <c r="AB283" s="36">
        <f t="shared" si="106"/>
        <v>2.4999999999999988E-3</v>
      </c>
      <c r="AC283" s="50">
        <f t="shared" si="94"/>
        <v>0</v>
      </c>
      <c r="AD283" s="41"/>
      <c r="AE283" s="42"/>
      <c r="AF283" s="30">
        <v>279</v>
      </c>
      <c r="AG283" s="30">
        <v>0.05</v>
      </c>
      <c r="AH283" s="52">
        <f t="shared" si="95"/>
        <v>5.0000000000000002E-5</v>
      </c>
      <c r="AI283" s="8">
        <f t="shared" si="107"/>
        <v>0</v>
      </c>
      <c r="AJ283" s="59">
        <f t="shared" si="108"/>
        <v>8.2070158750295399E-3</v>
      </c>
      <c r="AK283" s="43">
        <f t="shared" si="96"/>
        <v>1461.575</v>
      </c>
      <c r="AL283" s="58">
        <f t="shared" si="97"/>
        <v>0</v>
      </c>
      <c r="AM283" s="8" t="str">
        <f t="shared" si="98"/>
        <v/>
      </c>
      <c r="AN283" s="8" t="str">
        <f t="shared" si="99"/>
        <v/>
      </c>
      <c r="AS283" s="22">
        <v>11.08</v>
      </c>
      <c r="AT283" s="23">
        <v>18.100000000000001</v>
      </c>
    </row>
    <row r="284" spans="11:46" x14ac:dyDescent="0.25">
      <c r="K284" s="15">
        <v>100</v>
      </c>
      <c r="L284" s="26">
        <f t="shared" si="93"/>
        <v>1.7453292519943295</v>
      </c>
      <c r="M284" s="18">
        <f t="shared" si="90"/>
        <v>54.605974509342253</v>
      </c>
      <c r="N284" s="29">
        <f t="shared" si="100"/>
        <v>0.68029417214692955</v>
      </c>
      <c r="O284" s="18">
        <f t="shared" si="91"/>
        <v>16.327060131526309</v>
      </c>
      <c r="P284" s="29">
        <f t="shared" si="101"/>
        <v>-5.6210352105203754E-3</v>
      </c>
      <c r="Q284" s="18">
        <f t="shared" si="102"/>
        <v>-3237.7162812597362</v>
      </c>
      <c r="R284" s="29">
        <f t="shared" si="92"/>
        <v>379.37690194032791</v>
      </c>
      <c r="T284" s="30">
        <v>279</v>
      </c>
      <c r="U284" s="28">
        <f t="shared" si="103"/>
        <v>558</v>
      </c>
      <c r="V284" s="30">
        <v>0.05</v>
      </c>
      <c r="W284" s="33">
        <v>0.05</v>
      </c>
      <c r="X284" s="30">
        <f t="shared" si="109"/>
        <v>0</v>
      </c>
      <c r="Y284" s="33">
        <f t="shared" si="110"/>
        <v>0</v>
      </c>
      <c r="Z284" s="36">
        <f t="shared" si="104"/>
        <v>2.4999999999999988E-3</v>
      </c>
      <c r="AA284" s="37">
        <f t="shared" si="105"/>
        <v>0</v>
      </c>
      <c r="AB284" s="36">
        <f t="shared" si="106"/>
        <v>-1.2499999999999994E-3</v>
      </c>
      <c r="AC284" s="50">
        <f t="shared" si="94"/>
        <v>0</v>
      </c>
      <c r="AD284" s="41"/>
      <c r="AE284" s="42"/>
      <c r="AF284" s="30">
        <v>280</v>
      </c>
      <c r="AG284" s="30">
        <v>0.05</v>
      </c>
      <c r="AH284" s="52">
        <f t="shared" si="95"/>
        <v>5.0000000000000002E-5</v>
      </c>
      <c r="AI284" s="8">
        <f t="shared" si="107"/>
        <v>0</v>
      </c>
      <c r="AJ284" s="59">
        <f t="shared" si="108"/>
        <v>0</v>
      </c>
      <c r="AK284" s="43">
        <f t="shared" si="96"/>
        <v>1461.575</v>
      </c>
      <c r="AL284" s="58">
        <f t="shared" si="97"/>
        <v>0</v>
      </c>
      <c r="AM284" s="8" t="str">
        <f t="shared" si="98"/>
        <v/>
      </c>
      <c r="AN284" s="8" t="str">
        <f t="shared" si="99"/>
        <v/>
      </c>
      <c r="AS284" s="22">
        <v>11.08</v>
      </c>
      <c r="AT284" s="23">
        <v>18.100000000000001</v>
      </c>
    </row>
    <row r="285" spans="11:46" x14ac:dyDescent="0.25">
      <c r="K285" s="15">
        <v>101</v>
      </c>
      <c r="L285" s="26">
        <f t="shared" si="93"/>
        <v>1.7627825445142729</v>
      </c>
      <c r="M285" s="18">
        <f t="shared" si="90"/>
        <v>55.280561313012548</v>
      </c>
      <c r="N285" s="29">
        <f t="shared" si="100"/>
        <v>0.67458680367029444</v>
      </c>
      <c r="O285" s="18">
        <f t="shared" si="91"/>
        <v>16.190083288087067</v>
      </c>
      <c r="P285" s="29">
        <f t="shared" si="101"/>
        <v>-5.79111652905695E-3</v>
      </c>
      <c r="Q285" s="18">
        <f t="shared" si="102"/>
        <v>-3335.6831207368032</v>
      </c>
      <c r="R285" s="29">
        <f t="shared" si="92"/>
        <v>383.43333047096627</v>
      </c>
      <c r="T285" s="30">
        <v>280</v>
      </c>
      <c r="U285" s="28">
        <f t="shared" si="103"/>
        <v>560</v>
      </c>
      <c r="V285" s="30">
        <v>0.05</v>
      </c>
      <c r="W285" s="33">
        <v>0.05</v>
      </c>
      <c r="X285" s="30">
        <f t="shared" si="109"/>
        <v>0</v>
      </c>
      <c r="Y285" s="33">
        <f t="shared" si="110"/>
        <v>0</v>
      </c>
      <c r="Z285" s="36">
        <f t="shared" si="104"/>
        <v>0</v>
      </c>
      <c r="AA285" s="37">
        <f t="shared" si="105"/>
        <v>0</v>
      </c>
      <c r="AB285" s="36">
        <f t="shared" si="106"/>
        <v>-2.4999999999999996E-3</v>
      </c>
      <c r="AC285" s="50">
        <f t="shared" si="94"/>
        <v>0</v>
      </c>
      <c r="AD285" s="41"/>
      <c r="AE285" s="42"/>
      <c r="AF285" s="30">
        <v>281</v>
      </c>
      <c r="AG285" s="30">
        <v>0.05</v>
      </c>
      <c r="AH285" s="52">
        <f t="shared" si="95"/>
        <v>5.0000000000000002E-5</v>
      </c>
      <c r="AI285" s="8">
        <f t="shared" si="107"/>
        <v>0</v>
      </c>
      <c r="AJ285" s="59">
        <f t="shared" si="108"/>
        <v>-8.207015875029337E-3</v>
      </c>
      <c r="AK285" s="43">
        <f t="shared" si="96"/>
        <v>1461.575</v>
      </c>
      <c r="AL285" s="58">
        <f t="shared" si="97"/>
        <v>8.207015875029337E-3</v>
      </c>
      <c r="AM285" s="8">
        <f t="shared" si="98"/>
        <v>871.79745693223003</v>
      </c>
      <c r="AN285" s="8">
        <f t="shared" si="99"/>
        <v>8325.0524787424893</v>
      </c>
      <c r="AS285" s="22">
        <v>11.08</v>
      </c>
      <c r="AT285" s="23">
        <v>18.100000000000001</v>
      </c>
    </row>
    <row r="286" spans="11:46" x14ac:dyDescent="0.25">
      <c r="K286" s="15">
        <v>102</v>
      </c>
      <c r="L286" s="26">
        <f t="shared" si="93"/>
        <v>1.7802358370342162</v>
      </c>
      <c r="M286" s="18">
        <f t="shared" si="90"/>
        <v>55.949273252101364</v>
      </c>
      <c r="N286" s="29">
        <f t="shared" si="100"/>
        <v>0.66871193908881565</v>
      </c>
      <c r="O286" s="18">
        <f t="shared" si="91"/>
        <v>16.049086538131576</v>
      </c>
      <c r="P286" s="29">
        <f t="shared" si="101"/>
        <v>-5.9560320880862605E-3</v>
      </c>
      <c r="Q286" s="18">
        <f t="shared" si="102"/>
        <v>-3430.674482737686</v>
      </c>
      <c r="R286" s="29">
        <f t="shared" si="92"/>
        <v>387.45443223835889</v>
      </c>
      <c r="T286" s="30">
        <v>281</v>
      </c>
      <c r="U286" s="28">
        <f t="shared" si="103"/>
        <v>562</v>
      </c>
      <c r="V286" s="30">
        <v>0.05</v>
      </c>
      <c r="W286" s="33">
        <v>0.05</v>
      </c>
      <c r="X286" s="30">
        <f t="shared" si="109"/>
        <v>0</v>
      </c>
      <c r="Y286" s="33">
        <f t="shared" si="110"/>
        <v>0</v>
      </c>
      <c r="Z286" s="36">
        <f t="shared" si="104"/>
        <v>-2.5000000000000005E-3</v>
      </c>
      <c r="AA286" s="37">
        <f t="shared" si="105"/>
        <v>0</v>
      </c>
      <c r="AB286" s="36">
        <f t="shared" si="106"/>
        <v>-1.2500000000000002E-3</v>
      </c>
      <c r="AC286" s="50">
        <f t="shared" si="94"/>
        <v>0</v>
      </c>
      <c r="AD286" s="41"/>
      <c r="AE286" s="42"/>
      <c r="AF286" s="30">
        <v>282</v>
      </c>
      <c r="AG286" s="30">
        <v>0.05</v>
      </c>
      <c r="AH286" s="52">
        <f t="shared" si="95"/>
        <v>5.0000000000000002E-5</v>
      </c>
      <c r="AI286" s="8">
        <f t="shared" si="107"/>
        <v>-2.8647889756541485E-4</v>
      </c>
      <c r="AJ286" s="59">
        <f t="shared" si="108"/>
        <v>-8.2070158750295451E-3</v>
      </c>
      <c r="AK286" s="43">
        <f t="shared" si="96"/>
        <v>1461.575</v>
      </c>
      <c r="AL286" s="58">
        <f t="shared" si="97"/>
        <v>8.2070158750295451E-3</v>
      </c>
      <c r="AM286" s="8">
        <f t="shared" si="98"/>
        <v>871.79745693221901</v>
      </c>
      <c r="AN286" s="8">
        <f t="shared" si="99"/>
        <v>8325.0524787423838</v>
      </c>
      <c r="AS286" s="22">
        <v>11.08</v>
      </c>
      <c r="AT286" s="23">
        <v>18.100000000000001</v>
      </c>
    </row>
    <row r="287" spans="11:46" x14ac:dyDescent="0.25">
      <c r="K287" s="15">
        <v>103</v>
      </c>
      <c r="L287" s="26">
        <f t="shared" si="93"/>
        <v>1.7976891295541595</v>
      </c>
      <c r="M287" s="18">
        <f t="shared" si="90"/>
        <v>56.611947991595486</v>
      </c>
      <c r="N287" s="29">
        <f t="shared" si="100"/>
        <v>0.66267473949412192</v>
      </c>
      <c r="O287" s="18">
        <f t="shared" si="91"/>
        <v>15.904193747858928</v>
      </c>
      <c r="P287" s="29">
        <f t="shared" si="101"/>
        <v>-6.115794565154431E-3</v>
      </c>
      <c r="Q287" s="18">
        <f t="shared" si="102"/>
        <v>-3522.6976695289522</v>
      </c>
      <c r="R287" s="29">
        <f t="shared" si="92"/>
        <v>391.43923108884326</v>
      </c>
      <c r="T287" s="30">
        <v>282</v>
      </c>
      <c r="U287" s="28">
        <f t="shared" si="103"/>
        <v>564</v>
      </c>
      <c r="V287" s="30">
        <v>0.05</v>
      </c>
      <c r="W287" s="33">
        <v>0.05</v>
      </c>
      <c r="X287" s="30">
        <f t="shared" si="109"/>
        <v>-5.000000000000001E-3</v>
      </c>
      <c r="Y287" s="33">
        <f t="shared" si="110"/>
        <v>0</v>
      </c>
      <c r="Z287" s="36">
        <f t="shared" si="104"/>
        <v>-2.5000000000000005E-3</v>
      </c>
      <c r="AA287" s="37">
        <f t="shared" si="105"/>
        <v>0</v>
      </c>
      <c r="AB287" s="36">
        <f t="shared" si="106"/>
        <v>2.5000000000000005E-3</v>
      </c>
      <c r="AC287" s="50">
        <f t="shared" si="94"/>
        <v>0</v>
      </c>
      <c r="AD287" s="41"/>
      <c r="AE287" s="42"/>
      <c r="AF287" s="30">
        <v>283</v>
      </c>
      <c r="AG287" s="30">
        <v>0.04</v>
      </c>
      <c r="AH287" s="52">
        <f t="shared" si="95"/>
        <v>4.0000000000000003E-5</v>
      </c>
      <c r="AI287" s="8">
        <f t="shared" si="107"/>
        <v>-2.8647889756541485E-4</v>
      </c>
      <c r="AJ287" s="59">
        <f t="shared" si="108"/>
        <v>8.2070158750295451E-3</v>
      </c>
      <c r="AK287" s="43">
        <f t="shared" si="96"/>
        <v>1459.96</v>
      </c>
      <c r="AL287" s="58">
        <f t="shared" si="97"/>
        <v>0</v>
      </c>
      <c r="AM287" s="8" t="str">
        <f t="shared" si="98"/>
        <v/>
      </c>
      <c r="AN287" s="8" t="str">
        <f t="shared" si="99"/>
        <v/>
      </c>
      <c r="AS287" s="22">
        <v>11.08</v>
      </c>
      <c r="AT287" s="23">
        <v>18.100000000000001</v>
      </c>
    </row>
    <row r="288" spans="11:46" x14ac:dyDescent="0.25">
      <c r="K288" s="15">
        <v>104</v>
      </c>
      <c r="L288" s="26">
        <f t="shared" si="93"/>
        <v>1.8151424220741028</v>
      </c>
      <c r="M288" s="18">
        <f t="shared" si="90"/>
        <v>57.268428341553992</v>
      </c>
      <c r="N288" s="29">
        <f t="shared" si="100"/>
        <v>0.65648034995850679</v>
      </c>
      <c r="O288" s="18">
        <f t="shared" si="91"/>
        <v>15.755528399004165</v>
      </c>
      <c r="P288" s="29">
        <f t="shared" si="101"/>
        <v>-6.2704232365291546E-3</v>
      </c>
      <c r="Q288" s="18">
        <f t="shared" si="102"/>
        <v>-3611.763784240793</v>
      </c>
      <c r="R288" s="29">
        <f t="shared" si="92"/>
        <v>395.38678180712952</v>
      </c>
      <c r="T288" s="30">
        <v>283</v>
      </c>
      <c r="U288" s="28">
        <f t="shared" si="103"/>
        <v>566</v>
      </c>
      <c r="V288" s="30">
        <v>0.04</v>
      </c>
      <c r="W288" s="33">
        <v>0.05</v>
      </c>
      <c r="X288" s="30">
        <f t="shared" si="109"/>
        <v>-5.000000000000001E-3</v>
      </c>
      <c r="Y288" s="33">
        <f t="shared" si="110"/>
        <v>0</v>
      </c>
      <c r="Z288" s="36">
        <f t="shared" si="104"/>
        <v>2.5000000000000005E-3</v>
      </c>
      <c r="AA288" s="37">
        <f t="shared" si="105"/>
        <v>0</v>
      </c>
      <c r="AB288" s="36">
        <f t="shared" si="106"/>
        <v>1.2500000000000002E-3</v>
      </c>
      <c r="AC288" s="50">
        <f t="shared" si="94"/>
        <v>0</v>
      </c>
      <c r="AD288" s="41"/>
      <c r="AE288" s="42"/>
      <c r="AF288" s="30">
        <v>284</v>
      </c>
      <c r="AG288" s="30">
        <v>0.04</v>
      </c>
      <c r="AH288" s="52">
        <f t="shared" si="95"/>
        <v>4.0000000000000003E-5</v>
      </c>
      <c r="AI288" s="8">
        <f t="shared" si="107"/>
        <v>0</v>
      </c>
      <c r="AJ288" s="59">
        <f t="shared" si="108"/>
        <v>2.0344368323814717E-16</v>
      </c>
      <c r="AK288" s="43">
        <f t="shared" si="96"/>
        <v>1459.96</v>
      </c>
      <c r="AL288" s="58">
        <f t="shared" si="97"/>
        <v>0</v>
      </c>
      <c r="AM288" s="8" t="str">
        <f t="shared" si="98"/>
        <v/>
      </c>
      <c r="AN288" s="8" t="str">
        <f t="shared" si="99"/>
        <v/>
      </c>
      <c r="AS288" s="22">
        <v>11.08</v>
      </c>
      <c r="AT288" s="23">
        <v>18.100000000000001</v>
      </c>
    </row>
    <row r="289" spans="11:46" x14ac:dyDescent="0.25">
      <c r="K289" s="15">
        <v>105</v>
      </c>
      <c r="L289" s="26">
        <f t="shared" si="93"/>
        <v>1.8325957145940461</v>
      </c>
      <c r="M289" s="18">
        <f t="shared" si="90"/>
        <v>57.918562234575056</v>
      </c>
      <c r="N289" s="29">
        <f t="shared" si="100"/>
        <v>0.65013389302106361</v>
      </c>
      <c r="O289" s="18">
        <f t="shared" si="91"/>
        <v>15.603213432505527</v>
      </c>
      <c r="P289" s="29">
        <f t="shared" si="101"/>
        <v>-6.4199438006369292E-3</v>
      </c>
      <c r="Q289" s="18">
        <f t="shared" si="102"/>
        <v>-3697.8876291668712</v>
      </c>
      <c r="R289" s="29">
        <f t="shared" si="92"/>
        <v>399.29616998080417</v>
      </c>
      <c r="T289" s="30">
        <v>284</v>
      </c>
      <c r="U289" s="28">
        <f t="shared" si="103"/>
        <v>568</v>
      </c>
      <c r="V289" s="30">
        <v>0.04</v>
      </c>
      <c r="W289" s="33">
        <v>0.05</v>
      </c>
      <c r="X289" s="30">
        <f t="shared" si="109"/>
        <v>0</v>
      </c>
      <c r="Y289" s="33">
        <f t="shared" si="110"/>
        <v>0</v>
      </c>
      <c r="Z289" s="36">
        <f t="shared" si="104"/>
        <v>0</v>
      </c>
      <c r="AA289" s="37">
        <f t="shared" si="105"/>
        <v>0</v>
      </c>
      <c r="AB289" s="36">
        <f t="shared" si="106"/>
        <v>-2.5000000000000005E-3</v>
      </c>
      <c r="AC289" s="50">
        <f t="shared" si="94"/>
        <v>0</v>
      </c>
      <c r="AD289" s="41"/>
      <c r="AE289" s="42"/>
      <c r="AF289" s="30">
        <v>285</v>
      </c>
      <c r="AG289" s="30">
        <v>0.04</v>
      </c>
      <c r="AH289" s="52">
        <f t="shared" si="95"/>
        <v>4.0000000000000003E-5</v>
      </c>
      <c r="AI289" s="8">
        <f t="shared" si="107"/>
        <v>-2.8647889756540774E-4</v>
      </c>
      <c r="AJ289" s="59">
        <f t="shared" si="108"/>
        <v>-8.207015875029134E-3</v>
      </c>
      <c r="AK289" s="43">
        <f t="shared" si="96"/>
        <v>1459.96</v>
      </c>
      <c r="AL289" s="58">
        <f t="shared" si="97"/>
        <v>8.207015875029134E-3</v>
      </c>
      <c r="AM289" s="8">
        <f t="shared" si="98"/>
        <v>871.31829121234671</v>
      </c>
      <c r="AN289" s="8">
        <f t="shared" si="99"/>
        <v>8320.4767831697118</v>
      </c>
      <c r="AS289" s="22">
        <v>11.08</v>
      </c>
      <c r="AT289" s="23">
        <v>18.100000000000001</v>
      </c>
    </row>
    <row r="290" spans="11:46" x14ac:dyDescent="0.25">
      <c r="K290" s="15">
        <v>106</v>
      </c>
      <c r="L290" s="26">
        <f t="shared" si="93"/>
        <v>1.8500490071139892</v>
      </c>
      <c r="M290" s="18">
        <f t="shared" si="90"/>
        <v>58.562202696932289</v>
      </c>
      <c r="N290" s="29">
        <f t="shared" si="100"/>
        <v>0.64364046235723293</v>
      </c>
      <c r="O290" s="18">
        <f t="shared" si="91"/>
        <v>15.44737109657359</v>
      </c>
      <c r="P290" s="29">
        <f t="shared" si="101"/>
        <v>-6.5643881892256672E-3</v>
      </c>
      <c r="Q290" s="18">
        <f t="shared" si="102"/>
        <v>-3781.0875969939843</v>
      </c>
      <c r="R290" s="29">
        <f t="shared" si="92"/>
        <v>403.16651182676651</v>
      </c>
      <c r="T290" s="30">
        <v>285</v>
      </c>
      <c r="U290" s="28">
        <f t="shared" si="103"/>
        <v>570</v>
      </c>
      <c r="V290" s="30">
        <v>0.04</v>
      </c>
      <c r="W290" s="33">
        <v>0.05</v>
      </c>
      <c r="X290" s="30">
        <f t="shared" si="109"/>
        <v>-5.000000000000001E-3</v>
      </c>
      <c r="Y290" s="33">
        <f t="shared" si="110"/>
        <v>0</v>
      </c>
      <c r="Z290" s="36">
        <f t="shared" si="104"/>
        <v>-2.5000000000000005E-3</v>
      </c>
      <c r="AA290" s="37">
        <f t="shared" si="105"/>
        <v>0</v>
      </c>
      <c r="AB290" s="36">
        <f t="shared" si="106"/>
        <v>1.2500000000000002E-3</v>
      </c>
      <c r="AC290" s="50">
        <f t="shared" si="94"/>
        <v>0</v>
      </c>
      <c r="AD290" s="41"/>
      <c r="AE290" s="42"/>
      <c r="AF290" s="30">
        <v>286</v>
      </c>
      <c r="AG290" s="30">
        <v>0.03</v>
      </c>
      <c r="AH290" s="52">
        <f t="shared" si="95"/>
        <v>2.9999999999999997E-5</v>
      </c>
      <c r="AI290" s="8">
        <f t="shared" si="107"/>
        <v>-2.8647889756540774E-4</v>
      </c>
      <c r="AJ290" s="59">
        <f t="shared" si="108"/>
        <v>8.207015875029134E-3</v>
      </c>
      <c r="AK290" s="43">
        <f t="shared" si="96"/>
        <v>1458.345</v>
      </c>
      <c r="AL290" s="58">
        <f t="shared" si="97"/>
        <v>0</v>
      </c>
      <c r="AM290" s="8" t="str">
        <f t="shared" si="98"/>
        <v/>
      </c>
      <c r="AN290" s="8" t="str">
        <f t="shared" si="99"/>
        <v/>
      </c>
      <c r="AS290" s="22">
        <v>11.08</v>
      </c>
      <c r="AT290" s="23">
        <v>18.100000000000001</v>
      </c>
    </row>
    <row r="291" spans="11:46" x14ac:dyDescent="0.25">
      <c r="K291" s="15">
        <v>107</v>
      </c>
      <c r="L291" s="26">
        <f t="shared" si="93"/>
        <v>1.8675022996339325</v>
      </c>
      <c r="M291" s="18">
        <f t="shared" si="90"/>
        <v>59.199207813574901</v>
      </c>
      <c r="N291" s="29">
        <f t="shared" si="100"/>
        <v>0.63700511664261228</v>
      </c>
      <c r="O291" s="18">
        <f t="shared" si="91"/>
        <v>15.288122799422695</v>
      </c>
      <c r="P291" s="29">
        <f t="shared" si="101"/>
        <v>-6.7037943672119127E-3</v>
      </c>
      <c r="Q291" s="18">
        <f t="shared" si="102"/>
        <v>-3861.3855555140617</v>
      </c>
      <c r="R291" s="29">
        <f t="shared" si="92"/>
        <v>406.99695398076784</v>
      </c>
      <c r="T291" s="30">
        <v>286</v>
      </c>
      <c r="U291" s="28">
        <f t="shared" si="103"/>
        <v>572</v>
      </c>
      <c r="V291" s="30">
        <v>0.03</v>
      </c>
      <c r="W291" s="33">
        <v>0.05</v>
      </c>
      <c r="X291" s="30">
        <f t="shared" si="109"/>
        <v>-5.000000000000001E-3</v>
      </c>
      <c r="Y291" s="33">
        <f t="shared" si="110"/>
        <v>0</v>
      </c>
      <c r="Z291" s="36">
        <f t="shared" si="104"/>
        <v>2.5000000000000005E-3</v>
      </c>
      <c r="AA291" s="37">
        <f t="shared" si="105"/>
        <v>0</v>
      </c>
      <c r="AB291" s="36">
        <f t="shared" si="106"/>
        <v>1.2500000000000007E-3</v>
      </c>
      <c r="AC291" s="50">
        <f t="shared" si="94"/>
        <v>0</v>
      </c>
      <c r="AD291" s="41"/>
      <c r="AE291" s="42"/>
      <c r="AF291" s="30">
        <v>287</v>
      </c>
      <c r="AG291" s="30">
        <v>0.03</v>
      </c>
      <c r="AH291" s="52">
        <f t="shared" si="95"/>
        <v>2.9999999999999997E-5</v>
      </c>
      <c r="AI291" s="8">
        <f t="shared" si="107"/>
        <v>0</v>
      </c>
      <c r="AJ291" s="59">
        <f t="shared" si="108"/>
        <v>-2.0033767280703043E-16</v>
      </c>
      <c r="AK291" s="43">
        <f t="shared" si="96"/>
        <v>1458.345</v>
      </c>
      <c r="AL291" s="58">
        <f t="shared" si="97"/>
        <v>2.0033767280703043E-16</v>
      </c>
      <c r="AM291" s="8" t="str">
        <f t="shared" si="98"/>
        <v/>
      </c>
      <c r="AN291" s="8" t="str">
        <f t="shared" si="99"/>
        <v/>
      </c>
      <c r="AS291" s="22">
        <v>11.08</v>
      </c>
      <c r="AT291" s="23">
        <v>18.100000000000001</v>
      </c>
    </row>
    <row r="292" spans="11:46" x14ac:dyDescent="0.25">
      <c r="K292" s="15">
        <v>108</v>
      </c>
      <c r="L292" s="26">
        <f t="shared" si="93"/>
        <v>1.8849555921538759</v>
      </c>
      <c r="M292" s="18">
        <f t="shared" si="90"/>
        <v>59.82944068719771</v>
      </c>
      <c r="N292" s="29">
        <f t="shared" si="100"/>
        <v>0.63023287362280911</v>
      </c>
      <c r="O292" s="18">
        <f t="shared" si="91"/>
        <v>15.125588966947419</v>
      </c>
      <c r="P292" s="29">
        <f t="shared" si="101"/>
        <v>-6.838206121564383E-3</v>
      </c>
      <c r="Q292" s="18">
        <f t="shared" si="102"/>
        <v>-3938.8067260210846</v>
      </c>
      <c r="R292" s="29">
        <f t="shared" si="92"/>
        <v>410.78667325129072</v>
      </c>
      <c r="T292" s="30">
        <v>287</v>
      </c>
      <c r="U292" s="28">
        <f t="shared" si="103"/>
        <v>574</v>
      </c>
      <c r="V292" s="30">
        <v>0.03</v>
      </c>
      <c r="W292" s="33">
        <v>0.05</v>
      </c>
      <c r="X292" s="30">
        <f t="shared" si="109"/>
        <v>0</v>
      </c>
      <c r="Y292" s="33">
        <f t="shared" si="110"/>
        <v>0</v>
      </c>
      <c r="Z292" s="36">
        <f t="shared" si="104"/>
        <v>8.6736173798840355E-19</v>
      </c>
      <c r="AA292" s="37">
        <f t="shared" si="105"/>
        <v>0</v>
      </c>
      <c r="AB292" s="36">
        <f t="shared" si="106"/>
        <v>-2.5000000000000001E-3</v>
      </c>
      <c r="AC292" s="50">
        <f t="shared" si="94"/>
        <v>0</v>
      </c>
      <c r="AD292" s="41"/>
      <c r="AE292" s="42"/>
      <c r="AF292" s="30">
        <v>288</v>
      </c>
      <c r="AG292" s="30">
        <v>0.03</v>
      </c>
      <c r="AH292" s="52">
        <f t="shared" si="95"/>
        <v>2.9999999999999997E-5</v>
      </c>
      <c r="AI292" s="8">
        <f t="shared" si="107"/>
        <v>-2.8647889756541474E-4</v>
      </c>
      <c r="AJ292" s="59">
        <f t="shared" si="108"/>
        <v>-8.2070158750293335E-3</v>
      </c>
      <c r="AK292" s="43">
        <f t="shared" si="96"/>
        <v>1458.345</v>
      </c>
      <c r="AL292" s="58">
        <f t="shared" si="97"/>
        <v>8.2070158750293335E-3</v>
      </c>
      <c r="AM292" s="8">
        <f t="shared" si="98"/>
        <v>870.83886183889774</v>
      </c>
      <c r="AN292" s="8">
        <f t="shared" si="99"/>
        <v>8315.89856989084</v>
      </c>
      <c r="AS292" s="22">
        <v>11.08</v>
      </c>
      <c r="AT292" s="23">
        <v>18.100000000000001</v>
      </c>
    </row>
    <row r="293" spans="11:46" x14ac:dyDescent="0.25">
      <c r="K293" s="15">
        <v>109</v>
      </c>
      <c r="L293" s="26">
        <f t="shared" si="93"/>
        <v>1.9024088846738192</v>
      </c>
      <c r="M293" s="18">
        <f t="shared" si="90"/>
        <v>60.452769391597194</v>
      </c>
      <c r="N293" s="29">
        <f t="shared" si="100"/>
        <v>0.62332870439948351</v>
      </c>
      <c r="O293" s="18">
        <f t="shared" si="91"/>
        <v>14.959888905587604</v>
      </c>
      <c r="P293" s="29">
        <f t="shared" si="101"/>
        <v>-6.9676728408403221E-3</v>
      </c>
      <c r="Q293" s="18">
        <f t="shared" si="102"/>
        <v>-4013.3795563240255</v>
      </c>
      <c r="R293" s="29">
        <f t="shared" si="92"/>
        <v>414.53487633906963</v>
      </c>
      <c r="T293" s="30">
        <v>288</v>
      </c>
      <c r="U293" s="28">
        <f t="shared" si="103"/>
        <v>576</v>
      </c>
      <c r="V293" s="30">
        <v>0.03</v>
      </c>
      <c r="W293" s="33">
        <v>0.05</v>
      </c>
      <c r="X293" s="30">
        <f t="shared" si="109"/>
        <v>-4.9999999999999992E-3</v>
      </c>
      <c r="Y293" s="33">
        <f t="shared" si="110"/>
        <v>0</v>
      </c>
      <c r="Z293" s="36">
        <f t="shared" si="104"/>
        <v>-2.4999999999999996E-3</v>
      </c>
      <c r="AA293" s="37">
        <f t="shared" si="105"/>
        <v>0</v>
      </c>
      <c r="AB293" s="36">
        <f t="shared" si="106"/>
        <v>1.2499999999999994E-3</v>
      </c>
      <c r="AC293" s="50">
        <f t="shared" si="94"/>
        <v>0</v>
      </c>
      <c r="AD293" s="41"/>
      <c r="AE293" s="42"/>
      <c r="AF293" s="30">
        <v>289</v>
      </c>
      <c r="AG293" s="30">
        <v>0.02</v>
      </c>
      <c r="AH293" s="52">
        <f t="shared" si="95"/>
        <v>2.0000000000000002E-5</v>
      </c>
      <c r="AI293" s="8">
        <f t="shared" si="107"/>
        <v>-2.8647889756540742E-4</v>
      </c>
      <c r="AJ293" s="59">
        <f t="shared" si="108"/>
        <v>8.2070158750293335E-3</v>
      </c>
      <c r="AK293" s="43">
        <f t="shared" si="96"/>
        <v>1456.73</v>
      </c>
      <c r="AL293" s="58">
        <f t="shared" si="97"/>
        <v>0</v>
      </c>
      <c r="AM293" s="8" t="str">
        <f t="shared" si="98"/>
        <v/>
      </c>
      <c r="AN293" s="8" t="str">
        <f t="shared" si="99"/>
        <v/>
      </c>
      <c r="AS293" s="22">
        <v>11.08</v>
      </c>
      <c r="AT293" s="23">
        <v>18.100000000000001</v>
      </c>
    </row>
    <row r="294" spans="11:46" x14ac:dyDescent="0.25">
      <c r="K294" s="15">
        <v>110</v>
      </c>
      <c r="L294" s="26">
        <f t="shared" si="93"/>
        <v>1.9198621771937625</v>
      </c>
      <c r="M294" s="18">
        <f t="shared" si="90"/>
        <v>61.069066919538322</v>
      </c>
      <c r="N294" s="29">
        <f t="shared" si="100"/>
        <v>0.61629752794112846</v>
      </c>
      <c r="O294" s="18">
        <f t="shared" si="91"/>
        <v>14.791140670587083</v>
      </c>
      <c r="P294" s="29">
        <f t="shared" si="101"/>
        <v>-7.092249286010599E-3</v>
      </c>
      <c r="Q294" s="18">
        <f t="shared" si="102"/>
        <v>-4085.135588742105</v>
      </c>
      <c r="R294" s="29">
        <f t="shared" si="92"/>
        <v>418.24079952360341</v>
      </c>
      <c r="T294" s="30">
        <v>289</v>
      </c>
      <c r="U294" s="28">
        <f t="shared" si="103"/>
        <v>578</v>
      </c>
      <c r="V294" s="30">
        <v>0.02</v>
      </c>
      <c r="W294" s="33">
        <v>0.05</v>
      </c>
      <c r="X294" s="30">
        <f t="shared" si="109"/>
        <v>-4.9999999999999992E-3</v>
      </c>
      <c r="Y294" s="33">
        <f t="shared" si="110"/>
        <v>0</v>
      </c>
      <c r="Z294" s="36">
        <f t="shared" si="104"/>
        <v>2.4999999999999996E-3</v>
      </c>
      <c r="AA294" s="37">
        <f t="shared" si="105"/>
        <v>0</v>
      </c>
      <c r="AB294" s="36">
        <f t="shared" si="106"/>
        <v>1.2499999999999996E-3</v>
      </c>
      <c r="AC294" s="50">
        <f t="shared" si="94"/>
        <v>0</v>
      </c>
      <c r="AD294" s="41"/>
      <c r="AE294" s="42"/>
      <c r="AF294" s="30">
        <v>290</v>
      </c>
      <c r="AG294" s="30">
        <v>0.02</v>
      </c>
      <c r="AH294" s="52">
        <f t="shared" si="95"/>
        <v>2.0000000000000002E-5</v>
      </c>
      <c r="AI294" s="8">
        <f t="shared" si="107"/>
        <v>0</v>
      </c>
      <c r="AJ294" s="59">
        <f t="shared" si="108"/>
        <v>-2.1431471974705036E-16</v>
      </c>
      <c r="AK294" s="43">
        <f t="shared" si="96"/>
        <v>1456.73</v>
      </c>
      <c r="AL294" s="58">
        <f t="shared" si="97"/>
        <v>2.1431471974705036E-16</v>
      </c>
      <c r="AM294" s="8" t="str">
        <f t="shared" si="98"/>
        <v/>
      </c>
      <c r="AN294" s="8" t="str">
        <f t="shared" si="99"/>
        <v/>
      </c>
      <c r="AS294" s="22">
        <v>11.08</v>
      </c>
      <c r="AT294" s="23">
        <v>18.100000000000001</v>
      </c>
    </row>
    <row r="295" spans="11:46" x14ac:dyDescent="0.25">
      <c r="K295" s="15">
        <v>111</v>
      </c>
      <c r="L295" s="26">
        <f t="shared" si="93"/>
        <v>1.9373154697137058</v>
      </c>
      <c r="M295" s="18">
        <f t="shared" si="90"/>
        <v>61.678211125365785</v>
      </c>
      <c r="N295" s="29">
        <f t="shared" si="100"/>
        <v>0.60914420582746232</v>
      </c>
      <c r="O295" s="18">
        <f t="shared" si="91"/>
        <v>14.619460939859096</v>
      </c>
      <c r="P295" s="29">
        <f t="shared" si="101"/>
        <v>-7.2119953533480441E-3</v>
      </c>
      <c r="Q295" s="18">
        <f t="shared" si="102"/>
        <v>-4154.1093235284734</v>
      </c>
      <c r="R295" s="29">
        <f t="shared" si="92"/>
        <v>421.90370831806484</v>
      </c>
      <c r="T295" s="30">
        <v>290</v>
      </c>
      <c r="U295" s="28">
        <f t="shared" si="103"/>
        <v>580</v>
      </c>
      <c r="V295" s="30">
        <v>0.02</v>
      </c>
      <c r="W295" s="33">
        <v>0.05</v>
      </c>
      <c r="X295" s="30">
        <f t="shared" si="109"/>
        <v>0</v>
      </c>
      <c r="Y295" s="33">
        <f t="shared" si="110"/>
        <v>0</v>
      </c>
      <c r="Z295" s="36">
        <f t="shared" si="104"/>
        <v>-4.3368086899420177E-19</v>
      </c>
      <c r="AA295" s="37">
        <f t="shared" si="105"/>
        <v>0</v>
      </c>
      <c r="AB295" s="36">
        <f t="shared" si="106"/>
        <v>-2.4999999999999996E-3</v>
      </c>
      <c r="AC295" s="50">
        <f t="shared" si="94"/>
        <v>0</v>
      </c>
      <c r="AD295" s="41"/>
      <c r="AE295" s="42"/>
      <c r="AF295" s="30">
        <v>291</v>
      </c>
      <c r="AG295" s="30">
        <v>0.02</v>
      </c>
      <c r="AH295" s="52">
        <f t="shared" si="95"/>
        <v>2.0000000000000002E-5</v>
      </c>
      <c r="AI295" s="8">
        <f t="shared" si="107"/>
        <v>-2.864788975654149E-4</v>
      </c>
      <c r="AJ295" s="59">
        <f t="shared" si="108"/>
        <v>-8.2070158750295469E-3</v>
      </c>
      <c r="AK295" s="43">
        <f t="shared" si="96"/>
        <v>1456.73</v>
      </c>
      <c r="AL295" s="58">
        <f t="shared" si="97"/>
        <v>8.2070158750295469E-3</v>
      </c>
      <c r="AM295" s="8">
        <f t="shared" si="98"/>
        <v>870.35916837621062</v>
      </c>
      <c r="AN295" s="8">
        <f t="shared" si="99"/>
        <v>8311.3178347455105</v>
      </c>
      <c r="AS295" s="22">
        <v>11.08</v>
      </c>
      <c r="AT295" s="23">
        <v>18.100000000000001</v>
      </c>
    </row>
    <row r="296" spans="11:46" x14ac:dyDescent="0.25">
      <c r="K296" s="15">
        <v>112</v>
      </c>
      <c r="L296" s="26">
        <f t="shared" si="93"/>
        <v>1.9547687622336491</v>
      </c>
      <c r="M296" s="18">
        <f t="shared" si="90"/>
        <v>62.280084662600217</v>
      </c>
      <c r="N296" s="29">
        <f t="shared" si="100"/>
        <v>0.60187353723443238</v>
      </c>
      <c r="O296" s="18">
        <f t="shared" si="91"/>
        <v>14.444964893626377</v>
      </c>
      <c r="P296" s="29">
        <f t="shared" si="101"/>
        <v>-7.3269758309351118E-3</v>
      </c>
      <c r="Q296" s="18">
        <f t="shared" si="102"/>
        <v>-4220.3380786186244</v>
      </c>
      <c r="R296" s="29">
        <f t="shared" si="92"/>
        <v>425.52289709405409</v>
      </c>
      <c r="T296" s="30">
        <v>291</v>
      </c>
      <c r="U296" s="28">
        <f t="shared" si="103"/>
        <v>582</v>
      </c>
      <c r="V296" s="30">
        <v>0.02</v>
      </c>
      <c r="W296" s="33">
        <v>0.05</v>
      </c>
      <c r="X296" s="30">
        <f t="shared" si="109"/>
        <v>-5.0000000000000001E-3</v>
      </c>
      <c r="Y296" s="33">
        <f t="shared" si="110"/>
        <v>0</v>
      </c>
      <c r="Z296" s="36">
        <f t="shared" si="104"/>
        <v>-2.5000000000000001E-3</v>
      </c>
      <c r="AA296" s="37">
        <f t="shared" si="105"/>
        <v>0</v>
      </c>
      <c r="AB296" s="36">
        <f t="shared" si="106"/>
        <v>1.2500000000000002E-3</v>
      </c>
      <c r="AC296" s="50">
        <f t="shared" si="94"/>
        <v>0</v>
      </c>
      <c r="AD296" s="41"/>
      <c r="AE296" s="42"/>
      <c r="AF296" s="30">
        <v>292</v>
      </c>
      <c r="AG296" s="30">
        <v>0.01</v>
      </c>
      <c r="AH296" s="52">
        <f t="shared" si="95"/>
        <v>1.0000000000000001E-5</v>
      </c>
      <c r="AI296" s="8">
        <f t="shared" si="107"/>
        <v>-2.864788975654149E-4</v>
      </c>
      <c r="AJ296" s="59">
        <f t="shared" si="108"/>
        <v>8.2070158750295469E-3</v>
      </c>
      <c r="AK296" s="43">
        <f t="shared" si="96"/>
        <v>1455.115</v>
      </c>
      <c r="AL296" s="58">
        <f t="shared" si="97"/>
        <v>0</v>
      </c>
      <c r="AM296" s="8" t="str">
        <f t="shared" si="98"/>
        <v/>
      </c>
      <c r="AN296" s="8" t="str">
        <f t="shared" si="99"/>
        <v/>
      </c>
      <c r="AS296" s="22">
        <v>11.08</v>
      </c>
      <c r="AT296" s="23">
        <v>18.100000000000001</v>
      </c>
    </row>
    <row r="297" spans="11:46" x14ac:dyDescent="0.25">
      <c r="K297" s="15">
        <v>113</v>
      </c>
      <c r="L297" s="26">
        <f t="shared" si="93"/>
        <v>1.9722220547535925</v>
      </c>
      <c r="M297" s="18">
        <f t="shared" si="90"/>
        <v>62.874574916765809</v>
      </c>
      <c r="N297" s="29">
        <f t="shared" si="100"/>
        <v>0.59449025416559209</v>
      </c>
      <c r="O297" s="18">
        <f t="shared" si="91"/>
        <v>14.26776609997421</v>
      </c>
      <c r="P297" s="29">
        <f t="shared" si="101"/>
        <v>-7.4372601491496937E-3</v>
      </c>
      <c r="Q297" s="18">
        <f t="shared" si="102"/>
        <v>-4283.8618459102236</v>
      </c>
      <c r="R297" s="29">
        <f t="shared" si="92"/>
        <v>429.09768867767713</v>
      </c>
      <c r="T297" s="30">
        <v>292</v>
      </c>
      <c r="U297" s="28">
        <f t="shared" si="103"/>
        <v>584</v>
      </c>
      <c r="V297" s="30">
        <v>0.01</v>
      </c>
      <c r="W297" s="33">
        <v>0.05</v>
      </c>
      <c r="X297" s="30">
        <f t="shared" si="109"/>
        <v>-5.0000000000000001E-3</v>
      </c>
      <c r="Y297" s="33">
        <f t="shared" si="110"/>
        <v>0</v>
      </c>
      <c r="Z297" s="36">
        <f t="shared" si="104"/>
        <v>2.5000000000000001E-3</v>
      </c>
      <c r="AA297" s="37">
        <f t="shared" si="105"/>
        <v>0</v>
      </c>
      <c r="AB297" s="36">
        <f t="shared" si="106"/>
        <v>2.5000000000000001E-3</v>
      </c>
      <c r="AC297" s="50">
        <f t="shared" si="94"/>
        <v>0</v>
      </c>
      <c r="AD297" s="41"/>
      <c r="AE297" s="42"/>
      <c r="AF297" s="30">
        <v>293</v>
      </c>
      <c r="AG297" s="30">
        <v>0.01</v>
      </c>
      <c r="AH297" s="52">
        <f t="shared" si="95"/>
        <v>1.0000000000000001E-5</v>
      </c>
      <c r="AI297" s="8">
        <f t="shared" si="107"/>
        <v>0</v>
      </c>
      <c r="AJ297" s="59">
        <f t="shared" si="108"/>
        <v>8.2070158750295469E-3</v>
      </c>
      <c r="AK297" s="43">
        <f t="shared" si="96"/>
        <v>1455.115</v>
      </c>
      <c r="AL297" s="58">
        <f t="shared" si="97"/>
        <v>0</v>
      </c>
      <c r="AM297" s="8" t="str">
        <f t="shared" si="98"/>
        <v/>
      </c>
      <c r="AN297" s="8" t="str">
        <f t="shared" si="99"/>
        <v/>
      </c>
      <c r="AS297" s="22">
        <v>11.08</v>
      </c>
      <c r="AT297" s="23">
        <v>18.100000000000001</v>
      </c>
    </row>
    <row r="298" spans="11:46" x14ac:dyDescent="0.25">
      <c r="K298" s="15">
        <v>114</v>
      </c>
      <c r="L298" s="26">
        <f t="shared" si="93"/>
        <v>1.9896753472735358</v>
      </c>
      <c r="M298" s="18">
        <f t="shared" si="90"/>
        <v>63.461573933701942</v>
      </c>
      <c r="N298" s="29">
        <f t="shared" si="100"/>
        <v>0.58699901693613299</v>
      </c>
      <c r="O298" s="18">
        <f t="shared" si="91"/>
        <v>14.087976406467192</v>
      </c>
      <c r="P298" s="29">
        <f t="shared" si="101"/>
        <v>-7.5429221265821411E-3</v>
      </c>
      <c r="Q298" s="18">
        <f t="shared" si="102"/>
        <v>-4344.7231449113133</v>
      </c>
      <c r="R298" s="29">
        <f t="shared" si="92"/>
        <v>432.62743391846919</v>
      </c>
      <c r="T298" s="30">
        <v>293</v>
      </c>
      <c r="U298" s="28">
        <f t="shared" si="103"/>
        <v>586</v>
      </c>
      <c r="V298" s="30">
        <v>0.01</v>
      </c>
      <c r="W298" s="33">
        <v>0.05</v>
      </c>
      <c r="X298" s="30">
        <f t="shared" si="109"/>
        <v>0</v>
      </c>
      <c r="Y298" s="33">
        <f t="shared" si="110"/>
        <v>0</v>
      </c>
      <c r="Z298" s="36">
        <f t="shared" si="104"/>
        <v>2.5000000000000001E-3</v>
      </c>
      <c r="AA298" s="37">
        <f t="shared" si="105"/>
        <v>0</v>
      </c>
      <c r="AB298" s="36">
        <f t="shared" si="106"/>
        <v>-2.5000000000000001E-3</v>
      </c>
      <c r="AC298" s="50">
        <f t="shared" si="94"/>
        <v>0</v>
      </c>
      <c r="AD298" s="41"/>
      <c r="AE298" s="42"/>
      <c r="AF298" s="30">
        <v>294</v>
      </c>
      <c r="AG298" s="30">
        <v>0.01</v>
      </c>
      <c r="AH298" s="52">
        <f t="shared" si="95"/>
        <v>1.0000000000000001E-5</v>
      </c>
      <c r="AI298" s="8">
        <f t="shared" si="107"/>
        <v>0</v>
      </c>
      <c r="AJ298" s="59">
        <f t="shared" si="108"/>
        <v>-8.2070158750291288E-3</v>
      </c>
      <c r="AK298" s="43">
        <f t="shared" si="96"/>
        <v>1455.115</v>
      </c>
      <c r="AL298" s="58">
        <f t="shared" si="97"/>
        <v>8.2070158750291288E-3</v>
      </c>
      <c r="AM298" s="8">
        <f t="shared" si="98"/>
        <v>869.87921038742445</v>
      </c>
      <c r="AN298" s="8">
        <f t="shared" si="99"/>
        <v>8306.7345735620038</v>
      </c>
      <c r="AS298" s="22">
        <v>11.08</v>
      </c>
      <c r="AT298" s="23">
        <v>18.100000000000001</v>
      </c>
    </row>
    <row r="299" spans="11:46" x14ac:dyDescent="0.25">
      <c r="K299" s="15">
        <v>115</v>
      </c>
      <c r="L299" s="26">
        <f t="shared" si="93"/>
        <v>2.0071286397934789</v>
      </c>
      <c r="M299" s="18">
        <f t="shared" si="90"/>
        <v>64.04097834361437</v>
      </c>
      <c r="N299" s="29">
        <f t="shared" si="100"/>
        <v>0.57940440991242781</v>
      </c>
      <c r="O299" s="18">
        <f t="shared" si="91"/>
        <v>13.905705837898267</v>
      </c>
      <c r="P299" s="29">
        <f t="shared" si="101"/>
        <v>-7.6440397121118053E-3</v>
      </c>
      <c r="Q299" s="18">
        <f t="shared" si="102"/>
        <v>-4402.9668741763999</v>
      </c>
      <c r="R299" s="29">
        <f t="shared" si="92"/>
        <v>436.111511232699</v>
      </c>
      <c r="T299" s="30">
        <v>294</v>
      </c>
      <c r="U299" s="28">
        <f t="shared" si="103"/>
        <v>588</v>
      </c>
      <c r="V299" s="30">
        <v>0.01</v>
      </c>
      <c r="W299" s="33">
        <v>0.05</v>
      </c>
      <c r="X299" s="30">
        <f t="shared" si="109"/>
        <v>0</v>
      </c>
      <c r="Y299" s="33">
        <f t="shared" si="110"/>
        <v>0</v>
      </c>
      <c r="Z299" s="36">
        <f t="shared" si="104"/>
        <v>-2.5000000000000001E-3</v>
      </c>
      <c r="AA299" s="37">
        <f t="shared" si="105"/>
        <v>0</v>
      </c>
      <c r="AB299" s="36">
        <f t="shared" si="106"/>
        <v>-2.5000000000000001E-3</v>
      </c>
      <c r="AC299" s="50">
        <f t="shared" si="94"/>
        <v>0</v>
      </c>
      <c r="AD299" s="41"/>
      <c r="AE299" s="42"/>
      <c r="AF299" s="30">
        <v>295</v>
      </c>
      <c r="AG299" s="30">
        <v>0.01</v>
      </c>
      <c r="AH299" s="52">
        <f t="shared" si="95"/>
        <v>1.0000000000000001E-5</v>
      </c>
      <c r="AI299" s="8">
        <f t="shared" si="107"/>
        <v>-2.8647889756540758E-4</v>
      </c>
      <c r="AJ299" s="59">
        <f t="shared" si="108"/>
        <v>-8.2070158750293387E-3</v>
      </c>
      <c r="AK299" s="43">
        <f t="shared" si="96"/>
        <v>1455.115</v>
      </c>
      <c r="AL299" s="58">
        <f t="shared" si="97"/>
        <v>8.2070158750293387E-3</v>
      </c>
      <c r="AM299" s="8">
        <f t="shared" si="98"/>
        <v>869.87921038741331</v>
      </c>
      <c r="AN299" s="8">
        <f t="shared" si="99"/>
        <v>8306.7345735618983</v>
      </c>
      <c r="AS299" s="22">
        <v>11.08</v>
      </c>
      <c r="AT299" s="23">
        <v>18.100000000000001</v>
      </c>
    </row>
    <row r="300" spans="11:46" x14ac:dyDescent="0.25">
      <c r="K300" s="15">
        <v>116</v>
      </c>
      <c r="L300" s="26">
        <f t="shared" si="93"/>
        <v>2.0245819323134224</v>
      </c>
      <c r="M300" s="18">
        <f t="shared" si="90"/>
        <v>64.612689281126279</v>
      </c>
      <c r="N300" s="29">
        <f t="shared" si="100"/>
        <v>0.57171093751190938</v>
      </c>
      <c r="O300" s="18">
        <f t="shared" si="91"/>
        <v>13.721062500285825</v>
      </c>
      <c r="P300" s="29">
        <f t="shared" si="101"/>
        <v>-7.7406947241414059E-3</v>
      </c>
      <c r="Q300" s="18">
        <f t="shared" si="102"/>
        <v>-4458.6401611054498</v>
      </c>
      <c r="R300" s="29">
        <f t="shared" si="92"/>
        <v>439.54932612261905</v>
      </c>
      <c r="T300" s="30">
        <v>295</v>
      </c>
      <c r="U300" s="28">
        <f t="shared" si="103"/>
        <v>590</v>
      </c>
      <c r="V300" s="30">
        <v>0.01</v>
      </c>
      <c r="W300" s="33">
        <v>0.05</v>
      </c>
      <c r="X300" s="30">
        <f t="shared" si="109"/>
        <v>-5.0000000000000001E-3</v>
      </c>
      <c r="Y300" s="33">
        <f t="shared" si="110"/>
        <v>0</v>
      </c>
      <c r="Z300" s="36">
        <f t="shared" si="104"/>
        <v>-2.5000000000000001E-3</v>
      </c>
      <c r="AA300" s="37">
        <f t="shared" si="105"/>
        <v>0</v>
      </c>
      <c r="AB300" s="36">
        <f t="shared" si="106"/>
        <v>2.5000000000000001E-3</v>
      </c>
      <c r="AC300" s="50">
        <f t="shared" si="94"/>
        <v>0</v>
      </c>
      <c r="AD300" s="41"/>
      <c r="AE300" s="42"/>
      <c r="AF300" s="30">
        <v>296</v>
      </c>
      <c r="AG300" s="30">
        <v>0</v>
      </c>
      <c r="AH300" s="52">
        <f t="shared" si="95"/>
        <v>0</v>
      </c>
      <c r="AI300" s="8">
        <f t="shared" si="107"/>
        <v>-2.864788975654149E-4</v>
      </c>
      <c r="AJ300" s="59">
        <f t="shared" si="108"/>
        <v>8.207015875029337E-3</v>
      </c>
      <c r="AK300" s="43">
        <f t="shared" si="96"/>
        <v>1453.5</v>
      </c>
      <c r="AL300" s="58">
        <f t="shared" si="97"/>
        <v>0</v>
      </c>
      <c r="AM300" s="8" t="str">
        <f t="shared" si="98"/>
        <v/>
      </c>
      <c r="AN300" s="8" t="str">
        <f t="shared" si="99"/>
        <v/>
      </c>
      <c r="AS300" s="22">
        <v>11.08</v>
      </c>
      <c r="AT300" s="23">
        <v>18.100000000000001</v>
      </c>
    </row>
    <row r="301" spans="11:46" x14ac:dyDescent="0.25">
      <c r="K301" s="15">
        <v>117</v>
      </c>
      <c r="L301" s="26">
        <f t="shared" si="93"/>
        <v>2.0420352248333655</v>
      </c>
      <c r="M301" s="18">
        <f t="shared" si="90"/>
        <v>65.176612301590424</v>
      </c>
      <c r="N301" s="29">
        <f t="shared" si="100"/>
        <v>0.563923020464145</v>
      </c>
      <c r="O301" s="18">
        <f t="shared" si="91"/>
        <v>13.53415249113948</v>
      </c>
      <c r="P301" s="29">
        <f t="shared" si="101"/>
        <v>-7.8329725881687295E-3</v>
      </c>
      <c r="Q301" s="18">
        <f t="shared" si="102"/>
        <v>-4511.7922107851882</v>
      </c>
      <c r="R301" s="29">
        <f t="shared" si="92"/>
        <v>442.94031067323374</v>
      </c>
      <c r="T301" s="30">
        <v>296</v>
      </c>
      <c r="U301" s="28">
        <f t="shared" si="103"/>
        <v>592</v>
      </c>
      <c r="V301" s="30">
        <v>0</v>
      </c>
      <c r="W301" s="33">
        <v>0.05</v>
      </c>
      <c r="X301" s="30">
        <f t="shared" si="109"/>
        <v>-5.0000000000000001E-3</v>
      </c>
      <c r="Y301" s="33">
        <f t="shared" si="110"/>
        <v>0</v>
      </c>
      <c r="Z301" s="36">
        <f t="shared" si="104"/>
        <v>2.5000000000000001E-3</v>
      </c>
      <c r="AA301" s="37">
        <f t="shared" si="105"/>
        <v>0</v>
      </c>
      <c r="AB301" s="36">
        <f t="shared" si="106"/>
        <v>2.5000000000000001E-3</v>
      </c>
      <c r="AC301" s="50">
        <f t="shared" si="94"/>
        <v>0</v>
      </c>
      <c r="AD301" s="41"/>
      <c r="AE301" s="42"/>
      <c r="AF301" s="30">
        <v>297</v>
      </c>
      <c r="AG301" s="30">
        <v>0</v>
      </c>
      <c r="AH301" s="52">
        <f t="shared" si="95"/>
        <v>0</v>
      </c>
      <c r="AI301" s="8">
        <f t="shared" si="107"/>
        <v>0</v>
      </c>
      <c r="AJ301" s="59">
        <f t="shared" si="108"/>
        <v>8.2070158750295469E-3</v>
      </c>
      <c r="AK301" s="43">
        <f t="shared" si="96"/>
        <v>1453.5</v>
      </c>
      <c r="AL301" s="58">
        <f t="shared" si="97"/>
        <v>0</v>
      </c>
      <c r="AM301" s="8" t="str">
        <f t="shared" si="98"/>
        <v/>
      </c>
      <c r="AN301" s="8" t="str">
        <f t="shared" si="99"/>
        <v/>
      </c>
      <c r="AS301" s="22">
        <v>11.08</v>
      </c>
      <c r="AT301" s="23">
        <v>18.100000000000001</v>
      </c>
    </row>
    <row r="302" spans="11:46" x14ac:dyDescent="0.25">
      <c r="K302" s="15">
        <v>118</v>
      </c>
      <c r="L302" s="26">
        <f t="shared" si="93"/>
        <v>2.0594885173533091</v>
      </c>
      <c r="M302" s="18">
        <f t="shared" si="90"/>
        <v>65.732657293925996</v>
      </c>
      <c r="N302" s="29">
        <f t="shared" si="100"/>
        <v>0.55604499233557192</v>
      </c>
      <c r="O302" s="18">
        <f t="shared" si="91"/>
        <v>13.345079816053726</v>
      </c>
      <c r="P302" s="29">
        <f t="shared" si="101"/>
        <v>-7.9209620732640929E-3</v>
      </c>
      <c r="Q302" s="18">
        <f t="shared" si="102"/>
        <v>-4562.4741542001175</v>
      </c>
      <c r="R302" s="29">
        <f t="shared" si="92"/>
        <v>446.28392302816945</v>
      </c>
      <c r="T302" s="30">
        <v>297</v>
      </c>
      <c r="U302" s="28">
        <f t="shared" si="103"/>
        <v>594</v>
      </c>
      <c r="V302" s="30">
        <v>0</v>
      </c>
      <c r="W302" s="33">
        <v>0.05</v>
      </c>
      <c r="X302" s="30">
        <f t="shared" si="109"/>
        <v>0</v>
      </c>
      <c r="Y302" s="33">
        <f t="shared" si="110"/>
        <v>0</v>
      </c>
      <c r="Z302" s="36">
        <f t="shared" si="104"/>
        <v>2.5000000000000001E-3</v>
      </c>
      <c r="AA302" s="37">
        <f t="shared" si="105"/>
        <v>0</v>
      </c>
      <c r="AB302" s="36">
        <f t="shared" si="106"/>
        <v>-1.25E-3</v>
      </c>
      <c r="AC302" s="50">
        <f t="shared" si="94"/>
        <v>0</v>
      </c>
      <c r="AD302" s="41"/>
      <c r="AE302" s="42"/>
      <c r="AF302" s="30">
        <v>298</v>
      </c>
      <c r="AG302" s="30">
        <v>0</v>
      </c>
      <c r="AH302" s="52">
        <f t="shared" si="95"/>
        <v>0</v>
      </c>
      <c r="AI302" s="8">
        <f t="shared" si="107"/>
        <v>0</v>
      </c>
      <c r="AJ302" s="59">
        <f t="shared" si="108"/>
        <v>0</v>
      </c>
      <c r="AK302" s="43">
        <f t="shared" si="96"/>
        <v>1453.5</v>
      </c>
      <c r="AL302" s="58">
        <f t="shared" si="97"/>
        <v>0</v>
      </c>
      <c r="AM302" s="8" t="str">
        <f t="shared" si="98"/>
        <v/>
      </c>
      <c r="AN302" s="8" t="str">
        <f t="shared" si="99"/>
        <v/>
      </c>
      <c r="AS302" s="22">
        <v>11.08</v>
      </c>
      <c r="AT302" s="23">
        <v>18.100000000000001</v>
      </c>
    </row>
    <row r="303" spans="11:46" x14ac:dyDescent="0.25">
      <c r="K303" s="15">
        <v>119</v>
      </c>
      <c r="L303" s="26">
        <f t="shared" si="93"/>
        <v>2.0769418098732522</v>
      </c>
      <c r="M303" s="18">
        <f t="shared" si="90"/>
        <v>66.280738390243613</v>
      </c>
      <c r="N303" s="29">
        <f t="shared" si="100"/>
        <v>0.54808109631761681</v>
      </c>
      <c r="O303" s="18">
        <f t="shared" si="91"/>
        <v>13.153946311622803</v>
      </c>
      <c r="P303" s="29">
        <f t="shared" si="101"/>
        <v>-8.0047550283026681E-3</v>
      </c>
      <c r="Q303" s="18">
        <f t="shared" si="102"/>
        <v>-4610.7388963023368</v>
      </c>
      <c r="R303" s="29">
        <f t="shared" si="92"/>
        <v>449.57964684623119</v>
      </c>
      <c r="T303" s="30">
        <v>298</v>
      </c>
      <c r="U303" s="28">
        <f t="shared" si="103"/>
        <v>596</v>
      </c>
      <c r="V303" s="30">
        <v>0</v>
      </c>
      <c r="W303" s="33">
        <v>0.05</v>
      </c>
      <c r="X303" s="30">
        <f t="shared" si="109"/>
        <v>0</v>
      </c>
      <c r="Y303" s="33">
        <f t="shared" si="110"/>
        <v>0</v>
      </c>
      <c r="Z303" s="36">
        <f t="shared" si="104"/>
        <v>0</v>
      </c>
      <c r="AA303" s="37">
        <f t="shared" si="105"/>
        <v>0</v>
      </c>
      <c r="AB303" s="36">
        <f t="shared" si="106"/>
        <v>-1.25E-3</v>
      </c>
      <c r="AC303" s="50">
        <f t="shared" si="94"/>
        <v>0</v>
      </c>
      <c r="AD303" s="41"/>
      <c r="AE303" s="42"/>
      <c r="AF303" s="30">
        <v>299</v>
      </c>
      <c r="AG303" s="30">
        <v>0</v>
      </c>
      <c r="AH303" s="52">
        <f t="shared" si="95"/>
        <v>0</v>
      </c>
      <c r="AI303" s="8">
        <f t="shared" si="107"/>
        <v>0</v>
      </c>
      <c r="AJ303" s="59">
        <f t="shared" si="108"/>
        <v>0</v>
      </c>
      <c r="AK303" s="43">
        <f t="shared" si="96"/>
        <v>1453.5</v>
      </c>
      <c r="AL303" s="58">
        <f t="shared" si="97"/>
        <v>0</v>
      </c>
      <c r="AM303" s="8" t="str">
        <f t="shared" si="98"/>
        <v/>
      </c>
      <c r="AN303" s="8" t="str">
        <f t="shared" si="99"/>
        <v/>
      </c>
      <c r="AS303" s="22">
        <v>11.08</v>
      </c>
      <c r="AT303" s="23">
        <v>18.100000000000001</v>
      </c>
    </row>
    <row r="304" spans="11:46" x14ac:dyDescent="0.25">
      <c r="K304" s="15">
        <v>120</v>
      </c>
      <c r="L304" s="26">
        <f t="shared" si="93"/>
        <v>2.0943951023931953</v>
      </c>
      <c r="M304" s="18">
        <f t="shared" si="90"/>
        <v>66.820773872522579</v>
      </c>
      <c r="N304" s="29">
        <f t="shared" si="100"/>
        <v>0.54003548227896658</v>
      </c>
      <c r="O304" s="18">
        <f t="shared" si="91"/>
        <v>12.960851574695198</v>
      </c>
      <c r="P304" s="29">
        <f t="shared" si="101"/>
        <v>-8.0844461194544692E-3</v>
      </c>
      <c r="Q304" s="18">
        <f t="shared" si="102"/>
        <v>-4656.6409648057743</v>
      </c>
      <c r="R304" s="29">
        <f t="shared" si="92"/>
        <v>452.82699074023378</v>
      </c>
      <c r="T304" s="30">
        <v>299</v>
      </c>
      <c r="U304" s="28">
        <f t="shared" si="103"/>
        <v>598</v>
      </c>
      <c r="V304" s="30">
        <v>0</v>
      </c>
      <c r="W304" s="33">
        <v>0.05</v>
      </c>
      <c r="X304" s="30">
        <f t="shared" si="109"/>
        <v>0</v>
      </c>
      <c r="Y304" s="33">
        <f t="shared" si="110"/>
        <v>0</v>
      </c>
      <c r="Z304" s="36">
        <f t="shared" si="104"/>
        <v>0</v>
      </c>
      <c r="AA304" s="37">
        <f t="shared" si="105"/>
        <v>0</v>
      </c>
      <c r="AB304" s="36">
        <f t="shared" si="106"/>
        <v>0</v>
      </c>
      <c r="AC304" s="50">
        <f t="shared" si="94"/>
        <v>0</v>
      </c>
      <c r="AD304" s="41"/>
      <c r="AE304" s="42"/>
      <c r="AF304" s="30">
        <v>300</v>
      </c>
      <c r="AG304" s="30">
        <v>0</v>
      </c>
      <c r="AH304" s="52">
        <f t="shared" si="95"/>
        <v>0</v>
      </c>
      <c r="AI304" s="8">
        <f t="shared" si="107"/>
        <v>0</v>
      </c>
      <c r="AJ304" s="59">
        <f t="shared" si="108"/>
        <v>0</v>
      </c>
      <c r="AK304" s="43">
        <f t="shared" si="96"/>
        <v>1453.5</v>
      </c>
      <c r="AL304" s="58">
        <f t="shared" si="97"/>
        <v>0</v>
      </c>
      <c r="AM304" s="8" t="str">
        <f t="shared" si="98"/>
        <v/>
      </c>
      <c r="AN304" s="8" t="str">
        <f t="shared" si="99"/>
        <v/>
      </c>
      <c r="AS304" s="22">
        <v>11.08</v>
      </c>
      <c r="AT304" s="23">
        <v>18.100000000000001</v>
      </c>
    </row>
    <row r="305" spans="11:46" x14ac:dyDescent="0.25">
      <c r="K305" s="15">
        <v>121</v>
      </c>
      <c r="L305" s="26">
        <f t="shared" si="93"/>
        <v>2.1118483949131388</v>
      </c>
      <c r="M305" s="18">
        <f t="shared" si="90"/>
        <v>67.352686076601287</v>
      </c>
      <c r="N305" s="29">
        <f t="shared" si="100"/>
        <v>0.53191220407870787</v>
      </c>
      <c r="O305" s="18">
        <f t="shared" si="91"/>
        <v>12.765892897888989</v>
      </c>
      <c r="P305" s="29">
        <f t="shared" si="101"/>
        <v>-8.1601325691522675E-3</v>
      </c>
      <c r="Q305" s="18">
        <f t="shared" si="102"/>
        <v>-4700.2363598317061</v>
      </c>
      <c r="R305" s="29">
        <f t="shared" si="92"/>
        <v>456.02548769967649</v>
      </c>
      <c r="T305" s="30">
        <v>300</v>
      </c>
      <c r="U305" s="28">
        <f t="shared" si="103"/>
        <v>600</v>
      </c>
      <c r="V305" s="30">
        <v>0</v>
      </c>
      <c r="W305" s="33">
        <v>0.05</v>
      </c>
      <c r="X305" s="30">
        <f t="shared" si="109"/>
        <v>0</v>
      </c>
      <c r="Y305" s="33">
        <f t="shared" si="110"/>
        <v>0</v>
      </c>
      <c r="Z305" s="36">
        <f t="shared" si="104"/>
        <v>0</v>
      </c>
      <c r="AA305" s="37">
        <f t="shared" si="105"/>
        <v>0</v>
      </c>
      <c r="AB305" s="36">
        <f t="shared" si="106"/>
        <v>0</v>
      </c>
      <c r="AC305" s="50">
        <f t="shared" si="94"/>
        <v>0</v>
      </c>
      <c r="AD305" s="41"/>
      <c r="AE305" s="42"/>
      <c r="AF305" s="30">
        <v>301</v>
      </c>
      <c r="AG305" s="30">
        <v>0</v>
      </c>
      <c r="AH305" s="52">
        <f t="shared" si="95"/>
        <v>0</v>
      </c>
      <c r="AI305" s="8">
        <f t="shared" si="107"/>
        <v>0</v>
      </c>
      <c r="AJ305" s="59">
        <f t="shared" si="108"/>
        <v>0</v>
      </c>
      <c r="AK305" s="43">
        <f t="shared" si="96"/>
        <v>1453.5</v>
      </c>
      <c r="AL305" s="58">
        <f t="shared" si="97"/>
        <v>0</v>
      </c>
      <c r="AM305" s="8" t="str">
        <f t="shared" si="98"/>
        <v/>
      </c>
      <c r="AN305" s="8" t="str">
        <f t="shared" si="99"/>
        <v/>
      </c>
      <c r="AS305" s="22">
        <v>11.08</v>
      </c>
      <c r="AT305" s="23">
        <v>18.100000000000001</v>
      </c>
    </row>
    <row r="306" spans="11:46" x14ac:dyDescent="0.25">
      <c r="K306" s="15">
        <v>122</v>
      </c>
      <c r="L306" s="26">
        <f t="shared" si="93"/>
        <v>2.1293016874330819</v>
      </c>
      <c r="M306" s="18">
        <f t="shared" si="90"/>
        <v>67.876401293741949</v>
      </c>
      <c r="N306" s="29">
        <f t="shared" si="100"/>
        <v>0.52371521714066205</v>
      </c>
      <c r="O306" s="18">
        <f t="shared" si="91"/>
        <v>12.569165211375889</v>
      </c>
      <c r="P306" s="29">
        <f t="shared" si="101"/>
        <v>-8.2319138970277095E-3</v>
      </c>
      <c r="Q306" s="18">
        <f t="shared" si="102"/>
        <v>-4741.5824046879607</v>
      </c>
      <c r="R306" s="29">
        <f t="shared" si="92"/>
        <v>459.17469449883163</v>
      </c>
      <c r="T306" s="30">
        <v>301</v>
      </c>
      <c r="U306" s="28">
        <f t="shared" si="103"/>
        <v>602</v>
      </c>
      <c r="V306" s="30">
        <v>0</v>
      </c>
      <c r="W306" s="33">
        <v>0.05</v>
      </c>
      <c r="X306" s="30">
        <f t="shared" si="109"/>
        <v>0</v>
      </c>
      <c r="Y306" s="33">
        <f t="shared" si="110"/>
        <v>0</v>
      </c>
      <c r="Z306" s="36">
        <f t="shared" si="104"/>
        <v>0</v>
      </c>
      <c r="AA306" s="37">
        <f t="shared" si="105"/>
        <v>0</v>
      </c>
      <c r="AB306" s="36">
        <f t="shared" si="106"/>
        <v>0</v>
      </c>
      <c r="AC306" s="50">
        <f t="shared" si="94"/>
        <v>0</v>
      </c>
      <c r="AD306" s="41"/>
      <c r="AE306" s="42"/>
      <c r="AF306" s="30">
        <v>302</v>
      </c>
      <c r="AG306" s="30">
        <v>0</v>
      </c>
      <c r="AH306" s="52">
        <f t="shared" si="95"/>
        <v>0</v>
      </c>
      <c r="AI306" s="8">
        <f t="shared" si="107"/>
        <v>0</v>
      </c>
      <c r="AJ306" s="59">
        <f t="shared" si="108"/>
        <v>0</v>
      </c>
      <c r="AK306" s="43">
        <f t="shared" si="96"/>
        <v>1453.5</v>
      </c>
      <c r="AL306" s="58">
        <f t="shared" si="97"/>
        <v>0</v>
      </c>
      <c r="AM306" s="8" t="str">
        <f t="shared" si="98"/>
        <v/>
      </c>
      <c r="AN306" s="8" t="str">
        <f t="shared" si="99"/>
        <v/>
      </c>
      <c r="AS306" s="22">
        <v>11.08</v>
      </c>
      <c r="AT306" s="23">
        <v>18.100000000000001</v>
      </c>
    </row>
    <row r="307" spans="11:46" x14ac:dyDescent="0.25">
      <c r="K307" s="15">
        <v>123</v>
      </c>
      <c r="L307" s="26">
        <f t="shared" si="93"/>
        <v>2.1467549799530254</v>
      </c>
      <c r="M307" s="18">
        <f t="shared" si="90"/>
        <v>68.391849670026602</v>
      </c>
      <c r="N307" s="29">
        <f t="shared" si="100"/>
        <v>0.51544837628465245</v>
      </c>
      <c r="O307" s="18">
        <f t="shared" si="91"/>
        <v>12.370761030831659</v>
      </c>
      <c r="P307" s="29">
        <f t="shared" si="101"/>
        <v>-8.2998916647127885E-3</v>
      </c>
      <c r="Q307" s="18">
        <f t="shared" si="102"/>
        <v>-4780.7375988745662</v>
      </c>
      <c r="R307" s="29">
        <f t="shared" si="92"/>
        <v>462.2741910917922</v>
      </c>
      <c r="T307" s="30">
        <v>302</v>
      </c>
      <c r="U307" s="28">
        <f t="shared" si="103"/>
        <v>604</v>
      </c>
      <c r="V307" s="30">
        <v>0</v>
      </c>
      <c r="W307" s="33">
        <v>0.05</v>
      </c>
      <c r="X307" s="30">
        <f t="shared" si="109"/>
        <v>0</v>
      </c>
      <c r="Y307" s="33">
        <f t="shared" si="110"/>
        <v>0</v>
      </c>
      <c r="Z307" s="36">
        <f t="shared" si="104"/>
        <v>0</v>
      </c>
      <c r="AA307" s="37">
        <f t="shared" si="105"/>
        <v>0</v>
      </c>
      <c r="AB307" s="36">
        <f t="shared" si="106"/>
        <v>0</v>
      </c>
      <c r="AC307" s="50">
        <f t="shared" si="94"/>
        <v>0</v>
      </c>
      <c r="AD307" s="41"/>
      <c r="AE307" s="42"/>
      <c r="AF307" s="30">
        <v>303</v>
      </c>
      <c r="AG307" s="30">
        <v>0</v>
      </c>
      <c r="AH307" s="52">
        <f t="shared" si="95"/>
        <v>0</v>
      </c>
      <c r="AI307" s="8">
        <f t="shared" si="107"/>
        <v>0</v>
      </c>
      <c r="AJ307" s="59">
        <f t="shared" si="108"/>
        <v>0</v>
      </c>
      <c r="AK307" s="43">
        <f t="shared" si="96"/>
        <v>1453.5</v>
      </c>
      <c r="AL307" s="58">
        <f t="shared" si="97"/>
        <v>0</v>
      </c>
      <c r="AM307" s="8" t="str">
        <f t="shared" si="98"/>
        <v/>
      </c>
      <c r="AN307" s="8" t="str">
        <f t="shared" si="99"/>
        <v/>
      </c>
      <c r="AS307" s="22">
        <v>11.08</v>
      </c>
      <c r="AT307" s="23">
        <v>18.100000000000001</v>
      </c>
    </row>
    <row r="308" spans="11:46" x14ac:dyDescent="0.25">
      <c r="K308" s="15">
        <v>124</v>
      </c>
      <c r="L308" s="26">
        <f t="shared" si="93"/>
        <v>2.1642082724729685</v>
      </c>
      <c r="M308" s="18">
        <f t="shared" si="90"/>
        <v>68.898965103837838</v>
      </c>
      <c r="N308" s="29">
        <f t="shared" si="100"/>
        <v>0.50711543381123647</v>
      </c>
      <c r="O308" s="18">
        <f t="shared" si="91"/>
        <v>12.170770411469675</v>
      </c>
      <c r="P308" s="29">
        <f t="shared" si="101"/>
        <v>-8.3641692240945531E-3</v>
      </c>
      <c r="Q308" s="18">
        <f t="shared" si="102"/>
        <v>-4817.7614730784626</v>
      </c>
      <c r="R308" s="29">
        <f t="shared" si="92"/>
        <v>465.32357999600259</v>
      </c>
      <c r="T308" s="30">
        <v>303</v>
      </c>
      <c r="U308" s="28">
        <f t="shared" si="103"/>
        <v>606</v>
      </c>
      <c r="V308" s="30">
        <v>0</v>
      </c>
      <c r="W308" s="33">
        <v>0.05</v>
      </c>
      <c r="X308" s="30">
        <f t="shared" si="109"/>
        <v>0</v>
      </c>
      <c r="Y308" s="33">
        <f t="shared" si="110"/>
        <v>0</v>
      </c>
      <c r="Z308" s="36">
        <f t="shared" si="104"/>
        <v>0</v>
      </c>
      <c r="AA308" s="37">
        <f t="shared" si="105"/>
        <v>0</v>
      </c>
      <c r="AB308" s="36">
        <f t="shared" si="106"/>
        <v>0</v>
      </c>
      <c r="AC308" s="50">
        <f t="shared" si="94"/>
        <v>0</v>
      </c>
      <c r="AD308" s="41"/>
      <c r="AE308" s="42"/>
      <c r="AF308" s="30">
        <v>304</v>
      </c>
      <c r="AG308" s="30">
        <v>0</v>
      </c>
      <c r="AH308" s="52">
        <f t="shared" si="95"/>
        <v>0</v>
      </c>
      <c r="AI308" s="8">
        <f t="shared" si="107"/>
        <v>0</v>
      </c>
      <c r="AJ308" s="59">
        <f t="shared" si="108"/>
        <v>0</v>
      </c>
      <c r="AK308" s="43">
        <f t="shared" si="96"/>
        <v>1453.5</v>
      </c>
      <c r="AL308" s="58">
        <f t="shared" si="97"/>
        <v>0</v>
      </c>
      <c r="AM308" s="8" t="str">
        <f t="shared" si="98"/>
        <v/>
      </c>
      <c r="AN308" s="8" t="str">
        <f t="shared" si="99"/>
        <v/>
      </c>
      <c r="AS308" s="22">
        <v>11.08</v>
      </c>
      <c r="AT308" s="23">
        <v>18.100000000000001</v>
      </c>
    </row>
    <row r="309" spans="11:46" x14ac:dyDescent="0.25">
      <c r="K309" s="15">
        <v>125</v>
      </c>
      <c r="L309" s="26">
        <f t="shared" si="93"/>
        <v>2.1816615649929121</v>
      </c>
      <c r="M309" s="18">
        <f t="shared" si="90"/>
        <v>69.397685141674302</v>
      </c>
      <c r="N309" s="29">
        <f t="shared" si="100"/>
        <v>0.49872003783646335</v>
      </c>
      <c r="O309" s="18">
        <f t="shared" si="91"/>
        <v>11.96928090807512</v>
      </c>
      <c r="P309" s="29">
        <f t="shared" si="101"/>
        <v>-8.4248514698685995E-3</v>
      </c>
      <c r="Q309" s="18">
        <f t="shared" si="102"/>
        <v>-4852.7144466443133</v>
      </c>
      <c r="R309" s="29">
        <f t="shared" si="92"/>
        <v>468.32248566577556</v>
      </c>
      <c r="T309" s="30">
        <v>304</v>
      </c>
      <c r="U309" s="28">
        <f t="shared" si="103"/>
        <v>608</v>
      </c>
      <c r="V309" s="30">
        <v>0</v>
      </c>
      <c r="W309" s="33">
        <v>0.05</v>
      </c>
      <c r="X309" s="30">
        <f t="shared" si="109"/>
        <v>0</v>
      </c>
      <c r="Y309" s="33">
        <f t="shared" si="110"/>
        <v>0</v>
      </c>
      <c r="Z309" s="36">
        <f t="shared" si="104"/>
        <v>0</v>
      </c>
      <c r="AA309" s="37">
        <f t="shared" si="105"/>
        <v>0</v>
      </c>
      <c r="AB309" s="36">
        <f t="shared" si="106"/>
        <v>0</v>
      </c>
      <c r="AC309" s="50">
        <f t="shared" si="94"/>
        <v>0</v>
      </c>
      <c r="AD309" s="41"/>
      <c r="AE309" s="42"/>
      <c r="AF309" s="30">
        <v>305</v>
      </c>
      <c r="AG309" s="30">
        <v>0</v>
      </c>
      <c r="AH309" s="52">
        <f t="shared" si="95"/>
        <v>0</v>
      </c>
      <c r="AI309" s="8">
        <f t="shared" si="107"/>
        <v>0</v>
      </c>
      <c r="AJ309" s="59">
        <f t="shared" si="108"/>
        <v>0</v>
      </c>
      <c r="AK309" s="43">
        <f t="shared" si="96"/>
        <v>1453.5</v>
      </c>
      <c r="AL309" s="58">
        <f t="shared" si="97"/>
        <v>0</v>
      </c>
      <c r="AM309" s="8" t="str">
        <f t="shared" si="98"/>
        <v/>
      </c>
      <c r="AN309" s="8" t="str">
        <f t="shared" si="99"/>
        <v/>
      </c>
      <c r="AS309" s="22">
        <v>11.08</v>
      </c>
      <c r="AT309" s="23">
        <v>18.100000000000001</v>
      </c>
    </row>
    <row r="310" spans="11:46" x14ac:dyDescent="0.25">
      <c r="K310" s="15">
        <v>126</v>
      </c>
      <c r="L310" s="26">
        <f t="shared" si="93"/>
        <v>2.1991148575128552</v>
      </c>
      <c r="M310" s="18">
        <f t="shared" si="90"/>
        <v>69.887950872545801</v>
      </c>
      <c r="N310" s="29">
        <f t="shared" si="100"/>
        <v>0.49026573087149927</v>
      </c>
      <c r="O310" s="18">
        <f t="shared" si="91"/>
        <v>11.766377540915984</v>
      </c>
      <c r="P310" s="29">
        <f t="shared" si="101"/>
        <v>-8.4820445976276915E-3</v>
      </c>
      <c r="Q310" s="18">
        <f t="shared" si="102"/>
        <v>-4885.6576882335503</v>
      </c>
      <c r="R310" s="29">
        <f t="shared" si="92"/>
        <v>471.27055385726868</v>
      </c>
      <c r="T310" s="30">
        <v>305</v>
      </c>
      <c r="U310" s="28">
        <f t="shared" si="103"/>
        <v>610</v>
      </c>
      <c r="V310" s="30">
        <v>0</v>
      </c>
      <c r="W310" s="33">
        <v>0.05</v>
      </c>
      <c r="X310" s="30">
        <f t="shared" si="109"/>
        <v>0</v>
      </c>
      <c r="Y310" s="33">
        <f t="shared" si="110"/>
        <v>0</v>
      </c>
      <c r="Z310" s="36">
        <f t="shared" si="104"/>
        <v>0</v>
      </c>
      <c r="AA310" s="37">
        <f t="shared" si="105"/>
        <v>0</v>
      </c>
      <c r="AB310" s="36">
        <f t="shared" si="106"/>
        <v>0</v>
      </c>
      <c r="AC310" s="50">
        <f t="shared" si="94"/>
        <v>0</v>
      </c>
      <c r="AD310" s="41"/>
      <c r="AE310" s="42"/>
      <c r="AF310" s="30">
        <v>306</v>
      </c>
      <c r="AG310" s="30">
        <v>0</v>
      </c>
      <c r="AH310" s="52">
        <f t="shared" si="95"/>
        <v>0</v>
      </c>
      <c r="AI310" s="8">
        <f t="shared" si="107"/>
        <v>0</v>
      </c>
      <c r="AJ310" s="59">
        <f t="shared" si="108"/>
        <v>0</v>
      </c>
      <c r="AK310" s="43">
        <f t="shared" si="96"/>
        <v>1453.5</v>
      </c>
      <c r="AL310" s="58">
        <f t="shared" si="97"/>
        <v>0</v>
      </c>
      <c r="AM310" s="8" t="str">
        <f t="shared" si="98"/>
        <v/>
      </c>
      <c r="AN310" s="8" t="str">
        <f t="shared" si="99"/>
        <v/>
      </c>
      <c r="AS310" s="22">
        <v>11.08</v>
      </c>
      <c r="AT310" s="23">
        <v>18.100000000000001</v>
      </c>
    </row>
    <row r="311" spans="11:46" x14ac:dyDescent="0.25">
      <c r="K311" s="15">
        <v>127</v>
      </c>
      <c r="L311" s="26">
        <f t="shared" si="93"/>
        <v>2.2165681500327987</v>
      </c>
      <c r="M311" s="18">
        <f t="shared" si="90"/>
        <v>70.369706821187009</v>
      </c>
      <c r="N311" s="29">
        <f t="shared" si="100"/>
        <v>0.48175594864120797</v>
      </c>
      <c r="O311" s="18">
        <f t="shared" si="91"/>
        <v>11.562142767388991</v>
      </c>
      <c r="P311" s="29">
        <f t="shared" si="101"/>
        <v>-8.5358558673789275E-3</v>
      </c>
      <c r="Q311" s="18">
        <f t="shared" si="102"/>
        <v>-4916.6529796102623</v>
      </c>
      <c r="R311" s="29">
        <f t="shared" si="92"/>
        <v>474.16745098635641</v>
      </c>
      <c r="T311" s="30">
        <v>306</v>
      </c>
      <c r="U311" s="28">
        <f t="shared" si="103"/>
        <v>612</v>
      </c>
      <c r="V311" s="30">
        <v>0</v>
      </c>
      <c r="W311" s="33">
        <v>0.05</v>
      </c>
      <c r="X311" s="30">
        <f t="shared" si="109"/>
        <v>0</v>
      </c>
      <c r="Y311" s="33">
        <f t="shared" si="110"/>
        <v>0</v>
      </c>
      <c r="Z311" s="36">
        <f t="shared" si="104"/>
        <v>0</v>
      </c>
      <c r="AA311" s="37">
        <f t="shared" si="105"/>
        <v>0</v>
      </c>
      <c r="AB311" s="36">
        <f t="shared" si="106"/>
        <v>0</v>
      </c>
      <c r="AC311" s="50">
        <f t="shared" si="94"/>
        <v>0</v>
      </c>
      <c r="AD311" s="41"/>
      <c r="AE311" s="42"/>
      <c r="AF311" s="30">
        <v>307</v>
      </c>
      <c r="AG311" s="30">
        <v>0</v>
      </c>
      <c r="AH311" s="52">
        <f t="shared" si="95"/>
        <v>0</v>
      </c>
      <c r="AI311" s="8">
        <f t="shared" si="107"/>
        <v>0</v>
      </c>
      <c r="AJ311" s="59">
        <f t="shared" si="108"/>
        <v>0</v>
      </c>
      <c r="AK311" s="43">
        <f t="shared" si="96"/>
        <v>1453.5</v>
      </c>
      <c r="AL311" s="58">
        <f t="shared" si="97"/>
        <v>0</v>
      </c>
      <c r="AM311" s="8" t="str">
        <f t="shared" si="98"/>
        <v/>
      </c>
      <c r="AN311" s="8" t="str">
        <f t="shared" si="99"/>
        <v/>
      </c>
      <c r="AS311" s="22">
        <v>11.08</v>
      </c>
      <c r="AT311" s="23">
        <v>18.100000000000001</v>
      </c>
    </row>
    <row r="312" spans="11:46" x14ac:dyDescent="0.25">
      <c r="K312" s="15">
        <v>128</v>
      </c>
      <c r="L312" s="26">
        <f t="shared" si="93"/>
        <v>2.2340214425527418</v>
      </c>
      <c r="M312" s="18">
        <f t="shared" si="90"/>
        <v>70.84290084032375</v>
      </c>
      <c r="N312" s="29">
        <f t="shared" si="100"/>
        <v>0.47319401913674142</v>
      </c>
      <c r="O312" s="18">
        <f t="shared" si="91"/>
        <v>11.356656459281794</v>
      </c>
      <c r="P312" s="29">
        <f t="shared" si="101"/>
        <v>-8.5863933729370956E-3</v>
      </c>
      <c r="Q312" s="18">
        <f t="shared" si="102"/>
        <v>-4945.7625828117671</v>
      </c>
      <c r="R312" s="29">
        <f t="shared" si="92"/>
        <v>477.01286348080515</v>
      </c>
      <c r="T312" s="30">
        <v>307</v>
      </c>
      <c r="U312" s="28">
        <f t="shared" si="103"/>
        <v>614</v>
      </c>
      <c r="V312" s="30">
        <v>0</v>
      </c>
      <c r="W312" s="33">
        <v>0.05</v>
      </c>
      <c r="X312" s="30">
        <f t="shared" si="109"/>
        <v>0</v>
      </c>
      <c r="Y312" s="33">
        <f t="shared" si="110"/>
        <v>0</v>
      </c>
      <c r="Z312" s="36">
        <f t="shared" si="104"/>
        <v>0</v>
      </c>
      <c r="AA312" s="37">
        <f t="shared" si="105"/>
        <v>0</v>
      </c>
      <c r="AB312" s="36">
        <f t="shared" si="106"/>
        <v>0</v>
      </c>
      <c r="AC312" s="50">
        <f t="shared" si="94"/>
        <v>0</v>
      </c>
      <c r="AD312" s="41"/>
      <c r="AE312" s="42"/>
      <c r="AF312" s="30">
        <v>308</v>
      </c>
      <c r="AG312" s="30">
        <v>0</v>
      </c>
      <c r="AH312" s="52">
        <f t="shared" si="95"/>
        <v>0</v>
      </c>
      <c r="AI312" s="8">
        <f t="shared" si="107"/>
        <v>0</v>
      </c>
      <c r="AJ312" s="59">
        <f t="shared" si="108"/>
        <v>0</v>
      </c>
      <c r="AK312" s="43">
        <f t="shared" si="96"/>
        <v>1453.5</v>
      </c>
      <c r="AL312" s="58">
        <f t="shared" si="97"/>
        <v>0</v>
      </c>
      <c r="AM312" s="8" t="str">
        <f t="shared" si="98"/>
        <v/>
      </c>
      <c r="AN312" s="8" t="str">
        <f t="shared" si="99"/>
        <v/>
      </c>
      <c r="AS312" s="22">
        <v>11.08</v>
      </c>
      <c r="AT312" s="23">
        <v>18.100000000000001</v>
      </c>
    </row>
    <row r="313" spans="11:46" x14ac:dyDescent="0.25">
      <c r="K313" s="15">
        <v>129</v>
      </c>
      <c r="L313" s="26">
        <f t="shared" si="93"/>
        <v>2.2514747350726849</v>
      </c>
      <c r="M313" s="18">
        <f t="shared" si="90"/>
        <v>71.307484002219084</v>
      </c>
      <c r="N313" s="29">
        <f t="shared" si="100"/>
        <v>0.46458316189533377</v>
      </c>
      <c r="O313" s="18">
        <f t="shared" si="91"/>
        <v>11.149995885488011</v>
      </c>
      <c r="P313" s="29">
        <f t="shared" si="101"/>
        <v>-8.6337658183950339E-3</v>
      </c>
      <c r="Q313" s="18">
        <f t="shared" si="102"/>
        <v>-4973.0491113955395</v>
      </c>
      <c r="R313" s="29">
        <f t="shared" si="92"/>
        <v>479.80649712811777</v>
      </c>
      <c r="T313" s="30">
        <v>308</v>
      </c>
      <c r="U313" s="28">
        <f t="shared" si="103"/>
        <v>616</v>
      </c>
      <c r="V313" s="30">
        <v>0</v>
      </c>
      <c r="W313" s="33">
        <v>0.05</v>
      </c>
      <c r="X313" s="30">
        <f t="shared" si="109"/>
        <v>0</v>
      </c>
      <c r="Y313" s="33">
        <f t="shared" si="110"/>
        <v>0</v>
      </c>
      <c r="Z313" s="36">
        <f t="shared" si="104"/>
        <v>0</v>
      </c>
      <c r="AA313" s="37">
        <f t="shared" si="105"/>
        <v>0</v>
      </c>
      <c r="AB313" s="36">
        <f t="shared" si="106"/>
        <v>0</v>
      </c>
      <c r="AC313" s="50">
        <f t="shared" si="94"/>
        <v>0</v>
      </c>
      <c r="AD313" s="41"/>
      <c r="AE313" s="42"/>
      <c r="AF313" s="30">
        <v>309</v>
      </c>
      <c r="AG313" s="30">
        <v>0</v>
      </c>
      <c r="AH313" s="52">
        <f t="shared" si="95"/>
        <v>0</v>
      </c>
      <c r="AI313" s="8">
        <f t="shared" si="107"/>
        <v>0</v>
      </c>
      <c r="AJ313" s="59">
        <f t="shared" si="108"/>
        <v>0</v>
      </c>
      <c r="AK313" s="43">
        <f t="shared" si="96"/>
        <v>1453.5</v>
      </c>
      <c r="AL313" s="58">
        <f t="shared" si="97"/>
        <v>0</v>
      </c>
      <c r="AM313" s="8" t="str">
        <f t="shared" si="98"/>
        <v/>
      </c>
      <c r="AN313" s="8" t="str">
        <f t="shared" si="99"/>
        <v/>
      </c>
      <c r="AS313" s="22">
        <v>11.08</v>
      </c>
      <c r="AT313" s="23">
        <v>18.100000000000001</v>
      </c>
    </row>
    <row r="314" spans="11:46" x14ac:dyDescent="0.25">
      <c r="K314" s="15">
        <v>130</v>
      </c>
      <c r="L314" s="26">
        <f t="shared" si="93"/>
        <v>2.2689280275926285</v>
      </c>
      <c r="M314" s="18">
        <f t="shared" si="90"/>
        <v>71.763410489719035</v>
      </c>
      <c r="N314" s="29">
        <f t="shared" si="100"/>
        <v>0.45592648749995135</v>
      </c>
      <c r="O314" s="18">
        <f t="shared" si="91"/>
        <v>10.942235699998832</v>
      </c>
      <c r="P314" s="29">
        <f t="shared" si="101"/>
        <v>-8.6780823010741415E-3</v>
      </c>
      <c r="Q314" s="18">
        <f t="shared" si="102"/>
        <v>-4998.5754054187055</v>
      </c>
      <c r="R314" s="29">
        <f t="shared" si="92"/>
        <v>482.54807642036911</v>
      </c>
      <c r="T314" s="30">
        <v>309</v>
      </c>
      <c r="U314" s="28">
        <f t="shared" si="103"/>
        <v>618</v>
      </c>
      <c r="V314" s="30">
        <v>0</v>
      </c>
      <c r="W314" s="33">
        <v>0.05</v>
      </c>
      <c r="X314" s="30">
        <f t="shared" si="109"/>
        <v>0</v>
      </c>
      <c r="Y314" s="33">
        <f t="shared" si="110"/>
        <v>0</v>
      </c>
      <c r="Z314" s="36">
        <f t="shared" si="104"/>
        <v>0</v>
      </c>
      <c r="AA314" s="37">
        <f t="shared" si="105"/>
        <v>0</v>
      </c>
      <c r="AB314" s="36">
        <f t="shared" si="106"/>
        <v>0</v>
      </c>
      <c r="AC314" s="50">
        <f t="shared" si="94"/>
        <v>0</v>
      </c>
      <c r="AD314" s="41"/>
      <c r="AE314" s="42"/>
      <c r="AF314" s="30">
        <v>310</v>
      </c>
      <c r="AG314" s="30">
        <v>0</v>
      </c>
      <c r="AH314" s="52">
        <f t="shared" si="95"/>
        <v>0</v>
      </c>
      <c r="AI314" s="8">
        <f t="shared" si="107"/>
        <v>0</v>
      </c>
      <c r="AJ314" s="59">
        <f t="shared" si="108"/>
        <v>0</v>
      </c>
      <c r="AK314" s="43">
        <f t="shared" si="96"/>
        <v>1453.5</v>
      </c>
      <c r="AL314" s="58">
        <f t="shared" si="97"/>
        <v>0</v>
      </c>
      <c r="AM314" s="8" t="str">
        <f t="shared" si="98"/>
        <v/>
      </c>
      <c r="AN314" s="8" t="str">
        <f t="shared" si="99"/>
        <v/>
      </c>
      <c r="AS314" s="22">
        <v>11.08</v>
      </c>
      <c r="AT314" s="23">
        <v>18.100000000000001</v>
      </c>
    </row>
    <row r="315" spans="11:46" x14ac:dyDescent="0.25">
      <c r="K315" s="15">
        <v>131</v>
      </c>
      <c r="L315" s="26">
        <f t="shared" si="93"/>
        <v>2.2863813201125716</v>
      </c>
      <c r="M315" s="18">
        <f t="shared" si="90"/>
        <v>72.210637487012221</v>
      </c>
      <c r="N315" s="29">
        <f t="shared" si="100"/>
        <v>0.44722699729318549</v>
      </c>
      <c r="O315" s="18">
        <f t="shared" si="91"/>
        <v>10.733447935036452</v>
      </c>
      <c r="P315" s="29">
        <f t="shared" si="101"/>
        <v>-8.7194521020634852E-3</v>
      </c>
      <c r="Q315" s="18">
        <f t="shared" si="102"/>
        <v>-5022.4044107885675</v>
      </c>
      <c r="R315" s="29">
        <f t="shared" si="92"/>
        <v>485.23734389732152</v>
      </c>
      <c r="T315" s="30">
        <v>310</v>
      </c>
      <c r="U315" s="28">
        <f t="shared" si="103"/>
        <v>620</v>
      </c>
      <c r="V315" s="30">
        <v>0</v>
      </c>
      <c r="W315" s="33">
        <v>0.05</v>
      </c>
      <c r="X315" s="30">
        <f t="shared" si="109"/>
        <v>0</v>
      </c>
      <c r="Y315" s="33">
        <f t="shared" si="110"/>
        <v>0</v>
      </c>
      <c r="Z315" s="36">
        <f t="shared" si="104"/>
        <v>0</v>
      </c>
      <c r="AA315" s="37">
        <f t="shared" si="105"/>
        <v>0</v>
      </c>
      <c r="AB315" s="36">
        <f t="shared" si="106"/>
        <v>0</v>
      </c>
      <c r="AC315" s="50">
        <f t="shared" si="94"/>
        <v>0</v>
      </c>
      <c r="AD315" s="41"/>
      <c r="AE315" s="42"/>
      <c r="AF315" s="30">
        <v>311</v>
      </c>
      <c r="AG315" s="30">
        <v>0</v>
      </c>
      <c r="AH315" s="52">
        <f t="shared" si="95"/>
        <v>0</v>
      </c>
      <c r="AI315" s="8">
        <f t="shared" si="107"/>
        <v>0</v>
      </c>
      <c r="AJ315" s="59">
        <f t="shared" si="108"/>
        <v>0</v>
      </c>
      <c r="AK315" s="43">
        <f t="shared" si="96"/>
        <v>1453.5</v>
      </c>
      <c r="AL315" s="58">
        <f t="shared" si="97"/>
        <v>0</v>
      </c>
      <c r="AM315" s="8" t="str">
        <f t="shared" si="98"/>
        <v/>
      </c>
      <c r="AN315" s="8" t="str">
        <f t="shared" si="99"/>
        <v/>
      </c>
      <c r="AS315" s="22">
        <v>11.08</v>
      </c>
      <c r="AT315" s="23">
        <v>18.100000000000001</v>
      </c>
    </row>
    <row r="316" spans="11:46" x14ac:dyDescent="0.25">
      <c r="K316" s="15">
        <v>132</v>
      </c>
      <c r="L316" s="26">
        <f t="shared" si="93"/>
        <v>2.3038346126325151</v>
      </c>
      <c r="M316" s="18">
        <f t="shared" si="90"/>
        <v>72.649125070308045</v>
      </c>
      <c r="N316" s="29">
        <f t="shared" si="100"/>
        <v>0.43848758329582438</v>
      </c>
      <c r="O316" s="18">
        <f t="shared" si="91"/>
        <v>10.523701999099785</v>
      </c>
      <c r="P316" s="29">
        <f t="shared" si="101"/>
        <v>-8.7579844843190813E-3</v>
      </c>
      <c r="Q316" s="18">
        <f t="shared" si="102"/>
        <v>-5044.5990629677908</v>
      </c>
      <c r="R316" s="29">
        <f t="shared" si="92"/>
        <v>487.87405948905018</v>
      </c>
      <c r="T316" s="30">
        <v>311</v>
      </c>
      <c r="U316" s="28">
        <f t="shared" si="103"/>
        <v>622</v>
      </c>
      <c r="V316" s="30">
        <v>0</v>
      </c>
      <c r="W316" s="33">
        <v>0.05</v>
      </c>
      <c r="X316" s="30">
        <f t="shared" si="109"/>
        <v>0</v>
      </c>
      <c r="Y316" s="33">
        <f t="shared" si="110"/>
        <v>0</v>
      </c>
      <c r="Z316" s="36">
        <f t="shared" si="104"/>
        <v>0</v>
      </c>
      <c r="AA316" s="37">
        <f t="shared" si="105"/>
        <v>0</v>
      </c>
      <c r="AB316" s="36">
        <f t="shared" si="106"/>
        <v>0</v>
      </c>
      <c r="AC316" s="50">
        <f t="shared" si="94"/>
        <v>0</v>
      </c>
      <c r="AD316" s="41"/>
      <c r="AE316" s="42"/>
      <c r="AF316" s="30">
        <v>312</v>
      </c>
      <c r="AG316" s="30">
        <v>0</v>
      </c>
      <c r="AH316" s="52">
        <f t="shared" si="95"/>
        <v>0</v>
      </c>
      <c r="AI316" s="8">
        <f t="shared" si="107"/>
        <v>0</v>
      </c>
      <c r="AJ316" s="59">
        <f t="shared" si="108"/>
        <v>0</v>
      </c>
      <c r="AK316" s="43">
        <f t="shared" si="96"/>
        <v>1453.5</v>
      </c>
      <c r="AL316" s="58">
        <f t="shared" si="97"/>
        <v>0</v>
      </c>
      <c r="AM316" s="8" t="str">
        <f t="shared" si="98"/>
        <v/>
      </c>
      <c r="AN316" s="8" t="str">
        <f t="shared" si="99"/>
        <v/>
      </c>
      <c r="AS316" s="22">
        <v>11.08</v>
      </c>
      <c r="AT316" s="23">
        <v>18.100000000000001</v>
      </c>
    </row>
    <row r="317" spans="11:46" x14ac:dyDescent="0.25">
      <c r="K317" s="15">
        <v>133</v>
      </c>
      <c r="L317" s="26">
        <f t="shared" si="93"/>
        <v>2.3212879051524582</v>
      </c>
      <c r="M317" s="18">
        <f t="shared" si="90"/>
        <v>73.078836098632593</v>
      </c>
      <c r="N317" s="29">
        <f t="shared" si="100"/>
        <v>0.42971102832454733</v>
      </c>
      <c r="O317" s="18">
        <f t="shared" si="91"/>
        <v>10.313064679789136</v>
      </c>
      <c r="P317" s="29">
        <f t="shared" si="101"/>
        <v>-8.7937884984370385E-3</v>
      </c>
      <c r="Q317" s="18">
        <f t="shared" si="102"/>
        <v>-5065.2221750997342</v>
      </c>
      <c r="R317" s="29">
        <f t="shared" si="92"/>
        <v>490.45799985927658</v>
      </c>
      <c r="T317" s="30">
        <v>312</v>
      </c>
      <c r="U317" s="28">
        <f t="shared" si="103"/>
        <v>624</v>
      </c>
      <c r="V317" s="30">
        <v>0</v>
      </c>
      <c r="W317" s="33">
        <v>0.05</v>
      </c>
      <c r="X317" s="30">
        <f t="shared" si="109"/>
        <v>0</v>
      </c>
      <c r="Y317" s="33">
        <f t="shared" si="110"/>
        <v>0</v>
      </c>
      <c r="Z317" s="36">
        <f t="shared" si="104"/>
        <v>0</v>
      </c>
      <c r="AA317" s="37">
        <f t="shared" si="105"/>
        <v>0</v>
      </c>
      <c r="AB317" s="36">
        <f t="shared" si="106"/>
        <v>0</v>
      </c>
      <c r="AC317" s="50">
        <f t="shared" si="94"/>
        <v>0</v>
      </c>
      <c r="AD317" s="41"/>
      <c r="AE317" s="42"/>
      <c r="AF317" s="30">
        <v>313</v>
      </c>
      <c r="AG317" s="30">
        <v>0</v>
      </c>
      <c r="AH317" s="52">
        <f t="shared" si="95"/>
        <v>0</v>
      </c>
      <c r="AI317" s="8">
        <f t="shared" si="107"/>
        <v>0</v>
      </c>
      <c r="AJ317" s="59">
        <f t="shared" si="108"/>
        <v>0</v>
      </c>
      <c r="AK317" s="43">
        <f t="shared" si="96"/>
        <v>1453.5</v>
      </c>
      <c r="AL317" s="58">
        <f t="shared" si="97"/>
        <v>0</v>
      </c>
      <c r="AM317" s="8" t="str">
        <f t="shared" si="98"/>
        <v/>
      </c>
      <c r="AN317" s="8" t="str">
        <f t="shared" si="99"/>
        <v/>
      </c>
      <c r="AS317" s="22">
        <v>11.08</v>
      </c>
      <c r="AT317" s="23">
        <v>18.100000000000001</v>
      </c>
    </row>
    <row r="318" spans="11:46" x14ac:dyDescent="0.25">
      <c r="K318" s="15">
        <v>134</v>
      </c>
      <c r="L318" s="26">
        <f t="shared" si="93"/>
        <v>2.3387411976724017</v>
      </c>
      <c r="M318" s="18">
        <f t="shared" si="90"/>
        <v>73.499736104931543</v>
      </c>
      <c r="N318" s="29">
        <f t="shared" si="100"/>
        <v>0.4209000062989503</v>
      </c>
      <c r="O318" s="18">
        <f t="shared" si="91"/>
        <v>10.101600151174807</v>
      </c>
      <c r="P318" s="29">
        <f t="shared" si="101"/>
        <v>-8.8269727966334699E-3</v>
      </c>
      <c r="Q318" s="18">
        <f t="shared" si="102"/>
        <v>-5084.3363308608787</v>
      </c>
      <c r="R318" s="29">
        <f t="shared" si="92"/>
        <v>492.98895775054802</v>
      </c>
      <c r="T318" s="30">
        <v>313</v>
      </c>
      <c r="U318" s="28">
        <f t="shared" si="103"/>
        <v>626</v>
      </c>
      <c r="V318" s="30">
        <v>0</v>
      </c>
      <c r="W318" s="33">
        <v>0.05</v>
      </c>
      <c r="X318" s="30">
        <f t="shared" si="109"/>
        <v>0</v>
      </c>
      <c r="Y318" s="33">
        <f t="shared" si="110"/>
        <v>0</v>
      </c>
      <c r="Z318" s="36">
        <f t="shared" si="104"/>
        <v>0</v>
      </c>
      <c r="AA318" s="37">
        <f t="shared" si="105"/>
        <v>0</v>
      </c>
      <c r="AB318" s="36">
        <f t="shared" si="106"/>
        <v>0</v>
      </c>
      <c r="AC318" s="50">
        <f t="shared" si="94"/>
        <v>0</v>
      </c>
      <c r="AD318" s="41"/>
      <c r="AE318" s="42"/>
      <c r="AF318" s="30">
        <v>314</v>
      </c>
      <c r="AG318" s="30">
        <v>0</v>
      </c>
      <c r="AH318" s="52">
        <f t="shared" si="95"/>
        <v>0</v>
      </c>
      <c r="AI318" s="8">
        <f t="shared" si="107"/>
        <v>0</v>
      </c>
      <c r="AJ318" s="59">
        <f t="shared" si="108"/>
        <v>0</v>
      </c>
      <c r="AK318" s="43">
        <f t="shared" si="96"/>
        <v>1453.5</v>
      </c>
      <c r="AL318" s="58">
        <f t="shared" si="97"/>
        <v>0</v>
      </c>
      <c r="AM318" s="8" t="str">
        <f t="shared" si="98"/>
        <v/>
      </c>
      <c r="AN318" s="8" t="str">
        <f t="shared" si="99"/>
        <v/>
      </c>
      <c r="AS318" s="22">
        <v>11.08</v>
      </c>
      <c r="AT318" s="23">
        <v>18.100000000000001</v>
      </c>
    </row>
    <row r="319" spans="11:46" x14ac:dyDescent="0.25">
      <c r="K319" s="15">
        <v>135</v>
      </c>
      <c r="L319" s="26">
        <f t="shared" si="93"/>
        <v>2.3561944901923448</v>
      </c>
      <c r="M319" s="18">
        <f t="shared" si="90"/>
        <v>73.911793187662823</v>
      </c>
      <c r="N319" s="29">
        <f t="shared" si="100"/>
        <v>0.41205708273128039</v>
      </c>
      <c r="O319" s="18">
        <f t="shared" si="91"/>
        <v>9.8893699855507293</v>
      </c>
      <c r="P319" s="29">
        <f t="shared" si="101"/>
        <v>-8.8576454547961703E-3</v>
      </c>
      <c r="Q319" s="18">
        <f t="shared" si="102"/>
        <v>-5102.0037819625941</v>
      </c>
      <c r="R319" s="29">
        <f t="shared" si="92"/>
        <v>495.46674133236223</v>
      </c>
      <c r="T319" s="30">
        <v>314</v>
      </c>
      <c r="U319" s="28">
        <f t="shared" si="103"/>
        <v>628</v>
      </c>
      <c r="V319" s="30">
        <v>0</v>
      </c>
      <c r="W319" s="33">
        <v>0.05</v>
      </c>
      <c r="X319" s="30">
        <f t="shared" si="109"/>
        <v>0</v>
      </c>
      <c r="Y319" s="33">
        <f t="shared" si="110"/>
        <v>0</v>
      </c>
      <c r="Z319" s="36">
        <f t="shared" si="104"/>
        <v>0</v>
      </c>
      <c r="AA319" s="37">
        <f t="shared" si="105"/>
        <v>0</v>
      </c>
      <c r="AB319" s="36">
        <f t="shared" si="106"/>
        <v>0</v>
      </c>
      <c r="AC319" s="50">
        <f t="shared" si="94"/>
        <v>0</v>
      </c>
      <c r="AD319" s="41"/>
      <c r="AE319" s="42"/>
      <c r="AF319" s="30">
        <v>315</v>
      </c>
      <c r="AG319" s="30">
        <v>0</v>
      </c>
      <c r="AH319" s="52">
        <f t="shared" si="95"/>
        <v>0</v>
      </c>
      <c r="AI319" s="8">
        <f t="shared" si="107"/>
        <v>0</v>
      </c>
      <c r="AJ319" s="59">
        <f t="shared" si="108"/>
        <v>0</v>
      </c>
      <c r="AK319" s="43">
        <f t="shared" si="96"/>
        <v>1453.5</v>
      </c>
      <c r="AL319" s="58">
        <f t="shared" si="97"/>
        <v>0</v>
      </c>
      <c r="AM319" s="8" t="str">
        <f t="shared" si="98"/>
        <v/>
      </c>
      <c r="AN319" s="8" t="str">
        <f t="shared" si="99"/>
        <v/>
      </c>
      <c r="AS319" s="22">
        <v>11.08</v>
      </c>
      <c r="AT319" s="23">
        <v>18.100000000000001</v>
      </c>
    </row>
    <row r="320" spans="11:46" x14ac:dyDescent="0.25">
      <c r="K320" s="15">
        <v>136</v>
      </c>
      <c r="L320" s="26">
        <f t="shared" si="93"/>
        <v>2.3736477827122884</v>
      </c>
      <c r="M320" s="18">
        <f t="shared" si="90"/>
        <v>74.314977903052181</v>
      </c>
      <c r="N320" s="29">
        <f t="shared" si="100"/>
        <v>0.40318471538935796</v>
      </c>
      <c r="O320" s="18">
        <f t="shared" si="91"/>
        <v>9.6764331693445929</v>
      </c>
      <c r="P320" s="29">
        <f t="shared" si="101"/>
        <v>-8.8859138030059626E-3</v>
      </c>
      <c r="Q320" s="18">
        <f t="shared" si="102"/>
        <v>-5118.2863505314344</v>
      </c>
      <c r="R320" s="29">
        <f t="shared" si="92"/>
        <v>497.89117355327772</v>
      </c>
      <c r="T320" s="30">
        <v>315</v>
      </c>
      <c r="U320" s="28">
        <f t="shared" si="103"/>
        <v>630</v>
      </c>
      <c r="V320" s="30">
        <v>0</v>
      </c>
      <c r="W320" s="33">
        <v>0.05</v>
      </c>
      <c r="X320" s="30">
        <f t="shared" si="109"/>
        <v>0</v>
      </c>
      <c r="Y320" s="33">
        <f t="shared" si="110"/>
        <v>0</v>
      </c>
      <c r="Z320" s="36">
        <f t="shared" si="104"/>
        <v>0</v>
      </c>
      <c r="AA320" s="37">
        <f t="shared" si="105"/>
        <v>0</v>
      </c>
      <c r="AB320" s="36">
        <f t="shared" si="106"/>
        <v>0</v>
      </c>
      <c r="AC320" s="50">
        <f t="shared" si="94"/>
        <v>0</v>
      </c>
      <c r="AD320" s="41"/>
      <c r="AE320" s="42"/>
      <c r="AF320" s="30">
        <v>316</v>
      </c>
      <c r="AG320" s="30">
        <v>0</v>
      </c>
      <c r="AH320" s="52">
        <f t="shared" si="95"/>
        <v>0</v>
      </c>
      <c r="AI320" s="8">
        <f t="shared" si="107"/>
        <v>0</v>
      </c>
      <c r="AJ320" s="59">
        <f t="shared" si="108"/>
        <v>0</v>
      </c>
      <c r="AK320" s="43">
        <f t="shared" si="96"/>
        <v>1453.5</v>
      </c>
      <c r="AL320" s="58">
        <f t="shared" si="97"/>
        <v>0</v>
      </c>
      <c r="AM320" s="8" t="str">
        <f t="shared" si="98"/>
        <v/>
      </c>
      <c r="AN320" s="8" t="str">
        <f t="shared" si="99"/>
        <v/>
      </c>
      <c r="AS320" s="22">
        <v>11.08</v>
      </c>
      <c r="AT320" s="23">
        <v>18.100000000000001</v>
      </c>
    </row>
    <row r="321" spans="11:46" x14ac:dyDescent="0.25">
      <c r="K321" s="15">
        <v>137</v>
      </c>
      <c r="L321" s="26">
        <f t="shared" si="93"/>
        <v>2.3911010752322315</v>
      </c>
      <c r="M321" s="18">
        <f t="shared" si="90"/>
        <v>74.70926315817745</v>
      </c>
      <c r="N321" s="29">
        <f t="shared" si="100"/>
        <v>0.39428525512526846</v>
      </c>
      <c r="O321" s="18">
        <f t="shared" si="91"/>
        <v>9.4628461230064449</v>
      </c>
      <c r="P321" s="29">
        <f t="shared" si="101"/>
        <v>-8.9118842640729667E-3</v>
      </c>
      <c r="Q321" s="18">
        <f t="shared" si="102"/>
        <v>-5133.2453361060288</v>
      </c>
      <c r="R321" s="29">
        <f t="shared" si="92"/>
        <v>500.26209149800803</v>
      </c>
      <c r="T321" s="30">
        <v>316</v>
      </c>
      <c r="U321" s="28">
        <f t="shared" si="103"/>
        <v>632</v>
      </c>
      <c r="V321" s="30">
        <v>0</v>
      </c>
      <c r="W321" s="33">
        <v>0.05</v>
      </c>
      <c r="X321" s="30">
        <f t="shared" si="109"/>
        <v>0</v>
      </c>
      <c r="Y321" s="33">
        <f t="shared" si="110"/>
        <v>0</v>
      </c>
      <c r="Z321" s="36">
        <f t="shared" si="104"/>
        <v>0</v>
      </c>
      <c r="AA321" s="37">
        <f t="shared" si="105"/>
        <v>0</v>
      </c>
      <c r="AB321" s="36">
        <f t="shared" si="106"/>
        <v>0</v>
      </c>
      <c r="AC321" s="50">
        <f t="shared" si="94"/>
        <v>0</v>
      </c>
      <c r="AD321" s="41"/>
      <c r="AE321" s="42"/>
      <c r="AF321" s="30">
        <v>317</v>
      </c>
      <c r="AG321" s="30">
        <v>0</v>
      </c>
      <c r="AH321" s="52">
        <f t="shared" si="95"/>
        <v>0</v>
      </c>
      <c r="AI321" s="8">
        <f t="shared" si="107"/>
        <v>0</v>
      </c>
      <c r="AJ321" s="59">
        <f t="shared" si="108"/>
        <v>0</v>
      </c>
      <c r="AK321" s="43">
        <f t="shared" si="96"/>
        <v>1453.5</v>
      </c>
      <c r="AL321" s="58">
        <f t="shared" si="97"/>
        <v>0</v>
      </c>
      <c r="AM321" s="8" t="str">
        <f t="shared" si="98"/>
        <v/>
      </c>
      <c r="AN321" s="8" t="str">
        <f t="shared" si="99"/>
        <v/>
      </c>
      <c r="AS321" s="22">
        <v>11.08</v>
      </c>
      <c r="AT321" s="23">
        <v>18.100000000000001</v>
      </c>
    </row>
    <row r="322" spans="11:46" x14ac:dyDescent="0.25">
      <c r="K322" s="15">
        <v>138</v>
      </c>
      <c r="L322" s="26">
        <f t="shared" si="93"/>
        <v>2.4085543677521746</v>
      </c>
      <c r="M322" s="18">
        <f t="shared" si="90"/>
        <v>75.094624105038662</v>
      </c>
      <c r="N322" s="29">
        <f t="shared" si="100"/>
        <v>0.38536094686121203</v>
      </c>
      <c r="O322" s="18">
        <f t="shared" si="91"/>
        <v>9.2486627246690887</v>
      </c>
      <c r="P322" s="29">
        <f t="shared" si="101"/>
        <v>-8.9356622006704356E-3</v>
      </c>
      <c r="Q322" s="18">
        <f t="shared" si="102"/>
        <v>-5146.9414275861709</v>
      </c>
      <c r="R322" s="29">
        <f t="shared" si="92"/>
        <v>502.57934575044322</v>
      </c>
      <c r="T322" s="30">
        <v>317</v>
      </c>
      <c r="U322" s="28">
        <f t="shared" si="103"/>
        <v>634</v>
      </c>
      <c r="V322" s="30">
        <v>0</v>
      </c>
      <c r="W322" s="33">
        <v>0.05</v>
      </c>
      <c r="X322" s="30">
        <f t="shared" si="109"/>
        <v>0</v>
      </c>
      <c r="Y322" s="33">
        <f t="shared" si="110"/>
        <v>0</v>
      </c>
      <c r="Z322" s="36">
        <f t="shared" si="104"/>
        <v>0</v>
      </c>
      <c r="AA322" s="37">
        <f t="shared" si="105"/>
        <v>0</v>
      </c>
      <c r="AB322" s="36">
        <f t="shared" si="106"/>
        <v>0</v>
      </c>
      <c r="AC322" s="50">
        <f t="shared" si="94"/>
        <v>0</v>
      </c>
      <c r="AD322" s="41"/>
      <c r="AE322" s="42"/>
      <c r="AF322" s="30">
        <v>318</v>
      </c>
      <c r="AG322" s="30">
        <v>0</v>
      </c>
      <c r="AH322" s="52">
        <f t="shared" si="95"/>
        <v>0</v>
      </c>
      <c r="AI322" s="8">
        <f t="shared" si="107"/>
        <v>0</v>
      </c>
      <c r="AJ322" s="59">
        <f t="shared" si="108"/>
        <v>0</v>
      </c>
      <c r="AK322" s="43">
        <f t="shared" si="96"/>
        <v>1453.5</v>
      </c>
      <c r="AL322" s="58">
        <f t="shared" si="97"/>
        <v>0</v>
      </c>
      <c r="AM322" s="8" t="str">
        <f t="shared" si="98"/>
        <v/>
      </c>
      <c r="AN322" s="8" t="str">
        <f t="shared" si="99"/>
        <v/>
      </c>
      <c r="AS322" s="22">
        <v>11.08</v>
      </c>
      <c r="AT322" s="23">
        <v>18.100000000000001</v>
      </c>
    </row>
    <row r="323" spans="11:46" x14ac:dyDescent="0.25">
      <c r="K323" s="15">
        <v>139</v>
      </c>
      <c r="L323" s="26">
        <f t="shared" si="93"/>
        <v>2.4260076602721181</v>
      </c>
      <c r="M323" s="18">
        <f t="shared" si="90"/>
        <v>75.471038035762589</v>
      </c>
      <c r="N323" s="29">
        <f t="shared" si="100"/>
        <v>0.37641393072392759</v>
      </c>
      <c r="O323" s="18">
        <f t="shared" si="91"/>
        <v>9.0339343373742622</v>
      </c>
      <c r="P323" s="29">
        <f t="shared" si="101"/>
        <v>-8.9573517708529948E-3</v>
      </c>
      <c r="Q323" s="18">
        <f t="shared" si="102"/>
        <v>-5159.434620011325</v>
      </c>
      <c r="R323" s="29">
        <f t="shared" si="92"/>
        <v>504.84279976349347</v>
      </c>
      <c r="T323" s="30">
        <v>318</v>
      </c>
      <c r="U323" s="28">
        <f t="shared" si="103"/>
        <v>636</v>
      </c>
      <c r="V323" s="30">
        <v>0</v>
      </c>
      <c r="W323" s="33">
        <v>0.05</v>
      </c>
      <c r="X323" s="30">
        <f t="shared" si="109"/>
        <v>0</v>
      </c>
      <c r="Y323" s="33">
        <f t="shared" si="110"/>
        <v>0</v>
      </c>
      <c r="Z323" s="36">
        <f t="shared" si="104"/>
        <v>0</v>
      </c>
      <c r="AA323" s="37">
        <f t="shared" si="105"/>
        <v>0</v>
      </c>
      <c r="AB323" s="36">
        <f t="shared" si="106"/>
        <v>0</v>
      </c>
      <c r="AC323" s="50">
        <f t="shared" si="94"/>
        <v>-1.2500000000000002E-3</v>
      </c>
      <c r="AD323" s="41"/>
      <c r="AE323" s="42"/>
      <c r="AF323" s="30">
        <v>319</v>
      </c>
      <c r="AG323" s="30">
        <v>0</v>
      </c>
      <c r="AH323" s="52">
        <f t="shared" si="95"/>
        <v>0</v>
      </c>
      <c r="AI323" s="8">
        <f t="shared" si="107"/>
        <v>0</v>
      </c>
      <c r="AJ323" s="59">
        <f t="shared" si="108"/>
        <v>0</v>
      </c>
      <c r="AK323" s="43">
        <f t="shared" si="96"/>
        <v>1453.5</v>
      </c>
      <c r="AL323" s="58">
        <f t="shared" si="97"/>
        <v>0</v>
      </c>
      <c r="AM323" s="8" t="str">
        <f t="shared" si="98"/>
        <v/>
      </c>
      <c r="AN323" s="8" t="str">
        <f t="shared" si="99"/>
        <v/>
      </c>
      <c r="AS323" s="22">
        <v>11.08</v>
      </c>
      <c r="AT323" s="23">
        <v>18.100000000000001</v>
      </c>
    </row>
    <row r="324" spans="11:46" x14ac:dyDescent="0.25">
      <c r="K324" s="15">
        <v>140</v>
      </c>
      <c r="L324" s="26">
        <f t="shared" si="93"/>
        <v>2.4434609527920612</v>
      </c>
      <c r="M324" s="18">
        <f t="shared" ref="M324:M364" si="111">(($E$29/2)*(1-COS(L324)))+($E$32-SQRT(($E$32^2)-((($E$29/2)^2)*(SIN(L324)^2))))</f>
        <v>75.838484279082095</v>
      </c>
      <c r="N324" s="29">
        <f t="shared" si="100"/>
        <v>0.36744624331950604</v>
      </c>
      <c r="O324" s="18">
        <f t="shared" ref="O324:O364" si="112" xml:space="preserve"> N324*0.006*$E$34</f>
        <v>8.8187098396681449</v>
      </c>
      <c r="P324" s="29">
        <f t="shared" si="101"/>
        <v>-8.9770557915755944E-3</v>
      </c>
      <c r="Q324" s="18">
        <f t="shared" si="102"/>
        <v>-5170.7841359475424</v>
      </c>
      <c r="R324" s="29">
        <f t="shared" ref="R324:R364" si="113">$E$30+((((PI()/4)*$E$28^2)*M324)/1000)</f>
        <v>507.05232923659833</v>
      </c>
      <c r="T324" s="30">
        <v>319</v>
      </c>
      <c r="U324" s="28">
        <f t="shared" si="103"/>
        <v>638</v>
      </c>
      <c r="V324" s="30">
        <v>0</v>
      </c>
      <c r="W324" s="33">
        <v>0.05</v>
      </c>
      <c r="X324" s="30">
        <f t="shared" si="109"/>
        <v>0</v>
      </c>
      <c r="Y324" s="33">
        <f t="shared" si="110"/>
        <v>0</v>
      </c>
      <c r="Z324" s="36">
        <f t="shared" si="104"/>
        <v>0</v>
      </c>
      <c r="AA324" s="37">
        <f t="shared" si="105"/>
        <v>-2.5000000000000005E-3</v>
      </c>
      <c r="AB324" s="36">
        <f t="shared" si="106"/>
        <v>0</v>
      </c>
      <c r="AC324" s="50">
        <f t="shared" si="94"/>
        <v>-1.2500000000000002E-3</v>
      </c>
      <c r="AD324" s="41"/>
      <c r="AE324" s="42"/>
      <c r="AF324" s="30">
        <v>320</v>
      </c>
      <c r="AG324" s="30">
        <v>0</v>
      </c>
      <c r="AH324" s="52">
        <f t="shared" si="95"/>
        <v>0</v>
      </c>
      <c r="AI324" s="8">
        <f t="shared" si="107"/>
        <v>0</v>
      </c>
      <c r="AJ324" s="59">
        <f t="shared" si="108"/>
        <v>0</v>
      </c>
      <c r="AK324" s="43">
        <f t="shared" si="96"/>
        <v>1453.5</v>
      </c>
      <c r="AL324" s="58">
        <f t="shared" si="97"/>
        <v>0</v>
      </c>
      <c r="AM324" s="8" t="str">
        <f t="shared" si="98"/>
        <v/>
      </c>
      <c r="AN324" s="8" t="str">
        <f t="shared" si="99"/>
        <v/>
      </c>
      <c r="AS324" s="22">
        <v>11.08</v>
      </c>
      <c r="AT324" s="23">
        <v>18.100000000000001</v>
      </c>
    </row>
    <row r="325" spans="11:46" x14ac:dyDescent="0.25">
      <c r="K325" s="15">
        <v>141</v>
      </c>
      <c r="L325" s="26">
        <f t="shared" ref="L325:L364" si="114" xml:space="preserve"> RADIANS(K325)</f>
        <v>2.4609142453120048</v>
      </c>
      <c r="M325" s="18">
        <f t="shared" si="111"/>
        <v>76.196944098222872</v>
      </c>
      <c r="N325" s="29">
        <f t="shared" si="100"/>
        <v>0.3584598191407764</v>
      </c>
      <c r="O325" s="18">
        <f t="shared" si="112"/>
        <v>8.6030356593786337</v>
      </c>
      <c r="P325" s="29">
        <f t="shared" si="101"/>
        <v>-8.9948756108313432E-3</v>
      </c>
      <c r="Q325" s="18">
        <f t="shared" si="102"/>
        <v>-5181.0483518388537</v>
      </c>
      <c r="R325" s="29">
        <f t="shared" si="113"/>
        <v>509.20782150169867</v>
      </c>
      <c r="T325" s="30">
        <v>320</v>
      </c>
      <c r="U325" s="28">
        <f t="shared" si="103"/>
        <v>640</v>
      </c>
      <c r="V325" s="30">
        <v>0</v>
      </c>
      <c r="W325" s="33">
        <v>0.04</v>
      </c>
      <c r="X325" s="30">
        <f t="shared" si="109"/>
        <v>0</v>
      </c>
      <c r="Y325" s="33">
        <f t="shared" si="110"/>
        <v>-5.000000000000001E-3</v>
      </c>
      <c r="Z325" s="36">
        <f t="shared" si="104"/>
        <v>0</v>
      </c>
      <c r="AA325" s="37">
        <f t="shared" si="105"/>
        <v>-2.5000000000000005E-3</v>
      </c>
      <c r="AB325" s="36">
        <f t="shared" si="106"/>
        <v>0</v>
      </c>
      <c r="AC325" s="50">
        <f t="shared" ref="AC325:AC364" si="115">(AA326-AA324)/2</f>
        <v>2.5000000000000005E-3</v>
      </c>
      <c r="AD325" s="41"/>
      <c r="AE325" s="42"/>
      <c r="AF325" s="30">
        <v>321</v>
      </c>
      <c r="AG325" s="30">
        <v>0</v>
      </c>
      <c r="AH325" s="52">
        <f t="shared" ref="AH325:AH364" si="116">AG325/1000</f>
        <v>0</v>
      </c>
      <c r="AI325" s="8">
        <f t="shared" si="107"/>
        <v>0</v>
      </c>
      <c r="AJ325" s="59">
        <f t="shared" si="108"/>
        <v>0</v>
      </c>
      <c r="AK325" s="43">
        <f t="shared" ref="AK325:AK364" si="117">1453.5 + 161500 * AH325</f>
        <v>1453.5</v>
      </c>
      <c r="AL325" s="58">
        <f t="shared" ref="AL325:AL364" si="118">IF(AJ325&lt;0, -AJ325, 0)</f>
        <v>0</v>
      </c>
      <c r="AM325" s="8" t="str">
        <f t="shared" ref="AM325:AM364" si="119">IF(AL325&gt;0, IF(SQRT((AK325+8)/(0.2356*AL325))&lt;=1000, SQRT((AK325+8)/(0.2356*AL325)), ""), "")</f>
        <v/>
      </c>
      <c r="AN325" s="8" t="str">
        <f t="shared" ref="AN325:AN364" si="120">IF(ISNUMBER(AM325),AM325*60/(2*PI()), "")</f>
        <v/>
      </c>
      <c r="AS325" s="22">
        <v>11.08</v>
      </c>
      <c r="AT325" s="23">
        <v>18.100000000000001</v>
      </c>
    </row>
    <row r="326" spans="11:46" x14ac:dyDescent="0.25">
      <c r="K326" s="15">
        <v>142</v>
      </c>
      <c r="L326" s="26">
        <f t="shared" si="114"/>
        <v>2.4783675378319479</v>
      </c>
      <c r="M326" s="18">
        <f t="shared" si="111"/>
        <v>76.546400590320715</v>
      </c>
      <c r="N326" s="29">
        <f t="shared" ref="N326:N364" si="121" xml:space="preserve"> M326-M325</f>
        <v>0.34945649209784335</v>
      </c>
      <c r="O326" s="18">
        <f t="shared" si="112"/>
        <v>8.3869558103482422</v>
      </c>
      <c r="P326" s="29">
        <f t="shared" ref="P326:P364" si="122" xml:space="preserve"> (N327-N325)/2</f>
        <v>-9.010910987505838E-3</v>
      </c>
      <c r="Q326" s="18">
        <f t="shared" ref="Q326:Q364" si="123">P326*576000</f>
        <v>-5190.2847288033627</v>
      </c>
      <c r="R326" s="29">
        <f t="shared" si="113"/>
        <v>511.30917491841228</v>
      </c>
      <c r="T326" s="30">
        <v>321</v>
      </c>
      <c r="U326" s="28">
        <f t="shared" ref="U326:U365" si="124">T326*2</f>
        <v>642</v>
      </c>
      <c r="V326" s="30">
        <v>0</v>
      </c>
      <c r="W326" s="33">
        <v>0.04</v>
      </c>
      <c r="X326" s="30">
        <f t="shared" si="109"/>
        <v>0</v>
      </c>
      <c r="Y326" s="33">
        <f t="shared" si="110"/>
        <v>-5.000000000000001E-3</v>
      </c>
      <c r="Z326" s="36">
        <f t="shared" ref="Z326:Z364" si="125">(X327-X325)/2</f>
        <v>0</v>
      </c>
      <c r="AA326" s="37">
        <f t="shared" ref="AA326:AA364" si="126">(Y327-Y325)/2</f>
        <v>2.5000000000000005E-3</v>
      </c>
      <c r="AB326" s="36">
        <f t="shared" ref="AB326:AB364" si="127">(Z327-Z325)/2</f>
        <v>0</v>
      </c>
      <c r="AC326" s="50">
        <f t="shared" si="115"/>
        <v>2.5000000000000005E-3</v>
      </c>
      <c r="AD326" s="41"/>
      <c r="AE326" s="42"/>
      <c r="AF326" s="30">
        <v>322</v>
      </c>
      <c r="AG326" s="30">
        <v>0</v>
      </c>
      <c r="AH326" s="52">
        <f t="shared" si="116"/>
        <v>0</v>
      </c>
      <c r="AI326" s="8">
        <f t="shared" si="107"/>
        <v>0</v>
      </c>
      <c r="AJ326" s="59">
        <f t="shared" si="108"/>
        <v>0</v>
      </c>
      <c r="AK326" s="43">
        <f t="shared" si="117"/>
        <v>1453.5</v>
      </c>
      <c r="AL326" s="58">
        <f t="shared" si="118"/>
        <v>0</v>
      </c>
      <c r="AM326" s="8" t="str">
        <f t="shared" si="119"/>
        <v/>
      </c>
      <c r="AN326" s="8" t="str">
        <f t="shared" si="120"/>
        <v/>
      </c>
      <c r="AS326" s="22">
        <v>11.08</v>
      </c>
      <c r="AT326" s="23">
        <v>18.100000000000001</v>
      </c>
    </row>
    <row r="327" spans="11:46" x14ac:dyDescent="0.25">
      <c r="K327" s="15">
        <v>143</v>
      </c>
      <c r="L327" s="26">
        <f t="shared" si="114"/>
        <v>2.4958208303518914</v>
      </c>
      <c r="M327" s="18">
        <f t="shared" si="111"/>
        <v>76.88683858748648</v>
      </c>
      <c r="N327" s="29">
        <f t="shared" si="121"/>
        <v>0.34043799716576473</v>
      </c>
      <c r="O327" s="18">
        <f t="shared" si="112"/>
        <v>8.1705119319783535</v>
      </c>
      <c r="P327" s="29">
        <f t="shared" si="122"/>
        <v>-9.0252599792179922E-3</v>
      </c>
      <c r="Q327" s="18">
        <f t="shared" si="123"/>
        <v>-5198.5497480295635</v>
      </c>
      <c r="R327" s="29">
        <f t="shared" si="113"/>
        <v>513.35629827911703</v>
      </c>
      <c r="T327" s="30">
        <v>322</v>
      </c>
      <c r="U327" s="28">
        <f t="shared" si="124"/>
        <v>644</v>
      </c>
      <c r="V327" s="30">
        <v>0</v>
      </c>
      <c r="W327" s="33">
        <v>0.04</v>
      </c>
      <c r="X327" s="30">
        <f t="shared" si="109"/>
        <v>0</v>
      </c>
      <c r="Y327" s="33">
        <f t="shared" si="110"/>
        <v>0</v>
      </c>
      <c r="Z327" s="36">
        <f t="shared" si="125"/>
        <v>0</v>
      </c>
      <c r="AA327" s="37">
        <f t="shared" si="126"/>
        <v>2.5000000000000005E-3</v>
      </c>
      <c r="AB327" s="36">
        <f t="shared" si="127"/>
        <v>0</v>
      </c>
      <c r="AC327" s="50">
        <f t="shared" si="115"/>
        <v>-2.5000000000000005E-3</v>
      </c>
      <c r="AD327" s="41"/>
      <c r="AE327" s="42"/>
      <c r="AF327" s="30">
        <v>323</v>
      </c>
      <c r="AG327" s="30">
        <v>0</v>
      </c>
      <c r="AH327" s="52">
        <f t="shared" si="116"/>
        <v>0</v>
      </c>
      <c r="AI327" s="8">
        <f t="shared" si="107"/>
        <v>0</v>
      </c>
      <c r="AJ327" s="59">
        <f t="shared" si="108"/>
        <v>0</v>
      </c>
      <c r="AK327" s="43">
        <f t="shared" si="117"/>
        <v>1453.5</v>
      </c>
      <c r="AL327" s="58">
        <f t="shared" si="118"/>
        <v>0</v>
      </c>
      <c r="AM327" s="8" t="str">
        <f t="shared" si="119"/>
        <v/>
      </c>
      <c r="AN327" s="8" t="str">
        <f t="shared" si="120"/>
        <v/>
      </c>
      <c r="AS327" s="22">
        <v>11.08</v>
      </c>
      <c r="AT327" s="23">
        <v>18.100000000000001</v>
      </c>
    </row>
    <row r="328" spans="11:46" x14ac:dyDescent="0.25">
      <c r="K328" s="15">
        <v>144</v>
      </c>
      <c r="L328" s="26">
        <f t="shared" si="114"/>
        <v>2.5132741228718345</v>
      </c>
      <c r="M328" s="18">
        <f t="shared" si="111"/>
        <v>77.218244559625887</v>
      </c>
      <c r="N328" s="29">
        <f t="shared" si="121"/>
        <v>0.33140597213940737</v>
      </c>
      <c r="O328" s="18">
        <f t="shared" si="112"/>
        <v>7.9537433313457768</v>
      </c>
      <c r="P328" s="29">
        <f t="shared" si="122"/>
        <v>-9.038018838133155E-3</v>
      </c>
      <c r="Q328" s="18">
        <f t="shared" si="123"/>
        <v>-5205.8988507646973</v>
      </c>
      <c r="R328" s="29">
        <f t="shared" si="113"/>
        <v>515.34911022458652</v>
      </c>
      <c r="T328" s="30">
        <v>323</v>
      </c>
      <c r="U328" s="28">
        <f t="shared" si="124"/>
        <v>646</v>
      </c>
      <c r="V328" s="30">
        <v>0</v>
      </c>
      <c r="W328" s="33">
        <v>0.04</v>
      </c>
      <c r="X328" s="30">
        <f t="shared" si="109"/>
        <v>0</v>
      </c>
      <c r="Y328" s="33">
        <f t="shared" si="110"/>
        <v>0</v>
      </c>
      <c r="Z328" s="36">
        <f t="shared" si="125"/>
        <v>0</v>
      </c>
      <c r="AA328" s="37">
        <f t="shared" si="126"/>
        <v>-2.5000000000000005E-3</v>
      </c>
      <c r="AB328" s="36">
        <f t="shared" si="127"/>
        <v>0</v>
      </c>
      <c r="AC328" s="50">
        <f t="shared" si="115"/>
        <v>-2.5000000000000005E-3</v>
      </c>
      <c r="AD328" s="41"/>
      <c r="AE328" s="42"/>
      <c r="AF328" s="30">
        <v>324</v>
      </c>
      <c r="AG328" s="30">
        <v>0</v>
      </c>
      <c r="AH328" s="52">
        <f t="shared" si="116"/>
        <v>0</v>
      </c>
      <c r="AI328" s="8">
        <f t="shared" ref="AI328:AI364" si="128">(AH329-AH327)/(RADIANS(AF329)-RADIANS(AF327))</f>
        <v>0</v>
      </c>
      <c r="AJ328" s="59">
        <f t="shared" si="108"/>
        <v>0</v>
      </c>
      <c r="AK328" s="43">
        <f t="shared" si="117"/>
        <v>1453.5</v>
      </c>
      <c r="AL328" s="58">
        <f t="shared" si="118"/>
        <v>0</v>
      </c>
      <c r="AM328" s="8" t="str">
        <f t="shared" si="119"/>
        <v/>
      </c>
      <c r="AN328" s="8" t="str">
        <f t="shared" si="120"/>
        <v/>
      </c>
      <c r="AS328" s="22">
        <v>11.08</v>
      </c>
      <c r="AT328" s="23">
        <v>18.100000000000001</v>
      </c>
    </row>
    <row r="329" spans="11:46" x14ac:dyDescent="0.25">
      <c r="K329" s="15">
        <v>145</v>
      </c>
      <c r="L329" s="26">
        <f t="shared" si="114"/>
        <v>2.530727415391778</v>
      </c>
      <c r="M329" s="18">
        <f t="shared" si="111"/>
        <v>77.540606519115386</v>
      </c>
      <c r="N329" s="29">
        <f t="shared" si="121"/>
        <v>0.32236195948949842</v>
      </c>
      <c r="O329" s="18">
        <f t="shared" si="112"/>
        <v>7.736687027747962</v>
      </c>
      <c r="P329" s="29">
        <f t="shared" si="122"/>
        <v>-9.0492819141161362E-3</v>
      </c>
      <c r="Q329" s="18">
        <f t="shared" si="123"/>
        <v>-5212.3863825308945</v>
      </c>
      <c r="R329" s="29">
        <f t="shared" si="113"/>
        <v>517.2875386707866</v>
      </c>
      <c r="T329" s="30">
        <v>324</v>
      </c>
      <c r="U329" s="28">
        <f t="shared" si="124"/>
        <v>648</v>
      </c>
      <c r="V329" s="30">
        <v>0</v>
      </c>
      <c r="W329" s="33">
        <v>0.03</v>
      </c>
      <c r="X329" s="30">
        <f t="shared" si="109"/>
        <v>0</v>
      </c>
      <c r="Y329" s="33">
        <f t="shared" si="110"/>
        <v>-5.000000000000001E-3</v>
      </c>
      <c r="Z329" s="36">
        <f t="shared" si="125"/>
        <v>0</v>
      </c>
      <c r="AA329" s="37">
        <f t="shared" si="126"/>
        <v>-2.5000000000000005E-3</v>
      </c>
      <c r="AB329" s="36">
        <f t="shared" si="127"/>
        <v>0</v>
      </c>
      <c r="AC329" s="50">
        <f t="shared" si="115"/>
        <v>2.5000000000000005E-3</v>
      </c>
      <c r="AD329" s="41"/>
      <c r="AE329" s="42"/>
      <c r="AF329" s="30">
        <v>325</v>
      </c>
      <c r="AG329" s="30">
        <v>0</v>
      </c>
      <c r="AH329" s="52">
        <f t="shared" si="116"/>
        <v>0</v>
      </c>
      <c r="AI329" s="8">
        <f t="shared" si="128"/>
        <v>0</v>
      </c>
      <c r="AJ329" s="59">
        <f t="shared" ref="AJ329:AJ364" si="129">(AI330-AI328)/(RADIANS(AF330)-RADIANS(AF328))</f>
        <v>0</v>
      </c>
      <c r="AK329" s="43">
        <f t="shared" si="117"/>
        <v>1453.5</v>
      </c>
      <c r="AL329" s="58">
        <f t="shared" si="118"/>
        <v>0</v>
      </c>
      <c r="AM329" s="8" t="str">
        <f t="shared" si="119"/>
        <v/>
      </c>
      <c r="AN329" s="8" t="str">
        <f t="shared" si="120"/>
        <v/>
      </c>
      <c r="AS329" s="22">
        <v>11.08</v>
      </c>
      <c r="AT329" s="23">
        <v>18.100000000000001</v>
      </c>
    </row>
    <row r="330" spans="11:46" x14ac:dyDescent="0.25">
      <c r="K330" s="15">
        <v>146</v>
      </c>
      <c r="L330" s="26">
        <f t="shared" si="114"/>
        <v>2.5481807079117211</v>
      </c>
      <c r="M330" s="18">
        <f t="shared" si="111"/>
        <v>77.853913927426561</v>
      </c>
      <c r="N330" s="29">
        <f t="shared" si="121"/>
        <v>0.3133074083111751</v>
      </c>
      <c r="O330" s="18">
        <f t="shared" si="112"/>
        <v>7.5193777994682023</v>
      </c>
      <c r="P330" s="29">
        <f t="shared" si="122"/>
        <v>-9.0591415653520357E-3</v>
      </c>
      <c r="Q330" s="18">
        <f t="shared" si="123"/>
        <v>-5218.0655416427726</v>
      </c>
      <c r="R330" s="29">
        <f t="shared" si="113"/>
        <v>519.1715202473888</v>
      </c>
      <c r="T330" s="30">
        <v>325</v>
      </c>
      <c r="U330" s="28">
        <f t="shared" si="124"/>
        <v>650</v>
      </c>
      <c r="V330" s="30">
        <v>0</v>
      </c>
      <c r="W330" s="33">
        <v>0.03</v>
      </c>
      <c r="X330" s="30">
        <f t="shared" ref="X330:X365" si="130">(V331-V329)/2</f>
        <v>0</v>
      </c>
      <c r="Y330" s="33">
        <f t="shared" si="110"/>
        <v>-5.000000000000001E-3</v>
      </c>
      <c r="Z330" s="36">
        <f t="shared" si="125"/>
        <v>0</v>
      </c>
      <c r="AA330" s="37">
        <f t="shared" si="126"/>
        <v>2.5000000000000005E-3</v>
      </c>
      <c r="AB330" s="36">
        <f t="shared" si="127"/>
        <v>0</v>
      </c>
      <c r="AC330" s="50">
        <f t="shared" si="115"/>
        <v>2.5000000000000005E-3</v>
      </c>
      <c r="AD330" s="41"/>
      <c r="AE330" s="42"/>
      <c r="AF330" s="30">
        <v>326</v>
      </c>
      <c r="AG330" s="30">
        <v>0</v>
      </c>
      <c r="AH330" s="52">
        <f t="shared" si="116"/>
        <v>0</v>
      </c>
      <c r="AI330" s="8">
        <f t="shared" si="128"/>
        <v>0</v>
      </c>
      <c r="AJ330" s="59">
        <f t="shared" si="129"/>
        <v>0</v>
      </c>
      <c r="AK330" s="43">
        <f t="shared" si="117"/>
        <v>1453.5</v>
      </c>
      <c r="AL330" s="58">
        <f t="shared" si="118"/>
        <v>0</v>
      </c>
      <c r="AM330" s="8" t="str">
        <f t="shared" si="119"/>
        <v/>
      </c>
      <c r="AN330" s="8" t="str">
        <f t="shared" si="120"/>
        <v/>
      </c>
      <c r="AS330" s="22">
        <v>11.08</v>
      </c>
      <c r="AT330" s="23">
        <v>18.100000000000001</v>
      </c>
    </row>
    <row r="331" spans="11:46" x14ac:dyDescent="0.25">
      <c r="K331" s="15">
        <v>147</v>
      </c>
      <c r="L331" s="26">
        <f t="shared" si="114"/>
        <v>2.5656340004316642</v>
      </c>
      <c r="M331" s="18">
        <f t="shared" si="111"/>
        <v>78.158157603785355</v>
      </c>
      <c r="N331" s="29">
        <f t="shared" si="121"/>
        <v>0.30424367635879435</v>
      </c>
      <c r="O331" s="18">
        <f t="shared" si="112"/>
        <v>7.3018482326110643</v>
      </c>
      <c r="P331" s="29">
        <f t="shared" si="122"/>
        <v>-9.0676880758380207E-3</v>
      </c>
      <c r="Q331" s="18">
        <f t="shared" si="123"/>
        <v>-5222.9883316826999</v>
      </c>
      <c r="R331" s="29">
        <f t="shared" si="113"/>
        <v>521.00099974851946</v>
      </c>
      <c r="T331" s="30">
        <v>326</v>
      </c>
      <c r="U331" s="28">
        <f t="shared" si="124"/>
        <v>652</v>
      </c>
      <c r="V331" s="30">
        <v>0</v>
      </c>
      <c r="W331" s="33">
        <v>0.03</v>
      </c>
      <c r="X331" s="30">
        <f t="shared" si="130"/>
        <v>0</v>
      </c>
      <c r="Y331" s="33">
        <f t="shared" si="110"/>
        <v>0</v>
      </c>
      <c r="Z331" s="36">
        <f t="shared" si="125"/>
        <v>0</v>
      </c>
      <c r="AA331" s="37">
        <f t="shared" si="126"/>
        <v>2.5000000000000005E-3</v>
      </c>
      <c r="AB331" s="36">
        <f t="shared" si="127"/>
        <v>0</v>
      </c>
      <c r="AC331" s="50">
        <f t="shared" si="115"/>
        <v>-1.2500000000000002E-3</v>
      </c>
      <c r="AD331" s="41"/>
      <c r="AE331" s="42"/>
      <c r="AF331" s="30">
        <v>327</v>
      </c>
      <c r="AG331" s="30">
        <v>0</v>
      </c>
      <c r="AH331" s="52">
        <f t="shared" si="116"/>
        <v>0</v>
      </c>
      <c r="AI331" s="8">
        <f t="shared" si="128"/>
        <v>0</v>
      </c>
      <c r="AJ331" s="59">
        <f t="shared" si="129"/>
        <v>0</v>
      </c>
      <c r="AK331" s="43">
        <f t="shared" si="117"/>
        <v>1453.5</v>
      </c>
      <c r="AL331" s="58">
        <f t="shared" si="118"/>
        <v>0</v>
      </c>
      <c r="AM331" s="8" t="str">
        <f t="shared" si="119"/>
        <v/>
      </c>
      <c r="AN331" s="8" t="str">
        <f t="shared" si="120"/>
        <v/>
      </c>
      <c r="AS331" s="22">
        <v>11.08</v>
      </c>
      <c r="AT331" s="23">
        <v>18.100000000000001</v>
      </c>
    </row>
    <row r="332" spans="11:46" x14ac:dyDescent="0.25">
      <c r="K332" s="15">
        <v>148</v>
      </c>
      <c r="L332" s="26">
        <f t="shared" si="114"/>
        <v>2.5830872929516078</v>
      </c>
      <c r="M332" s="18">
        <f t="shared" si="111"/>
        <v>78.453329635944854</v>
      </c>
      <c r="N332" s="29">
        <f t="shared" si="121"/>
        <v>0.29517203215949905</v>
      </c>
      <c r="O332" s="18">
        <f t="shared" si="112"/>
        <v>7.0841287718279773</v>
      </c>
      <c r="P332" s="29">
        <f t="shared" si="122"/>
        <v>-9.0750095799805308E-3</v>
      </c>
      <c r="Q332" s="18">
        <f t="shared" si="123"/>
        <v>-5227.2055180687858</v>
      </c>
      <c r="R332" s="29">
        <f t="shared" si="113"/>
        <v>522.77592959621859</v>
      </c>
      <c r="T332" s="30">
        <v>327</v>
      </c>
      <c r="U332" s="28">
        <f t="shared" si="124"/>
        <v>654</v>
      </c>
      <c r="V332" s="30">
        <v>0</v>
      </c>
      <c r="W332" s="33">
        <v>0.03</v>
      </c>
      <c r="X332" s="30">
        <f t="shared" si="130"/>
        <v>0</v>
      </c>
      <c r="Y332" s="33">
        <f t="shared" si="110"/>
        <v>0</v>
      </c>
      <c r="Z332" s="36">
        <f t="shared" si="125"/>
        <v>0</v>
      </c>
      <c r="AA332" s="37">
        <f t="shared" si="126"/>
        <v>0</v>
      </c>
      <c r="AB332" s="36">
        <f t="shared" si="127"/>
        <v>0</v>
      </c>
      <c r="AC332" s="50">
        <f t="shared" si="115"/>
        <v>-1.2500000000000002E-3</v>
      </c>
      <c r="AD332" s="41"/>
      <c r="AE332" s="42"/>
      <c r="AF332" s="30">
        <v>328</v>
      </c>
      <c r="AG332" s="30">
        <v>0</v>
      </c>
      <c r="AH332" s="52">
        <f t="shared" si="116"/>
        <v>0</v>
      </c>
      <c r="AI332" s="8">
        <f t="shared" si="128"/>
        <v>0</v>
      </c>
      <c r="AJ332" s="59">
        <f t="shared" si="129"/>
        <v>0</v>
      </c>
      <c r="AK332" s="43">
        <f t="shared" si="117"/>
        <v>1453.5</v>
      </c>
      <c r="AL332" s="58">
        <f t="shared" si="118"/>
        <v>0</v>
      </c>
      <c r="AM332" s="8" t="str">
        <f t="shared" si="119"/>
        <v/>
      </c>
      <c r="AN332" s="8" t="str">
        <f t="shared" si="120"/>
        <v/>
      </c>
      <c r="AS332" s="22">
        <v>11.08</v>
      </c>
      <c r="AT332" s="23">
        <v>18.100000000000001</v>
      </c>
    </row>
    <row r="333" spans="11:46" x14ac:dyDescent="0.25">
      <c r="K333" s="15">
        <v>149</v>
      </c>
      <c r="L333" s="26">
        <f t="shared" si="114"/>
        <v>2.6005405854715509</v>
      </c>
      <c r="M333" s="18">
        <f t="shared" si="111"/>
        <v>78.739423293143687</v>
      </c>
      <c r="N333" s="29">
        <f t="shared" si="121"/>
        <v>0.28609365719883328</v>
      </c>
      <c r="O333" s="18">
        <f t="shared" si="112"/>
        <v>6.8662477727719988</v>
      </c>
      <c r="P333" s="29">
        <f t="shared" si="122"/>
        <v>-9.0811919937650032E-3</v>
      </c>
      <c r="Q333" s="18">
        <f t="shared" si="123"/>
        <v>-5230.7665884086418</v>
      </c>
      <c r="R333" s="29">
        <f t="shared" si="113"/>
        <v>524.49626931704006</v>
      </c>
      <c r="T333" s="30">
        <v>328</v>
      </c>
      <c r="U333" s="28">
        <f t="shared" si="124"/>
        <v>656</v>
      </c>
      <c r="V333" s="30">
        <v>0</v>
      </c>
      <c r="W333" s="33">
        <v>0.03</v>
      </c>
      <c r="X333" s="30">
        <f t="shared" si="130"/>
        <v>0</v>
      </c>
      <c r="Y333" s="33">
        <f t="shared" si="110"/>
        <v>0</v>
      </c>
      <c r="Z333" s="36">
        <f t="shared" si="125"/>
        <v>0</v>
      </c>
      <c r="AA333" s="37">
        <f t="shared" si="126"/>
        <v>0</v>
      </c>
      <c r="AB333" s="36">
        <f t="shared" si="127"/>
        <v>0</v>
      </c>
      <c r="AC333" s="50">
        <f t="shared" si="115"/>
        <v>0</v>
      </c>
      <c r="AD333" s="41"/>
      <c r="AE333" s="42"/>
      <c r="AF333" s="30">
        <v>329</v>
      </c>
      <c r="AG333" s="30">
        <v>0</v>
      </c>
      <c r="AH333" s="52">
        <f t="shared" si="116"/>
        <v>0</v>
      </c>
      <c r="AI333" s="8">
        <f t="shared" si="128"/>
        <v>0</v>
      </c>
      <c r="AJ333" s="59">
        <f t="shared" si="129"/>
        <v>0</v>
      </c>
      <c r="AK333" s="43">
        <f t="shared" si="117"/>
        <v>1453.5</v>
      </c>
      <c r="AL333" s="58">
        <f t="shared" si="118"/>
        <v>0</v>
      </c>
      <c r="AM333" s="8" t="str">
        <f t="shared" si="119"/>
        <v/>
      </c>
      <c r="AN333" s="8" t="str">
        <f t="shared" si="120"/>
        <v/>
      </c>
      <c r="AS333" s="22">
        <v>11.08</v>
      </c>
      <c r="AT333" s="23">
        <v>18.100000000000001</v>
      </c>
    </row>
    <row r="334" spans="11:46" x14ac:dyDescent="0.25">
      <c r="K334" s="15">
        <v>150</v>
      </c>
      <c r="L334" s="26">
        <f t="shared" si="114"/>
        <v>2.6179938779914944</v>
      </c>
      <c r="M334" s="18">
        <f t="shared" si="111"/>
        <v>79.016432941315657</v>
      </c>
      <c r="N334" s="29">
        <f t="shared" si="121"/>
        <v>0.27700964817196905</v>
      </c>
      <c r="O334" s="18">
        <f t="shared" si="112"/>
        <v>6.6482315561272571</v>
      </c>
      <c r="P334" s="29">
        <f t="shared" si="122"/>
        <v>-9.0863189518799459E-3</v>
      </c>
      <c r="Q334" s="18">
        <f t="shared" si="123"/>
        <v>-5233.7197162828488</v>
      </c>
      <c r="R334" s="29">
        <f t="shared" si="113"/>
        <v>526.16198503219073</v>
      </c>
      <c r="T334" s="30">
        <v>329</v>
      </c>
      <c r="U334" s="28">
        <f t="shared" si="124"/>
        <v>658</v>
      </c>
      <c r="V334" s="30">
        <v>0</v>
      </c>
      <c r="W334" s="33">
        <v>0.03</v>
      </c>
      <c r="X334" s="30">
        <f t="shared" si="130"/>
        <v>0</v>
      </c>
      <c r="Y334" s="33">
        <f t="shared" si="110"/>
        <v>0</v>
      </c>
      <c r="Z334" s="36">
        <f t="shared" si="125"/>
        <v>0</v>
      </c>
      <c r="AA334" s="37">
        <f t="shared" si="126"/>
        <v>0</v>
      </c>
      <c r="AB334" s="36">
        <f t="shared" si="127"/>
        <v>0</v>
      </c>
      <c r="AC334" s="50">
        <f t="shared" si="115"/>
        <v>0</v>
      </c>
      <c r="AD334" s="41"/>
      <c r="AE334" s="42"/>
      <c r="AF334" s="30">
        <v>330</v>
      </c>
      <c r="AG334" s="30">
        <v>0</v>
      </c>
      <c r="AH334" s="52">
        <f t="shared" si="116"/>
        <v>0</v>
      </c>
      <c r="AI334" s="8">
        <f t="shared" si="128"/>
        <v>0</v>
      </c>
      <c r="AJ334" s="59">
        <f t="shared" si="129"/>
        <v>0</v>
      </c>
      <c r="AK334" s="43">
        <f t="shared" si="117"/>
        <v>1453.5</v>
      </c>
      <c r="AL334" s="58">
        <f t="shared" si="118"/>
        <v>0</v>
      </c>
      <c r="AM334" s="8" t="str">
        <f t="shared" si="119"/>
        <v/>
      </c>
      <c r="AN334" s="8" t="str">
        <f t="shared" si="120"/>
        <v/>
      </c>
      <c r="AS334" s="22">
        <v>11.08</v>
      </c>
      <c r="AT334" s="23">
        <v>18.100000000000001</v>
      </c>
    </row>
    <row r="335" spans="11:46" x14ac:dyDescent="0.25">
      <c r="K335" s="15">
        <v>151</v>
      </c>
      <c r="L335" s="26">
        <f t="shared" si="114"/>
        <v>2.6354471705114375</v>
      </c>
      <c r="M335" s="18">
        <f t="shared" si="111"/>
        <v>79.28435396061073</v>
      </c>
      <c r="N335" s="29">
        <f t="shared" si="121"/>
        <v>0.26792101929507339</v>
      </c>
      <c r="O335" s="18">
        <f t="shared" si="112"/>
        <v>6.4301044630817614</v>
      </c>
      <c r="P335" s="29">
        <f t="shared" si="122"/>
        <v>-9.0904717511719468E-3</v>
      </c>
      <c r="Q335" s="18">
        <f t="shared" si="123"/>
        <v>-5236.1117286750414</v>
      </c>
      <c r="R335" s="29">
        <f t="shared" si="113"/>
        <v>527.7730489615667</v>
      </c>
      <c r="T335" s="30">
        <v>330</v>
      </c>
      <c r="U335" s="28">
        <f t="shared" si="124"/>
        <v>660</v>
      </c>
      <c r="V335" s="30">
        <v>0</v>
      </c>
      <c r="W335" s="33">
        <v>0.03</v>
      </c>
      <c r="X335" s="30">
        <f t="shared" si="130"/>
        <v>0</v>
      </c>
      <c r="Y335" s="33">
        <f t="shared" si="110"/>
        <v>0</v>
      </c>
      <c r="Z335" s="36">
        <f t="shared" si="125"/>
        <v>0</v>
      </c>
      <c r="AA335" s="37">
        <f t="shared" si="126"/>
        <v>0</v>
      </c>
      <c r="AB335" s="36">
        <f t="shared" si="127"/>
        <v>0</v>
      </c>
      <c r="AC335" s="50">
        <f t="shared" si="115"/>
        <v>0</v>
      </c>
      <c r="AD335" s="41"/>
      <c r="AE335" s="42"/>
      <c r="AF335" s="30">
        <v>331</v>
      </c>
      <c r="AG335" s="30">
        <v>0</v>
      </c>
      <c r="AH335" s="52">
        <f t="shared" si="116"/>
        <v>0</v>
      </c>
      <c r="AI335" s="8">
        <f t="shared" si="128"/>
        <v>0</v>
      </c>
      <c r="AJ335" s="59">
        <f t="shared" si="129"/>
        <v>0</v>
      </c>
      <c r="AK335" s="43">
        <f t="shared" si="117"/>
        <v>1453.5</v>
      </c>
      <c r="AL335" s="58">
        <f t="shared" si="118"/>
        <v>0</v>
      </c>
      <c r="AM335" s="8" t="str">
        <f t="shared" si="119"/>
        <v/>
      </c>
      <c r="AN335" s="8" t="str">
        <f t="shared" si="120"/>
        <v/>
      </c>
      <c r="AS335" s="22">
        <v>11.08</v>
      </c>
      <c r="AT335" s="23">
        <v>18.100000000000001</v>
      </c>
    </row>
    <row r="336" spans="11:46" x14ac:dyDescent="0.25">
      <c r="K336" s="15">
        <v>152</v>
      </c>
      <c r="L336" s="26">
        <f t="shared" si="114"/>
        <v>2.6529004630313811</v>
      </c>
      <c r="M336" s="18">
        <f t="shared" si="111"/>
        <v>79.543182665280355</v>
      </c>
      <c r="N336" s="29">
        <f t="shared" si="121"/>
        <v>0.25882870466962515</v>
      </c>
      <c r="O336" s="18">
        <f t="shared" si="112"/>
        <v>6.2118889120710037</v>
      </c>
      <c r="P336" s="29">
        <f t="shared" si="122"/>
        <v>-9.0937292997139707E-3</v>
      </c>
      <c r="Q336" s="18">
        <f t="shared" si="123"/>
        <v>-5237.9880766352471</v>
      </c>
      <c r="R336" s="29">
        <f t="shared" si="113"/>
        <v>529.32943894200753</v>
      </c>
      <c r="T336" s="30">
        <v>331</v>
      </c>
      <c r="U336" s="28">
        <f t="shared" si="124"/>
        <v>662</v>
      </c>
      <c r="V336" s="30">
        <v>0</v>
      </c>
      <c r="W336" s="33">
        <v>0.03</v>
      </c>
      <c r="X336" s="30">
        <f t="shared" si="130"/>
        <v>0</v>
      </c>
      <c r="Y336" s="33">
        <f t="shared" si="110"/>
        <v>0</v>
      </c>
      <c r="Z336" s="36">
        <f t="shared" si="125"/>
        <v>0</v>
      </c>
      <c r="AA336" s="37">
        <f t="shared" si="126"/>
        <v>0</v>
      </c>
      <c r="AB336" s="36">
        <f t="shared" si="127"/>
        <v>0</v>
      </c>
      <c r="AC336" s="50">
        <f t="shared" si="115"/>
        <v>-1.2499999999999998E-3</v>
      </c>
      <c r="AD336" s="41"/>
      <c r="AE336" s="42"/>
      <c r="AF336" s="30">
        <v>332</v>
      </c>
      <c r="AG336" s="30">
        <v>0</v>
      </c>
      <c r="AH336" s="52">
        <f t="shared" si="116"/>
        <v>0</v>
      </c>
      <c r="AI336" s="8">
        <f t="shared" si="128"/>
        <v>0</v>
      </c>
      <c r="AJ336" s="59">
        <f t="shared" si="129"/>
        <v>0</v>
      </c>
      <c r="AK336" s="43">
        <f t="shared" si="117"/>
        <v>1453.5</v>
      </c>
      <c r="AL336" s="58">
        <f t="shared" si="118"/>
        <v>0</v>
      </c>
      <c r="AM336" s="8" t="str">
        <f t="shared" si="119"/>
        <v/>
      </c>
      <c r="AN336" s="8" t="str">
        <f t="shared" si="120"/>
        <v/>
      </c>
      <c r="AS336" s="22">
        <v>11.08</v>
      </c>
      <c r="AT336" s="23">
        <v>18.100000000000001</v>
      </c>
    </row>
    <row r="337" spans="11:46" x14ac:dyDescent="0.25">
      <c r="K337" s="15">
        <v>153</v>
      </c>
      <c r="L337" s="26">
        <f t="shared" si="114"/>
        <v>2.6703537555513241</v>
      </c>
      <c r="M337" s="18">
        <f t="shared" si="111"/>
        <v>79.792916225976001</v>
      </c>
      <c r="N337" s="29">
        <f t="shared" si="121"/>
        <v>0.24973356069564545</v>
      </c>
      <c r="O337" s="18">
        <f t="shared" si="112"/>
        <v>5.9936054566954908</v>
      </c>
      <c r="P337" s="29">
        <f t="shared" si="122"/>
        <v>-9.0961680711458825E-3</v>
      </c>
      <c r="Q337" s="18">
        <f t="shared" si="123"/>
        <v>-5239.3928089800283</v>
      </c>
      <c r="R337" s="29">
        <f t="shared" si="113"/>
        <v>530.83113796006126</v>
      </c>
      <c r="T337" s="30">
        <v>332</v>
      </c>
      <c r="U337" s="28">
        <f t="shared" si="124"/>
        <v>664</v>
      </c>
      <c r="V337" s="30">
        <v>0</v>
      </c>
      <c r="W337" s="33">
        <v>0.03</v>
      </c>
      <c r="X337" s="30">
        <f t="shared" si="130"/>
        <v>0</v>
      </c>
      <c r="Y337" s="33">
        <f t="shared" si="110"/>
        <v>0</v>
      </c>
      <c r="Z337" s="36">
        <f t="shared" si="125"/>
        <v>0</v>
      </c>
      <c r="AA337" s="37">
        <f t="shared" si="126"/>
        <v>-2.4999999999999996E-3</v>
      </c>
      <c r="AB337" s="36">
        <f t="shared" si="127"/>
        <v>0</v>
      </c>
      <c r="AC337" s="50">
        <f t="shared" si="115"/>
        <v>-1.2499999999999998E-3</v>
      </c>
      <c r="AD337" s="41"/>
      <c r="AE337" s="42"/>
      <c r="AF337" s="30">
        <v>333</v>
      </c>
      <c r="AG337" s="30">
        <v>0</v>
      </c>
      <c r="AH337" s="52">
        <f t="shared" si="116"/>
        <v>0</v>
      </c>
      <c r="AI337" s="8">
        <f t="shared" si="128"/>
        <v>0</v>
      </c>
      <c r="AJ337" s="59">
        <f t="shared" si="129"/>
        <v>0</v>
      </c>
      <c r="AK337" s="43">
        <f t="shared" si="117"/>
        <v>1453.5</v>
      </c>
      <c r="AL337" s="58">
        <f t="shared" si="118"/>
        <v>0</v>
      </c>
      <c r="AM337" s="8" t="str">
        <f t="shared" si="119"/>
        <v/>
      </c>
      <c r="AN337" s="8" t="str">
        <f t="shared" si="120"/>
        <v/>
      </c>
      <c r="AS337" s="22">
        <v>11.08</v>
      </c>
      <c r="AT337" s="23">
        <v>18.100000000000001</v>
      </c>
    </row>
    <row r="338" spans="11:46" x14ac:dyDescent="0.25">
      <c r="K338" s="15">
        <v>154</v>
      </c>
      <c r="L338" s="26">
        <f t="shared" si="114"/>
        <v>2.6878070480712677</v>
      </c>
      <c r="M338" s="18">
        <f t="shared" si="111"/>
        <v>80.033552594503334</v>
      </c>
      <c r="N338" s="29">
        <f t="shared" si="121"/>
        <v>0.24063636852733339</v>
      </c>
      <c r="O338" s="18">
        <f t="shared" si="112"/>
        <v>5.7752728446560013</v>
      </c>
      <c r="P338" s="29">
        <f t="shared" si="122"/>
        <v>-9.0978620643582531E-3</v>
      </c>
      <c r="Q338" s="18">
        <f t="shared" si="123"/>
        <v>-5240.3685490703538</v>
      </c>
      <c r="R338" s="29">
        <f t="shared" si="113"/>
        <v>532.27813369951627</v>
      </c>
      <c r="T338" s="30">
        <v>333</v>
      </c>
      <c r="U338" s="28">
        <f t="shared" si="124"/>
        <v>666</v>
      </c>
      <c r="V338" s="30">
        <v>0</v>
      </c>
      <c r="W338" s="33">
        <v>0.02</v>
      </c>
      <c r="X338" s="30">
        <f t="shared" si="130"/>
        <v>0</v>
      </c>
      <c r="Y338" s="33">
        <f t="shared" ref="Y338:Y365" si="131">(W338-W336)/2</f>
        <v>-4.9999999999999992E-3</v>
      </c>
      <c r="Z338" s="36">
        <f t="shared" si="125"/>
        <v>0</v>
      </c>
      <c r="AA338" s="37">
        <f t="shared" si="126"/>
        <v>-2.4999999999999996E-3</v>
      </c>
      <c r="AB338" s="36">
        <f t="shared" si="127"/>
        <v>0</v>
      </c>
      <c r="AC338" s="50">
        <f t="shared" si="115"/>
        <v>2.4999999999999996E-3</v>
      </c>
      <c r="AD338" s="41"/>
      <c r="AE338" s="42"/>
      <c r="AF338" s="30">
        <v>334</v>
      </c>
      <c r="AG338" s="30">
        <v>0</v>
      </c>
      <c r="AH338" s="52">
        <f t="shared" si="116"/>
        <v>0</v>
      </c>
      <c r="AI338" s="8">
        <f t="shared" si="128"/>
        <v>0</v>
      </c>
      <c r="AJ338" s="59">
        <f t="shared" si="129"/>
        <v>0</v>
      </c>
      <c r="AK338" s="43">
        <f t="shared" si="117"/>
        <v>1453.5</v>
      </c>
      <c r="AL338" s="58">
        <f t="shared" si="118"/>
        <v>0</v>
      </c>
      <c r="AM338" s="8" t="str">
        <f t="shared" si="119"/>
        <v/>
      </c>
      <c r="AN338" s="8" t="str">
        <f t="shared" si="120"/>
        <v/>
      </c>
      <c r="AS338" s="22">
        <v>11.08</v>
      </c>
      <c r="AT338" s="23">
        <v>18.100000000000001</v>
      </c>
    </row>
    <row r="339" spans="11:46" x14ac:dyDescent="0.25">
      <c r="K339" s="15">
        <v>155</v>
      </c>
      <c r="L339" s="26">
        <f t="shared" si="114"/>
        <v>2.7052603405912108</v>
      </c>
      <c r="M339" s="18">
        <f t="shared" si="111"/>
        <v>80.265090431070263</v>
      </c>
      <c r="N339" s="29">
        <f t="shared" si="121"/>
        <v>0.23153783656692895</v>
      </c>
      <c r="O339" s="18">
        <f t="shared" si="112"/>
        <v>5.5569080776062947</v>
      </c>
      <c r="P339" s="29">
        <f t="shared" si="122"/>
        <v>-9.098882767602845E-3</v>
      </c>
      <c r="Q339" s="18">
        <f t="shared" si="123"/>
        <v>-5240.9564741392387</v>
      </c>
      <c r="R339" s="29">
        <f t="shared" si="113"/>
        <v>533.67041810392834</v>
      </c>
      <c r="T339" s="30">
        <v>334</v>
      </c>
      <c r="U339" s="28">
        <f t="shared" si="124"/>
        <v>668</v>
      </c>
      <c r="V339" s="30">
        <v>0</v>
      </c>
      <c r="W339" s="33">
        <v>0.02</v>
      </c>
      <c r="X339" s="30">
        <f t="shared" si="130"/>
        <v>0</v>
      </c>
      <c r="Y339" s="33">
        <f t="shared" si="131"/>
        <v>-4.9999999999999992E-3</v>
      </c>
      <c r="Z339" s="36">
        <f t="shared" si="125"/>
        <v>0</v>
      </c>
      <c r="AA339" s="37">
        <f t="shared" si="126"/>
        <v>2.4999999999999996E-3</v>
      </c>
      <c r="AB339" s="36">
        <f t="shared" si="127"/>
        <v>0</v>
      </c>
      <c r="AC339" s="50">
        <f t="shared" si="115"/>
        <v>2.4999999999999996E-3</v>
      </c>
      <c r="AD339" s="41"/>
      <c r="AE339" s="42"/>
      <c r="AF339" s="30">
        <v>335</v>
      </c>
      <c r="AG339" s="30">
        <v>0</v>
      </c>
      <c r="AH339" s="52">
        <f t="shared" si="116"/>
        <v>0</v>
      </c>
      <c r="AI339" s="8">
        <f t="shared" si="128"/>
        <v>0</v>
      </c>
      <c r="AJ339" s="59">
        <f t="shared" si="129"/>
        <v>0</v>
      </c>
      <c r="AK339" s="43">
        <f t="shared" si="117"/>
        <v>1453.5</v>
      </c>
      <c r="AL339" s="58">
        <f t="shared" si="118"/>
        <v>0</v>
      </c>
      <c r="AM339" s="8" t="str">
        <f t="shared" si="119"/>
        <v/>
      </c>
      <c r="AN339" s="8" t="str">
        <f t="shared" si="120"/>
        <v/>
      </c>
      <c r="AS339" s="22">
        <v>11.08</v>
      </c>
      <c r="AT339" s="23">
        <v>18.100000000000001</v>
      </c>
    </row>
    <row r="340" spans="11:46" x14ac:dyDescent="0.25">
      <c r="K340" s="15">
        <v>156</v>
      </c>
      <c r="L340" s="26">
        <f t="shared" si="114"/>
        <v>2.7227136331111539</v>
      </c>
      <c r="M340" s="18">
        <f t="shared" si="111"/>
        <v>80.487529034062391</v>
      </c>
      <c r="N340" s="29">
        <f t="shared" si="121"/>
        <v>0.2224386029921277</v>
      </c>
      <c r="O340" s="18">
        <f t="shared" si="112"/>
        <v>5.3385264718110648</v>
      </c>
      <c r="P340" s="29">
        <f t="shared" si="122"/>
        <v>-9.0992991273282087E-3</v>
      </c>
      <c r="Q340" s="18">
        <f t="shared" si="123"/>
        <v>-5241.1962973410482</v>
      </c>
      <c r="R340" s="29">
        <f t="shared" si="113"/>
        <v>535.00798695434662</v>
      </c>
      <c r="T340" s="30">
        <v>335</v>
      </c>
      <c r="U340" s="28">
        <f t="shared" si="124"/>
        <v>670</v>
      </c>
      <c r="V340" s="30">
        <v>0</v>
      </c>
      <c r="W340" s="33">
        <v>0.02</v>
      </c>
      <c r="X340" s="30">
        <f t="shared" si="130"/>
        <v>0</v>
      </c>
      <c r="Y340" s="33">
        <f t="shared" si="131"/>
        <v>0</v>
      </c>
      <c r="Z340" s="36">
        <f t="shared" si="125"/>
        <v>0</v>
      </c>
      <c r="AA340" s="37">
        <f t="shared" si="126"/>
        <v>2.4999999999999996E-3</v>
      </c>
      <c r="AB340" s="36">
        <f t="shared" si="127"/>
        <v>0</v>
      </c>
      <c r="AC340" s="50">
        <f t="shared" si="115"/>
        <v>-1.2499999999999998E-3</v>
      </c>
      <c r="AD340" s="41"/>
      <c r="AE340" s="42"/>
      <c r="AF340" s="30">
        <v>336</v>
      </c>
      <c r="AG340" s="30">
        <v>0</v>
      </c>
      <c r="AH340" s="52">
        <f t="shared" si="116"/>
        <v>0</v>
      </c>
      <c r="AI340" s="8">
        <f t="shared" si="128"/>
        <v>0</v>
      </c>
      <c r="AJ340" s="59">
        <f t="shared" si="129"/>
        <v>0</v>
      </c>
      <c r="AK340" s="43">
        <f t="shared" si="117"/>
        <v>1453.5</v>
      </c>
      <c r="AL340" s="58">
        <f t="shared" si="118"/>
        <v>0</v>
      </c>
      <c r="AM340" s="8" t="str">
        <f t="shared" si="119"/>
        <v/>
      </c>
      <c r="AN340" s="8" t="str">
        <f t="shared" si="120"/>
        <v/>
      </c>
      <c r="AS340" s="22">
        <v>11.08</v>
      </c>
      <c r="AT340" s="23">
        <v>18.100000000000001</v>
      </c>
    </row>
    <row r="341" spans="11:46" x14ac:dyDescent="0.25">
      <c r="K341" s="15">
        <v>157</v>
      </c>
      <c r="L341" s="26">
        <f t="shared" si="114"/>
        <v>2.7401669256310974</v>
      </c>
      <c r="M341" s="18">
        <f t="shared" si="111"/>
        <v>80.700868272374663</v>
      </c>
      <c r="N341" s="29">
        <f t="shared" si="121"/>
        <v>0.21333923831227253</v>
      </c>
      <c r="O341" s="18">
        <f t="shared" si="112"/>
        <v>5.1201417194945416</v>
      </c>
      <c r="P341" s="29">
        <f t="shared" si="122"/>
        <v>-9.0991775212216908E-3</v>
      </c>
      <c r="Q341" s="18">
        <f t="shared" si="123"/>
        <v>-5241.1262522236939</v>
      </c>
      <c r="R341" s="29">
        <f t="shared" si="113"/>
        <v>536.29083946240951</v>
      </c>
      <c r="T341" s="30">
        <v>336</v>
      </c>
      <c r="U341" s="28">
        <f t="shared" si="124"/>
        <v>672</v>
      </c>
      <c r="V341" s="30">
        <v>0</v>
      </c>
      <c r="W341" s="33">
        <v>0.02</v>
      </c>
      <c r="X341" s="30">
        <f t="shared" si="130"/>
        <v>0</v>
      </c>
      <c r="Y341" s="33">
        <f t="shared" si="131"/>
        <v>0</v>
      </c>
      <c r="Z341" s="36">
        <f t="shared" si="125"/>
        <v>0</v>
      </c>
      <c r="AA341" s="37">
        <f t="shared" si="126"/>
        <v>0</v>
      </c>
      <c r="AB341" s="36">
        <f t="shared" si="127"/>
        <v>0</v>
      </c>
      <c r="AC341" s="50">
        <f t="shared" si="115"/>
        <v>-1.2499999999999998E-3</v>
      </c>
      <c r="AD341" s="41"/>
      <c r="AE341" s="42"/>
      <c r="AF341" s="30">
        <v>337</v>
      </c>
      <c r="AG341" s="30">
        <v>0</v>
      </c>
      <c r="AH341" s="52">
        <f t="shared" si="116"/>
        <v>0</v>
      </c>
      <c r="AI341" s="8">
        <f t="shared" si="128"/>
        <v>0</v>
      </c>
      <c r="AJ341" s="59">
        <f t="shared" si="129"/>
        <v>0</v>
      </c>
      <c r="AK341" s="43">
        <f t="shared" si="117"/>
        <v>1453.5</v>
      </c>
      <c r="AL341" s="58">
        <f t="shared" si="118"/>
        <v>0</v>
      </c>
      <c r="AM341" s="8" t="str">
        <f t="shared" si="119"/>
        <v/>
      </c>
      <c r="AN341" s="8" t="str">
        <f t="shared" si="120"/>
        <v/>
      </c>
      <c r="AS341" s="22">
        <v>11.08</v>
      </c>
      <c r="AT341" s="23">
        <v>18.100000000000001</v>
      </c>
    </row>
    <row r="342" spans="11:46" x14ac:dyDescent="0.25">
      <c r="K342" s="15">
        <v>158</v>
      </c>
      <c r="L342" s="26">
        <f t="shared" si="114"/>
        <v>2.7576202181510405</v>
      </c>
      <c r="M342" s="18">
        <f t="shared" si="111"/>
        <v>80.905108520324347</v>
      </c>
      <c r="N342" s="29">
        <f t="shared" si="121"/>
        <v>0.20424024794968432</v>
      </c>
      <c r="O342" s="18">
        <f t="shared" si="112"/>
        <v>4.9017659507924236</v>
      </c>
      <c r="P342" s="29">
        <f t="shared" si="122"/>
        <v>-9.0985817347828402E-3</v>
      </c>
      <c r="Q342" s="18">
        <f t="shared" si="123"/>
        <v>-5240.7830792349159</v>
      </c>
      <c r="R342" s="29">
        <f t="shared" si="113"/>
        <v>537.51897787896337</v>
      </c>
      <c r="T342" s="30">
        <v>337</v>
      </c>
      <c r="U342" s="28">
        <f t="shared" si="124"/>
        <v>674</v>
      </c>
      <c r="V342" s="30">
        <v>0</v>
      </c>
      <c r="W342" s="33">
        <v>0.02</v>
      </c>
      <c r="X342" s="30">
        <f t="shared" si="130"/>
        <v>0</v>
      </c>
      <c r="Y342" s="33">
        <f t="shared" si="131"/>
        <v>0</v>
      </c>
      <c r="Z342" s="36">
        <f t="shared" si="125"/>
        <v>0</v>
      </c>
      <c r="AA342" s="37">
        <f t="shared" si="126"/>
        <v>0</v>
      </c>
      <c r="AB342" s="36">
        <f t="shared" si="127"/>
        <v>0</v>
      </c>
      <c r="AC342" s="50">
        <f t="shared" si="115"/>
        <v>0</v>
      </c>
      <c r="AD342" s="41"/>
      <c r="AE342" s="42"/>
      <c r="AF342" s="30">
        <v>338</v>
      </c>
      <c r="AG342" s="30">
        <v>0</v>
      </c>
      <c r="AH342" s="52">
        <f t="shared" si="116"/>
        <v>0</v>
      </c>
      <c r="AI342" s="8">
        <f t="shared" si="128"/>
        <v>0</v>
      </c>
      <c r="AJ342" s="59">
        <f t="shared" si="129"/>
        <v>0</v>
      </c>
      <c r="AK342" s="43">
        <f t="shared" si="117"/>
        <v>1453.5</v>
      </c>
      <c r="AL342" s="58">
        <f t="shared" si="118"/>
        <v>0</v>
      </c>
      <c r="AM342" s="8" t="str">
        <f t="shared" si="119"/>
        <v/>
      </c>
      <c r="AN342" s="8" t="str">
        <f t="shared" si="120"/>
        <v/>
      </c>
      <c r="AS342" s="22">
        <v>11.08</v>
      </c>
      <c r="AT342" s="23">
        <v>18.100000000000001</v>
      </c>
    </row>
    <row r="343" spans="11:46" x14ac:dyDescent="0.25">
      <c r="K343" s="15">
        <v>159</v>
      </c>
      <c r="L343" s="26">
        <f t="shared" si="114"/>
        <v>2.7750735106709841</v>
      </c>
      <c r="M343" s="18">
        <f t="shared" si="111"/>
        <v>81.100250595167054</v>
      </c>
      <c r="N343" s="29">
        <f t="shared" si="121"/>
        <v>0.19514207484270685</v>
      </c>
      <c r="O343" s="18">
        <f t="shared" si="112"/>
        <v>4.6834097962249652</v>
      </c>
      <c r="P343" s="29">
        <f t="shared" si="122"/>
        <v>-9.0975729416697959E-3</v>
      </c>
      <c r="Q343" s="18">
        <f t="shared" si="123"/>
        <v>-5240.2020144018024</v>
      </c>
      <c r="R343" s="29">
        <f t="shared" si="113"/>
        <v>538.69240711833345</v>
      </c>
      <c r="T343" s="30">
        <v>338</v>
      </c>
      <c r="U343" s="28">
        <f t="shared" si="124"/>
        <v>676</v>
      </c>
      <c r="V343" s="30">
        <v>0</v>
      </c>
      <c r="W343" s="33">
        <v>0.02</v>
      </c>
      <c r="X343" s="30">
        <f t="shared" si="130"/>
        <v>0</v>
      </c>
      <c r="Y343" s="33">
        <f t="shared" si="131"/>
        <v>0</v>
      </c>
      <c r="Z343" s="36">
        <f t="shared" si="125"/>
        <v>0</v>
      </c>
      <c r="AA343" s="37">
        <f t="shared" si="126"/>
        <v>0</v>
      </c>
      <c r="AB343" s="36">
        <f t="shared" si="127"/>
        <v>0</v>
      </c>
      <c r="AC343" s="50">
        <f t="shared" si="115"/>
        <v>0</v>
      </c>
      <c r="AD343" s="41"/>
      <c r="AE343" s="42"/>
      <c r="AF343" s="30">
        <v>339</v>
      </c>
      <c r="AG343" s="30">
        <v>0</v>
      </c>
      <c r="AH343" s="52">
        <f t="shared" si="116"/>
        <v>0</v>
      </c>
      <c r="AI343" s="8">
        <f t="shared" si="128"/>
        <v>0</v>
      </c>
      <c r="AJ343" s="59">
        <f t="shared" si="129"/>
        <v>0</v>
      </c>
      <c r="AK343" s="43">
        <f t="shared" si="117"/>
        <v>1453.5</v>
      </c>
      <c r="AL343" s="58">
        <f t="shared" si="118"/>
        <v>0</v>
      </c>
      <c r="AM343" s="8" t="str">
        <f t="shared" si="119"/>
        <v/>
      </c>
      <c r="AN343" s="8" t="str">
        <f t="shared" si="120"/>
        <v/>
      </c>
      <c r="AS343" s="22">
        <v>11.08</v>
      </c>
      <c r="AT343" s="23">
        <v>18.100000000000001</v>
      </c>
    </row>
    <row r="344" spans="11:46" x14ac:dyDescent="0.25">
      <c r="K344" s="15">
        <v>160</v>
      </c>
      <c r="L344" s="26">
        <f t="shared" si="114"/>
        <v>2.7925268031909272</v>
      </c>
      <c r="M344" s="18">
        <f t="shared" si="111"/>
        <v>81.286295697233399</v>
      </c>
      <c r="N344" s="29">
        <f t="shared" si="121"/>
        <v>0.18604510206634473</v>
      </c>
      <c r="O344" s="18">
        <f t="shared" si="112"/>
        <v>4.4650824495922734</v>
      </c>
      <c r="P344" s="29">
        <f t="shared" si="122"/>
        <v>-9.0962096875131238E-3</v>
      </c>
      <c r="Q344" s="18">
        <f t="shared" si="123"/>
        <v>-5239.4167800075593</v>
      </c>
      <c r="R344" s="29">
        <f t="shared" si="113"/>
        <v>539.81113439835337</v>
      </c>
      <c r="T344" s="30">
        <v>339</v>
      </c>
      <c r="U344" s="28">
        <f t="shared" si="124"/>
        <v>678</v>
      </c>
      <c r="V344" s="30">
        <v>0</v>
      </c>
      <c r="W344" s="33">
        <v>0.02</v>
      </c>
      <c r="X344" s="30">
        <f t="shared" si="130"/>
        <v>0</v>
      </c>
      <c r="Y344" s="33">
        <f t="shared" si="131"/>
        <v>0</v>
      </c>
      <c r="Z344" s="36">
        <f t="shared" si="125"/>
        <v>0</v>
      </c>
      <c r="AA344" s="37">
        <f t="shared" si="126"/>
        <v>0</v>
      </c>
      <c r="AB344" s="36">
        <f t="shared" si="127"/>
        <v>0</v>
      </c>
      <c r="AC344" s="50">
        <f t="shared" si="115"/>
        <v>0</v>
      </c>
      <c r="AD344" s="41"/>
      <c r="AE344" s="42"/>
      <c r="AF344" s="30">
        <v>340</v>
      </c>
      <c r="AG344" s="30">
        <v>0</v>
      </c>
      <c r="AH344" s="52">
        <f t="shared" si="116"/>
        <v>0</v>
      </c>
      <c r="AI344" s="8">
        <f t="shared" si="128"/>
        <v>0</v>
      </c>
      <c r="AJ344" s="59">
        <f t="shared" si="129"/>
        <v>0</v>
      </c>
      <c r="AK344" s="43">
        <f t="shared" si="117"/>
        <v>1453.5</v>
      </c>
      <c r="AL344" s="58">
        <f t="shared" si="118"/>
        <v>0</v>
      </c>
      <c r="AM344" s="8" t="str">
        <f t="shared" si="119"/>
        <v/>
      </c>
      <c r="AN344" s="8" t="str">
        <f t="shared" si="120"/>
        <v/>
      </c>
      <c r="AS344" s="22">
        <v>11.08</v>
      </c>
      <c r="AT344" s="23">
        <v>18.100000000000001</v>
      </c>
    </row>
    <row r="345" spans="11:46" x14ac:dyDescent="0.25">
      <c r="K345" s="15">
        <v>161</v>
      </c>
      <c r="L345" s="26">
        <f t="shared" si="114"/>
        <v>2.8099800957108707</v>
      </c>
      <c r="M345" s="18">
        <f t="shared" si="111"/>
        <v>81.46324535270108</v>
      </c>
      <c r="N345" s="29">
        <f t="shared" si="121"/>
        <v>0.1769496554676806</v>
      </c>
      <c r="O345" s="18">
        <f t="shared" si="112"/>
        <v>4.2467917312243344</v>
      </c>
      <c r="P345" s="29">
        <f t="shared" si="122"/>
        <v>-9.0945478761597087E-3</v>
      </c>
      <c r="Q345" s="18">
        <f t="shared" si="123"/>
        <v>-5238.4595766679922</v>
      </c>
      <c r="R345" s="29">
        <f t="shared" si="113"/>
        <v>540.87516889624214</v>
      </c>
      <c r="T345" s="30">
        <v>340</v>
      </c>
      <c r="U345" s="28">
        <f t="shared" si="124"/>
        <v>680</v>
      </c>
      <c r="V345" s="30">
        <v>0</v>
      </c>
      <c r="W345" s="33">
        <v>0.02</v>
      </c>
      <c r="X345" s="30">
        <f t="shared" si="130"/>
        <v>0</v>
      </c>
      <c r="Y345" s="33">
        <f t="shared" si="131"/>
        <v>0</v>
      </c>
      <c r="Z345" s="36">
        <f t="shared" si="125"/>
        <v>0</v>
      </c>
      <c r="AA345" s="37">
        <f t="shared" si="126"/>
        <v>0</v>
      </c>
      <c r="AB345" s="36">
        <f t="shared" si="127"/>
        <v>0</v>
      </c>
      <c r="AC345" s="50">
        <f t="shared" si="115"/>
        <v>0</v>
      </c>
      <c r="AD345" s="41"/>
      <c r="AE345" s="42"/>
      <c r="AF345" s="30">
        <v>341</v>
      </c>
      <c r="AG345" s="30">
        <v>0</v>
      </c>
      <c r="AH345" s="52">
        <f t="shared" si="116"/>
        <v>0</v>
      </c>
      <c r="AI345" s="8">
        <f t="shared" si="128"/>
        <v>0</v>
      </c>
      <c r="AJ345" s="59">
        <f t="shared" si="129"/>
        <v>0</v>
      </c>
      <c r="AK345" s="43">
        <f t="shared" si="117"/>
        <v>1453.5</v>
      </c>
      <c r="AL345" s="58">
        <f t="shared" si="118"/>
        <v>0</v>
      </c>
      <c r="AM345" s="8" t="str">
        <f t="shared" si="119"/>
        <v/>
      </c>
      <c r="AN345" s="8" t="str">
        <f t="shared" si="120"/>
        <v/>
      </c>
      <c r="AS345" s="22">
        <v>11.08</v>
      </c>
      <c r="AT345" s="23">
        <v>18.100000000000001</v>
      </c>
    </row>
    <row r="346" spans="11:46" x14ac:dyDescent="0.25">
      <c r="K346" s="15">
        <v>162</v>
      </c>
      <c r="L346" s="26">
        <f t="shared" si="114"/>
        <v>2.8274333882308138</v>
      </c>
      <c r="M346" s="18">
        <f t="shared" si="111"/>
        <v>81.631101359015105</v>
      </c>
      <c r="N346" s="29">
        <f t="shared" si="121"/>
        <v>0.16785600631402531</v>
      </c>
      <c r="O346" s="18">
        <f t="shared" si="112"/>
        <v>4.0285441515366074</v>
      </c>
      <c r="P346" s="29">
        <f t="shared" si="122"/>
        <v>-9.0926407589861924E-3</v>
      </c>
      <c r="Q346" s="18">
        <f t="shared" si="123"/>
        <v>-5237.3610771760468</v>
      </c>
      <c r="R346" s="29">
        <f t="shared" si="113"/>
        <v>541.88452142040455</v>
      </c>
      <c r="T346" s="30">
        <v>341</v>
      </c>
      <c r="U346" s="28">
        <f t="shared" si="124"/>
        <v>682</v>
      </c>
      <c r="V346" s="30">
        <v>0</v>
      </c>
      <c r="W346" s="33">
        <v>0.02</v>
      </c>
      <c r="X346" s="30">
        <f t="shared" si="130"/>
        <v>0</v>
      </c>
      <c r="Y346" s="33">
        <f t="shared" si="131"/>
        <v>0</v>
      </c>
      <c r="Z346" s="36">
        <f t="shared" si="125"/>
        <v>0</v>
      </c>
      <c r="AA346" s="37">
        <f t="shared" si="126"/>
        <v>0</v>
      </c>
      <c r="AB346" s="36">
        <f t="shared" si="127"/>
        <v>0</v>
      </c>
      <c r="AC346" s="50">
        <f t="shared" si="115"/>
        <v>0</v>
      </c>
      <c r="AD346" s="41"/>
      <c r="AE346" s="42"/>
      <c r="AF346" s="30">
        <v>342</v>
      </c>
      <c r="AG346" s="30">
        <v>0</v>
      </c>
      <c r="AH346" s="52">
        <f t="shared" si="116"/>
        <v>0</v>
      </c>
      <c r="AI346" s="8">
        <f t="shared" si="128"/>
        <v>0</v>
      </c>
      <c r="AJ346" s="59">
        <f t="shared" si="129"/>
        <v>0</v>
      </c>
      <c r="AK346" s="43">
        <f t="shared" si="117"/>
        <v>1453.5</v>
      </c>
      <c r="AL346" s="58">
        <f t="shared" si="118"/>
        <v>0</v>
      </c>
      <c r="AM346" s="8" t="str">
        <f t="shared" si="119"/>
        <v/>
      </c>
      <c r="AN346" s="8" t="str">
        <f t="shared" si="120"/>
        <v/>
      </c>
      <c r="AS346" s="22">
        <v>11.08</v>
      </c>
      <c r="AT346" s="23">
        <v>18.100000000000001</v>
      </c>
    </row>
    <row r="347" spans="11:46" x14ac:dyDescent="0.25">
      <c r="K347" s="15">
        <v>163</v>
      </c>
      <c r="L347" s="26">
        <f t="shared" si="114"/>
        <v>2.8448866807507573</v>
      </c>
      <c r="M347" s="18">
        <f t="shared" si="111"/>
        <v>81.789865732964813</v>
      </c>
      <c r="N347" s="29">
        <f t="shared" si="121"/>
        <v>0.15876437394970822</v>
      </c>
      <c r="O347" s="18">
        <f t="shared" si="112"/>
        <v>3.8103449747929976</v>
      </c>
      <c r="P347" s="29">
        <f t="shared" si="122"/>
        <v>-9.0905389265500958E-3</v>
      </c>
      <c r="Q347" s="18">
        <f t="shared" si="123"/>
        <v>-5236.1504216928552</v>
      </c>
      <c r="R347" s="29">
        <f t="shared" si="113"/>
        <v>542.83920409820757</v>
      </c>
      <c r="T347" s="30">
        <v>342</v>
      </c>
      <c r="U347" s="28">
        <f t="shared" si="124"/>
        <v>684</v>
      </c>
      <c r="V347" s="30">
        <v>0</v>
      </c>
      <c r="W347" s="33">
        <v>0.02</v>
      </c>
      <c r="X347" s="30">
        <f t="shared" si="130"/>
        <v>0</v>
      </c>
      <c r="Y347" s="33">
        <f t="shared" si="131"/>
        <v>0</v>
      </c>
      <c r="Z347" s="36">
        <f t="shared" si="125"/>
        <v>0</v>
      </c>
      <c r="AA347" s="37">
        <f t="shared" si="126"/>
        <v>0</v>
      </c>
      <c r="AB347" s="36">
        <f t="shared" si="127"/>
        <v>0</v>
      </c>
      <c r="AC347" s="50">
        <f t="shared" si="115"/>
        <v>0</v>
      </c>
      <c r="AD347" s="41"/>
      <c r="AE347" s="42"/>
      <c r="AF347" s="30">
        <v>343</v>
      </c>
      <c r="AG347" s="30">
        <v>0</v>
      </c>
      <c r="AH347" s="52">
        <f t="shared" si="116"/>
        <v>0</v>
      </c>
      <c r="AI347" s="8">
        <f t="shared" si="128"/>
        <v>0</v>
      </c>
      <c r="AJ347" s="59">
        <f t="shared" si="129"/>
        <v>0</v>
      </c>
      <c r="AK347" s="43">
        <f t="shared" si="117"/>
        <v>1453.5</v>
      </c>
      <c r="AL347" s="58">
        <f t="shared" si="118"/>
        <v>0</v>
      </c>
      <c r="AM347" s="8" t="str">
        <f t="shared" si="119"/>
        <v/>
      </c>
      <c r="AN347" s="8" t="str">
        <f t="shared" si="120"/>
        <v/>
      </c>
      <c r="AS347" s="22">
        <v>11.08</v>
      </c>
      <c r="AT347" s="23">
        <v>18.100000000000001</v>
      </c>
    </row>
    <row r="348" spans="11:46" x14ac:dyDescent="0.25">
      <c r="K348" s="15">
        <v>164</v>
      </c>
      <c r="L348" s="26">
        <f t="shared" si="114"/>
        <v>2.8623399732707004</v>
      </c>
      <c r="M348" s="18">
        <f t="shared" si="111"/>
        <v>81.939540661425738</v>
      </c>
      <c r="N348" s="29">
        <f t="shared" si="121"/>
        <v>0.14967492846092512</v>
      </c>
      <c r="O348" s="18">
        <f t="shared" si="112"/>
        <v>3.5921982830622032</v>
      </c>
      <c r="P348" s="29">
        <f t="shared" si="122"/>
        <v>-9.0882903023583594E-3</v>
      </c>
      <c r="Q348" s="18">
        <f t="shared" si="123"/>
        <v>-5234.855214158415</v>
      </c>
      <c r="R348" s="29">
        <f t="shared" si="113"/>
        <v>543.73923007978146</v>
      </c>
      <c r="T348" s="30">
        <v>343</v>
      </c>
      <c r="U348" s="28">
        <f t="shared" si="124"/>
        <v>686</v>
      </c>
      <c r="V348" s="30">
        <v>0</v>
      </c>
      <c r="W348" s="33">
        <v>0.02</v>
      </c>
      <c r="X348" s="30">
        <f t="shared" si="130"/>
        <v>0</v>
      </c>
      <c r="Y348" s="33">
        <f t="shared" si="131"/>
        <v>0</v>
      </c>
      <c r="Z348" s="36">
        <f t="shared" si="125"/>
        <v>0</v>
      </c>
      <c r="AA348" s="37">
        <f t="shared" si="126"/>
        <v>0</v>
      </c>
      <c r="AB348" s="36">
        <f t="shared" si="127"/>
        <v>0</v>
      </c>
      <c r="AC348" s="50">
        <f t="shared" si="115"/>
        <v>-1.25E-3</v>
      </c>
      <c r="AD348" s="41"/>
      <c r="AE348" s="42"/>
      <c r="AF348" s="30">
        <v>344</v>
      </c>
      <c r="AG348" s="30">
        <v>0</v>
      </c>
      <c r="AH348" s="52">
        <f t="shared" si="116"/>
        <v>0</v>
      </c>
      <c r="AI348" s="8">
        <f t="shared" si="128"/>
        <v>0</v>
      </c>
      <c r="AJ348" s="59">
        <f t="shared" si="129"/>
        <v>0</v>
      </c>
      <c r="AK348" s="43">
        <f t="shared" si="117"/>
        <v>1453.5</v>
      </c>
      <c r="AL348" s="58">
        <f t="shared" si="118"/>
        <v>0</v>
      </c>
      <c r="AM348" s="8" t="str">
        <f t="shared" si="119"/>
        <v/>
      </c>
      <c r="AN348" s="8" t="str">
        <f t="shared" si="120"/>
        <v/>
      </c>
      <c r="AS348" s="22">
        <v>11.08</v>
      </c>
      <c r="AT348" s="23">
        <v>18.100000000000001</v>
      </c>
    </row>
    <row r="349" spans="11:46" x14ac:dyDescent="0.25">
      <c r="K349" s="15">
        <v>165</v>
      </c>
      <c r="L349" s="26">
        <f t="shared" si="114"/>
        <v>2.8797932657906435</v>
      </c>
      <c r="M349" s="18">
        <f t="shared" si="111"/>
        <v>82.08012845477073</v>
      </c>
      <c r="N349" s="29">
        <f t="shared" si="121"/>
        <v>0.1405877933449915</v>
      </c>
      <c r="O349" s="18">
        <f t="shared" si="112"/>
        <v>3.3741070402797959</v>
      </c>
      <c r="P349" s="29">
        <f t="shared" si="122"/>
        <v>-9.0859401384761895E-3</v>
      </c>
      <c r="Q349" s="18">
        <f t="shared" si="123"/>
        <v>-5233.5015197622852</v>
      </c>
      <c r="R349" s="29">
        <f t="shared" si="113"/>
        <v>544.58461325787107</v>
      </c>
      <c r="T349" s="30">
        <v>344</v>
      </c>
      <c r="U349" s="28">
        <f t="shared" si="124"/>
        <v>688</v>
      </c>
      <c r="V349" s="30">
        <v>0</v>
      </c>
      <c r="W349" s="33">
        <v>0.02</v>
      </c>
      <c r="X349" s="30">
        <f t="shared" si="130"/>
        <v>0</v>
      </c>
      <c r="Y349" s="33">
        <f t="shared" si="131"/>
        <v>0</v>
      </c>
      <c r="Z349" s="36">
        <f t="shared" si="125"/>
        <v>0</v>
      </c>
      <c r="AA349" s="37">
        <f t="shared" si="126"/>
        <v>-2.5000000000000001E-3</v>
      </c>
      <c r="AB349" s="36">
        <f t="shared" si="127"/>
        <v>0</v>
      </c>
      <c r="AC349" s="50">
        <f t="shared" si="115"/>
        <v>-1.25E-3</v>
      </c>
      <c r="AD349" s="41"/>
      <c r="AE349" s="42"/>
      <c r="AF349" s="30">
        <v>345</v>
      </c>
      <c r="AG349" s="30">
        <v>0</v>
      </c>
      <c r="AH349" s="52">
        <f t="shared" si="116"/>
        <v>0</v>
      </c>
      <c r="AI349" s="8">
        <f t="shared" si="128"/>
        <v>0</v>
      </c>
      <c r="AJ349" s="59">
        <f t="shared" si="129"/>
        <v>0</v>
      </c>
      <c r="AK349" s="43">
        <f t="shared" si="117"/>
        <v>1453.5</v>
      </c>
      <c r="AL349" s="58">
        <f t="shared" si="118"/>
        <v>0</v>
      </c>
      <c r="AM349" s="8" t="str">
        <f t="shared" si="119"/>
        <v/>
      </c>
      <c r="AN349" s="8" t="str">
        <f t="shared" si="120"/>
        <v/>
      </c>
      <c r="AS349" s="22">
        <v>11.08</v>
      </c>
      <c r="AT349" s="23">
        <v>18.100000000000001</v>
      </c>
    </row>
    <row r="350" spans="11:46" x14ac:dyDescent="0.25">
      <c r="K350" s="15">
        <v>166</v>
      </c>
      <c r="L350" s="26">
        <f t="shared" si="114"/>
        <v>2.8972465583105871</v>
      </c>
      <c r="M350" s="18">
        <f t="shared" si="111"/>
        <v>82.211631502954702</v>
      </c>
      <c r="N350" s="29">
        <f t="shared" si="121"/>
        <v>0.13150304818397274</v>
      </c>
      <c r="O350" s="18">
        <f t="shared" si="112"/>
        <v>3.1560731564153457</v>
      </c>
      <c r="P350" s="29">
        <f t="shared" si="122"/>
        <v>-9.0835310127275193E-3</v>
      </c>
      <c r="Q350" s="18">
        <f t="shared" si="123"/>
        <v>-5232.1138633310511</v>
      </c>
      <c r="R350" s="29">
        <f t="shared" si="113"/>
        <v>545.37536800376449</v>
      </c>
      <c r="T350" s="30">
        <v>345</v>
      </c>
      <c r="U350" s="28">
        <f t="shared" si="124"/>
        <v>690</v>
      </c>
      <c r="V350" s="30">
        <v>0</v>
      </c>
      <c r="W350" s="33">
        <v>0.01</v>
      </c>
      <c r="X350" s="30">
        <f t="shared" si="130"/>
        <v>0</v>
      </c>
      <c r="Y350" s="33">
        <f t="shared" si="131"/>
        <v>-5.0000000000000001E-3</v>
      </c>
      <c r="Z350" s="36">
        <f t="shared" si="125"/>
        <v>0</v>
      </c>
      <c r="AA350" s="37">
        <f t="shared" si="126"/>
        <v>-2.5000000000000001E-3</v>
      </c>
      <c r="AB350" s="36">
        <f t="shared" si="127"/>
        <v>0</v>
      </c>
      <c r="AC350" s="50">
        <f t="shared" si="115"/>
        <v>2.5000000000000001E-3</v>
      </c>
      <c r="AD350" s="41"/>
      <c r="AE350" s="42"/>
      <c r="AF350" s="30">
        <v>346</v>
      </c>
      <c r="AG350" s="30">
        <v>0</v>
      </c>
      <c r="AH350" s="52">
        <f t="shared" si="116"/>
        <v>0</v>
      </c>
      <c r="AI350" s="8">
        <f t="shared" si="128"/>
        <v>0</v>
      </c>
      <c r="AJ350" s="59">
        <f t="shared" si="129"/>
        <v>0</v>
      </c>
      <c r="AK350" s="43">
        <f t="shared" si="117"/>
        <v>1453.5</v>
      </c>
      <c r="AL350" s="58">
        <f t="shared" si="118"/>
        <v>0</v>
      </c>
      <c r="AM350" s="8" t="str">
        <f t="shared" si="119"/>
        <v/>
      </c>
      <c r="AN350" s="8" t="str">
        <f t="shared" si="120"/>
        <v/>
      </c>
      <c r="AS350" s="22">
        <v>11.08</v>
      </c>
      <c r="AT350" s="23">
        <v>18.100000000000001</v>
      </c>
    </row>
    <row r="351" spans="11:46" x14ac:dyDescent="0.25">
      <c r="K351" s="15">
        <v>167</v>
      </c>
      <c r="L351" s="26">
        <f t="shared" si="114"/>
        <v>2.9146998508305302</v>
      </c>
      <c r="M351" s="18">
        <f t="shared" si="111"/>
        <v>82.334052234274239</v>
      </c>
      <c r="N351" s="29">
        <f t="shared" si="121"/>
        <v>0.12242073131953646</v>
      </c>
      <c r="O351" s="18">
        <f t="shared" si="112"/>
        <v>2.938097551668875</v>
      </c>
      <c r="P351" s="29">
        <f t="shared" si="122"/>
        <v>-9.0811028275510353E-3</v>
      </c>
      <c r="Q351" s="18">
        <f t="shared" si="123"/>
        <v>-5230.7152286693963</v>
      </c>
      <c r="R351" s="29">
        <f t="shared" si="113"/>
        <v>546.11150891930617</v>
      </c>
      <c r="T351" s="30">
        <v>346</v>
      </c>
      <c r="U351" s="28">
        <f t="shared" si="124"/>
        <v>692</v>
      </c>
      <c r="V351" s="30">
        <v>0</v>
      </c>
      <c r="W351" s="33">
        <v>0.01</v>
      </c>
      <c r="X351" s="30">
        <f t="shared" si="130"/>
        <v>0</v>
      </c>
      <c r="Y351" s="33">
        <f t="shared" si="131"/>
        <v>-5.0000000000000001E-3</v>
      </c>
      <c r="Z351" s="36">
        <f t="shared" si="125"/>
        <v>0</v>
      </c>
      <c r="AA351" s="37">
        <f t="shared" si="126"/>
        <v>2.5000000000000001E-3</v>
      </c>
      <c r="AB351" s="36">
        <f t="shared" si="127"/>
        <v>0</v>
      </c>
      <c r="AC351" s="50">
        <f t="shared" si="115"/>
        <v>2.5000000000000001E-3</v>
      </c>
      <c r="AD351" s="41"/>
      <c r="AE351" s="42"/>
      <c r="AF351" s="30">
        <v>347</v>
      </c>
      <c r="AG351" s="30">
        <v>0</v>
      </c>
      <c r="AH351" s="52">
        <f t="shared" si="116"/>
        <v>0</v>
      </c>
      <c r="AI351" s="8">
        <f t="shared" si="128"/>
        <v>0</v>
      </c>
      <c r="AJ351" s="59">
        <f t="shared" si="129"/>
        <v>0</v>
      </c>
      <c r="AK351" s="43">
        <f t="shared" si="117"/>
        <v>1453.5</v>
      </c>
      <c r="AL351" s="58">
        <f t="shared" si="118"/>
        <v>0</v>
      </c>
      <c r="AM351" s="8" t="str">
        <f t="shared" si="119"/>
        <v/>
      </c>
      <c r="AN351" s="8" t="str">
        <f t="shared" si="120"/>
        <v/>
      </c>
      <c r="AS351" s="22">
        <v>11.08</v>
      </c>
      <c r="AT351" s="23">
        <v>18.100000000000001</v>
      </c>
    </row>
    <row r="352" spans="11:46" x14ac:dyDescent="0.25">
      <c r="K352" s="15">
        <v>168</v>
      </c>
      <c r="L352" s="26">
        <f t="shared" si="114"/>
        <v>2.9321531433504737</v>
      </c>
      <c r="M352" s="18">
        <f t="shared" si="111"/>
        <v>82.44739307680311</v>
      </c>
      <c r="N352" s="29">
        <f t="shared" si="121"/>
        <v>0.11334084252887067</v>
      </c>
      <c r="O352" s="18">
        <f t="shared" si="112"/>
        <v>2.7201802206928964</v>
      </c>
      <c r="P352" s="29">
        <f t="shared" si="122"/>
        <v>-9.0786928097088548E-3</v>
      </c>
      <c r="Q352" s="18">
        <f t="shared" si="123"/>
        <v>-5229.3270583923004</v>
      </c>
      <c r="R352" s="29">
        <f t="shared" si="113"/>
        <v>546.79305060500064</v>
      </c>
      <c r="T352" s="30">
        <v>347</v>
      </c>
      <c r="U352" s="28">
        <f t="shared" si="124"/>
        <v>694</v>
      </c>
      <c r="V352" s="30">
        <v>0</v>
      </c>
      <c r="W352" s="33">
        <v>0.01</v>
      </c>
      <c r="X352" s="30">
        <f t="shared" si="130"/>
        <v>0</v>
      </c>
      <c r="Y352" s="33">
        <f t="shared" si="131"/>
        <v>0</v>
      </c>
      <c r="Z352" s="36">
        <f t="shared" si="125"/>
        <v>0</v>
      </c>
      <c r="AA352" s="37">
        <f t="shared" si="126"/>
        <v>2.5000000000000001E-3</v>
      </c>
      <c r="AB352" s="36">
        <f t="shared" si="127"/>
        <v>0</v>
      </c>
      <c r="AC352" s="50">
        <f t="shared" si="115"/>
        <v>-1.25E-3</v>
      </c>
      <c r="AD352" s="41"/>
      <c r="AE352" s="42"/>
      <c r="AF352" s="30">
        <v>348</v>
      </c>
      <c r="AG352" s="30">
        <v>0</v>
      </c>
      <c r="AH352" s="52">
        <f t="shared" si="116"/>
        <v>0</v>
      </c>
      <c r="AI352" s="8">
        <f t="shared" si="128"/>
        <v>0</v>
      </c>
      <c r="AJ352" s="59">
        <f t="shared" si="129"/>
        <v>0</v>
      </c>
      <c r="AK352" s="43">
        <f t="shared" si="117"/>
        <v>1453.5</v>
      </c>
      <c r="AL352" s="58">
        <f t="shared" si="118"/>
        <v>0</v>
      </c>
      <c r="AM352" s="8" t="str">
        <f t="shared" si="119"/>
        <v/>
      </c>
      <c r="AN352" s="8" t="str">
        <f t="shared" si="120"/>
        <v/>
      </c>
      <c r="AS352" s="22">
        <v>11.08</v>
      </c>
      <c r="AT352" s="23">
        <v>18.100000000000001</v>
      </c>
    </row>
    <row r="353" spans="11:46" x14ac:dyDescent="0.25">
      <c r="K353" s="15">
        <v>169</v>
      </c>
      <c r="L353" s="26">
        <f t="shared" si="114"/>
        <v>2.9496064358704168</v>
      </c>
      <c r="M353" s="18">
        <f t="shared" si="111"/>
        <v>82.551656422503228</v>
      </c>
      <c r="N353" s="29">
        <f t="shared" si="121"/>
        <v>0.10426334570011875</v>
      </c>
      <c r="O353" s="18">
        <f t="shared" si="112"/>
        <v>2.50232029680285</v>
      </c>
      <c r="P353" s="29">
        <f t="shared" si="122"/>
        <v>-9.0763355112173372E-3</v>
      </c>
      <c r="Q353" s="18">
        <f t="shared" si="123"/>
        <v>-5227.9692544611862</v>
      </c>
      <c r="R353" s="29">
        <f t="shared" si="113"/>
        <v>547.42000744420454</v>
      </c>
      <c r="T353" s="30">
        <v>348</v>
      </c>
      <c r="U353" s="28">
        <f t="shared" si="124"/>
        <v>696</v>
      </c>
      <c r="V353" s="30">
        <v>0</v>
      </c>
      <c r="W353" s="33">
        <v>0.01</v>
      </c>
      <c r="X353" s="30">
        <f t="shared" si="130"/>
        <v>0</v>
      </c>
      <c r="Y353" s="33">
        <f t="shared" si="131"/>
        <v>0</v>
      </c>
      <c r="Z353" s="36">
        <f t="shared" si="125"/>
        <v>0</v>
      </c>
      <c r="AA353" s="37">
        <f t="shared" si="126"/>
        <v>0</v>
      </c>
      <c r="AB353" s="36">
        <f t="shared" si="127"/>
        <v>0</v>
      </c>
      <c r="AC353" s="50">
        <f t="shared" si="115"/>
        <v>-1.25E-3</v>
      </c>
      <c r="AD353" s="41"/>
      <c r="AE353" s="42"/>
      <c r="AF353" s="30">
        <v>349</v>
      </c>
      <c r="AG353" s="30">
        <v>0</v>
      </c>
      <c r="AH353" s="52">
        <f t="shared" si="116"/>
        <v>0</v>
      </c>
      <c r="AI353" s="8">
        <f t="shared" si="128"/>
        <v>0</v>
      </c>
      <c r="AJ353" s="59">
        <f t="shared" si="129"/>
        <v>0</v>
      </c>
      <c r="AK353" s="43">
        <f t="shared" si="117"/>
        <v>1453.5</v>
      </c>
      <c r="AL353" s="58">
        <f t="shared" si="118"/>
        <v>0</v>
      </c>
      <c r="AM353" s="8" t="str">
        <f t="shared" si="119"/>
        <v/>
      </c>
      <c r="AN353" s="8" t="str">
        <f t="shared" si="120"/>
        <v/>
      </c>
      <c r="AS353" s="22">
        <v>11.08</v>
      </c>
      <c r="AT353" s="23">
        <v>18.100000000000001</v>
      </c>
    </row>
    <row r="354" spans="11:46" x14ac:dyDescent="0.25">
      <c r="K354" s="15">
        <v>170</v>
      </c>
      <c r="L354" s="26">
        <f t="shared" si="114"/>
        <v>2.9670597283903604</v>
      </c>
      <c r="M354" s="18">
        <f t="shared" si="111"/>
        <v>82.646844594009664</v>
      </c>
      <c r="N354" s="29">
        <f t="shared" si="121"/>
        <v>9.5188171506435992E-2</v>
      </c>
      <c r="O354" s="18">
        <f t="shared" si="112"/>
        <v>2.2845161161544638</v>
      </c>
      <c r="P354" s="29">
        <f t="shared" si="122"/>
        <v>-9.0740628109315935E-3</v>
      </c>
      <c r="Q354" s="18">
        <f t="shared" si="123"/>
        <v>-5226.6601790965979</v>
      </c>
      <c r="R354" s="29">
        <f t="shared" si="113"/>
        <v>547.99239340339784</v>
      </c>
      <c r="T354" s="30">
        <v>349</v>
      </c>
      <c r="U354" s="28">
        <f t="shared" si="124"/>
        <v>698</v>
      </c>
      <c r="V354" s="30">
        <v>0</v>
      </c>
      <c r="W354" s="33">
        <v>0.01</v>
      </c>
      <c r="X354" s="30">
        <f t="shared" si="130"/>
        <v>0</v>
      </c>
      <c r="Y354" s="33">
        <f t="shared" si="131"/>
        <v>0</v>
      </c>
      <c r="Z354" s="36">
        <f t="shared" si="125"/>
        <v>0</v>
      </c>
      <c r="AA354" s="37">
        <f t="shared" si="126"/>
        <v>0</v>
      </c>
      <c r="AB354" s="36">
        <f t="shared" si="127"/>
        <v>0</v>
      </c>
      <c r="AC354" s="50">
        <f t="shared" si="115"/>
        <v>0</v>
      </c>
      <c r="AD354" s="41"/>
      <c r="AE354" s="42"/>
      <c r="AF354" s="30">
        <v>350</v>
      </c>
      <c r="AG354" s="30">
        <v>0</v>
      </c>
      <c r="AH354" s="52">
        <f t="shared" si="116"/>
        <v>0</v>
      </c>
      <c r="AI354" s="8">
        <f t="shared" si="128"/>
        <v>0</v>
      </c>
      <c r="AJ354" s="59">
        <f t="shared" si="129"/>
        <v>0</v>
      </c>
      <c r="AK354" s="43">
        <f t="shared" si="117"/>
        <v>1453.5</v>
      </c>
      <c r="AL354" s="58">
        <f t="shared" si="118"/>
        <v>0</v>
      </c>
      <c r="AM354" s="8" t="str">
        <f t="shared" si="119"/>
        <v/>
      </c>
      <c r="AN354" s="8" t="str">
        <f t="shared" si="120"/>
        <v/>
      </c>
      <c r="AS354" s="22">
        <v>11.08</v>
      </c>
      <c r="AT354" s="23">
        <v>18.100000000000001</v>
      </c>
    </row>
    <row r="355" spans="11:46" x14ac:dyDescent="0.25">
      <c r="K355" s="15">
        <v>171</v>
      </c>
      <c r="L355" s="26">
        <f t="shared" si="114"/>
        <v>2.9845130209103035</v>
      </c>
      <c r="M355" s="18">
        <f t="shared" si="111"/>
        <v>82.73295981408792</v>
      </c>
      <c r="N355" s="29">
        <f t="shared" si="121"/>
        <v>8.6115220078255561E-2</v>
      </c>
      <c r="O355" s="18">
        <f t="shared" si="112"/>
        <v>2.0667652818781335</v>
      </c>
      <c r="P355" s="29">
        <f t="shared" si="122"/>
        <v>-9.0719039168121185E-3</v>
      </c>
      <c r="Q355" s="18">
        <f t="shared" si="123"/>
        <v>-5225.4166560837803</v>
      </c>
      <c r="R355" s="29">
        <f t="shared" si="113"/>
        <v>548.51022184852468</v>
      </c>
      <c r="T355" s="30">
        <v>350</v>
      </c>
      <c r="U355" s="28">
        <f t="shared" si="124"/>
        <v>700</v>
      </c>
      <c r="V355" s="30">
        <v>0</v>
      </c>
      <c r="W355" s="33">
        <v>0.01</v>
      </c>
      <c r="X355" s="30">
        <f t="shared" si="130"/>
        <v>0</v>
      </c>
      <c r="Y355" s="33">
        <f t="shared" si="131"/>
        <v>0</v>
      </c>
      <c r="Z355" s="36">
        <f t="shared" si="125"/>
        <v>0</v>
      </c>
      <c r="AA355" s="37">
        <f t="shared" si="126"/>
        <v>0</v>
      </c>
      <c r="AB355" s="36">
        <f t="shared" si="127"/>
        <v>0</v>
      </c>
      <c r="AC355" s="50">
        <f t="shared" si="115"/>
        <v>0</v>
      </c>
      <c r="AD355" s="41"/>
      <c r="AE355" s="42"/>
      <c r="AF355" s="30">
        <v>351</v>
      </c>
      <c r="AG355" s="30">
        <v>0</v>
      </c>
      <c r="AH355" s="52">
        <f t="shared" si="116"/>
        <v>0</v>
      </c>
      <c r="AI355" s="8">
        <f t="shared" si="128"/>
        <v>0</v>
      </c>
      <c r="AJ355" s="59">
        <f t="shared" si="129"/>
        <v>0</v>
      </c>
      <c r="AK355" s="43">
        <f t="shared" si="117"/>
        <v>1453.5</v>
      </c>
      <c r="AL355" s="58">
        <f t="shared" si="118"/>
        <v>0</v>
      </c>
      <c r="AM355" s="8" t="str">
        <f t="shared" si="119"/>
        <v/>
      </c>
      <c r="AN355" s="8" t="str">
        <f t="shared" si="120"/>
        <v/>
      </c>
      <c r="AS355" s="22">
        <v>11.08</v>
      </c>
      <c r="AT355" s="23">
        <v>18.100000000000001</v>
      </c>
    </row>
    <row r="356" spans="11:46" x14ac:dyDescent="0.25">
      <c r="K356" s="15">
        <v>172</v>
      </c>
      <c r="L356" s="26">
        <f t="shared" si="114"/>
        <v>3.001966313430247</v>
      </c>
      <c r="M356" s="18">
        <f t="shared" si="111"/>
        <v>82.810004177760732</v>
      </c>
      <c r="N356" s="29">
        <f t="shared" si="121"/>
        <v>7.7044363672811755E-2</v>
      </c>
      <c r="O356" s="18">
        <f t="shared" si="112"/>
        <v>1.8490647281474821</v>
      </c>
      <c r="P356" s="29">
        <f t="shared" si="122"/>
        <v>-9.0698853684685332E-3</v>
      </c>
      <c r="Q356" s="18">
        <f t="shared" si="123"/>
        <v>-5224.2539722378751</v>
      </c>
      <c r="R356" s="29">
        <f t="shared" si="113"/>
        <v>548.97350537738544</v>
      </c>
      <c r="T356" s="30">
        <v>351</v>
      </c>
      <c r="U356" s="28">
        <f t="shared" si="124"/>
        <v>702</v>
      </c>
      <c r="V356" s="30">
        <v>0</v>
      </c>
      <c r="W356" s="33">
        <v>0.01</v>
      </c>
      <c r="X356" s="30">
        <f t="shared" si="130"/>
        <v>0</v>
      </c>
      <c r="Y356" s="33">
        <f t="shared" si="131"/>
        <v>0</v>
      </c>
      <c r="Z356" s="36">
        <f t="shared" si="125"/>
        <v>0</v>
      </c>
      <c r="AA356" s="37">
        <f t="shared" si="126"/>
        <v>0</v>
      </c>
      <c r="AB356" s="36">
        <f t="shared" si="127"/>
        <v>0</v>
      </c>
      <c r="AC356" s="50">
        <f t="shared" si="115"/>
        <v>0</v>
      </c>
      <c r="AD356" s="41"/>
      <c r="AE356" s="42"/>
      <c r="AF356" s="30">
        <v>352</v>
      </c>
      <c r="AG356" s="30">
        <v>0</v>
      </c>
      <c r="AH356" s="52">
        <f t="shared" si="116"/>
        <v>0</v>
      </c>
      <c r="AI356" s="8">
        <f t="shared" si="128"/>
        <v>0</v>
      </c>
      <c r="AJ356" s="59">
        <f t="shared" si="129"/>
        <v>0</v>
      </c>
      <c r="AK356" s="43">
        <f t="shared" si="117"/>
        <v>1453.5</v>
      </c>
      <c r="AL356" s="58">
        <f t="shared" si="118"/>
        <v>0</v>
      </c>
      <c r="AM356" s="8" t="str">
        <f t="shared" si="119"/>
        <v/>
      </c>
      <c r="AN356" s="8" t="str">
        <f t="shared" si="120"/>
        <v/>
      </c>
      <c r="AS356" s="22">
        <v>11.08</v>
      </c>
      <c r="AT356" s="23">
        <v>18.100000000000001</v>
      </c>
    </row>
    <row r="357" spans="11:46" x14ac:dyDescent="0.25">
      <c r="K357" s="15">
        <v>173</v>
      </c>
      <c r="L357" s="26">
        <f t="shared" si="114"/>
        <v>3.0194196059501901</v>
      </c>
      <c r="M357" s="18">
        <f t="shared" si="111"/>
        <v>82.87797962710205</v>
      </c>
      <c r="N357" s="29">
        <f t="shared" si="121"/>
        <v>6.7975449341318495E-2</v>
      </c>
      <c r="O357" s="18">
        <f t="shared" si="112"/>
        <v>1.6314107841916439</v>
      </c>
      <c r="P357" s="29">
        <f t="shared" si="122"/>
        <v>-9.0680310400799158E-3</v>
      </c>
      <c r="Q357" s="18">
        <f t="shared" si="123"/>
        <v>-5223.1858790860315</v>
      </c>
      <c r="R357" s="29">
        <f t="shared" si="113"/>
        <v>549.3822556680683</v>
      </c>
      <c r="T357" s="30">
        <v>352</v>
      </c>
      <c r="U357" s="28">
        <f t="shared" si="124"/>
        <v>704</v>
      </c>
      <c r="V357" s="30">
        <v>0</v>
      </c>
      <c r="W357" s="33">
        <v>0.01</v>
      </c>
      <c r="X357" s="30">
        <f t="shared" si="130"/>
        <v>0</v>
      </c>
      <c r="Y357" s="33">
        <f t="shared" si="131"/>
        <v>0</v>
      </c>
      <c r="Z357" s="36">
        <f t="shared" si="125"/>
        <v>0</v>
      </c>
      <c r="AA357" s="37">
        <f t="shared" si="126"/>
        <v>0</v>
      </c>
      <c r="AB357" s="36">
        <f t="shared" si="127"/>
        <v>0</v>
      </c>
      <c r="AC357" s="50">
        <f t="shared" si="115"/>
        <v>-1.25E-3</v>
      </c>
      <c r="AD357" s="41"/>
      <c r="AE357" s="42"/>
      <c r="AF357" s="30">
        <v>353</v>
      </c>
      <c r="AG357" s="30">
        <v>0</v>
      </c>
      <c r="AH357" s="52">
        <f t="shared" si="116"/>
        <v>0</v>
      </c>
      <c r="AI357" s="8">
        <f t="shared" si="128"/>
        <v>0</v>
      </c>
      <c r="AJ357" s="59">
        <f t="shared" si="129"/>
        <v>0</v>
      </c>
      <c r="AK357" s="43">
        <f t="shared" si="117"/>
        <v>1453.5</v>
      </c>
      <c r="AL357" s="58">
        <f t="shared" si="118"/>
        <v>0</v>
      </c>
      <c r="AM357" s="8" t="str">
        <f t="shared" si="119"/>
        <v/>
      </c>
      <c r="AN357" s="8" t="str">
        <f t="shared" si="120"/>
        <v/>
      </c>
      <c r="AS357" s="22">
        <v>11.08</v>
      </c>
      <c r="AT357" s="23">
        <v>18.100000000000001</v>
      </c>
    </row>
    <row r="358" spans="11:46" x14ac:dyDescent="0.25">
      <c r="K358" s="15">
        <v>174</v>
      </c>
      <c r="L358" s="26">
        <f t="shared" si="114"/>
        <v>3.0368728984701332</v>
      </c>
      <c r="M358" s="18">
        <f t="shared" si="111"/>
        <v>82.936887928694702</v>
      </c>
      <c r="N358" s="29">
        <f t="shared" si="121"/>
        <v>5.8908301592651924E-2</v>
      </c>
      <c r="O358" s="18">
        <f t="shared" si="112"/>
        <v>1.4137992382236462</v>
      </c>
      <c r="P358" s="29">
        <f t="shared" si="122"/>
        <v>-9.0663621435567165E-3</v>
      </c>
      <c r="Q358" s="18">
        <f t="shared" si="123"/>
        <v>-5222.2245946886687</v>
      </c>
      <c r="R358" s="29">
        <f t="shared" si="113"/>
        <v>549.73648334339748</v>
      </c>
      <c r="T358" s="30">
        <v>353</v>
      </c>
      <c r="U358" s="28">
        <f t="shared" si="124"/>
        <v>706</v>
      </c>
      <c r="V358" s="30">
        <v>0</v>
      </c>
      <c r="W358" s="33">
        <v>0.01</v>
      </c>
      <c r="X358" s="30">
        <f t="shared" si="130"/>
        <v>0</v>
      </c>
      <c r="Y358" s="33">
        <f t="shared" si="131"/>
        <v>0</v>
      </c>
      <c r="Z358" s="36">
        <f t="shared" si="125"/>
        <v>0</v>
      </c>
      <c r="AA358" s="37">
        <f t="shared" si="126"/>
        <v>-2.5000000000000001E-3</v>
      </c>
      <c r="AB358" s="36">
        <f t="shared" si="127"/>
        <v>0</v>
      </c>
      <c r="AC358" s="50">
        <f t="shared" si="115"/>
        <v>-1.25E-3</v>
      </c>
      <c r="AD358" s="41"/>
      <c r="AE358" s="42"/>
      <c r="AF358" s="30">
        <v>354</v>
      </c>
      <c r="AG358" s="30">
        <v>0</v>
      </c>
      <c r="AH358" s="52">
        <f t="shared" si="116"/>
        <v>0</v>
      </c>
      <c r="AI358" s="8">
        <f t="shared" si="128"/>
        <v>0</v>
      </c>
      <c r="AJ358" s="59">
        <f t="shared" si="129"/>
        <v>0</v>
      </c>
      <c r="AK358" s="43">
        <f t="shared" si="117"/>
        <v>1453.5</v>
      </c>
      <c r="AL358" s="58">
        <f t="shared" si="118"/>
        <v>0</v>
      </c>
      <c r="AM358" s="8" t="str">
        <f t="shared" si="119"/>
        <v/>
      </c>
      <c r="AN358" s="8" t="str">
        <f t="shared" si="120"/>
        <v/>
      </c>
      <c r="AS358" s="22">
        <v>11.08</v>
      </c>
      <c r="AT358" s="23">
        <v>18.100000000000001</v>
      </c>
    </row>
    <row r="359" spans="11:46" x14ac:dyDescent="0.25">
      <c r="K359" s="15">
        <v>175</v>
      </c>
      <c r="L359" s="26">
        <f t="shared" si="114"/>
        <v>3.0543261909900767</v>
      </c>
      <c r="M359" s="18">
        <f t="shared" si="111"/>
        <v>82.986730653748907</v>
      </c>
      <c r="N359" s="29">
        <f t="shared" si="121"/>
        <v>4.9842725054205061E-2</v>
      </c>
      <c r="O359" s="18">
        <f t="shared" si="112"/>
        <v>1.1962254013009215</v>
      </c>
      <c r="P359" s="29">
        <f t="shared" si="122"/>
        <v>-9.0648972313118747E-3</v>
      </c>
      <c r="Q359" s="18">
        <f t="shared" si="123"/>
        <v>-5221.3808052356399</v>
      </c>
      <c r="R359" s="29">
        <f t="shared" si="113"/>
        <v>550.03619785138164</v>
      </c>
      <c r="T359" s="30">
        <v>354</v>
      </c>
      <c r="U359" s="28">
        <f t="shared" si="124"/>
        <v>708</v>
      </c>
      <c r="V359" s="30">
        <v>0</v>
      </c>
      <c r="W359" s="33">
        <v>0</v>
      </c>
      <c r="X359" s="30">
        <f t="shared" si="130"/>
        <v>0</v>
      </c>
      <c r="Y359" s="33">
        <f t="shared" si="131"/>
        <v>-5.0000000000000001E-3</v>
      </c>
      <c r="Z359" s="36">
        <f t="shared" si="125"/>
        <v>0</v>
      </c>
      <c r="AA359" s="37">
        <f t="shared" si="126"/>
        <v>-2.5000000000000001E-3</v>
      </c>
      <c r="AB359" s="36">
        <f t="shared" si="127"/>
        <v>0</v>
      </c>
      <c r="AC359" s="50">
        <f t="shared" si="115"/>
        <v>2.5000000000000001E-3</v>
      </c>
      <c r="AD359" s="41"/>
      <c r="AE359" s="42"/>
      <c r="AF359" s="30">
        <v>355</v>
      </c>
      <c r="AG359" s="30">
        <v>0</v>
      </c>
      <c r="AH359" s="52">
        <f t="shared" si="116"/>
        <v>0</v>
      </c>
      <c r="AI359" s="8">
        <f t="shared" si="128"/>
        <v>0</v>
      </c>
      <c r="AJ359" s="59">
        <f t="shared" si="129"/>
        <v>0</v>
      </c>
      <c r="AK359" s="43">
        <f t="shared" si="117"/>
        <v>1453.5</v>
      </c>
      <c r="AL359" s="58">
        <f t="shared" si="118"/>
        <v>0</v>
      </c>
      <c r="AM359" s="8" t="str">
        <f t="shared" si="119"/>
        <v/>
      </c>
      <c r="AN359" s="8" t="str">
        <f t="shared" si="120"/>
        <v/>
      </c>
      <c r="AS359" s="22">
        <v>11.08</v>
      </c>
      <c r="AT359" s="23">
        <v>18.100000000000001</v>
      </c>
    </row>
    <row r="360" spans="11:46" x14ac:dyDescent="0.25">
      <c r="K360" s="15">
        <v>176</v>
      </c>
      <c r="L360" s="26">
        <f t="shared" si="114"/>
        <v>3.0717794835100198</v>
      </c>
      <c r="M360" s="18">
        <f t="shared" si="111"/>
        <v>83.027509160878935</v>
      </c>
      <c r="N360" s="29">
        <f t="shared" si="121"/>
        <v>4.0778507130028174E-2</v>
      </c>
      <c r="O360" s="18">
        <f t="shared" si="112"/>
        <v>0.97868417112067629</v>
      </c>
      <c r="P360" s="29">
        <f t="shared" si="122"/>
        <v>-9.0636521993374686E-3</v>
      </c>
      <c r="Q360" s="18">
        <f t="shared" si="123"/>
        <v>-5220.6636668183819</v>
      </c>
      <c r="R360" s="29">
        <f t="shared" si="113"/>
        <v>550.28140736164653</v>
      </c>
      <c r="T360" s="30">
        <v>355</v>
      </c>
      <c r="U360" s="28">
        <f t="shared" si="124"/>
        <v>710</v>
      </c>
      <c r="V360" s="30">
        <v>0</v>
      </c>
      <c r="W360" s="33">
        <v>0</v>
      </c>
      <c r="X360" s="30">
        <f t="shared" si="130"/>
        <v>0</v>
      </c>
      <c r="Y360" s="33">
        <f t="shared" si="131"/>
        <v>-5.0000000000000001E-3</v>
      </c>
      <c r="Z360" s="36">
        <f t="shared" si="125"/>
        <v>0</v>
      </c>
      <c r="AA360" s="37">
        <f t="shared" si="126"/>
        <v>2.5000000000000001E-3</v>
      </c>
      <c r="AB360" s="36">
        <f t="shared" si="127"/>
        <v>0</v>
      </c>
      <c r="AC360" s="50">
        <f t="shared" si="115"/>
        <v>2.5000000000000001E-3</v>
      </c>
      <c r="AD360" s="41"/>
      <c r="AE360" s="42"/>
      <c r="AF360" s="30">
        <v>356</v>
      </c>
      <c r="AG360" s="30">
        <v>0</v>
      </c>
      <c r="AH360" s="52">
        <f t="shared" si="116"/>
        <v>0</v>
      </c>
      <c r="AI360" s="8">
        <f t="shared" si="128"/>
        <v>0</v>
      </c>
      <c r="AJ360" s="59">
        <f t="shared" si="129"/>
        <v>0</v>
      </c>
      <c r="AK360" s="43">
        <f t="shared" si="117"/>
        <v>1453.5</v>
      </c>
      <c r="AL360" s="58">
        <f t="shared" si="118"/>
        <v>0</v>
      </c>
      <c r="AM360" s="8" t="str">
        <f t="shared" si="119"/>
        <v/>
      </c>
      <c r="AN360" s="8" t="str">
        <f t="shared" si="120"/>
        <v/>
      </c>
      <c r="AS360" s="22">
        <v>11.08</v>
      </c>
      <c r="AT360" s="23">
        <v>18.100000000000001</v>
      </c>
    </row>
    <row r="361" spans="11:46" x14ac:dyDescent="0.25">
      <c r="K361" s="15">
        <v>177</v>
      </c>
      <c r="L361" s="26">
        <f t="shared" si="114"/>
        <v>3.0892327760299634</v>
      </c>
      <c r="M361" s="18">
        <f t="shared" si="111"/>
        <v>83.059224581534465</v>
      </c>
      <c r="N361" s="29">
        <f t="shared" si="121"/>
        <v>3.1715420655530124E-2</v>
      </c>
      <c r="O361" s="18">
        <f t="shared" si="112"/>
        <v>0.76117009573272298</v>
      </c>
      <c r="P361" s="29">
        <f t="shared" si="122"/>
        <v>-9.0626402898692504E-3</v>
      </c>
      <c r="Q361" s="18">
        <f t="shared" si="123"/>
        <v>-5220.0808069646882</v>
      </c>
      <c r="R361" s="29">
        <f t="shared" si="113"/>
        <v>550.47211867783039</v>
      </c>
      <c r="T361" s="30">
        <v>356</v>
      </c>
      <c r="U361" s="28">
        <f t="shared" si="124"/>
        <v>712</v>
      </c>
      <c r="V361" s="30">
        <v>0</v>
      </c>
      <c r="W361" s="33">
        <v>0</v>
      </c>
      <c r="X361" s="30">
        <f t="shared" si="130"/>
        <v>0</v>
      </c>
      <c r="Y361" s="33">
        <f t="shared" si="131"/>
        <v>0</v>
      </c>
      <c r="Z361" s="36">
        <f t="shared" si="125"/>
        <v>0</v>
      </c>
      <c r="AA361" s="37">
        <f t="shared" si="126"/>
        <v>2.5000000000000001E-3</v>
      </c>
      <c r="AB361" s="36">
        <f t="shared" si="127"/>
        <v>0</v>
      </c>
      <c r="AC361" s="50">
        <f t="shared" si="115"/>
        <v>-1.25E-3</v>
      </c>
      <c r="AD361" s="41"/>
      <c r="AE361" s="42"/>
      <c r="AF361" s="30">
        <v>357</v>
      </c>
      <c r="AG361" s="30">
        <v>0</v>
      </c>
      <c r="AH361" s="52">
        <f t="shared" si="116"/>
        <v>0</v>
      </c>
      <c r="AI361" s="8">
        <f t="shared" si="128"/>
        <v>0</v>
      </c>
      <c r="AJ361" s="59">
        <f t="shared" si="129"/>
        <v>0</v>
      </c>
      <c r="AK361" s="43">
        <f t="shared" si="117"/>
        <v>1453.5</v>
      </c>
      <c r="AL361" s="58">
        <f t="shared" si="118"/>
        <v>0</v>
      </c>
      <c r="AM361" s="8" t="str">
        <f t="shared" si="119"/>
        <v/>
      </c>
      <c r="AN361" s="8" t="str">
        <f t="shared" si="120"/>
        <v/>
      </c>
      <c r="AS361" s="22">
        <v>11.08</v>
      </c>
      <c r="AT361" s="23">
        <v>18.100000000000001</v>
      </c>
    </row>
    <row r="362" spans="11:46" x14ac:dyDescent="0.25">
      <c r="K362" s="15">
        <v>178</v>
      </c>
      <c r="L362" s="26">
        <f t="shared" si="114"/>
        <v>3.1066860685499065</v>
      </c>
      <c r="M362" s="18">
        <f t="shared" si="111"/>
        <v>83.081877808084755</v>
      </c>
      <c r="N362" s="29">
        <f t="shared" si="121"/>
        <v>2.2653226550289673E-2</v>
      </c>
      <c r="O362" s="18">
        <f t="shared" si="112"/>
        <v>0.54367743720695216</v>
      </c>
      <c r="P362" s="29">
        <f t="shared" si="122"/>
        <v>-9.0618720935609076E-3</v>
      </c>
      <c r="Q362" s="18">
        <f t="shared" si="123"/>
        <v>-5219.6383258910828</v>
      </c>
      <c r="R362" s="29">
        <f t="shared" si="113"/>
        <v>550.60833716593254</v>
      </c>
      <c r="T362" s="30">
        <v>357</v>
      </c>
      <c r="U362" s="28">
        <f t="shared" si="124"/>
        <v>714</v>
      </c>
      <c r="V362" s="30">
        <v>0</v>
      </c>
      <c r="W362" s="33">
        <v>0</v>
      </c>
      <c r="X362" s="30">
        <f t="shared" si="130"/>
        <v>0</v>
      </c>
      <c r="Y362" s="33">
        <f t="shared" si="131"/>
        <v>0</v>
      </c>
      <c r="Z362" s="36">
        <f t="shared" si="125"/>
        <v>0</v>
      </c>
      <c r="AA362" s="37">
        <f t="shared" si="126"/>
        <v>0</v>
      </c>
      <c r="AB362" s="36">
        <f t="shared" si="127"/>
        <v>0</v>
      </c>
      <c r="AC362" s="50">
        <f t="shared" si="115"/>
        <v>-1.25E-3</v>
      </c>
      <c r="AD362" s="41"/>
      <c r="AE362" s="42"/>
      <c r="AF362" s="30">
        <v>358</v>
      </c>
      <c r="AG362" s="30">
        <v>0</v>
      </c>
      <c r="AH362" s="52">
        <f t="shared" si="116"/>
        <v>0</v>
      </c>
      <c r="AI362" s="8">
        <f t="shared" si="128"/>
        <v>0</v>
      </c>
      <c r="AJ362" s="59">
        <f t="shared" si="129"/>
        <v>0</v>
      </c>
      <c r="AK362" s="43">
        <f t="shared" si="117"/>
        <v>1453.5</v>
      </c>
      <c r="AL362" s="58">
        <f t="shared" si="118"/>
        <v>0</v>
      </c>
      <c r="AM362" s="8" t="str">
        <f t="shared" si="119"/>
        <v/>
      </c>
      <c r="AN362" s="8" t="str">
        <f t="shared" si="120"/>
        <v/>
      </c>
      <c r="AS362" s="22">
        <v>11.08</v>
      </c>
      <c r="AT362" s="23">
        <v>18.100000000000001</v>
      </c>
    </row>
    <row r="363" spans="11:46" x14ac:dyDescent="0.25">
      <c r="K363" s="15">
        <v>179</v>
      </c>
      <c r="L363" s="26">
        <f t="shared" si="114"/>
        <v>3.12413936106985</v>
      </c>
      <c r="M363" s="18">
        <f t="shared" si="111"/>
        <v>83.095469484553163</v>
      </c>
      <c r="N363" s="29">
        <f t="shared" si="121"/>
        <v>1.3591676468408309E-2</v>
      </c>
      <c r="O363" s="18">
        <f t="shared" si="112"/>
        <v>0.32620023524179942</v>
      </c>
      <c r="P363" s="29">
        <f t="shared" si="122"/>
        <v>-9.0613555517293776E-3</v>
      </c>
      <c r="Q363" s="18">
        <f t="shared" si="123"/>
        <v>-5219.3407977961215</v>
      </c>
      <c r="R363" s="29">
        <f t="shared" si="113"/>
        <v>550.69006669859709</v>
      </c>
      <c r="T363" s="30">
        <v>358</v>
      </c>
      <c r="U363" s="28">
        <f t="shared" si="124"/>
        <v>716</v>
      </c>
      <c r="V363" s="30">
        <v>0</v>
      </c>
      <c r="W363" s="33">
        <v>0</v>
      </c>
      <c r="X363" s="30">
        <f t="shared" si="130"/>
        <v>0</v>
      </c>
      <c r="Y363" s="33">
        <f t="shared" si="131"/>
        <v>0</v>
      </c>
      <c r="Z363" s="36">
        <f t="shared" si="125"/>
        <v>0</v>
      </c>
      <c r="AA363" s="37">
        <f t="shared" si="126"/>
        <v>0</v>
      </c>
      <c r="AB363" s="36">
        <f t="shared" si="127"/>
        <v>0</v>
      </c>
      <c r="AC363" s="50">
        <f t="shared" si="115"/>
        <v>0</v>
      </c>
      <c r="AD363" s="41"/>
      <c r="AE363" s="42"/>
      <c r="AF363" s="30">
        <v>359</v>
      </c>
      <c r="AG363" s="30">
        <v>0</v>
      </c>
      <c r="AH363" s="52">
        <f t="shared" si="116"/>
        <v>0</v>
      </c>
      <c r="AI363" s="8">
        <f t="shared" si="128"/>
        <v>0</v>
      </c>
      <c r="AJ363" s="59">
        <f t="shared" si="129"/>
        <v>0</v>
      </c>
      <c r="AK363" s="43">
        <f t="shared" si="117"/>
        <v>1453.5</v>
      </c>
      <c r="AL363" s="58">
        <f t="shared" si="118"/>
        <v>0</v>
      </c>
      <c r="AM363" s="8" t="str">
        <f t="shared" si="119"/>
        <v/>
      </c>
      <c r="AN363" s="8" t="str">
        <f t="shared" si="120"/>
        <v/>
      </c>
      <c r="AS363" s="22">
        <v>11.08</v>
      </c>
      <c r="AT363" s="23">
        <v>18.100000000000001</v>
      </c>
    </row>
    <row r="364" spans="11:46" x14ac:dyDescent="0.25">
      <c r="K364" s="15">
        <v>180</v>
      </c>
      <c r="L364" s="26">
        <f t="shared" si="114"/>
        <v>3.1415926535897931</v>
      </c>
      <c r="M364" s="18">
        <f t="shared" si="111"/>
        <v>83.1</v>
      </c>
      <c r="N364" s="29">
        <f t="shared" si="121"/>
        <v>4.5305154468309183E-3</v>
      </c>
      <c r="O364" s="18">
        <f t="shared" si="112"/>
        <v>0.10873237072394204</v>
      </c>
      <c r="P364" s="29">
        <f t="shared" si="122"/>
        <v>-6.7958382342041546E-3</v>
      </c>
      <c r="Q364" s="18">
        <f t="shared" si="123"/>
        <v>-3914.402822901593</v>
      </c>
      <c r="R364" s="29">
        <f t="shared" si="113"/>
        <v>550.7173096153233</v>
      </c>
      <c r="T364" s="30">
        <v>359</v>
      </c>
      <c r="U364" s="28">
        <f t="shared" si="124"/>
        <v>718</v>
      </c>
      <c r="V364" s="30">
        <v>0</v>
      </c>
      <c r="W364" s="33">
        <v>0</v>
      </c>
      <c r="X364" s="30">
        <f t="shared" si="130"/>
        <v>0</v>
      </c>
      <c r="Y364" s="33">
        <f t="shared" si="131"/>
        <v>0</v>
      </c>
      <c r="Z364" s="36">
        <f t="shared" si="125"/>
        <v>0</v>
      </c>
      <c r="AA364" s="37">
        <f t="shared" si="126"/>
        <v>0</v>
      </c>
      <c r="AB364" s="36">
        <f t="shared" si="127"/>
        <v>0</v>
      </c>
      <c r="AC364" s="50">
        <f t="shared" si="115"/>
        <v>0</v>
      </c>
      <c r="AD364" s="41"/>
      <c r="AE364" s="42"/>
      <c r="AF364" s="30">
        <v>360</v>
      </c>
      <c r="AG364" s="30">
        <v>0</v>
      </c>
      <c r="AH364" s="52">
        <f t="shared" si="116"/>
        <v>0</v>
      </c>
      <c r="AI364" s="8">
        <f t="shared" si="128"/>
        <v>0</v>
      </c>
      <c r="AJ364" s="59">
        <f t="shared" si="129"/>
        <v>0</v>
      </c>
      <c r="AK364" s="43">
        <f t="shared" si="117"/>
        <v>1453.5</v>
      </c>
      <c r="AL364" s="58">
        <f t="shared" si="118"/>
        <v>0</v>
      </c>
      <c r="AM364" s="8" t="str">
        <f t="shared" si="119"/>
        <v/>
      </c>
      <c r="AN364" s="8" t="str">
        <f t="shared" si="120"/>
        <v/>
      </c>
      <c r="AS364" s="22">
        <v>11.08</v>
      </c>
      <c r="AT364" s="23">
        <v>18.100000000000001</v>
      </c>
    </row>
    <row r="365" spans="11:46" x14ac:dyDescent="0.25">
      <c r="T365" s="30">
        <v>360</v>
      </c>
      <c r="U365" s="28">
        <f t="shared" si="124"/>
        <v>720</v>
      </c>
      <c r="V365" s="30">
        <v>0</v>
      </c>
      <c r="W365" s="33">
        <v>0</v>
      </c>
      <c r="X365" s="30">
        <f t="shared" si="130"/>
        <v>0</v>
      </c>
      <c r="Y365" s="33">
        <f t="shared" si="131"/>
        <v>0</v>
      </c>
      <c r="Z365" s="36">
        <f>(X366-X364)/2</f>
        <v>0</v>
      </c>
      <c r="AA365" s="37">
        <f>(Y366-Y364)/2</f>
        <v>0</v>
      </c>
      <c r="AB365" s="36">
        <f>(AB366-Z364)/2</f>
        <v>0</v>
      </c>
      <c r="AC365" s="50">
        <f>(AC366-AA364)/2</f>
        <v>0</v>
      </c>
      <c r="AD365" s="41"/>
      <c r="AE365" s="42"/>
      <c r="AF365" s="47"/>
      <c r="AG365" s="43"/>
      <c r="AH365" s="53"/>
      <c r="AI365" s="43"/>
      <c r="AJ365" s="59"/>
      <c r="AK365" s="43"/>
      <c r="AL365" s="59"/>
      <c r="AM365" s="43"/>
      <c r="AN365" s="48"/>
    </row>
    <row r="366" spans="11:46" x14ac:dyDescent="0.25">
      <c r="AF366" s="46"/>
      <c r="AG366" s="1"/>
      <c r="AH366" s="54"/>
      <c r="AI366" s="1"/>
      <c r="AJ366" s="60"/>
      <c r="AK366" s="1"/>
      <c r="AL366" s="60"/>
      <c r="AM366" s="1"/>
    </row>
  </sheetData>
  <mergeCells count="18">
    <mergeCell ref="V4:W4"/>
    <mergeCell ref="V2:W2"/>
    <mergeCell ref="X2:Y2"/>
    <mergeCell ref="X4:Y4"/>
    <mergeCell ref="AM2:AN2"/>
    <mergeCell ref="E21:F21"/>
    <mergeCell ref="E22:F22"/>
    <mergeCell ref="E20:F20"/>
    <mergeCell ref="AG2:AH2"/>
    <mergeCell ref="K2:L2"/>
    <mergeCell ref="N2:O2"/>
    <mergeCell ref="P2:Q2"/>
    <mergeCell ref="H17:I17"/>
    <mergeCell ref="T4:U4"/>
    <mergeCell ref="Z4:AA4"/>
    <mergeCell ref="AB4:AC4"/>
    <mergeCell ref="Z2:AA2"/>
    <mergeCell ref="AB2:AC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76D39-EDA1-4DB5-BE55-C2C775747B57}">
  <dimension ref="A1"/>
  <sheetViews>
    <sheetView topLeftCell="B1" zoomScaleNormal="100" workbookViewId="0">
      <selection activeCell="W43" sqref="W43"/>
    </sheetView>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EF869-1E3B-4D72-8E1E-DCADE472684C}">
  <sheetPr>
    <pageSetUpPr fitToPage="1"/>
  </sheetPr>
  <dimension ref="A1:BD364"/>
  <sheetViews>
    <sheetView topLeftCell="BB1" zoomScale="85" zoomScaleNormal="85" workbookViewId="0">
      <selection activeCell="BO22" sqref="BO22"/>
    </sheetView>
  </sheetViews>
  <sheetFormatPr defaultRowHeight="15" x14ac:dyDescent="0.25"/>
  <cols>
    <col min="1" max="1" width="5.28515625" customWidth="1"/>
    <col min="2" max="2" width="3.7109375" customWidth="1"/>
    <col min="3" max="3" width="22.140625" customWidth="1"/>
    <col min="4" max="14" width="8.7109375" customWidth="1"/>
    <col min="15" max="15" width="4.85546875" customWidth="1"/>
    <col min="16" max="16" width="6.85546875" customWidth="1"/>
    <col min="24" max="24" width="18.42578125" customWidth="1"/>
    <col min="25" max="25" width="15.42578125" customWidth="1"/>
    <col min="42" max="42" width="13.7109375" customWidth="1"/>
    <col min="43" max="43" width="10.7109375" customWidth="1"/>
    <col min="44" max="44" width="15.7109375" customWidth="1"/>
    <col min="46" max="46" width="13.7109375" customWidth="1"/>
    <col min="47" max="47" width="10.7109375" customWidth="1"/>
    <col min="48" max="48" width="15.7109375" customWidth="1"/>
    <col min="54" max="54" width="9.7109375" customWidth="1"/>
  </cols>
  <sheetData>
    <row r="1" spans="1:56" ht="19.5" customHeight="1" thickBot="1" x14ac:dyDescent="0.4">
      <c r="A1" s="67"/>
      <c r="B1" s="146"/>
      <c r="C1" s="145"/>
      <c r="D1" s="144"/>
      <c r="E1" s="142"/>
      <c r="F1" s="142"/>
      <c r="G1" s="143"/>
      <c r="H1" s="143" t="s">
        <v>125</v>
      </c>
      <c r="I1" s="142"/>
      <c r="J1" s="142"/>
      <c r="K1" s="142"/>
      <c r="L1" s="142"/>
      <c r="M1" s="142"/>
      <c r="N1" s="142"/>
      <c r="O1" s="141"/>
      <c r="P1" s="67"/>
      <c r="AP1" s="159" t="s">
        <v>0</v>
      </c>
      <c r="AQ1" s="24"/>
      <c r="AR1" s="24"/>
      <c r="AS1" s="24"/>
      <c r="AT1" s="159" t="s">
        <v>1</v>
      </c>
      <c r="AU1" s="24"/>
      <c r="AV1" s="24"/>
    </row>
    <row r="2" spans="1:56" ht="19.5" customHeight="1" x14ac:dyDescent="0.25">
      <c r="A2" s="67"/>
      <c r="B2" s="67"/>
      <c r="D2" s="67"/>
      <c r="E2" s="67"/>
      <c r="F2" s="67"/>
      <c r="G2" s="67"/>
      <c r="H2" s="67"/>
      <c r="I2" s="67"/>
      <c r="J2" s="67"/>
      <c r="K2" s="67"/>
      <c r="L2" s="67"/>
      <c r="M2" s="140"/>
      <c r="N2" s="139"/>
      <c r="P2" s="67"/>
      <c r="AP2" s="160" t="s">
        <v>26</v>
      </c>
      <c r="AQ2" s="160" t="s">
        <v>42</v>
      </c>
      <c r="AR2" s="160" t="s">
        <v>133</v>
      </c>
      <c r="AS2" s="160"/>
      <c r="AT2" s="160" t="s">
        <v>26</v>
      </c>
      <c r="AU2" s="160" t="s">
        <v>42</v>
      </c>
      <c r="AV2" s="160" t="s">
        <v>133</v>
      </c>
    </row>
    <row r="3" spans="1:56" ht="19.5" customHeight="1" thickBot="1" x14ac:dyDescent="0.3">
      <c r="A3" s="67"/>
      <c r="B3" s="67"/>
      <c r="C3" s="67"/>
      <c r="D3" s="67"/>
      <c r="E3" s="67"/>
      <c r="F3" s="67"/>
      <c r="G3" s="67"/>
      <c r="H3" s="67"/>
      <c r="I3" s="67"/>
      <c r="J3" s="67"/>
      <c r="K3" s="67"/>
      <c r="L3" s="67"/>
      <c r="M3" s="67"/>
      <c r="N3" s="67"/>
      <c r="O3" s="67"/>
      <c r="P3" s="67"/>
      <c r="AP3" s="31" t="s">
        <v>33</v>
      </c>
      <c r="AQ3" s="161" t="s">
        <v>18</v>
      </c>
      <c r="AR3" s="31" t="s">
        <v>129</v>
      </c>
      <c r="AS3" s="24"/>
      <c r="AT3" s="31" t="s">
        <v>33</v>
      </c>
      <c r="AU3" s="161" t="s">
        <v>18</v>
      </c>
      <c r="AV3" s="31" t="s">
        <v>129</v>
      </c>
    </row>
    <row r="4" spans="1:56" ht="19.5" customHeight="1" x14ac:dyDescent="0.25">
      <c r="A4" s="67"/>
      <c r="B4" s="103"/>
      <c r="C4" s="138" t="s">
        <v>124</v>
      </c>
      <c r="D4" s="173" t="s">
        <v>120</v>
      </c>
      <c r="E4" s="174"/>
      <c r="F4" s="174"/>
      <c r="G4" s="174"/>
      <c r="H4" s="174"/>
      <c r="I4" s="174"/>
      <c r="J4" s="175"/>
      <c r="K4" s="183" t="s">
        <v>86</v>
      </c>
      <c r="L4" s="184"/>
      <c r="M4" s="137"/>
      <c r="N4" s="136"/>
      <c r="O4" s="135"/>
      <c r="P4" s="67"/>
      <c r="AP4" s="65">
        <v>0</v>
      </c>
      <c r="AQ4" s="65">
        <v>0</v>
      </c>
      <c r="AR4" s="65">
        <f>_xlfn.FORECAST.LINEAR(AQ4, $Y$37:$Y$44, $R$37:$R$44)</f>
        <v>0.81660381256036541</v>
      </c>
      <c r="AS4" s="24"/>
      <c r="AT4" s="65">
        <v>0</v>
      </c>
      <c r="AU4" s="31">
        <v>0</v>
      </c>
      <c r="AV4" s="65">
        <f>_xlfn.FORECAST.LINEAR(AU4, $Y$49:$Y$56, $R$49:$R$56)</f>
        <v>0.77727072537028574</v>
      </c>
      <c r="AY4" s="156" t="s">
        <v>134</v>
      </c>
      <c r="BB4" s="156" t="s">
        <v>139</v>
      </c>
      <c r="BD4" s="156" t="s">
        <v>142</v>
      </c>
    </row>
    <row r="5" spans="1:56" ht="19.5" customHeight="1" x14ac:dyDescent="0.25">
      <c r="A5" s="67"/>
      <c r="B5" s="98"/>
      <c r="C5" s="110" t="s">
        <v>123</v>
      </c>
      <c r="D5" s="173" t="s">
        <v>120</v>
      </c>
      <c r="E5" s="174"/>
      <c r="F5" s="174"/>
      <c r="G5" s="174"/>
      <c r="H5" s="174"/>
      <c r="I5" s="174"/>
      <c r="J5" s="175"/>
      <c r="K5" s="179" t="s">
        <v>122</v>
      </c>
      <c r="L5" s="180"/>
      <c r="M5" s="129"/>
      <c r="N5" s="134"/>
      <c r="O5" s="133"/>
      <c r="P5" s="67"/>
      <c r="AP5" s="65">
        <v>2</v>
      </c>
      <c r="AQ5" s="162">
        <v>0</v>
      </c>
      <c r="AR5" s="65">
        <f t="shared" ref="AR5:AR68" si="0">_xlfn.FORECAST.LINEAR(AQ5, $Y$37:$Y$44, $R$37:$R$44)</f>
        <v>0.81660381256036541</v>
      </c>
      <c r="AS5" s="24"/>
      <c r="AT5" s="65">
        <v>2</v>
      </c>
      <c r="AU5" s="162">
        <v>0</v>
      </c>
      <c r="AV5" s="65">
        <f t="shared" ref="AV5:AV68" si="1">_xlfn.FORECAST.LINEAR(AU5, $Y$49:$Y$56, $R$49:$R$56)</f>
        <v>0.77727072537028574</v>
      </c>
      <c r="AY5">
        <f>AVERAGE(AR4:AR364)</f>
        <v>0.77431928586775478</v>
      </c>
      <c r="BB5">
        <f>(PI()*0.035^2)/4</f>
        <v>9.6211275016187424E-4</v>
      </c>
      <c r="BD5">
        <f>(120*100*BB7)/(0.9*(1.999*10^-3))</f>
        <v>4969.0342346480174</v>
      </c>
    </row>
    <row r="6" spans="1:56" ht="19.5" customHeight="1" x14ac:dyDescent="0.25">
      <c r="A6" s="67"/>
      <c r="B6" s="98"/>
      <c r="C6" s="110" t="s">
        <v>121</v>
      </c>
      <c r="D6" s="173"/>
      <c r="E6" s="174"/>
      <c r="F6" s="174"/>
      <c r="G6" s="174"/>
      <c r="H6" s="174"/>
      <c r="I6" s="174"/>
      <c r="J6" s="175"/>
      <c r="K6" s="179" t="s">
        <v>119</v>
      </c>
      <c r="L6" s="180"/>
      <c r="M6" s="132"/>
      <c r="N6" s="131" t="s">
        <v>112</v>
      </c>
      <c r="O6" s="130"/>
      <c r="P6" s="67"/>
      <c r="AP6" s="65">
        <v>4</v>
      </c>
      <c r="AQ6" s="162">
        <v>0.01</v>
      </c>
      <c r="AR6" s="65">
        <f t="shared" si="0"/>
        <v>0.81627014301992573</v>
      </c>
      <c r="AS6" s="24"/>
      <c r="AT6" s="65">
        <v>4</v>
      </c>
      <c r="AU6" s="162">
        <v>0</v>
      </c>
      <c r="AV6" s="65">
        <f t="shared" si="1"/>
        <v>0.77727072537028574</v>
      </c>
      <c r="AY6" s="156" t="s">
        <v>136</v>
      </c>
      <c r="BB6" s="156" t="s">
        <v>140</v>
      </c>
    </row>
    <row r="7" spans="1:56" ht="19.5" customHeight="1" x14ac:dyDescent="0.25">
      <c r="A7" s="67"/>
      <c r="B7" s="98"/>
      <c r="C7" s="110" t="s">
        <v>118</v>
      </c>
      <c r="D7" s="173"/>
      <c r="E7" s="174"/>
      <c r="F7" s="174"/>
      <c r="G7" s="174"/>
      <c r="H7" s="174"/>
      <c r="I7" s="174"/>
      <c r="J7" s="175"/>
      <c r="K7" s="179" t="s">
        <v>117</v>
      </c>
      <c r="L7" s="180"/>
      <c r="M7" s="129"/>
      <c r="N7" s="128" t="s">
        <v>20</v>
      </c>
      <c r="O7" s="120"/>
      <c r="P7" s="67"/>
      <c r="AP7" s="65">
        <v>6</v>
      </c>
      <c r="AQ7" s="162">
        <v>0.01</v>
      </c>
      <c r="AR7" s="65">
        <f t="shared" si="0"/>
        <v>0.81627014301992573</v>
      </c>
      <c r="AS7" s="24"/>
      <c r="AT7" s="65">
        <v>6</v>
      </c>
      <c r="AU7" s="162">
        <v>0</v>
      </c>
      <c r="AV7" s="65">
        <f t="shared" si="1"/>
        <v>0.77727072537028574</v>
      </c>
      <c r="AY7" t="s">
        <v>137</v>
      </c>
      <c r="BB7">
        <f>BB5*AY5</f>
        <v>7.4498245762960407E-4</v>
      </c>
    </row>
    <row r="8" spans="1:56" ht="19.5" customHeight="1" x14ac:dyDescent="0.25">
      <c r="A8" s="67"/>
      <c r="B8" s="98"/>
      <c r="C8" s="110" t="s">
        <v>116</v>
      </c>
      <c r="D8" s="173"/>
      <c r="E8" s="174"/>
      <c r="F8" s="174"/>
      <c r="G8" s="174"/>
      <c r="H8" s="174"/>
      <c r="I8" s="174"/>
      <c r="J8" s="175"/>
      <c r="K8" s="179" t="s">
        <v>115</v>
      </c>
      <c r="L8" s="180"/>
      <c r="M8" s="129"/>
      <c r="N8" s="128" t="s">
        <v>55</v>
      </c>
      <c r="O8" s="120"/>
      <c r="P8" s="67"/>
      <c r="AP8" s="65">
        <v>8</v>
      </c>
      <c r="AQ8" s="162">
        <v>0.01</v>
      </c>
      <c r="AR8" s="65">
        <f t="shared" si="0"/>
        <v>0.81627014301992573</v>
      </c>
      <c r="AS8" s="24"/>
      <c r="AT8" s="65">
        <v>8</v>
      </c>
      <c r="AU8" s="162">
        <v>0</v>
      </c>
      <c r="AV8" s="65">
        <f t="shared" si="1"/>
        <v>0.77727072537028574</v>
      </c>
      <c r="AY8" s="156" t="s">
        <v>135</v>
      </c>
      <c r="BB8" s="156" t="s">
        <v>144</v>
      </c>
    </row>
    <row r="9" spans="1:56" ht="19.5" customHeight="1" x14ac:dyDescent="0.25">
      <c r="A9" s="67"/>
      <c r="B9" s="98"/>
      <c r="C9" s="110" t="s">
        <v>114</v>
      </c>
      <c r="D9" s="173"/>
      <c r="E9" s="174"/>
      <c r="F9" s="174"/>
      <c r="G9" s="174"/>
      <c r="H9" s="174"/>
      <c r="I9" s="174"/>
      <c r="J9" s="175"/>
      <c r="K9" s="179" t="s">
        <v>113</v>
      </c>
      <c r="L9" s="180"/>
      <c r="M9" s="129"/>
      <c r="N9" s="128" t="s">
        <v>112</v>
      </c>
      <c r="O9" s="120"/>
      <c r="P9" s="67"/>
      <c r="AP9" s="65">
        <v>10</v>
      </c>
      <c r="AQ9" s="162">
        <v>0.01</v>
      </c>
      <c r="AR9" s="65">
        <f t="shared" si="0"/>
        <v>0.81627014301992573</v>
      </c>
      <c r="AS9" s="24"/>
      <c r="AT9" s="65">
        <v>10</v>
      </c>
      <c r="AU9" s="162">
        <v>0</v>
      </c>
      <c r="AV9" s="65">
        <f t="shared" si="1"/>
        <v>0.77727072537028574</v>
      </c>
      <c r="AY9" t="s">
        <v>138</v>
      </c>
      <c r="BB9" t="s">
        <v>141</v>
      </c>
    </row>
    <row r="10" spans="1:56" ht="19.5" customHeight="1" x14ac:dyDescent="0.25">
      <c r="A10" s="67"/>
      <c r="B10" s="98"/>
      <c r="C10" s="110" t="s">
        <v>111</v>
      </c>
      <c r="D10" s="173"/>
      <c r="E10" s="174"/>
      <c r="F10" s="174"/>
      <c r="G10" s="174"/>
      <c r="H10" s="174"/>
      <c r="I10" s="174"/>
      <c r="J10" s="175"/>
      <c r="K10" s="179" t="s">
        <v>110</v>
      </c>
      <c r="L10" s="180"/>
      <c r="M10" s="129"/>
      <c r="N10" s="128" t="s">
        <v>55</v>
      </c>
      <c r="O10" s="120"/>
      <c r="P10" s="67"/>
      <c r="AP10" s="65">
        <v>12</v>
      </c>
      <c r="AQ10" s="162">
        <v>0.02</v>
      </c>
      <c r="AR10" s="65">
        <f t="shared" si="0"/>
        <v>0.81593647347948617</v>
      </c>
      <c r="AS10" s="24"/>
      <c r="AT10" s="65">
        <v>12</v>
      </c>
      <c r="AU10" s="162">
        <v>0</v>
      </c>
      <c r="AV10" s="65">
        <f t="shared" si="1"/>
        <v>0.77727072537028574</v>
      </c>
      <c r="AY10" s="156" t="s">
        <v>143</v>
      </c>
    </row>
    <row r="11" spans="1:56" ht="19.5" customHeight="1" x14ac:dyDescent="0.25">
      <c r="A11" s="67"/>
      <c r="B11" s="98"/>
      <c r="C11" s="110" t="s">
        <v>109</v>
      </c>
      <c r="D11" s="173"/>
      <c r="E11" s="174"/>
      <c r="F11" s="174"/>
      <c r="G11" s="174"/>
      <c r="H11" s="174"/>
      <c r="I11" s="174"/>
      <c r="J11" s="175"/>
      <c r="K11" s="179" t="s">
        <v>19</v>
      </c>
      <c r="L11" s="180"/>
      <c r="M11" s="127"/>
      <c r="N11" s="126" t="s">
        <v>18</v>
      </c>
      <c r="O11" s="125"/>
      <c r="P11" s="67"/>
      <c r="AP11" s="65">
        <v>14</v>
      </c>
      <c r="AQ11" s="162">
        <v>0.02</v>
      </c>
      <c r="AR11" s="65">
        <f t="shared" si="0"/>
        <v>0.81593647347948617</v>
      </c>
      <c r="AS11" s="24"/>
      <c r="AT11" s="65">
        <v>14</v>
      </c>
      <c r="AU11" s="162">
        <v>0</v>
      </c>
      <c r="AV11" s="65">
        <f t="shared" si="1"/>
        <v>0.77727072537028574</v>
      </c>
      <c r="AY11">
        <v>0.9</v>
      </c>
    </row>
    <row r="12" spans="1:56" ht="19.5" customHeight="1" thickBot="1" x14ac:dyDescent="0.3">
      <c r="A12" s="67"/>
      <c r="B12" s="93"/>
      <c r="C12" s="106" t="s">
        <v>108</v>
      </c>
      <c r="D12" s="176"/>
      <c r="E12" s="177"/>
      <c r="F12" s="177"/>
      <c r="G12" s="177"/>
      <c r="H12" s="177"/>
      <c r="I12" s="177"/>
      <c r="J12" s="178"/>
      <c r="K12" s="181" t="s">
        <v>107</v>
      </c>
      <c r="L12" s="182"/>
      <c r="M12" s="124"/>
      <c r="N12" s="123"/>
      <c r="O12" s="122"/>
      <c r="P12" s="67"/>
      <c r="AP12" s="65">
        <v>16</v>
      </c>
      <c r="AQ12" s="162">
        <v>0.02</v>
      </c>
      <c r="AR12" s="65">
        <f t="shared" si="0"/>
        <v>0.81593647347948617</v>
      </c>
      <c r="AS12" s="24"/>
      <c r="AT12" s="65">
        <v>16</v>
      </c>
      <c r="AU12" s="162">
        <v>0</v>
      </c>
      <c r="AV12" s="65">
        <f t="shared" si="1"/>
        <v>0.77727072537028574</v>
      </c>
    </row>
    <row r="13" spans="1:56" ht="19.5" customHeight="1" thickBot="1" x14ac:dyDescent="0.3">
      <c r="A13" s="67"/>
      <c r="B13" s="67"/>
      <c r="C13" s="67"/>
      <c r="D13" s="67"/>
      <c r="E13" s="67"/>
      <c r="F13" s="67"/>
      <c r="G13" s="67"/>
      <c r="H13" s="67"/>
      <c r="I13" s="67"/>
      <c r="J13" s="67"/>
      <c r="K13" s="67"/>
      <c r="L13" s="67"/>
      <c r="M13" s="67"/>
      <c r="N13" s="67"/>
      <c r="O13" s="67"/>
      <c r="P13" s="67"/>
      <c r="AP13" s="65">
        <v>18</v>
      </c>
      <c r="AQ13" s="162">
        <v>0.03</v>
      </c>
      <c r="AR13" s="65">
        <f t="shared" si="0"/>
        <v>0.81560280393904649</v>
      </c>
      <c r="AS13" s="24"/>
      <c r="AT13" s="65">
        <v>18</v>
      </c>
      <c r="AU13" s="162">
        <v>0</v>
      </c>
      <c r="AV13" s="65">
        <f t="shared" si="1"/>
        <v>0.77727072537028574</v>
      </c>
    </row>
    <row r="14" spans="1:56" ht="19.5" customHeight="1" x14ac:dyDescent="0.25">
      <c r="A14" s="67"/>
      <c r="B14" s="87"/>
      <c r="C14" s="85"/>
      <c r="D14" s="121"/>
      <c r="E14" s="85"/>
      <c r="F14" s="85"/>
      <c r="G14" s="85"/>
      <c r="H14" s="86" t="s">
        <v>106</v>
      </c>
      <c r="I14" s="85"/>
      <c r="J14" s="85"/>
      <c r="K14" s="85"/>
      <c r="L14" s="85"/>
      <c r="M14" s="85"/>
      <c r="N14" s="85"/>
      <c r="O14" s="84"/>
      <c r="P14" s="67"/>
      <c r="AP14" s="65">
        <v>20</v>
      </c>
      <c r="AQ14" s="162">
        <v>0.03</v>
      </c>
      <c r="AR14" s="65">
        <f t="shared" si="0"/>
        <v>0.81560280393904649</v>
      </c>
      <c r="AS14" s="24"/>
      <c r="AT14" s="65">
        <v>20</v>
      </c>
      <c r="AU14" s="162">
        <v>0</v>
      </c>
      <c r="AV14" s="65">
        <f t="shared" si="1"/>
        <v>0.77727072537028574</v>
      </c>
    </row>
    <row r="15" spans="1:56" ht="19.5" customHeight="1" x14ac:dyDescent="0.25">
      <c r="A15" s="67"/>
      <c r="B15" s="88"/>
      <c r="C15" s="67"/>
      <c r="D15" s="68" t="s">
        <v>105</v>
      </c>
      <c r="E15" s="67"/>
      <c r="F15" s="68" t="s">
        <v>104</v>
      </c>
      <c r="G15" s="67"/>
      <c r="H15" s="68" t="s">
        <v>103</v>
      </c>
      <c r="I15" s="67"/>
      <c r="J15" s="68" t="s">
        <v>102</v>
      </c>
      <c r="K15" s="67"/>
      <c r="L15" s="68" t="s">
        <v>101</v>
      </c>
      <c r="M15" s="67"/>
      <c r="N15" s="68" t="s">
        <v>100</v>
      </c>
      <c r="O15" s="120"/>
      <c r="P15" s="67"/>
      <c r="AP15" s="65">
        <v>22</v>
      </c>
      <c r="AQ15" s="162">
        <v>0.03</v>
      </c>
      <c r="AR15" s="65">
        <f t="shared" si="0"/>
        <v>0.81560280393904649</v>
      </c>
      <c r="AS15" s="24"/>
      <c r="AT15" s="65">
        <v>22</v>
      </c>
      <c r="AU15" s="162">
        <v>0</v>
      </c>
      <c r="AV15" s="65">
        <f t="shared" si="1"/>
        <v>0.77727072537028574</v>
      </c>
    </row>
    <row r="16" spans="1:56" ht="19.5" customHeight="1" x14ac:dyDescent="0.25">
      <c r="A16" s="67"/>
      <c r="B16" s="98"/>
      <c r="C16" s="110" t="s">
        <v>99</v>
      </c>
      <c r="D16" s="9">
        <v>35</v>
      </c>
      <c r="E16" s="119" t="s">
        <v>18</v>
      </c>
      <c r="F16" s="9">
        <v>5.5</v>
      </c>
      <c r="G16" s="119" t="s">
        <v>18</v>
      </c>
      <c r="H16" s="9">
        <v>1.75</v>
      </c>
      <c r="I16" s="119" t="s">
        <v>18</v>
      </c>
      <c r="J16" s="147">
        <f>((PI()*(($D$16/10)^2))/4-(PI()*(($F$16/10)^2))/4)*2</f>
        <v>18.767089114382024</v>
      </c>
      <c r="K16" s="119" t="s">
        <v>97</v>
      </c>
      <c r="L16" s="9">
        <v>0</v>
      </c>
      <c r="M16" s="119" t="s">
        <v>96</v>
      </c>
      <c r="N16" s="9"/>
      <c r="O16" s="118" t="s">
        <v>18</v>
      </c>
      <c r="P16" s="67"/>
      <c r="AP16" s="65">
        <v>24</v>
      </c>
      <c r="AQ16" s="162">
        <v>0.04</v>
      </c>
      <c r="AR16" s="65">
        <f t="shared" si="0"/>
        <v>0.81526913439860693</v>
      </c>
      <c r="AS16" s="24"/>
      <c r="AT16" s="65">
        <v>24</v>
      </c>
      <c r="AU16" s="162">
        <v>0</v>
      </c>
      <c r="AV16" s="65">
        <f t="shared" si="1"/>
        <v>0.77727072537028574</v>
      </c>
    </row>
    <row r="17" spans="1:48" ht="19.5" customHeight="1" thickBot="1" x14ac:dyDescent="0.3">
      <c r="A17" s="67"/>
      <c r="B17" s="93"/>
      <c r="C17" s="106" t="s">
        <v>98</v>
      </c>
      <c r="D17" s="74">
        <v>30</v>
      </c>
      <c r="E17" s="117" t="s">
        <v>18</v>
      </c>
      <c r="F17" s="74">
        <v>5.5</v>
      </c>
      <c r="G17" s="117" t="s">
        <v>18</v>
      </c>
      <c r="H17" s="74">
        <v>1.5</v>
      </c>
      <c r="I17" s="117" t="s">
        <v>18</v>
      </c>
      <c r="J17" s="148">
        <f>((PI()*(($D$17/10)^2))/4-(PI()*(($F$17/10)^2))/4)*2</f>
        <v>13.662001052298614</v>
      </c>
      <c r="K17" s="117" t="s">
        <v>97</v>
      </c>
      <c r="L17" s="74">
        <v>0</v>
      </c>
      <c r="M17" s="117" t="s">
        <v>96</v>
      </c>
      <c r="N17" s="74"/>
      <c r="O17" s="116" t="s">
        <v>18</v>
      </c>
      <c r="P17" s="67"/>
      <c r="AP17" s="65">
        <v>26</v>
      </c>
      <c r="AQ17" s="162">
        <v>0.04</v>
      </c>
      <c r="AR17" s="65">
        <f t="shared" si="0"/>
        <v>0.81526913439860693</v>
      </c>
      <c r="AS17" s="24"/>
      <c r="AT17" s="65">
        <v>26</v>
      </c>
      <c r="AU17" s="162">
        <v>0</v>
      </c>
      <c r="AV17" s="65">
        <f t="shared" si="1"/>
        <v>0.77727072537028574</v>
      </c>
    </row>
    <row r="18" spans="1:48" ht="19.5" customHeight="1" thickBot="1" x14ac:dyDescent="0.3">
      <c r="A18" s="67"/>
      <c r="B18" s="67"/>
      <c r="C18" s="70"/>
      <c r="D18" s="67"/>
      <c r="E18" s="68"/>
      <c r="F18" s="67"/>
      <c r="G18" s="68"/>
      <c r="H18" s="67"/>
      <c r="I18" s="68"/>
      <c r="J18" s="67"/>
      <c r="K18" s="68"/>
      <c r="L18" s="67"/>
      <c r="M18" s="68"/>
      <c r="N18" s="67"/>
      <c r="O18" s="68"/>
      <c r="P18" s="67"/>
      <c r="AP18" s="65">
        <v>28</v>
      </c>
      <c r="AQ18" s="162">
        <v>0.04</v>
      </c>
      <c r="AR18" s="65">
        <f t="shared" si="0"/>
        <v>0.81526913439860693</v>
      </c>
      <c r="AS18" s="24"/>
      <c r="AT18" s="65">
        <v>28</v>
      </c>
      <c r="AU18" s="162">
        <v>0</v>
      </c>
      <c r="AV18" s="65">
        <f t="shared" si="1"/>
        <v>0.77727072537028574</v>
      </c>
    </row>
    <row r="19" spans="1:48" ht="19.5" customHeight="1" x14ac:dyDescent="0.25">
      <c r="A19" s="67"/>
      <c r="B19" s="103"/>
      <c r="C19" s="115" t="s">
        <v>95</v>
      </c>
      <c r="D19" s="114">
        <v>0.05</v>
      </c>
      <c r="E19" s="113">
        <v>0.1</v>
      </c>
      <c r="F19" s="113">
        <v>0.15</v>
      </c>
      <c r="G19" s="113">
        <v>0.2</v>
      </c>
      <c r="H19" s="113">
        <v>0.25</v>
      </c>
      <c r="I19" s="113">
        <v>0.3</v>
      </c>
      <c r="J19" s="113">
        <v>0.35</v>
      </c>
      <c r="K19" s="113">
        <v>0.4</v>
      </c>
      <c r="L19" s="113">
        <v>0.45</v>
      </c>
      <c r="M19" s="113">
        <v>0.5</v>
      </c>
      <c r="N19" s="112"/>
      <c r="O19" s="111"/>
      <c r="P19" s="67"/>
      <c r="AP19" s="65">
        <v>30</v>
      </c>
      <c r="AQ19" s="162">
        <v>0.04</v>
      </c>
      <c r="AR19" s="65">
        <f t="shared" si="0"/>
        <v>0.81526913439860693</v>
      </c>
      <c r="AS19" s="24"/>
      <c r="AT19" s="65">
        <v>30</v>
      </c>
      <c r="AU19" s="162">
        <v>0</v>
      </c>
      <c r="AV19" s="65">
        <f t="shared" si="1"/>
        <v>0.77727072537028574</v>
      </c>
    </row>
    <row r="20" spans="1:48" ht="19.5" customHeight="1" x14ac:dyDescent="0.25">
      <c r="A20" s="67"/>
      <c r="B20" s="98"/>
      <c r="C20" s="110" t="s">
        <v>94</v>
      </c>
      <c r="D20" s="109">
        <v>1.75</v>
      </c>
      <c r="E20" s="9">
        <v>3.5</v>
      </c>
      <c r="F20" s="9">
        <v>5.25</v>
      </c>
      <c r="G20" s="9">
        <v>7</v>
      </c>
      <c r="H20" s="9">
        <v>8.75</v>
      </c>
      <c r="I20" s="9">
        <v>10.5</v>
      </c>
      <c r="J20" s="9">
        <v>12.25</v>
      </c>
      <c r="K20" s="9">
        <v>14</v>
      </c>
      <c r="L20" s="9">
        <v>15.75</v>
      </c>
      <c r="M20" s="108">
        <v>17.5</v>
      </c>
      <c r="N20" s="108"/>
      <c r="O20" s="107"/>
      <c r="P20" s="67"/>
      <c r="AP20" s="65">
        <v>32</v>
      </c>
      <c r="AQ20" s="162">
        <v>0.05</v>
      </c>
      <c r="AR20" s="65">
        <f t="shared" si="0"/>
        <v>0.81493546485816726</v>
      </c>
      <c r="AS20" s="24"/>
      <c r="AT20" s="65">
        <v>32</v>
      </c>
      <c r="AU20" s="162">
        <v>0</v>
      </c>
      <c r="AV20" s="65">
        <f t="shared" si="1"/>
        <v>0.77727072537028574</v>
      </c>
    </row>
    <row r="21" spans="1:48" ht="19.5" customHeight="1" thickBot="1" x14ac:dyDescent="0.3">
      <c r="A21" s="67"/>
      <c r="B21" s="93"/>
      <c r="C21" s="106" t="s">
        <v>93</v>
      </c>
      <c r="D21" s="105">
        <v>1.5</v>
      </c>
      <c r="E21" s="74">
        <v>3</v>
      </c>
      <c r="F21" s="74">
        <v>4.5</v>
      </c>
      <c r="G21" s="74">
        <v>6</v>
      </c>
      <c r="H21" s="74">
        <v>7.5</v>
      </c>
      <c r="I21" s="74">
        <v>9</v>
      </c>
      <c r="J21" s="74">
        <v>10.5</v>
      </c>
      <c r="K21" s="74">
        <v>12</v>
      </c>
      <c r="L21" s="74">
        <v>13.5</v>
      </c>
      <c r="M21" s="74">
        <v>15</v>
      </c>
      <c r="N21" s="74"/>
      <c r="O21" s="104"/>
      <c r="P21" s="67"/>
      <c r="AP21" s="65">
        <v>34</v>
      </c>
      <c r="AQ21" s="162">
        <v>0.05</v>
      </c>
      <c r="AR21" s="65">
        <f t="shared" si="0"/>
        <v>0.81493546485816726</v>
      </c>
      <c r="AS21" s="24"/>
      <c r="AT21" s="65">
        <v>34</v>
      </c>
      <c r="AU21" s="162">
        <v>0</v>
      </c>
      <c r="AV21" s="65">
        <f t="shared" si="1"/>
        <v>0.77727072537028574</v>
      </c>
    </row>
    <row r="22" spans="1:48" ht="19.5" customHeight="1" thickBot="1" x14ac:dyDescent="0.3">
      <c r="A22" s="67"/>
      <c r="C22" s="67"/>
      <c r="D22" s="67"/>
      <c r="E22" s="67"/>
      <c r="F22" s="67"/>
      <c r="G22" s="67"/>
      <c r="H22" s="67"/>
      <c r="I22" s="67"/>
      <c r="J22" s="67"/>
      <c r="K22" s="67"/>
      <c r="L22" s="67"/>
      <c r="M22" s="67"/>
      <c r="N22" s="67"/>
      <c r="O22" s="67"/>
      <c r="P22" s="67"/>
      <c r="AP22" s="65">
        <v>36</v>
      </c>
      <c r="AQ22" s="162">
        <v>0.06</v>
      </c>
      <c r="AR22" s="65">
        <f t="shared" si="0"/>
        <v>0.81460179531772769</v>
      </c>
      <c r="AS22" s="24"/>
      <c r="AT22" s="65">
        <v>36</v>
      </c>
      <c r="AU22" s="162">
        <v>0</v>
      </c>
      <c r="AV22" s="65">
        <f t="shared" si="1"/>
        <v>0.77727072537028574</v>
      </c>
    </row>
    <row r="23" spans="1:48" ht="19.5" customHeight="1" x14ac:dyDescent="0.25">
      <c r="A23" s="67"/>
      <c r="B23" s="103"/>
      <c r="C23" s="102" t="s">
        <v>92</v>
      </c>
      <c r="D23" s="101">
        <v>1</v>
      </c>
      <c r="E23" s="100">
        <v>2</v>
      </c>
      <c r="F23" s="100">
        <v>3</v>
      </c>
      <c r="G23" s="100">
        <v>4</v>
      </c>
      <c r="H23" s="100">
        <v>5</v>
      </c>
      <c r="I23" s="99">
        <v>6</v>
      </c>
      <c r="J23" s="88"/>
      <c r="K23" s="67"/>
      <c r="L23" s="67"/>
      <c r="M23" s="67"/>
      <c r="N23" s="67"/>
      <c r="O23" s="67"/>
      <c r="P23" s="67"/>
      <c r="AP23" s="65">
        <v>38</v>
      </c>
      <c r="AQ23" s="162">
        <v>0.06</v>
      </c>
      <c r="AR23" s="65">
        <f t="shared" si="0"/>
        <v>0.81460179531772769</v>
      </c>
      <c r="AS23" s="24"/>
      <c r="AT23" s="65">
        <v>38</v>
      </c>
      <c r="AU23" s="162">
        <v>0</v>
      </c>
      <c r="AV23" s="65">
        <f t="shared" si="1"/>
        <v>0.77727072537028574</v>
      </c>
    </row>
    <row r="24" spans="1:48" ht="19.5" customHeight="1" x14ac:dyDescent="0.25">
      <c r="A24" s="67"/>
      <c r="B24" s="98"/>
      <c r="C24" s="97" t="s">
        <v>91</v>
      </c>
      <c r="D24" s="96">
        <v>16.5</v>
      </c>
      <c r="E24" s="95">
        <v>33.200000000000003</v>
      </c>
      <c r="F24" s="95">
        <v>69.7</v>
      </c>
      <c r="G24" s="95">
        <v>138.19999999999999</v>
      </c>
      <c r="H24" s="95">
        <v>207.8</v>
      </c>
      <c r="I24" s="94">
        <v>279.5</v>
      </c>
      <c r="J24" s="88"/>
      <c r="K24" s="67"/>
      <c r="L24" s="67"/>
      <c r="M24" s="67"/>
      <c r="N24" s="67"/>
      <c r="O24" s="67"/>
      <c r="P24" s="67"/>
      <c r="AP24" s="65">
        <v>40</v>
      </c>
      <c r="AQ24" s="162">
        <v>0.06</v>
      </c>
      <c r="AR24" s="65">
        <f t="shared" si="0"/>
        <v>0.81460179531772769</v>
      </c>
      <c r="AS24" s="24"/>
      <c r="AT24" s="65">
        <v>40</v>
      </c>
      <c r="AU24" s="162">
        <v>0</v>
      </c>
      <c r="AV24" s="65">
        <f t="shared" si="1"/>
        <v>0.77727072537028574</v>
      </c>
    </row>
    <row r="25" spans="1:48" ht="19.5" customHeight="1" thickBot="1" x14ac:dyDescent="0.3">
      <c r="A25" s="67"/>
      <c r="B25" s="93"/>
      <c r="C25" s="92" t="s">
        <v>90</v>
      </c>
      <c r="D25" s="91">
        <v>19.5</v>
      </c>
      <c r="E25" s="90">
        <v>37.1</v>
      </c>
      <c r="F25" s="90">
        <v>75</v>
      </c>
      <c r="G25" s="90">
        <v>148.5</v>
      </c>
      <c r="H25" s="90">
        <v>219.6</v>
      </c>
      <c r="I25" s="89">
        <v>284.60000000000002</v>
      </c>
      <c r="J25" s="88"/>
      <c r="K25" s="67"/>
      <c r="L25" s="67"/>
      <c r="M25" s="67"/>
      <c r="N25" s="67"/>
      <c r="O25" s="67"/>
      <c r="P25" s="67"/>
      <c r="AP25" s="65">
        <v>42</v>
      </c>
      <c r="AQ25" s="162">
        <v>7.0000000000000007E-2</v>
      </c>
      <c r="AR25" s="65">
        <f t="shared" si="0"/>
        <v>0.81426812577728802</v>
      </c>
      <c r="AS25" s="24"/>
      <c r="AT25" s="65">
        <v>42</v>
      </c>
      <c r="AU25" s="162">
        <v>0</v>
      </c>
      <c r="AV25" s="65">
        <f t="shared" si="1"/>
        <v>0.77727072537028574</v>
      </c>
    </row>
    <row r="26" spans="1:48" ht="19.5" customHeight="1" thickBot="1" x14ac:dyDescent="0.3">
      <c r="A26" s="67"/>
      <c r="C26" s="67"/>
      <c r="D26" s="67"/>
      <c r="E26" s="67"/>
      <c r="F26" s="67"/>
      <c r="G26" s="67"/>
      <c r="H26" s="67"/>
      <c r="I26" s="67"/>
      <c r="J26" s="67"/>
      <c r="K26" s="67"/>
      <c r="L26" s="67"/>
      <c r="M26" s="67"/>
      <c r="N26" s="67"/>
      <c r="O26" s="67"/>
      <c r="P26" s="67"/>
      <c r="AP26" s="65">
        <v>44</v>
      </c>
      <c r="AQ26" s="162">
        <v>7.0000000000000007E-2</v>
      </c>
      <c r="AR26" s="65">
        <f t="shared" si="0"/>
        <v>0.81426812577728802</v>
      </c>
      <c r="AS26" s="24"/>
      <c r="AT26" s="65">
        <v>44</v>
      </c>
      <c r="AU26" s="162">
        <v>0</v>
      </c>
      <c r="AV26" s="65">
        <f t="shared" si="1"/>
        <v>0.77727072537028574</v>
      </c>
    </row>
    <row r="27" spans="1:48" ht="19.5" customHeight="1" x14ac:dyDescent="0.25">
      <c r="A27" s="67"/>
      <c r="B27" s="87"/>
      <c r="C27" s="85"/>
      <c r="D27" s="85"/>
      <c r="E27" s="85"/>
      <c r="F27" s="85"/>
      <c r="G27" s="85"/>
      <c r="H27" s="86" t="s">
        <v>89</v>
      </c>
      <c r="I27" s="85"/>
      <c r="J27" s="85"/>
      <c r="K27" s="85"/>
      <c r="L27" s="85"/>
      <c r="M27" s="85"/>
      <c r="N27" s="85"/>
      <c r="O27" s="84"/>
      <c r="P27" s="67"/>
      <c r="AP27" s="65">
        <v>46</v>
      </c>
      <c r="AQ27" s="162">
        <v>7.0000000000000007E-2</v>
      </c>
      <c r="AR27" s="65">
        <f t="shared" si="0"/>
        <v>0.81426812577728802</v>
      </c>
      <c r="AS27" s="24"/>
      <c r="AT27" s="65">
        <v>46</v>
      </c>
      <c r="AU27" s="162">
        <v>0</v>
      </c>
      <c r="AV27" s="65">
        <f t="shared" si="1"/>
        <v>0.77727072537028574</v>
      </c>
    </row>
    <row r="28" spans="1:48" ht="19.5" customHeight="1" x14ac:dyDescent="0.25">
      <c r="A28" s="67"/>
      <c r="B28" s="83">
        <v>1</v>
      </c>
      <c r="C28" s="82" t="s">
        <v>86</v>
      </c>
      <c r="D28" s="82">
        <v>1</v>
      </c>
      <c r="E28" s="82">
        <v>2</v>
      </c>
      <c r="F28" s="82">
        <v>3</v>
      </c>
      <c r="G28" s="82">
        <v>4</v>
      </c>
      <c r="H28" s="82">
        <v>5</v>
      </c>
      <c r="I28" s="82">
        <v>6</v>
      </c>
      <c r="J28" s="82">
        <v>7</v>
      </c>
      <c r="K28" s="82">
        <v>8</v>
      </c>
      <c r="L28" s="82"/>
      <c r="M28" s="82"/>
      <c r="N28" s="82"/>
      <c r="O28" s="81"/>
      <c r="P28" s="67"/>
      <c r="AP28" s="65">
        <v>48</v>
      </c>
      <c r="AQ28" s="162">
        <v>0.08</v>
      </c>
      <c r="AR28" s="65">
        <f t="shared" si="0"/>
        <v>0.81393445623684835</v>
      </c>
      <c r="AS28" s="24"/>
      <c r="AT28" s="65">
        <v>48</v>
      </c>
      <c r="AU28" s="162">
        <v>0</v>
      </c>
      <c r="AV28" s="65">
        <f t="shared" si="1"/>
        <v>0.77727072537028574</v>
      </c>
    </row>
    <row r="29" spans="1:48" ht="19.5" customHeight="1" x14ac:dyDescent="0.25">
      <c r="A29" s="67"/>
      <c r="B29" s="79">
        <v>2</v>
      </c>
      <c r="C29" s="78" t="s">
        <v>85</v>
      </c>
      <c r="D29" s="9">
        <v>25</v>
      </c>
      <c r="E29" s="9">
        <v>25</v>
      </c>
      <c r="F29" s="9">
        <v>25</v>
      </c>
      <c r="G29" s="9">
        <v>25</v>
      </c>
      <c r="H29" s="9">
        <v>25</v>
      </c>
      <c r="I29" s="9">
        <v>25</v>
      </c>
      <c r="J29" s="9">
        <v>25</v>
      </c>
      <c r="K29" s="9">
        <v>25</v>
      </c>
      <c r="L29" s="9"/>
      <c r="M29" s="9"/>
      <c r="N29" s="9"/>
      <c r="O29" s="77"/>
      <c r="P29" s="67"/>
      <c r="AP29" s="65">
        <v>50</v>
      </c>
      <c r="AQ29" s="162">
        <v>0.08</v>
      </c>
      <c r="AR29" s="65">
        <f t="shared" si="0"/>
        <v>0.81393445623684835</v>
      </c>
      <c r="AS29" s="24"/>
      <c r="AT29" s="65">
        <v>50</v>
      </c>
      <c r="AU29" s="162">
        <v>0</v>
      </c>
      <c r="AV29" s="65">
        <f t="shared" si="1"/>
        <v>0.77727072537028574</v>
      </c>
    </row>
    <row r="30" spans="1:48" ht="19.5" customHeight="1" x14ac:dyDescent="0.25">
      <c r="A30" s="67"/>
      <c r="B30" s="79">
        <v>3</v>
      </c>
      <c r="C30" s="78" t="s">
        <v>84</v>
      </c>
      <c r="D30" s="109">
        <v>1.75</v>
      </c>
      <c r="E30" s="9">
        <v>3.5</v>
      </c>
      <c r="F30" s="9">
        <v>5.25</v>
      </c>
      <c r="G30" s="9">
        <v>7</v>
      </c>
      <c r="H30" s="9">
        <v>8.75</v>
      </c>
      <c r="I30" s="9">
        <v>10.5</v>
      </c>
      <c r="J30" s="9">
        <v>12.25</v>
      </c>
      <c r="K30" s="9">
        <v>14</v>
      </c>
      <c r="L30" s="9"/>
      <c r="M30" s="108"/>
      <c r="N30" s="9"/>
      <c r="O30" s="77"/>
      <c r="P30" s="67"/>
      <c r="AP30" s="65">
        <v>52</v>
      </c>
      <c r="AQ30" s="162">
        <v>0.08</v>
      </c>
      <c r="AR30" s="65">
        <f t="shared" si="0"/>
        <v>0.81393445623684835</v>
      </c>
      <c r="AS30" s="24"/>
      <c r="AT30" s="65">
        <v>52</v>
      </c>
      <c r="AU30" s="162">
        <v>0</v>
      </c>
      <c r="AV30" s="65">
        <f t="shared" si="1"/>
        <v>0.77727072537028574</v>
      </c>
    </row>
    <row r="31" spans="1:48" ht="19.5" customHeight="1" x14ac:dyDescent="0.25">
      <c r="A31" s="67"/>
      <c r="B31" s="79">
        <v>4</v>
      </c>
      <c r="C31" s="78" t="s">
        <v>83</v>
      </c>
      <c r="D31" s="9">
        <v>2</v>
      </c>
      <c r="E31" s="9">
        <v>3</v>
      </c>
      <c r="F31" s="9">
        <v>4</v>
      </c>
      <c r="G31" s="9">
        <v>4</v>
      </c>
      <c r="H31" s="9">
        <v>4</v>
      </c>
      <c r="I31" s="9">
        <v>4</v>
      </c>
      <c r="J31" s="9">
        <v>4</v>
      </c>
      <c r="K31" s="9">
        <v>4</v>
      </c>
      <c r="L31" s="9"/>
      <c r="M31" s="9"/>
      <c r="N31" s="9"/>
      <c r="O31" s="77"/>
      <c r="P31" s="67"/>
      <c r="AP31" s="65">
        <v>54</v>
      </c>
      <c r="AQ31" s="162">
        <v>0.09</v>
      </c>
      <c r="AR31" s="65">
        <f t="shared" si="0"/>
        <v>0.81360078669640878</v>
      </c>
      <c r="AS31" s="24"/>
      <c r="AT31" s="65">
        <v>54</v>
      </c>
      <c r="AU31" s="162">
        <v>0</v>
      </c>
      <c r="AV31" s="65">
        <f t="shared" si="1"/>
        <v>0.77727072537028574</v>
      </c>
    </row>
    <row r="32" spans="1:48" ht="19.5" customHeight="1" x14ac:dyDescent="0.25">
      <c r="A32" s="67"/>
      <c r="B32" s="79">
        <v>5</v>
      </c>
      <c r="C32" s="78" t="s">
        <v>82</v>
      </c>
      <c r="D32" s="9">
        <v>89</v>
      </c>
      <c r="E32" s="9">
        <v>88</v>
      </c>
      <c r="F32" s="9">
        <v>57</v>
      </c>
      <c r="G32" s="9">
        <v>71</v>
      </c>
      <c r="H32" s="9">
        <v>79</v>
      </c>
      <c r="I32" s="9">
        <v>80</v>
      </c>
      <c r="J32" s="9">
        <v>84</v>
      </c>
      <c r="K32" s="9">
        <v>84</v>
      </c>
      <c r="L32" s="9"/>
      <c r="M32" s="9"/>
      <c r="N32" s="9"/>
      <c r="O32" s="77"/>
      <c r="P32" s="67"/>
      <c r="AP32" s="65">
        <v>56</v>
      </c>
      <c r="AQ32" s="162">
        <v>0.09</v>
      </c>
      <c r="AR32" s="65">
        <f t="shared" si="0"/>
        <v>0.81360078669640878</v>
      </c>
      <c r="AS32" s="24"/>
      <c r="AT32" s="65">
        <v>56</v>
      </c>
      <c r="AU32" s="162">
        <v>0</v>
      </c>
      <c r="AV32" s="65">
        <f t="shared" si="1"/>
        <v>0.77727072537028574</v>
      </c>
    </row>
    <row r="33" spans="1:48" ht="19.5" customHeight="1" x14ac:dyDescent="0.25">
      <c r="A33" s="67"/>
      <c r="B33" s="79">
        <v>6</v>
      </c>
      <c r="C33" s="78" t="s">
        <v>81</v>
      </c>
      <c r="D33" s="9">
        <f>D32/100</f>
        <v>0.89</v>
      </c>
      <c r="E33" s="9">
        <f t="shared" ref="E33:K33" si="2">E32/100</f>
        <v>0.88</v>
      </c>
      <c r="F33" s="9">
        <f t="shared" si="2"/>
        <v>0.56999999999999995</v>
      </c>
      <c r="G33" s="9">
        <f t="shared" si="2"/>
        <v>0.71</v>
      </c>
      <c r="H33" s="9">
        <f t="shared" si="2"/>
        <v>0.79</v>
      </c>
      <c r="I33" s="9">
        <f t="shared" si="2"/>
        <v>0.8</v>
      </c>
      <c r="J33" s="9">
        <f t="shared" si="2"/>
        <v>0.84</v>
      </c>
      <c r="K33" s="9">
        <f t="shared" si="2"/>
        <v>0.84</v>
      </c>
      <c r="L33" s="9"/>
      <c r="M33" s="9"/>
      <c r="N33" s="9"/>
      <c r="O33" s="77"/>
      <c r="P33" s="67"/>
      <c r="AP33" s="65">
        <v>58</v>
      </c>
      <c r="AQ33" s="162">
        <v>0.1</v>
      </c>
      <c r="AR33" s="65">
        <f t="shared" si="0"/>
        <v>0.81326711715596911</v>
      </c>
      <c r="AS33" s="24"/>
      <c r="AT33" s="65">
        <v>58</v>
      </c>
      <c r="AU33" s="162">
        <v>0</v>
      </c>
      <c r="AV33" s="65">
        <f t="shared" si="1"/>
        <v>0.77727072537028574</v>
      </c>
    </row>
    <row r="34" spans="1:48" ht="19.5" customHeight="1" x14ac:dyDescent="0.3">
      <c r="A34" s="67"/>
      <c r="B34" s="79">
        <v>7</v>
      </c>
      <c r="C34" s="80" t="s">
        <v>88</v>
      </c>
      <c r="D34" s="147">
        <f>33.2*0.89</f>
        <v>29.548000000000002</v>
      </c>
      <c r="E34" s="147">
        <f>69.7*0.88</f>
        <v>61.336000000000006</v>
      </c>
      <c r="F34" s="147">
        <f>138.2*0.57</f>
        <v>78.773999999999987</v>
      </c>
      <c r="G34" s="147">
        <f>138.2*0.71</f>
        <v>98.121999999999986</v>
      </c>
      <c r="H34" s="147">
        <f>138.2*0.79</f>
        <v>109.178</v>
      </c>
      <c r="I34" s="147">
        <f>138.2*0.8</f>
        <v>110.56</v>
      </c>
      <c r="J34" s="147">
        <f>138.2*0.84</f>
        <v>116.08799999999998</v>
      </c>
      <c r="K34" s="147">
        <f>138.2*0.84</f>
        <v>116.08799999999998</v>
      </c>
      <c r="L34" s="9"/>
      <c r="M34" s="9"/>
      <c r="N34" s="9"/>
      <c r="O34" s="77"/>
      <c r="P34" s="67"/>
      <c r="R34" s="155" t="s">
        <v>0</v>
      </c>
      <c r="AP34" s="65">
        <v>60</v>
      </c>
      <c r="AQ34" s="162">
        <v>0.1</v>
      </c>
      <c r="AR34" s="65">
        <f t="shared" si="0"/>
        <v>0.81326711715596911</v>
      </c>
      <c r="AS34" s="24"/>
      <c r="AT34" s="65">
        <v>60</v>
      </c>
      <c r="AU34" s="162">
        <v>0</v>
      </c>
      <c r="AV34" s="65">
        <f t="shared" si="1"/>
        <v>0.77727072537028574</v>
      </c>
    </row>
    <row r="35" spans="1:48" ht="19.5" customHeight="1" x14ac:dyDescent="0.25">
      <c r="A35" s="67"/>
      <c r="B35" s="79">
        <v>8</v>
      </c>
      <c r="C35" s="78" t="s">
        <v>79</v>
      </c>
      <c r="D35" s="9">
        <v>0</v>
      </c>
      <c r="E35" s="9">
        <v>0</v>
      </c>
      <c r="F35" s="9">
        <v>0</v>
      </c>
      <c r="G35" s="9">
        <v>0</v>
      </c>
      <c r="H35" s="9">
        <v>0</v>
      </c>
      <c r="I35" s="9">
        <v>0</v>
      </c>
      <c r="J35" s="9">
        <v>0</v>
      </c>
      <c r="K35" s="9">
        <v>0</v>
      </c>
      <c r="L35" s="9"/>
      <c r="M35" s="9"/>
      <c r="N35" s="9"/>
      <c r="O35" s="77"/>
      <c r="P35" s="67"/>
      <c r="R35" s="170" t="s">
        <v>42</v>
      </c>
      <c r="S35" s="170"/>
      <c r="T35" s="164" t="s">
        <v>127</v>
      </c>
      <c r="U35" s="164"/>
      <c r="V35" s="170" t="s">
        <v>130</v>
      </c>
      <c r="W35" s="170"/>
      <c r="X35" s="11" t="s">
        <v>131</v>
      </c>
      <c r="Y35" s="152" t="s">
        <v>133</v>
      </c>
      <c r="AA35" s="32"/>
      <c r="AB35" s="1"/>
      <c r="AC35" s="1"/>
      <c r="AD35" s="1"/>
      <c r="AE35" s="1"/>
      <c r="AF35" s="1"/>
      <c r="AG35" s="1"/>
      <c r="AH35" s="1"/>
      <c r="AI35" s="1"/>
      <c r="AP35" s="65">
        <v>62</v>
      </c>
      <c r="AQ35" s="162">
        <v>0.11</v>
      </c>
      <c r="AR35" s="65">
        <f t="shared" si="0"/>
        <v>0.81293344761552955</v>
      </c>
      <c r="AS35" s="24"/>
      <c r="AT35" s="65">
        <v>62</v>
      </c>
      <c r="AU35" s="162">
        <v>0</v>
      </c>
      <c r="AV35" s="65">
        <f t="shared" si="1"/>
        <v>0.77727072537028574</v>
      </c>
    </row>
    <row r="36" spans="1:48" ht="19.5" customHeight="1" x14ac:dyDescent="0.25">
      <c r="A36" s="67"/>
      <c r="B36" s="79">
        <v>9</v>
      </c>
      <c r="C36" s="78" t="s">
        <v>78</v>
      </c>
      <c r="D36" s="147">
        <f>33.2*0.89</f>
        <v>29.548000000000002</v>
      </c>
      <c r="E36" s="147">
        <f>69.7*0.88</f>
        <v>61.336000000000006</v>
      </c>
      <c r="F36" s="147">
        <f>138.2*0.57</f>
        <v>78.773999999999987</v>
      </c>
      <c r="G36" s="147">
        <f>138.2*0.71</f>
        <v>98.121999999999986</v>
      </c>
      <c r="H36" s="147">
        <f>138.2*0.79</f>
        <v>109.178</v>
      </c>
      <c r="I36" s="147">
        <f>138.2*0.8</f>
        <v>110.56</v>
      </c>
      <c r="J36" s="147">
        <f>138.2*0.84</f>
        <v>116.08799999999998</v>
      </c>
      <c r="K36" s="147">
        <f>138.2*0.84</f>
        <v>116.08799999999998</v>
      </c>
      <c r="L36" s="9"/>
      <c r="M36" s="9"/>
      <c r="N36" s="9"/>
      <c r="O36" s="77"/>
      <c r="P36" s="67"/>
      <c r="R36" s="49" t="s">
        <v>18</v>
      </c>
      <c r="S36" s="55" t="s">
        <v>126</v>
      </c>
      <c r="T36" s="56" t="s">
        <v>74</v>
      </c>
      <c r="U36" s="56" t="s">
        <v>128</v>
      </c>
      <c r="V36" s="20" t="s">
        <v>18</v>
      </c>
      <c r="W36" s="20" t="s">
        <v>126</v>
      </c>
      <c r="X36" s="20" t="s">
        <v>132</v>
      </c>
      <c r="Y36" s="20" t="s">
        <v>129</v>
      </c>
      <c r="AA36" s="55"/>
      <c r="AB36" s="1"/>
      <c r="AC36" s="1"/>
      <c r="AD36" s="1"/>
      <c r="AE36" s="1"/>
      <c r="AF36" s="1"/>
      <c r="AG36" s="1"/>
      <c r="AH36" s="1"/>
      <c r="AI36" s="1"/>
      <c r="AP36" s="65">
        <v>64</v>
      </c>
      <c r="AQ36" s="162">
        <v>0.11</v>
      </c>
      <c r="AR36" s="65">
        <f t="shared" si="0"/>
        <v>0.81293344761552955</v>
      </c>
      <c r="AS36" s="24"/>
      <c r="AT36" s="65">
        <v>64</v>
      </c>
      <c r="AU36" s="162">
        <v>0</v>
      </c>
      <c r="AV36" s="65">
        <f t="shared" si="1"/>
        <v>0.77727072537028574</v>
      </c>
    </row>
    <row r="37" spans="1:48" ht="19.5" customHeight="1" thickBot="1" x14ac:dyDescent="0.3">
      <c r="A37" s="67"/>
      <c r="B37" s="76">
        <v>10</v>
      </c>
      <c r="C37" s="75" t="s">
        <v>77</v>
      </c>
      <c r="D37" s="148">
        <f>D36/(PI()/4*(($D$16/10)^2-($F$16/10)^2)*2)</f>
        <v>1.5744583414034146</v>
      </c>
      <c r="E37" s="148">
        <f t="shared" ref="E37:K37" si="3">E36/(PI()/4*(($D$16/10)^2-($F$16/10)^2)*2)</f>
        <v>3.268274564380663</v>
      </c>
      <c r="F37" s="148">
        <f t="shared" si="3"/>
        <v>4.1974543585255359</v>
      </c>
      <c r="G37" s="148">
        <f t="shared" si="3"/>
        <v>5.228408060619528</v>
      </c>
      <c r="H37" s="148">
        <f t="shared" si="3"/>
        <v>5.8175244618160944</v>
      </c>
      <c r="I37" s="148">
        <f t="shared" si="3"/>
        <v>5.8911640119656656</v>
      </c>
      <c r="J37" s="148">
        <f t="shared" si="3"/>
        <v>6.1857222125639479</v>
      </c>
      <c r="K37" s="148">
        <f t="shared" si="3"/>
        <v>6.1857222125639479</v>
      </c>
      <c r="L37" s="74"/>
      <c r="M37" s="74"/>
      <c r="N37" s="74"/>
      <c r="O37" s="73"/>
      <c r="P37" s="67"/>
      <c r="R37" s="158">
        <v>1.75</v>
      </c>
      <c r="S37" s="153">
        <f>R37/25.4</f>
        <v>6.8897637795275593E-2</v>
      </c>
      <c r="T37" s="153">
        <v>29.55</v>
      </c>
      <c r="U37" s="153">
        <f>T37*2.11888</f>
        <v>62.612904</v>
      </c>
      <c r="V37" s="154">
        <v>35</v>
      </c>
      <c r="W37" s="153">
        <f>V37/25.4</f>
        <v>1.3779527559055118</v>
      </c>
      <c r="X37" s="153">
        <f xml:space="preserve"> PI()*S37*W37</f>
        <v>0.29825554906127916</v>
      </c>
      <c r="Y37" s="1">
        <f>T37/(138*X37)</f>
        <v>0.71794283612344056</v>
      </c>
      <c r="Z37" s="1"/>
      <c r="AA37" s="1"/>
      <c r="AB37" s="1"/>
      <c r="AC37" s="1"/>
      <c r="AD37" s="1"/>
      <c r="AE37" s="1"/>
      <c r="AF37" s="1"/>
      <c r="AG37" s="1"/>
      <c r="AH37" s="1"/>
      <c r="AI37" s="1"/>
      <c r="AP37" s="65">
        <v>66</v>
      </c>
      <c r="AQ37" s="162">
        <v>0.11</v>
      </c>
      <c r="AR37" s="65">
        <f t="shared" si="0"/>
        <v>0.81293344761552955</v>
      </c>
      <c r="AS37" s="24"/>
      <c r="AT37" s="65">
        <v>66</v>
      </c>
      <c r="AU37" s="162">
        <v>0</v>
      </c>
      <c r="AV37" s="65">
        <f t="shared" si="1"/>
        <v>0.77727072537028574</v>
      </c>
    </row>
    <row r="38" spans="1:48" ht="19.5" customHeight="1" x14ac:dyDescent="0.25">
      <c r="A38" s="67"/>
      <c r="B38" s="67"/>
      <c r="C38" s="67"/>
      <c r="D38" s="67"/>
      <c r="E38" s="72" t="s">
        <v>76</v>
      </c>
      <c r="F38" s="149">
        <f>AVERAGE(D36:K36)</f>
        <v>89.961749999999995</v>
      </c>
      <c r="G38" s="68" t="s">
        <v>74</v>
      </c>
      <c r="H38" s="67"/>
      <c r="I38" s="67"/>
      <c r="J38" s="67"/>
      <c r="K38" s="72" t="s">
        <v>75</v>
      </c>
      <c r="L38" s="69">
        <v>116.09</v>
      </c>
      <c r="M38" s="68" t="s">
        <v>74</v>
      </c>
      <c r="N38" s="67"/>
      <c r="O38" s="67"/>
      <c r="P38" s="67"/>
      <c r="R38" s="158">
        <v>3.5</v>
      </c>
      <c r="S38" s="153">
        <f t="shared" ref="S38:S44" si="4">R38/25.4</f>
        <v>0.13779527559055119</v>
      </c>
      <c r="T38" s="153">
        <v>61.34</v>
      </c>
      <c r="U38" s="153">
        <f t="shared" ref="U38:U44" si="5">T38*2.11888</f>
        <v>129.9720992</v>
      </c>
      <c r="V38" s="154">
        <v>35</v>
      </c>
      <c r="W38" s="153">
        <f t="shared" ref="W38:W44" si="6">V38/25.4</f>
        <v>1.3779527559055118</v>
      </c>
      <c r="X38" s="153">
        <f t="shared" ref="X38:X43" si="7" xml:space="preserve"> PI()*S38*W38</f>
        <v>0.59651109812255831</v>
      </c>
      <c r="Y38" s="1">
        <f t="shared" ref="Y38:Y44" si="8">T38/(138*X38)</f>
        <v>0.74515420588514114</v>
      </c>
      <c r="Z38" s="1"/>
      <c r="AA38" s="151"/>
      <c r="AB38" s="151"/>
      <c r="AC38" s="151"/>
      <c r="AD38" s="1"/>
      <c r="AE38" s="1"/>
      <c r="AF38" s="1"/>
      <c r="AG38" s="1"/>
      <c r="AH38" s="1"/>
      <c r="AI38" s="1"/>
      <c r="AP38" s="65">
        <v>68</v>
      </c>
      <c r="AQ38" s="162">
        <v>0.12</v>
      </c>
      <c r="AR38" s="65">
        <f t="shared" si="0"/>
        <v>0.81259977807508987</v>
      </c>
      <c r="AS38" s="24"/>
      <c r="AT38" s="65">
        <v>68</v>
      </c>
      <c r="AU38" s="162">
        <v>0</v>
      </c>
      <c r="AV38" s="65">
        <f t="shared" si="1"/>
        <v>0.77727072537028574</v>
      </c>
    </row>
    <row r="39" spans="1:48" ht="19.5" customHeight="1" thickBot="1" x14ac:dyDescent="0.3">
      <c r="A39" s="67"/>
      <c r="B39" s="67"/>
      <c r="C39" s="67"/>
      <c r="D39" s="67"/>
      <c r="E39" s="67"/>
      <c r="F39" s="67"/>
      <c r="G39" s="67"/>
      <c r="H39" s="67"/>
      <c r="I39" s="67"/>
      <c r="J39" s="67"/>
      <c r="K39" s="67"/>
      <c r="L39" s="67"/>
      <c r="M39" s="67"/>
      <c r="N39" s="67"/>
      <c r="O39" s="67"/>
      <c r="P39" s="67"/>
      <c r="R39" s="158">
        <v>5.25</v>
      </c>
      <c r="S39" s="153">
        <f t="shared" si="4"/>
        <v>0.20669291338582679</v>
      </c>
      <c r="T39" s="153">
        <v>78.77</v>
      </c>
      <c r="U39" s="153">
        <f t="shared" si="5"/>
        <v>166.90417759999997</v>
      </c>
      <c r="V39" s="154">
        <v>35</v>
      </c>
      <c r="W39" s="153">
        <f t="shared" si="6"/>
        <v>1.3779527559055118</v>
      </c>
      <c r="X39" s="153">
        <f t="shared" si="7"/>
        <v>0.89476664718383747</v>
      </c>
      <c r="Y39" s="1">
        <f t="shared" si="8"/>
        <v>0.63792845122891595</v>
      </c>
      <c r="Z39" s="1"/>
      <c r="AA39" s="66"/>
      <c r="AB39" s="66"/>
      <c r="AC39" s="66"/>
      <c r="AD39" s="1"/>
      <c r="AE39" s="1"/>
      <c r="AF39" s="1"/>
      <c r="AG39" s="1"/>
      <c r="AH39" s="1"/>
      <c r="AI39" s="1"/>
      <c r="AP39" s="65">
        <v>70</v>
      </c>
      <c r="AQ39" s="162">
        <v>0.12</v>
      </c>
      <c r="AR39" s="65">
        <f t="shared" si="0"/>
        <v>0.81259977807508987</v>
      </c>
      <c r="AS39" s="24"/>
      <c r="AT39" s="65">
        <v>70</v>
      </c>
      <c r="AU39" s="162">
        <v>0</v>
      </c>
      <c r="AV39" s="65">
        <f t="shared" si="1"/>
        <v>0.77727072537028574</v>
      </c>
    </row>
    <row r="40" spans="1:48" ht="19.5" customHeight="1" x14ac:dyDescent="0.25">
      <c r="A40" s="67"/>
      <c r="B40" s="87"/>
      <c r="C40" s="85"/>
      <c r="D40" s="85"/>
      <c r="E40" s="85"/>
      <c r="F40" s="85"/>
      <c r="G40" s="85"/>
      <c r="H40" s="86" t="s">
        <v>87</v>
      </c>
      <c r="I40" s="85"/>
      <c r="J40" s="85"/>
      <c r="K40" s="85"/>
      <c r="L40" s="85"/>
      <c r="M40" s="85"/>
      <c r="N40" s="85"/>
      <c r="O40" s="84"/>
      <c r="P40" s="67"/>
      <c r="R40" s="158">
        <v>7</v>
      </c>
      <c r="S40" s="153">
        <f t="shared" si="4"/>
        <v>0.27559055118110237</v>
      </c>
      <c r="T40" s="153">
        <v>98.12</v>
      </c>
      <c r="U40" s="153">
        <f t="shared" si="5"/>
        <v>207.90450559999999</v>
      </c>
      <c r="V40" s="154">
        <v>35</v>
      </c>
      <c r="W40" s="153">
        <f t="shared" si="6"/>
        <v>1.3779527559055118</v>
      </c>
      <c r="X40" s="153">
        <f t="shared" si="7"/>
        <v>1.1930221962451166</v>
      </c>
      <c r="Y40" s="1">
        <f t="shared" si="8"/>
        <v>0.59597758951296098</v>
      </c>
      <c r="Z40" s="1"/>
      <c r="AA40" s="66"/>
      <c r="AB40" s="66"/>
      <c r="AC40" s="66"/>
      <c r="AD40" s="1"/>
      <c r="AE40" s="1"/>
      <c r="AF40" s="1"/>
      <c r="AG40" s="1"/>
      <c r="AH40" s="1"/>
      <c r="AI40" s="1"/>
      <c r="AP40" s="65">
        <v>72</v>
      </c>
      <c r="AQ40" s="162">
        <v>0.12</v>
      </c>
      <c r="AR40" s="65">
        <f t="shared" si="0"/>
        <v>0.81259977807508987</v>
      </c>
      <c r="AS40" s="24"/>
      <c r="AT40" s="65">
        <v>72</v>
      </c>
      <c r="AU40" s="162">
        <v>0</v>
      </c>
      <c r="AV40" s="65">
        <f t="shared" si="1"/>
        <v>0.77727072537028574</v>
      </c>
    </row>
    <row r="41" spans="1:48" ht="19.5" customHeight="1" x14ac:dyDescent="0.25">
      <c r="A41" s="67"/>
      <c r="B41" s="83">
        <v>1</v>
      </c>
      <c r="C41" s="82" t="s">
        <v>86</v>
      </c>
      <c r="D41" s="82">
        <v>1</v>
      </c>
      <c r="E41" s="82">
        <v>2</v>
      </c>
      <c r="F41" s="82">
        <v>3</v>
      </c>
      <c r="G41" s="82">
        <v>4</v>
      </c>
      <c r="H41" s="82">
        <v>5</v>
      </c>
      <c r="I41" s="82">
        <v>6</v>
      </c>
      <c r="J41" s="82">
        <v>7</v>
      </c>
      <c r="K41" s="82">
        <v>8</v>
      </c>
      <c r="L41" s="82"/>
      <c r="M41" s="82"/>
      <c r="N41" s="82"/>
      <c r="O41" s="81"/>
      <c r="P41" s="67"/>
      <c r="R41" s="158">
        <v>8.75</v>
      </c>
      <c r="S41" s="153">
        <f t="shared" si="4"/>
        <v>0.34448818897637795</v>
      </c>
      <c r="T41" s="153">
        <v>109.18</v>
      </c>
      <c r="U41" s="153">
        <f t="shared" si="5"/>
        <v>231.3393184</v>
      </c>
      <c r="V41" s="154">
        <v>35</v>
      </c>
      <c r="W41" s="153">
        <f t="shared" si="6"/>
        <v>1.3779527559055118</v>
      </c>
      <c r="X41" s="153">
        <f t="shared" si="7"/>
        <v>1.4912777453063957</v>
      </c>
      <c r="Y41" s="1">
        <f t="shared" si="8"/>
        <v>0.53052452688972751</v>
      </c>
      <c r="Z41" s="1"/>
      <c r="AA41" s="66"/>
      <c r="AB41" s="66"/>
      <c r="AC41" s="66"/>
      <c r="AD41" s="1"/>
      <c r="AE41" s="1"/>
      <c r="AF41" s="1"/>
      <c r="AG41" s="1"/>
      <c r="AH41" s="1"/>
      <c r="AI41" s="1"/>
      <c r="AP41" s="65">
        <v>74</v>
      </c>
      <c r="AQ41" s="162">
        <v>0.13</v>
      </c>
      <c r="AR41" s="65">
        <f t="shared" si="0"/>
        <v>0.81226610853465031</v>
      </c>
      <c r="AS41" s="24"/>
      <c r="AT41" s="65">
        <v>74</v>
      </c>
      <c r="AU41" s="162">
        <v>0</v>
      </c>
      <c r="AV41" s="65">
        <f t="shared" si="1"/>
        <v>0.77727072537028574</v>
      </c>
    </row>
    <row r="42" spans="1:48" ht="19.5" customHeight="1" x14ac:dyDescent="0.25">
      <c r="A42" s="67"/>
      <c r="B42" s="79">
        <v>2</v>
      </c>
      <c r="C42" s="78" t="s">
        <v>85</v>
      </c>
      <c r="D42" s="9">
        <v>25</v>
      </c>
      <c r="E42" s="9">
        <v>25</v>
      </c>
      <c r="F42" s="9">
        <v>25</v>
      </c>
      <c r="G42" s="9">
        <v>25</v>
      </c>
      <c r="H42" s="9">
        <v>25</v>
      </c>
      <c r="I42" s="9">
        <v>25</v>
      </c>
      <c r="J42" s="9">
        <v>25</v>
      </c>
      <c r="K42" s="9">
        <v>25</v>
      </c>
      <c r="L42" s="9"/>
      <c r="M42" s="9"/>
      <c r="N42" s="9"/>
      <c r="O42" s="77"/>
      <c r="P42" s="67"/>
      <c r="R42" s="158">
        <v>10.5</v>
      </c>
      <c r="S42" s="153">
        <f t="shared" si="4"/>
        <v>0.41338582677165359</v>
      </c>
      <c r="T42" s="153">
        <v>110.56</v>
      </c>
      <c r="U42" s="153">
        <f t="shared" si="5"/>
        <v>234.26337279999998</v>
      </c>
      <c r="V42" s="154">
        <v>35</v>
      </c>
      <c r="W42" s="153">
        <f t="shared" si="6"/>
        <v>1.3779527559055118</v>
      </c>
      <c r="X42" s="153">
        <f t="shared" si="7"/>
        <v>1.7895332943676749</v>
      </c>
      <c r="Y42" s="1">
        <f t="shared" si="8"/>
        <v>0.44769182155559828</v>
      </c>
      <c r="Z42" s="1"/>
      <c r="AA42" s="66"/>
      <c r="AB42" s="66"/>
      <c r="AC42" s="66"/>
      <c r="AD42" s="1"/>
      <c r="AE42" s="1"/>
      <c r="AF42" s="1"/>
      <c r="AG42" s="1"/>
      <c r="AH42" s="1"/>
      <c r="AI42" s="1"/>
      <c r="AP42" s="65">
        <v>76</v>
      </c>
      <c r="AQ42" s="162">
        <v>0.13</v>
      </c>
      <c r="AR42" s="65">
        <f t="shared" si="0"/>
        <v>0.81226610853465031</v>
      </c>
      <c r="AS42" s="24"/>
      <c r="AT42" s="65">
        <v>76</v>
      </c>
      <c r="AU42" s="162">
        <v>0</v>
      </c>
      <c r="AV42" s="65">
        <f t="shared" si="1"/>
        <v>0.77727072537028574</v>
      </c>
    </row>
    <row r="43" spans="1:48" ht="19.5" customHeight="1" x14ac:dyDescent="0.25">
      <c r="A43" s="67"/>
      <c r="B43" s="79">
        <v>3</v>
      </c>
      <c r="C43" s="78" t="s">
        <v>84</v>
      </c>
      <c r="D43" s="9">
        <v>1.5</v>
      </c>
      <c r="E43" s="9">
        <v>3</v>
      </c>
      <c r="F43" s="9">
        <v>4.5</v>
      </c>
      <c r="G43" s="9">
        <v>6</v>
      </c>
      <c r="H43" s="9">
        <v>7.5</v>
      </c>
      <c r="I43" s="9">
        <v>9</v>
      </c>
      <c r="J43" s="9">
        <v>10.5</v>
      </c>
      <c r="K43" s="9">
        <v>12</v>
      </c>
      <c r="L43" s="9"/>
      <c r="M43" s="9"/>
      <c r="N43" s="9"/>
      <c r="O43" s="77"/>
      <c r="P43" s="67"/>
      <c r="R43" s="158">
        <v>12.25</v>
      </c>
      <c r="S43" s="153">
        <f t="shared" si="4"/>
        <v>0.48228346456692917</v>
      </c>
      <c r="T43" s="153">
        <v>116.09</v>
      </c>
      <c r="U43" s="153">
        <f t="shared" si="5"/>
        <v>245.9807792</v>
      </c>
      <c r="V43" s="154">
        <v>35</v>
      </c>
      <c r="W43" s="153">
        <f t="shared" si="6"/>
        <v>1.3779527559055118</v>
      </c>
      <c r="X43" s="153">
        <f t="shared" si="7"/>
        <v>2.087788843428954</v>
      </c>
      <c r="Y43" s="1">
        <f t="shared" si="8"/>
        <v>0.40292958107599808</v>
      </c>
      <c r="Z43" s="1"/>
      <c r="AA43" s="66"/>
      <c r="AB43" s="66"/>
      <c r="AC43" s="66"/>
      <c r="AD43" s="1"/>
      <c r="AE43" s="1"/>
      <c r="AF43" s="1"/>
      <c r="AG43" s="1"/>
      <c r="AH43" s="1"/>
      <c r="AI43" s="1"/>
      <c r="AP43" s="65">
        <v>78</v>
      </c>
      <c r="AQ43" s="162">
        <v>0.13</v>
      </c>
      <c r="AR43" s="65">
        <f t="shared" si="0"/>
        <v>0.81226610853465031</v>
      </c>
      <c r="AS43" s="24"/>
      <c r="AT43" s="65">
        <v>78</v>
      </c>
      <c r="AU43" s="162">
        <v>0</v>
      </c>
      <c r="AV43" s="65">
        <f t="shared" si="1"/>
        <v>0.77727072537028574</v>
      </c>
    </row>
    <row r="44" spans="1:48" ht="19.5" customHeight="1" x14ac:dyDescent="0.25">
      <c r="A44" s="67"/>
      <c r="B44" s="79">
        <v>4</v>
      </c>
      <c r="C44" s="78" t="s">
        <v>83</v>
      </c>
      <c r="D44" s="9">
        <v>1</v>
      </c>
      <c r="E44" s="9">
        <v>3</v>
      </c>
      <c r="F44" s="9">
        <v>3</v>
      </c>
      <c r="G44" s="9">
        <v>3</v>
      </c>
      <c r="H44" s="9">
        <v>3</v>
      </c>
      <c r="I44" s="9">
        <v>3</v>
      </c>
      <c r="J44" s="9">
        <v>3</v>
      </c>
      <c r="K44" s="9">
        <v>3</v>
      </c>
      <c r="L44" s="9"/>
      <c r="M44" s="9"/>
      <c r="N44" s="9"/>
      <c r="O44" s="77"/>
      <c r="P44" s="67"/>
      <c r="R44" s="158">
        <v>14</v>
      </c>
      <c r="S44" s="153">
        <f t="shared" si="4"/>
        <v>0.55118110236220474</v>
      </c>
      <c r="T44" s="153">
        <v>116.09</v>
      </c>
      <c r="U44" s="153">
        <f t="shared" si="5"/>
        <v>245.9807792</v>
      </c>
      <c r="V44" s="154">
        <v>35</v>
      </c>
      <c r="W44" s="153">
        <f t="shared" si="6"/>
        <v>1.3779527559055118</v>
      </c>
      <c r="X44" s="153">
        <f xml:space="preserve"> PI()*S44*W44</f>
        <v>2.3860443924902333</v>
      </c>
      <c r="Y44" s="1">
        <f t="shared" si="8"/>
        <v>0.35256338344149835</v>
      </c>
      <c r="Z44" s="1"/>
      <c r="AA44" s="66"/>
      <c r="AB44" s="66"/>
      <c r="AC44" s="66"/>
      <c r="AD44" s="1"/>
      <c r="AE44" s="1"/>
      <c r="AF44" s="1"/>
      <c r="AG44" s="1"/>
      <c r="AH44" s="1"/>
      <c r="AI44" s="1"/>
      <c r="AP44" s="65">
        <v>80</v>
      </c>
      <c r="AQ44" s="162">
        <v>0.14000000000000001</v>
      </c>
      <c r="AR44" s="65">
        <f t="shared" si="0"/>
        <v>0.81193243899421064</v>
      </c>
      <c r="AS44" s="24"/>
      <c r="AT44" s="65">
        <v>80</v>
      </c>
      <c r="AU44" s="162">
        <v>0</v>
      </c>
      <c r="AV44" s="65">
        <f t="shared" si="1"/>
        <v>0.77727072537028574</v>
      </c>
    </row>
    <row r="45" spans="1:48" ht="19.5" customHeight="1" x14ac:dyDescent="0.25">
      <c r="A45" s="67"/>
      <c r="B45" s="79">
        <v>5</v>
      </c>
      <c r="C45" s="78" t="s">
        <v>82</v>
      </c>
      <c r="D45" s="9">
        <v>89</v>
      </c>
      <c r="E45" s="9">
        <v>63</v>
      </c>
      <c r="F45" s="9">
        <v>81</v>
      </c>
      <c r="G45" s="9">
        <v>89</v>
      </c>
      <c r="H45" s="9">
        <v>94</v>
      </c>
      <c r="I45" s="9">
        <v>96</v>
      </c>
      <c r="J45" s="9">
        <v>97.5</v>
      </c>
      <c r="K45" s="9">
        <v>98.5</v>
      </c>
      <c r="L45" s="9"/>
      <c r="M45" s="9"/>
      <c r="N45" s="9"/>
      <c r="O45" s="77"/>
      <c r="P45" s="67"/>
      <c r="S45" s="1"/>
      <c r="T45" s="1"/>
      <c r="U45" s="1"/>
      <c r="V45" s="1"/>
      <c r="W45" s="1"/>
      <c r="X45" s="1"/>
      <c r="Y45" s="1"/>
      <c r="Z45" s="1"/>
      <c r="AA45" s="66"/>
      <c r="AB45" s="66"/>
      <c r="AC45" s="66"/>
      <c r="AD45" s="1"/>
      <c r="AE45" s="1"/>
      <c r="AF45" s="1"/>
      <c r="AG45" s="1"/>
      <c r="AH45" s="1"/>
      <c r="AI45" s="1"/>
      <c r="AP45" s="65">
        <v>82</v>
      </c>
      <c r="AQ45" s="162">
        <v>0.14000000000000001</v>
      </c>
      <c r="AR45" s="65">
        <f t="shared" si="0"/>
        <v>0.81193243899421064</v>
      </c>
      <c r="AS45" s="24"/>
      <c r="AT45" s="65">
        <v>82</v>
      </c>
      <c r="AU45" s="162">
        <v>0</v>
      </c>
      <c r="AV45" s="65">
        <f t="shared" si="1"/>
        <v>0.77727072537028574</v>
      </c>
    </row>
    <row r="46" spans="1:48" ht="19.5" customHeight="1" x14ac:dyDescent="0.3">
      <c r="A46" s="67"/>
      <c r="B46" s="79">
        <v>6</v>
      </c>
      <c r="C46" s="78" t="s">
        <v>81</v>
      </c>
      <c r="D46" s="9">
        <f>D45/100</f>
        <v>0.89</v>
      </c>
      <c r="E46" s="9">
        <f t="shared" ref="E46:K46" si="9">E45/100</f>
        <v>0.63</v>
      </c>
      <c r="F46" s="9">
        <f t="shared" si="9"/>
        <v>0.81</v>
      </c>
      <c r="G46" s="9">
        <f t="shared" si="9"/>
        <v>0.89</v>
      </c>
      <c r="H46" s="9">
        <f t="shared" si="9"/>
        <v>0.94</v>
      </c>
      <c r="I46" s="9">
        <f t="shared" si="9"/>
        <v>0.96</v>
      </c>
      <c r="J46" s="9">
        <f t="shared" si="9"/>
        <v>0.97499999999999998</v>
      </c>
      <c r="K46" s="9">
        <f t="shared" si="9"/>
        <v>0.98499999999999999</v>
      </c>
      <c r="L46" s="9"/>
      <c r="M46" s="9"/>
      <c r="N46" s="9"/>
      <c r="O46" s="77"/>
      <c r="P46" s="67"/>
      <c r="R46" s="155" t="s">
        <v>1</v>
      </c>
      <c r="Z46" s="1"/>
      <c r="AA46" s="66"/>
      <c r="AB46" s="66"/>
      <c r="AC46" s="66"/>
      <c r="AD46" s="1"/>
      <c r="AE46" s="1"/>
      <c r="AF46" s="1"/>
      <c r="AG46" s="1"/>
      <c r="AH46" s="1"/>
      <c r="AI46" s="1"/>
      <c r="AP46" s="65">
        <v>84</v>
      </c>
      <c r="AQ46" s="162">
        <v>0.14000000000000001</v>
      </c>
      <c r="AR46" s="65">
        <f t="shared" si="0"/>
        <v>0.81193243899421064</v>
      </c>
      <c r="AS46" s="24"/>
      <c r="AT46" s="65">
        <v>84</v>
      </c>
      <c r="AU46" s="162">
        <v>0</v>
      </c>
      <c r="AV46" s="65">
        <f t="shared" si="1"/>
        <v>0.77727072537028574</v>
      </c>
    </row>
    <row r="47" spans="1:48" ht="19.5" customHeight="1" x14ac:dyDescent="0.25">
      <c r="A47" s="67"/>
      <c r="B47" s="79">
        <v>7</v>
      </c>
      <c r="C47" s="80" t="s">
        <v>80</v>
      </c>
      <c r="D47" s="150">
        <f>0.89*19.5</f>
        <v>17.355</v>
      </c>
      <c r="E47" s="147">
        <f>0.63*75</f>
        <v>47.25</v>
      </c>
      <c r="F47" s="147">
        <f>0.81*75</f>
        <v>60.750000000000007</v>
      </c>
      <c r="G47" s="147">
        <f>0.89*75</f>
        <v>66.75</v>
      </c>
      <c r="H47" s="147">
        <f>0.94*75</f>
        <v>70.5</v>
      </c>
      <c r="I47" s="147">
        <f>0.96*75</f>
        <v>72</v>
      </c>
      <c r="J47" s="147">
        <f>0.975*75</f>
        <v>73.125</v>
      </c>
      <c r="K47" s="147">
        <f>0.985*75</f>
        <v>73.875</v>
      </c>
      <c r="L47" s="9"/>
      <c r="M47" s="9"/>
      <c r="N47" s="9"/>
      <c r="O47" s="77"/>
      <c r="P47" s="67"/>
      <c r="R47" s="170" t="s">
        <v>42</v>
      </c>
      <c r="S47" s="170"/>
      <c r="T47" s="164" t="s">
        <v>127</v>
      </c>
      <c r="U47" s="164"/>
      <c r="V47" s="170" t="s">
        <v>130</v>
      </c>
      <c r="W47" s="170"/>
      <c r="X47" s="11" t="s">
        <v>131</v>
      </c>
      <c r="Y47" s="152" t="s">
        <v>133</v>
      </c>
      <c r="Z47" s="1"/>
      <c r="AA47" s="1"/>
      <c r="AB47" s="1"/>
      <c r="AC47" s="1"/>
      <c r="AD47" s="1"/>
      <c r="AE47" s="1"/>
      <c r="AF47" s="1"/>
      <c r="AG47" s="1"/>
      <c r="AH47" s="1"/>
      <c r="AI47" s="1"/>
      <c r="AP47" s="65">
        <v>86</v>
      </c>
      <c r="AQ47" s="162">
        <v>0.15</v>
      </c>
      <c r="AR47" s="65">
        <f t="shared" si="0"/>
        <v>0.81159876945377107</v>
      </c>
      <c r="AS47" s="24"/>
      <c r="AT47" s="65">
        <v>86</v>
      </c>
      <c r="AU47" s="162">
        <v>0</v>
      </c>
      <c r="AV47" s="65">
        <f t="shared" si="1"/>
        <v>0.77727072537028574</v>
      </c>
    </row>
    <row r="48" spans="1:48" ht="19.5" customHeight="1" x14ac:dyDescent="0.25">
      <c r="A48" s="67"/>
      <c r="B48" s="79">
        <v>8</v>
      </c>
      <c r="C48" s="78" t="s">
        <v>79</v>
      </c>
      <c r="D48" s="9">
        <v>0</v>
      </c>
      <c r="E48" s="9">
        <v>0</v>
      </c>
      <c r="F48" s="9">
        <v>0</v>
      </c>
      <c r="G48" s="9">
        <v>0</v>
      </c>
      <c r="H48" s="9">
        <v>0</v>
      </c>
      <c r="I48" s="9">
        <v>0</v>
      </c>
      <c r="J48" s="9">
        <v>0</v>
      </c>
      <c r="K48" s="9">
        <v>0</v>
      </c>
      <c r="L48" s="9"/>
      <c r="M48" s="9"/>
      <c r="N48" s="9"/>
      <c r="O48" s="77"/>
      <c r="P48" s="67"/>
      <c r="R48" s="49" t="s">
        <v>18</v>
      </c>
      <c r="S48" s="55" t="s">
        <v>126</v>
      </c>
      <c r="T48" s="56" t="s">
        <v>74</v>
      </c>
      <c r="U48" s="56" t="s">
        <v>128</v>
      </c>
      <c r="V48" s="20" t="s">
        <v>18</v>
      </c>
      <c r="W48" s="20" t="s">
        <v>126</v>
      </c>
      <c r="X48" s="20" t="s">
        <v>132</v>
      </c>
      <c r="Y48" s="20" t="s">
        <v>129</v>
      </c>
      <c r="Z48" s="1"/>
      <c r="AA48" s="1"/>
      <c r="AB48" s="1"/>
      <c r="AC48" s="1"/>
      <c r="AD48" s="1"/>
      <c r="AE48" s="1"/>
      <c r="AF48" s="1"/>
      <c r="AG48" s="1"/>
      <c r="AH48" s="1"/>
      <c r="AI48" s="1"/>
      <c r="AP48" s="65">
        <v>88</v>
      </c>
      <c r="AQ48" s="162">
        <v>0.15</v>
      </c>
      <c r="AR48" s="65">
        <f t="shared" si="0"/>
        <v>0.81159876945377107</v>
      </c>
      <c r="AS48" s="24"/>
      <c r="AT48" s="65">
        <v>88</v>
      </c>
      <c r="AU48" s="162">
        <v>0</v>
      </c>
      <c r="AV48" s="65">
        <f t="shared" si="1"/>
        <v>0.77727072537028574</v>
      </c>
    </row>
    <row r="49" spans="1:48" ht="19.5" customHeight="1" x14ac:dyDescent="0.25">
      <c r="A49" s="67"/>
      <c r="B49" s="79">
        <v>9</v>
      </c>
      <c r="C49" s="78" t="s">
        <v>78</v>
      </c>
      <c r="D49" s="150">
        <f>0.89*19.5</f>
        <v>17.355</v>
      </c>
      <c r="E49" s="147">
        <f>0.63*75</f>
        <v>47.25</v>
      </c>
      <c r="F49" s="147">
        <f>0.81*75</f>
        <v>60.750000000000007</v>
      </c>
      <c r="G49" s="147">
        <f>0.7*148.5</f>
        <v>103.94999999999999</v>
      </c>
      <c r="H49" s="147">
        <f>0.94*148.5</f>
        <v>139.59</v>
      </c>
      <c r="I49" s="147">
        <f>0.96*148.5</f>
        <v>142.56</v>
      </c>
      <c r="J49" s="147">
        <f>0.975*148.5</f>
        <v>144.78749999999999</v>
      </c>
      <c r="K49" s="147">
        <f>0.985*148.5</f>
        <v>146.27250000000001</v>
      </c>
      <c r="L49" s="9"/>
      <c r="M49" s="9"/>
      <c r="N49" s="9"/>
      <c r="O49" s="77"/>
      <c r="P49" s="67"/>
      <c r="R49" s="157">
        <v>1.5</v>
      </c>
      <c r="S49" s="153">
        <f>R49/25.4</f>
        <v>5.9055118110236227E-2</v>
      </c>
      <c r="T49" s="158">
        <v>17.36</v>
      </c>
      <c r="U49" s="153">
        <f>T49*2.11888</f>
        <v>36.783756799999999</v>
      </c>
      <c r="V49" s="154">
        <v>30</v>
      </c>
      <c r="W49" s="153">
        <f>V49/25.4</f>
        <v>1.1811023622047245</v>
      </c>
      <c r="X49" s="153">
        <f xml:space="preserve"> PI()*S49*W49</f>
        <v>0.21912652584093981</v>
      </c>
      <c r="Y49" s="1">
        <f>T49/(138*X49)</f>
        <v>0.57408431483365607</v>
      </c>
      <c r="Z49" s="1"/>
      <c r="AA49" s="1"/>
      <c r="AB49" s="1"/>
      <c r="AC49" s="1"/>
      <c r="AD49" s="1"/>
      <c r="AE49" s="1"/>
      <c r="AF49" s="1"/>
      <c r="AG49" s="1"/>
      <c r="AH49" s="1"/>
      <c r="AI49" s="1"/>
      <c r="AP49" s="65">
        <v>90</v>
      </c>
      <c r="AQ49" s="162">
        <v>0.15</v>
      </c>
      <c r="AR49" s="65">
        <f t="shared" si="0"/>
        <v>0.81159876945377107</v>
      </c>
      <c r="AS49" s="24"/>
      <c r="AT49" s="65">
        <v>90</v>
      </c>
      <c r="AU49" s="162">
        <v>0</v>
      </c>
      <c r="AV49" s="65">
        <f t="shared" si="1"/>
        <v>0.77727072537028574</v>
      </c>
    </row>
    <row r="50" spans="1:48" ht="19.5" customHeight="1" thickBot="1" x14ac:dyDescent="0.3">
      <c r="A50" s="67"/>
      <c r="B50" s="76">
        <v>10</v>
      </c>
      <c r="C50" s="75" t="s">
        <v>77</v>
      </c>
      <c r="D50" s="148">
        <f>D49/(PI()/4*(($D$17/10)^2-($F$17/10)^2)*2)</f>
        <v>1.2703117159458897</v>
      </c>
      <c r="E50" s="148">
        <f t="shared" ref="E50:K50" si="10">E49/(PI()/4*(($D$17/10)^2-($F$17/10)^2)*2)</f>
        <v>3.4584977573289133</v>
      </c>
      <c r="F50" s="148">
        <f t="shared" si="10"/>
        <v>4.4466399737086029</v>
      </c>
      <c r="G50" s="148">
        <f t="shared" si="10"/>
        <v>7.6086950661236079</v>
      </c>
      <c r="H50" s="148">
        <f t="shared" si="10"/>
        <v>10.21739051736599</v>
      </c>
      <c r="I50" s="148">
        <f t="shared" si="10"/>
        <v>10.434781804969521</v>
      </c>
      <c r="J50" s="148">
        <f t="shared" si="10"/>
        <v>10.597825270672169</v>
      </c>
      <c r="K50" s="148">
        <f t="shared" si="10"/>
        <v>10.706520914473936</v>
      </c>
      <c r="L50" s="74"/>
      <c r="M50" s="74"/>
      <c r="N50" s="74"/>
      <c r="O50" s="73"/>
      <c r="P50" s="67"/>
      <c r="R50" s="157">
        <v>3</v>
      </c>
      <c r="S50" s="153">
        <f t="shared" ref="S50:S56" si="11">R50/25.4</f>
        <v>0.11811023622047245</v>
      </c>
      <c r="T50" s="158">
        <v>47.25</v>
      </c>
      <c r="U50" s="153">
        <f t="shared" ref="U50:U56" si="12">T50*2.11888</f>
        <v>100.11707999999999</v>
      </c>
      <c r="V50" s="154">
        <v>30</v>
      </c>
      <c r="W50" s="153">
        <f t="shared" ref="W50:W56" si="13">V50/25.4</f>
        <v>1.1811023622047245</v>
      </c>
      <c r="X50" s="153">
        <f t="shared" ref="X50:X55" si="14" xml:space="preserve"> PI()*S50*W50</f>
        <v>0.43825305168187961</v>
      </c>
      <c r="Y50" s="1">
        <f t="shared" ref="Y50:Y56" si="15">T50/(138*X50)</f>
        <v>0.78126393651757631</v>
      </c>
      <c r="Z50" s="1"/>
      <c r="AA50" s="1"/>
      <c r="AB50" s="1"/>
      <c r="AC50" s="1"/>
      <c r="AD50" s="1"/>
      <c r="AE50" s="1"/>
      <c r="AF50" s="1"/>
      <c r="AG50" s="1"/>
      <c r="AH50" s="1"/>
      <c r="AI50" s="1"/>
      <c r="AP50" s="65">
        <v>92</v>
      </c>
      <c r="AQ50" s="162">
        <v>0.16</v>
      </c>
      <c r="AR50" s="65">
        <f t="shared" si="0"/>
        <v>0.8112650999133314</v>
      </c>
      <c r="AS50" s="24"/>
      <c r="AT50" s="65">
        <v>92</v>
      </c>
      <c r="AU50" s="162">
        <v>0</v>
      </c>
      <c r="AV50" s="65">
        <f t="shared" si="1"/>
        <v>0.77727072537028574</v>
      </c>
    </row>
    <row r="51" spans="1:48" ht="19.5" customHeight="1" x14ac:dyDescent="0.25">
      <c r="A51" s="67"/>
      <c r="B51" s="67"/>
      <c r="C51" s="67"/>
      <c r="D51" s="67"/>
      <c r="E51" s="72" t="s">
        <v>76</v>
      </c>
      <c r="F51" s="149">
        <f>AVERAGE(D49:K49)</f>
        <v>100.314375</v>
      </c>
      <c r="G51" s="68" t="s">
        <v>74</v>
      </c>
      <c r="H51" s="67"/>
      <c r="I51" s="67"/>
      <c r="J51" s="67"/>
      <c r="K51" s="72" t="s">
        <v>75</v>
      </c>
      <c r="L51" s="69">
        <v>146.27000000000001</v>
      </c>
      <c r="M51" s="68" t="s">
        <v>74</v>
      </c>
      <c r="N51" s="67"/>
      <c r="O51" s="67"/>
      <c r="P51" s="67"/>
      <c r="R51" s="157">
        <v>4.5</v>
      </c>
      <c r="S51" s="153">
        <f t="shared" si="11"/>
        <v>0.17716535433070868</v>
      </c>
      <c r="T51" s="158">
        <v>60.75</v>
      </c>
      <c r="U51" s="153">
        <f t="shared" si="12"/>
        <v>128.72196</v>
      </c>
      <c r="V51" s="154">
        <v>30</v>
      </c>
      <c r="W51" s="153">
        <f t="shared" si="13"/>
        <v>1.1811023622047245</v>
      </c>
      <c r="X51" s="153">
        <f t="shared" si="14"/>
        <v>0.65737957752281928</v>
      </c>
      <c r="Y51" s="1">
        <f t="shared" si="15"/>
        <v>0.6696548027293513</v>
      </c>
      <c r="Z51" s="1"/>
      <c r="AA51" s="1"/>
      <c r="AB51" s="1"/>
      <c r="AC51" s="1"/>
      <c r="AD51" s="1"/>
      <c r="AE51" s="1"/>
      <c r="AF51" s="1"/>
      <c r="AG51" s="1"/>
      <c r="AH51" s="1"/>
      <c r="AI51" s="1"/>
      <c r="AP51" s="65">
        <v>94</v>
      </c>
      <c r="AQ51" s="162">
        <v>0.16</v>
      </c>
      <c r="AR51" s="65">
        <f t="shared" si="0"/>
        <v>0.8112650999133314</v>
      </c>
      <c r="AS51" s="24"/>
      <c r="AT51" s="65">
        <v>94</v>
      </c>
      <c r="AU51" s="162">
        <v>0</v>
      </c>
      <c r="AV51" s="65">
        <f t="shared" si="1"/>
        <v>0.77727072537028574</v>
      </c>
    </row>
    <row r="52" spans="1:48" ht="19.5" customHeight="1" x14ac:dyDescent="0.25">
      <c r="A52" s="67"/>
      <c r="B52" s="67"/>
      <c r="C52" s="67"/>
      <c r="D52" s="67"/>
      <c r="E52" s="67"/>
      <c r="F52" s="67"/>
      <c r="G52" s="67"/>
      <c r="H52" s="67"/>
      <c r="I52" s="67"/>
      <c r="J52" s="67"/>
      <c r="K52" s="67"/>
      <c r="L52" s="67"/>
      <c r="M52" s="67"/>
      <c r="N52" s="67"/>
      <c r="O52" s="67"/>
      <c r="P52" s="67"/>
      <c r="R52" s="157">
        <v>6</v>
      </c>
      <c r="S52" s="153">
        <f t="shared" si="11"/>
        <v>0.23622047244094491</v>
      </c>
      <c r="T52" s="158">
        <v>66.75</v>
      </c>
      <c r="U52" s="153">
        <f t="shared" si="12"/>
        <v>141.43523999999999</v>
      </c>
      <c r="V52" s="154">
        <v>30</v>
      </c>
      <c r="W52" s="153">
        <f t="shared" si="13"/>
        <v>1.1811023622047245</v>
      </c>
      <c r="X52" s="153">
        <f t="shared" si="14"/>
        <v>0.87650610336375923</v>
      </c>
      <c r="Y52" s="1">
        <f t="shared" si="15"/>
        <v>0.55184516150844676</v>
      </c>
      <c r="Z52" s="1"/>
      <c r="AA52" s="1"/>
      <c r="AB52" s="1"/>
      <c r="AC52" s="1"/>
      <c r="AD52" s="1"/>
      <c r="AE52" s="1"/>
      <c r="AF52" s="1"/>
      <c r="AG52" s="1"/>
      <c r="AH52" s="1"/>
      <c r="AI52" s="1"/>
      <c r="AP52" s="65">
        <v>96</v>
      </c>
      <c r="AQ52" s="162">
        <v>0.17</v>
      </c>
      <c r="AR52" s="65">
        <f t="shared" si="0"/>
        <v>0.81093143037289173</v>
      </c>
      <c r="AS52" s="24"/>
      <c r="AT52" s="65">
        <v>96</v>
      </c>
      <c r="AU52" s="162">
        <v>0</v>
      </c>
      <c r="AV52" s="65">
        <f t="shared" si="1"/>
        <v>0.77727072537028574</v>
      </c>
    </row>
    <row r="53" spans="1:48" ht="19.5" customHeight="1" x14ac:dyDescent="0.25">
      <c r="A53" s="67"/>
      <c r="B53" s="67"/>
      <c r="C53" s="67"/>
      <c r="D53" s="68"/>
      <c r="E53" s="70" t="s">
        <v>73</v>
      </c>
      <c r="F53" s="69"/>
      <c r="G53" s="68"/>
      <c r="H53" s="68"/>
      <c r="I53" s="68"/>
      <c r="J53" s="70" t="s">
        <v>72</v>
      </c>
      <c r="K53" s="69"/>
      <c r="L53" s="68"/>
      <c r="M53" s="68"/>
      <c r="N53" s="68"/>
      <c r="O53" s="68"/>
      <c r="P53" s="67"/>
      <c r="R53" s="157">
        <v>7.5</v>
      </c>
      <c r="S53" s="153">
        <f t="shared" si="11"/>
        <v>0.29527559055118113</v>
      </c>
      <c r="T53" s="158">
        <v>70.5</v>
      </c>
      <c r="U53" s="153">
        <f t="shared" si="12"/>
        <v>149.38103999999998</v>
      </c>
      <c r="V53" s="154">
        <v>30</v>
      </c>
      <c r="W53" s="153">
        <f t="shared" si="13"/>
        <v>1.1811023622047245</v>
      </c>
      <c r="X53" s="153">
        <f t="shared" si="14"/>
        <v>1.0956326292046989</v>
      </c>
      <c r="Y53" s="1">
        <f>T53/(138*X53)</f>
        <v>0.46627815893747421</v>
      </c>
      <c r="Z53" s="1"/>
      <c r="AA53" s="1"/>
      <c r="AB53" s="1"/>
      <c r="AC53" s="1"/>
      <c r="AD53" s="1"/>
      <c r="AE53" s="1"/>
      <c r="AF53" s="1"/>
      <c r="AG53" s="1"/>
      <c r="AH53" s="1"/>
      <c r="AI53" s="1"/>
      <c r="AP53" s="65">
        <v>98</v>
      </c>
      <c r="AQ53" s="162">
        <v>0.17</v>
      </c>
      <c r="AR53" s="65">
        <f t="shared" si="0"/>
        <v>0.81093143037289173</v>
      </c>
      <c r="AS53" s="24"/>
      <c r="AT53" s="65">
        <v>98</v>
      </c>
      <c r="AU53" s="162">
        <v>0</v>
      </c>
      <c r="AV53" s="65">
        <f t="shared" si="1"/>
        <v>0.77727072537028574</v>
      </c>
    </row>
    <row r="54" spans="1:48" ht="19.5" customHeight="1" x14ac:dyDescent="0.25">
      <c r="A54" s="67"/>
      <c r="B54" s="67"/>
      <c r="C54" s="67"/>
      <c r="D54" s="68"/>
      <c r="E54" s="70" t="s">
        <v>71</v>
      </c>
      <c r="F54" s="69"/>
      <c r="G54" s="68"/>
      <c r="H54" s="68"/>
      <c r="I54" s="68"/>
      <c r="J54" s="70" t="s">
        <v>70</v>
      </c>
      <c r="K54" s="71"/>
      <c r="L54" s="68" t="s">
        <v>69</v>
      </c>
      <c r="M54" s="68"/>
      <c r="N54" s="68"/>
      <c r="O54" s="68"/>
      <c r="P54" s="67"/>
      <c r="R54" s="157">
        <v>9</v>
      </c>
      <c r="S54" s="153">
        <f t="shared" si="11"/>
        <v>0.35433070866141736</v>
      </c>
      <c r="T54" s="158">
        <v>72</v>
      </c>
      <c r="U54" s="153">
        <f t="shared" si="12"/>
        <v>152.55936</v>
      </c>
      <c r="V54" s="154">
        <v>30</v>
      </c>
      <c r="W54" s="153">
        <f t="shared" si="13"/>
        <v>1.1811023622047245</v>
      </c>
      <c r="X54" s="153">
        <f t="shared" si="14"/>
        <v>1.3147591550456386</v>
      </c>
      <c r="Y54" s="1">
        <f t="shared" si="15"/>
        <v>0.3968324756914674</v>
      </c>
      <c r="Z54" s="1"/>
      <c r="AA54" s="1"/>
      <c r="AB54" s="1"/>
      <c r="AC54" s="1"/>
      <c r="AD54" s="1"/>
      <c r="AE54" s="1"/>
      <c r="AF54" s="1"/>
      <c r="AG54" s="1"/>
      <c r="AH54" s="1"/>
      <c r="AI54" s="1"/>
      <c r="AP54" s="65">
        <v>100</v>
      </c>
      <c r="AQ54" s="162">
        <v>0.18</v>
      </c>
      <c r="AR54" s="65">
        <f t="shared" si="0"/>
        <v>0.81059776083245216</v>
      </c>
      <c r="AS54" s="24"/>
      <c r="AT54" s="65">
        <v>100</v>
      </c>
      <c r="AU54" s="162">
        <v>0</v>
      </c>
      <c r="AV54" s="65">
        <f t="shared" si="1"/>
        <v>0.77727072537028574</v>
      </c>
    </row>
    <row r="55" spans="1:48" ht="19.5" customHeight="1" x14ac:dyDescent="0.25">
      <c r="A55" s="67"/>
      <c r="B55" s="67"/>
      <c r="C55" s="67"/>
      <c r="D55" s="68"/>
      <c r="E55" s="70" t="s">
        <v>68</v>
      </c>
      <c r="F55" s="69"/>
      <c r="G55" s="68"/>
      <c r="H55" s="68"/>
      <c r="I55" s="68"/>
      <c r="J55" s="70" t="s">
        <v>67</v>
      </c>
      <c r="K55" s="69"/>
      <c r="L55" s="69"/>
      <c r="M55" s="69"/>
      <c r="N55" s="69"/>
      <c r="O55" s="68" t="s">
        <v>66</v>
      </c>
      <c r="P55" s="67"/>
      <c r="R55" s="157">
        <v>10.5</v>
      </c>
      <c r="S55" s="153">
        <f t="shared" si="11"/>
        <v>0.41338582677165359</v>
      </c>
      <c r="T55" s="158">
        <v>73.13</v>
      </c>
      <c r="U55" s="153">
        <f t="shared" si="12"/>
        <v>154.95369439999999</v>
      </c>
      <c r="V55" s="154">
        <v>30</v>
      </c>
      <c r="W55" s="153">
        <f t="shared" si="13"/>
        <v>1.1811023622047245</v>
      </c>
      <c r="X55" s="153">
        <f t="shared" si="14"/>
        <v>1.5338856808865786</v>
      </c>
      <c r="Y55" s="1">
        <f t="shared" si="15"/>
        <v>0.3454804636585358</v>
      </c>
      <c r="Z55" s="1"/>
      <c r="AA55" s="1"/>
      <c r="AB55" s="1"/>
      <c r="AC55" s="1"/>
      <c r="AD55" s="1"/>
      <c r="AE55" s="1"/>
      <c r="AF55" s="1"/>
      <c r="AG55" s="1"/>
      <c r="AH55" s="1"/>
      <c r="AI55" s="1"/>
      <c r="AP55" s="65">
        <v>102</v>
      </c>
      <c r="AQ55" s="162">
        <v>0.18</v>
      </c>
      <c r="AR55" s="65">
        <f t="shared" si="0"/>
        <v>0.81059776083245216</v>
      </c>
      <c r="AS55" s="24"/>
      <c r="AT55" s="65">
        <v>102</v>
      </c>
      <c r="AU55" s="162">
        <v>0</v>
      </c>
      <c r="AV55" s="65">
        <f t="shared" si="1"/>
        <v>0.77727072537028574</v>
      </c>
    </row>
    <row r="56" spans="1:48" x14ac:dyDescent="0.25">
      <c r="A56" s="67"/>
      <c r="B56" s="67"/>
      <c r="C56" s="67"/>
      <c r="D56" s="67"/>
      <c r="E56" s="67"/>
      <c r="F56" s="67"/>
      <c r="G56" s="67"/>
      <c r="H56" s="67"/>
      <c r="I56" s="67"/>
      <c r="J56" s="67"/>
      <c r="K56" s="67"/>
      <c r="L56" s="67"/>
      <c r="M56" s="67"/>
      <c r="N56" s="67"/>
      <c r="O56" s="67"/>
      <c r="P56" s="67"/>
      <c r="R56" s="157">
        <v>12</v>
      </c>
      <c r="S56" s="153">
        <f t="shared" si="11"/>
        <v>0.47244094488188981</v>
      </c>
      <c r="T56" s="158">
        <v>73.88</v>
      </c>
      <c r="U56" s="153">
        <f t="shared" si="12"/>
        <v>156.54285439999998</v>
      </c>
      <c r="V56" s="154">
        <v>30</v>
      </c>
      <c r="W56" s="153">
        <f t="shared" si="13"/>
        <v>1.1811023622047245</v>
      </c>
      <c r="X56" s="153">
        <f xml:space="preserve"> PI()*S56*W56</f>
        <v>1.7530122067275185</v>
      </c>
      <c r="Y56" s="1">
        <f t="shared" si="15"/>
        <v>0.30539565941755836</v>
      </c>
      <c r="Z56" s="1"/>
      <c r="AA56" s="1"/>
      <c r="AB56" s="1"/>
      <c r="AC56" s="1"/>
      <c r="AD56" s="1"/>
      <c r="AE56" s="1"/>
      <c r="AF56" s="1"/>
      <c r="AG56" s="1"/>
      <c r="AH56" s="1"/>
      <c r="AI56" s="1"/>
      <c r="AP56" s="65">
        <v>104</v>
      </c>
      <c r="AQ56" s="162">
        <v>0.18</v>
      </c>
      <c r="AR56" s="65">
        <f t="shared" si="0"/>
        <v>0.81059776083245216</v>
      </c>
      <c r="AS56" s="24"/>
      <c r="AT56" s="65">
        <v>104</v>
      </c>
      <c r="AU56" s="162">
        <v>0</v>
      </c>
      <c r="AV56" s="65">
        <f t="shared" si="1"/>
        <v>0.77727072537028574</v>
      </c>
    </row>
    <row r="57" spans="1:48" x14ac:dyDescent="0.25">
      <c r="A57" s="67"/>
      <c r="B57" s="67"/>
      <c r="C57" s="67"/>
      <c r="D57" s="67"/>
      <c r="E57" s="67"/>
      <c r="F57" s="67"/>
      <c r="G57" s="67"/>
      <c r="H57" s="67"/>
      <c r="I57" s="67"/>
      <c r="J57" s="67"/>
      <c r="K57" s="67"/>
      <c r="L57" s="67"/>
      <c r="M57" s="67"/>
      <c r="N57" s="67"/>
      <c r="O57" s="67"/>
      <c r="P57" s="67"/>
      <c r="AP57" s="65">
        <v>106</v>
      </c>
      <c r="AQ57" s="162">
        <v>0.19</v>
      </c>
      <c r="AR57" s="65">
        <f t="shared" si="0"/>
        <v>0.81026409129201249</v>
      </c>
      <c r="AS57" s="24"/>
      <c r="AT57" s="65">
        <v>106</v>
      </c>
      <c r="AU57" s="162">
        <v>0</v>
      </c>
      <c r="AV57" s="65">
        <f t="shared" si="1"/>
        <v>0.77727072537028574</v>
      </c>
    </row>
    <row r="58" spans="1:48" x14ac:dyDescent="0.25">
      <c r="A58" s="67"/>
      <c r="B58" s="67"/>
      <c r="C58" s="67"/>
      <c r="D58" s="67"/>
      <c r="E58" s="67"/>
      <c r="F58" s="67"/>
      <c r="G58" s="67"/>
      <c r="H58" s="67"/>
      <c r="I58" s="67"/>
      <c r="J58" s="67"/>
      <c r="K58" s="67"/>
      <c r="L58" s="67"/>
      <c r="M58" s="67"/>
      <c r="N58" s="67"/>
      <c r="O58" s="67"/>
      <c r="P58" s="67"/>
      <c r="AP58" s="65">
        <v>108</v>
      </c>
      <c r="AQ58" s="162">
        <v>0.19</v>
      </c>
      <c r="AR58" s="65">
        <f t="shared" si="0"/>
        <v>0.81026409129201249</v>
      </c>
      <c r="AS58" s="24"/>
      <c r="AT58" s="65">
        <v>108</v>
      </c>
      <c r="AU58" s="162">
        <v>0</v>
      </c>
      <c r="AV58" s="65">
        <f t="shared" si="1"/>
        <v>0.77727072537028574</v>
      </c>
    </row>
    <row r="59" spans="1:48" x14ac:dyDescent="0.25">
      <c r="A59" s="67"/>
      <c r="B59" s="67"/>
      <c r="C59" s="67"/>
      <c r="D59" s="67"/>
      <c r="E59" s="67"/>
      <c r="F59" s="67"/>
      <c r="G59" s="67"/>
      <c r="H59" s="67"/>
      <c r="I59" s="67"/>
      <c r="J59" s="67"/>
      <c r="K59" s="67"/>
      <c r="L59" s="67"/>
      <c r="M59" s="67"/>
      <c r="N59" s="67"/>
      <c r="O59" s="67"/>
      <c r="P59" s="67"/>
      <c r="AP59" s="65">
        <v>110</v>
      </c>
      <c r="AQ59" s="162">
        <v>0.19</v>
      </c>
      <c r="AR59" s="65">
        <f t="shared" si="0"/>
        <v>0.81026409129201249</v>
      </c>
      <c r="AS59" s="24"/>
      <c r="AT59" s="65">
        <v>110</v>
      </c>
      <c r="AU59" s="162">
        <v>0</v>
      </c>
      <c r="AV59" s="65">
        <f t="shared" si="1"/>
        <v>0.77727072537028574</v>
      </c>
    </row>
    <row r="60" spans="1:48" x14ac:dyDescent="0.25">
      <c r="A60" s="67"/>
      <c r="B60" s="67"/>
      <c r="C60" s="67"/>
      <c r="D60" s="67"/>
      <c r="E60" s="67"/>
      <c r="F60" s="67"/>
      <c r="G60" s="67"/>
      <c r="H60" s="67"/>
      <c r="I60" s="67"/>
      <c r="J60" s="67"/>
      <c r="K60" s="67"/>
      <c r="L60" s="67"/>
      <c r="M60" s="67"/>
      <c r="N60" s="67"/>
      <c r="O60" s="67"/>
      <c r="P60" s="67"/>
      <c r="AP60" s="65">
        <v>112</v>
      </c>
      <c r="AQ60" s="162">
        <v>0.19</v>
      </c>
      <c r="AR60" s="65">
        <f t="shared" si="0"/>
        <v>0.81026409129201249</v>
      </c>
      <c r="AS60" s="24"/>
      <c r="AT60" s="65">
        <v>112</v>
      </c>
      <c r="AU60" s="162">
        <v>0</v>
      </c>
      <c r="AV60" s="65">
        <f t="shared" si="1"/>
        <v>0.77727072537028574</v>
      </c>
    </row>
    <row r="61" spans="1:48" x14ac:dyDescent="0.25">
      <c r="AP61" s="65">
        <v>114</v>
      </c>
      <c r="AQ61" s="162">
        <v>0.2</v>
      </c>
      <c r="AR61" s="65">
        <f t="shared" si="0"/>
        <v>0.80993042175157293</v>
      </c>
      <c r="AS61" s="24"/>
      <c r="AT61" s="65">
        <v>114</v>
      </c>
      <c r="AU61" s="162">
        <v>0</v>
      </c>
      <c r="AV61" s="65">
        <f t="shared" si="1"/>
        <v>0.77727072537028574</v>
      </c>
    </row>
    <row r="62" spans="1:48" x14ac:dyDescent="0.25">
      <c r="AP62" s="65">
        <v>116</v>
      </c>
      <c r="AQ62" s="162">
        <v>0.2</v>
      </c>
      <c r="AR62" s="65">
        <f t="shared" si="0"/>
        <v>0.80993042175157293</v>
      </c>
      <c r="AS62" s="24"/>
      <c r="AT62" s="65">
        <v>116</v>
      </c>
      <c r="AU62" s="162">
        <v>0</v>
      </c>
      <c r="AV62" s="65">
        <f t="shared" si="1"/>
        <v>0.77727072537028574</v>
      </c>
    </row>
    <row r="63" spans="1:48" x14ac:dyDescent="0.25">
      <c r="AP63" s="65">
        <v>118</v>
      </c>
      <c r="AQ63" s="162">
        <v>0.2</v>
      </c>
      <c r="AR63" s="65">
        <f t="shared" si="0"/>
        <v>0.80993042175157293</v>
      </c>
      <c r="AS63" s="24"/>
      <c r="AT63" s="65">
        <v>118</v>
      </c>
      <c r="AU63" s="162">
        <v>0</v>
      </c>
      <c r="AV63" s="65">
        <f t="shared" si="1"/>
        <v>0.77727072537028574</v>
      </c>
    </row>
    <row r="64" spans="1:48" x14ac:dyDescent="0.25">
      <c r="F64" s="156"/>
      <c r="G64" s="156"/>
      <c r="AP64" s="65">
        <v>120</v>
      </c>
      <c r="AQ64" s="162">
        <v>0.21</v>
      </c>
      <c r="AR64" s="65">
        <f t="shared" si="0"/>
        <v>0.80959675221113325</v>
      </c>
      <c r="AS64" s="24"/>
      <c r="AT64" s="65">
        <v>120</v>
      </c>
      <c r="AU64" s="162">
        <v>0</v>
      </c>
      <c r="AV64" s="65">
        <f t="shared" si="1"/>
        <v>0.77727072537028574</v>
      </c>
    </row>
    <row r="65" spans="42:48" x14ac:dyDescent="0.25">
      <c r="AP65" s="65">
        <v>122</v>
      </c>
      <c r="AQ65" s="162">
        <v>0.21</v>
      </c>
      <c r="AR65" s="65">
        <f t="shared" si="0"/>
        <v>0.80959675221113325</v>
      </c>
      <c r="AS65" s="24"/>
      <c r="AT65" s="65">
        <v>122</v>
      </c>
      <c r="AU65" s="162">
        <v>0</v>
      </c>
      <c r="AV65" s="65">
        <f t="shared" si="1"/>
        <v>0.77727072537028574</v>
      </c>
    </row>
    <row r="66" spans="42:48" x14ac:dyDescent="0.25">
      <c r="AP66" s="65">
        <v>124</v>
      </c>
      <c r="AQ66" s="162">
        <v>0.21</v>
      </c>
      <c r="AR66" s="65">
        <f t="shared" si="0"/>
        <v>0.80959675221113325</v>
      </c>
      <c r="AS66" s="24"/>
      <c r="AT66" s="65">
        <v>124</v>
      </c>
      <c r="AU66" s="162">
        <v>0</v>
      </c>
      <c r="AV66" s="65">
        <f t="shared" si="1"/>
        <v>0.77727072537028574</v>
      </c>
    </row>
    <row r="67" spans="42:48" x14ac:dyDescent="0.25">
      <c r="AP67" s="65">
        <v>126</v>
      </c>
      <c r="AQ67" s="162">
        <v>0.22</v>
      </c>
      <c r="AR67" s="65">
        <f t="shared" si="0"/>
        <v>0.80926308267069369</v>
      </c>
      <c r="AS67" s="24"/>
      <c r="AT67" s="65">
        <v>126</v>
      </c>
      <c r="AU67" s="162">
        <v>0</v>
      </c>
      <c r="AV67" s="65">
        <f t="shared" si="1"/>
        <v>0.77727072537028574</v>
      </c>
    </row>
    <row r="68" spans="42:48" x14ac:dyDescent="0.25">
      <c r="AP68" s="65">
        <v>128</v>
      </c>
      <c r="AQ68" s="162">
        <v>0.22</v>
      </c>
      <c r="AR68" s="65">
        <f t="shared" si="0"/>
        <v>0.80926308267069369</v>
      </c>
      <c r="AS68" s="24"/>
      <c r="AT68" s="65">
        <v>128</v>
      </c>
      <c r="AU68" s="162">
        <v>0</v>
      </c>
      <c r="AV68" s="65">
        <f t="shared" si="1"/>
        <v>0.77727072537028574</v>
      </c>
    </row>
    <row r="69" spans="42:48" x14ac:dyDescent="0.25">
      <c r="AP69" s="65">
        <v>130</v>
      </c>
      <c r="AQ69" s="162">
        <v>0.22</v>
      </c>
      <c r="AR69" s="65">
        <f t="shared" ref="AR69:AR132" si="16">_xlfn.FORECAST.LINEAR(AQ69, $Y$37:$Y$44, $R$37:$R$44)</f>
        <v>0.80926308267069369</v>
      </c>
      <c r="AS69" s="24"/>
      <c r="AT69" s="65">
        <v>130</v>
      </c>
      <c r="AU69" s="162">
        <v>0</v>
      </c>
      <c r="AV69" s="65">
        <f t="shared" ref="AV69:AV132" si="17">_xlfn.FORECAST.LINEAR(AU69, $Y$49:$Y$56, $R$49:$R$56)</f>
        <v>0.77727072537028574</v>
      </c>
    </row>
    <row r="70" spans="42:48" x14ac:dyDescent="0.25">
      <c r="AP70" s="65">
        <v>132</v>
      </c>
      <c r="AQ70" s="162">
        <v>0.22</v>
      </c>
      <c r="AR70" s="65">
        <f t="shared" si="16"/>
        <v>0.80926308267069369</v>
      </c>
      <c r="AS70" s="24"/>
      <c r="AT70" s="65">
        <v>132</v>
      </c>
      <c r="AU70" s="162">
        <v>0</v>
      </c>
      <c r="AV70" s="65">
        <f t="shared" si="17"/>
        <v>0.77727072537028574</v>
      </c>
    </row>
    <row r="71" spans="42:48" x14ac:dyDescent="0.25">
      <c r="AP71" s="65">
        <v>134</v>
      </c>
      <c r="AQ71" s="162">
        <v>0.23</v>
      </c>
      <c r="AR71" s="65">
        <f t="shared" si="16"/>
        <v>0.80892941313025402</v>
      </c>
      <c r="AS71" s="24"/>
      <c r="AT71" s="65">
        <v>134</v>
      </c>
      <c r="AU71" s="162">
        <v>0</v>
      </c>
      <c r="AV71" s="65">
        <f t="shared" si="17"/>
        <v>0.77727072537028574</v>
      </c>
    </row>
    <row r="72" spans="42:48" x14ac:dyDescent="0.25">
      <c r="AP72" s="65">
        <v>136</v>
      </c>
      <c r="AQ72" s="162">
        <v>0.23</v>
      </c>
      <c r="AR72" s="65">
        <f t="shared" si="16"/>
        <v>0.80892941313025402</v>
      </c>
      <c r="AS72" s="24"/>
      <c r="AT72" s="65">
        <v>136</v>
      </c>
      <c r="AU72" s="162">
        <v>0</v>
      </c>
      <c r="AV72" s="65">
        <f t="shared" si="17"/>
        <v>0.77727072537028574</v>
      </c>
    </row>
    <row r="73" spans="42:48" x14ac:dyDescent="0.25">
      <c r="AP73" s="65">
        <v>138</v>
      </c>
      <c r="AQ73" s="162">
        <v>0.23</v>
      </c>
      <c r="AR73" s="65">
        <f t="shared" si="16"/>
        <v>0.80892941313025402</v>
      </c>
      <c r="AS73" s="24"/>
      <c r="AT73" s="65">
        <v>138</v>
      </c>
      <c r="AU73" s="162">
        <v>0</v>
      </c>
      <c r="AV73" s="65">
        <f t="shared" si="17"/>
        <v>0.77727072537028574</v>
      </c>
    </row>
    <row r="74" spans="42:48" x14ac:dyDescent="0.25">
      <c r="AP74" s="65">
        <v>140</v>
      </c>
      <c r="AQ74" s="162">
        <v>0.23</v>
      </c>
      <c r="AR74" s="65">
        <f t="shared" si="16"/>
        <v>0.80892941313025402</v>
      </c>
      <c r="AS74" s="24"/>
      <c r="AT74" s="65">
        <v>140</v>
      </c>
      <c r="AU74" s="162">
        <v>0</v>
      </c>
      <c r="AV74" s="65">
        <f t="shared" si="17"/>
        <v>0.77727072537028574</v>
      </c>
    </row>
    <row r="75" spans="42:48" x14ac:dyDescent="0.25">
      <c r="AP75" s="65">
        <v>142</v>
      </c>
      <c r="AQ75" s="162">
        <v>0.24</v>
      </c>
      <c r="AR75" s="65">
        <f t="shared" si="16"/>
        <v>0.80859574358981434</v>
      </c>
      <c r="AS75" s="24"/>
      <c r="AT75" s="65">
        <v>142</v>
      </c>
      <c r="AU75" s="162">
        <v>0</v>
      </c>
      <c r="AV75" s="65">
        <f t="shared" si="17"/>
        <v>0.77727072537028574</v>
      </c>
    </row>
    <row r="76" spans="42:48" x14ac:dyDescent="0.25">
      <c r="AP76" s="65">
        <v>144</v>
      </c>
      <c r="AQ76" s="162">
        <v>0.24</v>
      </c>
      <c r="AR76" s="65">
        <f t="shared" si="16"/>
        <v>0.80859574358981434</v>
      </c>
      <c r="AS76" s="24"/>
      <c r="AT76" s="65">
        <v>144</v>
      </c>
      <c r="AU76" s="162">
        <v>0</v>
      </c>
      <c r="AV76" s="65">
        <f t="shared" si="17"/>
        <v>0.77727072537028574</v>
      </c>
    </row>
    <row r="77" spans="42:48" x14ac:dyDescent="0.25">
      <c r="AP77" s="65">
        <v>146</v>
      </c>
      <c r="AQ77" s="162">
        <v>0.24</v>
      </c>
      <c r="AR77" s="65">
        <f t="shared" si="16"/>
        <v>0.80859574358981434</v>
      </c>
      <c r="AS77" s="24"/>
      <c r="AT77" s="65">
        <v>146</v>
      </c>
      <c r="AU77" s="162">
        <v>0</v>
      </c>
      <c r="AV77" s="65">
        <f t="shared" si="17"/>
        <v>0.77727072537028574</v>
      </c>
    </row>
    <row r="78" spans="42:48" x14ac:dyDescent="0.25">
      <c r="AP78" s="65">
        <v>148</v>
      </c>
      <c r="AQ78" s="162">
        <v>0.24</v>
      </c>
      <c r="AR78" s="65">
        <f t="shared" si="16"/>
        <v>0.80859574358981434</v>
      </c>
      <c r="AS78" s="24"/>
      <c r="AT78" s="65">
        <v>148</v>
      </c>
      <c r="AU78" s="162">
        <v>0</v>
      </c>
      <c r="AV78" s="65">
        <f t="shared" si="17"/>
        <v>0.77727072537028574</v>
      </c>
    </row>
    <row r="79" spans="42:48" x14ac:dyDescent="0.25">
      <c r="AP79" s="65">
        <v>150</v>
      </c>
      <c r="AQ79" s="162">
        <v>0.25</v>
      </c>
      <c r="AR79" s="65">
        <f t="shared" si="16"/>
        <v>0.80826207404937478</v>
      </c>
      <c r="AS79" s="24"/>
      <c r="AT79" s="65">
        <v>150</v>
      </c>
      <c r="AU79" s="162">
        <v>0</v>
      </c>
      <c r="AV79" s="65">
        <f t="shared" si="17"/>
        <v>0.77727072537028574</v>
      </c>
    </row>
    <row r="80" spans="42:48" x14ac:dyDescent="0.25">
      <c r="AP80" s="65">
        <v>152</v>
      </c>
      <c r="AQ80" s="162">
        <v>0.25</v>
      </c>
      <c r="AR80" s="65">
        <f t="shared" si="16"/>
        <v>0.80826207404937478</v>
      </c>
      <c r="AS80" s="24"/>
      <c r="AT80" s="65">
        <v>152</v>
      </c>
      <c r="AU80" s="162">
        <v>0</v>
      </c>
      <c r="AV80" s="65">
        <f t="shared" si="17"/>
        <v>0.77727072537028574</v>
      </c>
    </row>
    <row r="81" spans="42:48" x14ac:dyDescent="0.25">
      <c r="AP81" s="65">
        <v>154</v>
      </c>
      <c r="AQ81" s="162">
        <v>0.25</v>
      </c>
      <c r="AR81" s="65">
        <f t="shared" si="16"/>
        <v>0.80826207404937478</v>
      </c>
      <c r="AS81" s="24"/>
      <c r="AT81" s="65">
        <v>154</v>
      </c>
      <c r="AU81" s="162">
        <v>0</v>
      </c>
      <c r="AV81" s="65">
        <f t="shared" si="17"/>
        <v>0.77727072537028574</v>
      </c>
    </row>
    <row r="82" spans="42:48" x14ac:dyDescent="0.25">
      <c r="AP82" s="65">
        <v>156</v>
      </c>
      <c r="AQ82" s="162">
        <v>0.25</v>
      </c>
      <c r="AR82" s="65">
        <f t="shared" si="16"/>
        <v>0.80826207404937478</v>
      </c>
      <c r="AS82" s="24"/>
      <c r="AT82" s="65">
        <v>156</v>
      </c>
      <c r="AU82" s="162">
        <v>0</v>
      </c>
      <c r="AV82" s="65">
        <f t="shared" si="17"/>
        <v>0.77727072537028574</v>
      </c>
    </row>
    <row r="83" spans="42:48" x14ac:dyDescent="0.25">
      <c r="AP83" s="65">
        <v>158</v>
      </c>
      <c r="AQ83" s="162">
        <v>0.25</v>
      </c>
      <c r="AR83" s="65">
        <f t="shared" si="16"/>
        <v>0.80826207404937478</v>
      </c>
      <c r="AS83" s="24"/>
      <c r="AT83" s="65">
        <v>158</v>
      </c>
      <c r="AU83" s="162">
        <v>0</v>
      </c>
      <c r="AV83" s="65">
        <f t="shared" si="17"/>
        <v>0.77727072537028574</v>
      </c>
    </row>
    <row r="84" spans="42:48" x14ac:dyDescent="0.25">
      <c r="AP84" s="65">
        <v>160</v>
      </c>
      <c r="AQ84" s="162">
        <v>0.25</v>
      </c>
      <c r="AR84" s="65">
        <f t="shared" si="16"/>
        <v>0.80826207404937478</v>
      </c>
      <c r="AS84" s="24"/>
      <c r="AT84" s="65">
        <v>160</v>
      </c>
      <c r="AU84" s="162">
        <v>0</v>
      </c>
      <c r="AV84" s="65">
        <f t="shared" si="17"/>
        <v>0.77727072537028574</v>
      </c>
    </row>
    <row r="85" spans="42:48" x14ac:dyDescent="0.25">
      <c r="AP85" s="65">
        <v>162</v>
      </c>
      <c r="AQ85" s="162">
        <v>0.26</v>
      </c>
      <c r="AR85" s="65">
        <f t="shared" si="16"/>
        <v>0.80792840450893511</v>
      </c>
      <c r="AS85" s="24"/>
      <c r="AT85" s="65">
        <v>162</v>
      </c>
      <c r="AU85" s="162">
        <v>0</v>
      </c>
      <c r="AV85" s="65">
        <f t="shared" si="17"/>
        <v>0.77727072537028574</v>
      </c>
    </row>
    <row r="86" spans="42:48" x14ac:dyDescent="0.25">
      <c r="AP86" s="65">
        <v>164</v>
      </c>
      <c r="AQ86" s="162">
        <v>0.26</v>
      </c>
      <c r="AR86" s="65">
        <f t="shared" si="16"/>
        <v>0.80792840450893511</v>
      </c>
      <c r="AS86" s="24"/>
      <c r="AT86" s="65">
        <v>164</v>
      </c>
      <c r="AU86" s="162">
        <v>0</v>
      </c>
      <c r="AV86" s="65">
        <f t="shared" si="17"/>
        <v>0.77727072537028574</v>
      </c>
    </row>
    <row r="87" spans="42:48" x14ac:dyDescent="0.25">
      <c r="AP87" s="65">
        <v>166</v>
      </c>
      <c r="AQ87" s="162">
        <v>0.26</v>
      </c>
      <c r="AR87" s="65">
        <f t="shared" si="16"/>
        <v>0.80792840450893511</v>
      </c>
      <c r="AS87" s="24"/>
      <c r="AT87" s="65">
        <v>166</v>
      </c>
      <c r="AU87" s="162">
        <v>0</v>
      </c>
      <c r="AV87" s="65">
        <f t="shared" si="17"/>
        <v>0.77727072537028574</v>
      </c>
    </row>
    <row r="88" spans="42:48" x14ac:dyDescent="0.25">
      <c r="AP88" s="65">
        <v>168</v>
      </c>
      <c r="AQ88" s="162">
        <v>0.26</v>
      </c>
      <c r="AR88" s="65">
        <f t="shared" si="16"/>
        <v>0.80792840450893511</v>
      </c>
      <c r="AS88" s="24"/>
      <c r="AT88" s="65">
        <v>168</v>
      </c>
      <c r="AU88" s="162">
        <v>0</v>
      </c>
      <c r="AV88" s="65">
        <f t="shared" si="17"/>
        <v>0.77727072537028574</v>
      </c>
    </row>
    <row r="89" spans="42:48" x14ac:dyDescent="0.25">
      <c r="AP89" s="65">
        <v>170</v>
      </c>
      <c r="AQ89" s="162">
        <v>0.26</v>
      </c>
      <c r="AR89" s="65">
        <f t="shared" si="16"/>
        <v>0.80792840450893511</v>
      </c>
      <c r="AS89" s="24"/>
      <c r="AT89" s="65">
        <v>170</v>
      </c>
      <c r="AU89" s="162">
        <v>0</v>
      </c>
      <c r="AV89" s="65">
        <f t="shared" si="17"/>
        <v>0.77727072537028574</v>
      </c>
    </row>
    <row r="90" spans="42:48" x14ac:dyDescent="0.25">
      <c r="AP90" s="65">
        <v>172</v>
      </c>
      <c r="AQ90" s="162">
        <v>0.26</v>
      </c>
      <c r="AR90" s="65">
        <f t="shared" si="16"/>
        <v>0.80792840450893511</v>
      </c>
      <c r="AS90" s="24"/>
      <c r="AT90" s="65">
        <v>172</v>
      </c>
      <c r="AU90" s="162">
        <v>0</v>
      </c>
      <c r="AV90" s="65">
        <f t="shared" si="17"/>
        <v>0.77727072537028574</v>
      </c>
    </row>
    <row r="91" spans="42:48" x14ac:dyDescent="0.25">
      <c r="AP91" s="65">
        <v>174</v>
      </c>
      <c r="AQ91" s="162">
        <v>0.26</v>
      </c>
      <c r="AR91" s="65">
        <f t="shared" si="16"/>
        <v>0.80792840450893511</v>
      </c>
      <c r="AS91" s="24"/>
      <c r="AT91" s="65">
        <v>174</v>
      </c>
      <c r="AU91" s="162">
        <v>0</v>
      </c>
      <c r="AV91" s="65">
        <f t="shared" si="17"/>
        <v>0.77727072537028574</v>
      </c>
    </row>
    <row r="92" spans="42:48" x14ac:dyDescent="0.25">
      <c r="AP92" s="65">
        <v>176</v>
      </c>
      <c r="AQ92" s="162">
        <v>0.27</v>
      </c>
      <c r="AR92" s="65">
        <f t="shared" si="16"/>
        <v>0.80759473496849554</v>
      </c>
      <c r="AS92" s="24"/>
      <c r="AT92" s="65">
        <v>176</v>
      </c>
      <c r="AU92" s="162">
        <v>0</v>
      </c>
      <c r="AV92" s="65">
        <f t="shared" si="17"/>
        <v>0.77727072537028574</v>
      </c>
    </row>
    <row r="93" spans="42:48" x14ac:dyDescent="0.25">
      <c r="AP93" s="65">
        <v>178</v>
      </c>
      <c r="AQ93" s="162">
        <v>0.27</v>
      </c>
      <c r="AR93" s="65">
        <f t="shared" si="16"/>
        <v>0.80759473496849554</v>
      </c>
      <c r="AS93" s="24"/>
      <c r="AT93" s="65">
        <v>178</v>
      </c>
      <c r="AU93" s="162">
        <v>0</v>
      </c>
      <c r="AV93" s="65">
        <f t="shared" si="17"/>
        <v>0.77727072537028574</v>
      </c>
    </row>
    <row r="94" spans="42:48" x14ac:dyDescent="0.25">
      <c r="AP94" s="65">
        <v>180</v>
      </c>
      <c r="AQ94" s="162">
        <v>0.27</v>
      </c>
      <c r="AR94" s="65">
        <f t="shared" si="16"/>
        <v>0.80759473496849554</v>
      </c>
      <c r="AS94" s="24"/>
      <c r="AT94" s="65">
        <v>180</v>
      </c>
      <c r="AU94" s="162">
        <v>0</v>
      </c>
      <c r="AV94" s="65">
        <f t="shared" si="17"/>
        <v>0.77727072537028574</v>
      </c>
    </row>
    <row r="95" spans="42:48" x14ac:dyDescent="0.25">
      <c r="AP95" s="65">
        <v>182</v>
      </c>
      <c r="AQ95" s="162">
        <v>0.27</v>
      </c>
      <c r="AR95" s="65">
        <f t="shared" si="16"/>
        <v>0.80759473496849554</v>
      </c>
      <c r="AS95" s="24"/>
      <c r="AT95" s="65">
        <v>182</v>
      </c>
      <c r="AU95" s="162">
        <v>0</v>
      </c>
      <c r="AV95" s="65">
        <f t="shared" si="17"/>
        <v>0.77727072537028574</v>
      </c>
    </row>
    <row r="96" spans="42:48" x14ac:dyDescent="0.25">
      <c r="AP96" s="65">
        <v>184</v>
      </c>
      <c r="AQ96" s="162">
        <v>0.27</v>
      </c>
      <c r="AR96" s="65">
        <f t="shared" si="16"/>
        <v>0.80759473496849554</v>
      </c>
      <c r="AS96" s="24"/>
      <c r="AT96" s="65">
        <v>184</v>
      </c>
      <c r="AU96" s="162">
        <v>0</v>
      </c>
      <c r="AV96" s="65">
        <f t="shared" si="17"/>
        <v>0.77727072537028574</v>
      </c>
    </row>
    <row r="97" spans="42:48" x14ac:dyDescent="0.25">
      <c r="AP97" s="65">
        <v>186</v>
      </c>
      <c r="AQ97" s="162">
        <v>0.27</v>
      </c>
      <c r="AR97" s="65">
        <f t="shared" si="16"/>
        <v>0.80759473496849554</v>
      </c>
      <c r="AS97" s="24"/>
      <c r="AT97" s="65">
        <v>186</v>
      </c>
      <c r="AU97" s="162">
        <v>0</v>
      </c>
      <c r="AV97" s="65">
        <f t="shared" si="17"/>
        <v>0.77727072537028574</v>
      </c>
    </row>
    <row r="98" spans="42:48" x14ac:dyDescent="0.25">
      <c r="AP98" s="65">
        <v>188</v>
      </c>
      <c r="AQ98" s="162">
        <v>0.27</v>
      </c>
      <c r="AR98" s="65">
        <f t="shared" si="16"/>
        <v>0.80759473496849554</v>
      </c>
      <c r="AS98" s="24"/>
      <c r="AT98" s="65">
        <v>188</v>
      </c>
      <c r="AU98" s="162">
        <v>0</v>
      </c>
      <c r="AV98" s="65">
        <f t="shared" si="17"/>
        <v>0.77727072537028574</v>
      </c>
    </row>
    <row r="99" spans="42:48" x14ac:dyDescent="0.25">
      <c r="AP99" s="65">
        <v>190</v>
      </c>
      <c r="AQ99" s="162">
        <v>0.27</v>
      </c>
      <c r="AR99" s="65">
        <f t="shared" si="16"/>
        <v>0.80759473496849554</v>
      </c>
      <c r="AS99" s="24"/>
      <c r="AT99" s="65">
        <v>190</v>
      </c>
      <c r="AU99" s="162">
        <v>0</v>
      </c>
      <c r="AV99" s="65">
        <f t="shared" si="17"/>
        <v>0.77727072537028574</v>
      </c>
    </row>
    <row r="100" spans="42:48" x14ac:dyDescent="0.25">
      <c r="AP100" s="65">
        <v>192</v>
      </c>
      <c r="AQ100" s="162">
        <v>0.27</v>
      </c>
      <c r="AR100" s="65">
        <f t="shared" si="16"/>
        <v>0.80759473496849554</v>
      </c>
      <c r="AS100" s="24"/>
      <c r="AT100" s="65">
        <v>192</v>
      </c>
      <c r="AU100" s="162">
        <v>0</v>
      </c>
      <c r="AV100" s="65">
        <f t="shared" si="17"/>
        <v>0.77727072537028574</v>
      </c>
    </row>
    <row r="101" spans="42:48" x14ac:dyDescent="0.25">
      <c r="AP101" s="65">
        <v>194</v>
      </c>
      <c r="AQ101" s="162">
        <v>0.27</v>
      </c>
      <c r="AR101" s="65">
        <f t="shared" si="16"/>
        <v>0.80759473496849554</v>
      </c>
      <c r="AS101" s="24"/>
      <c r="AT101" s="65">
        <v>194</v>
      </c>
      <c r="AU101" s="162">
        <v>0</v>
      </c>
      <c r="AV101" s="65">
        <f t="shared" si="17"/>
        <v>0.77727072537028574</v>
      </c>
    </row>
    <row r="102" spans="42:48" x14ac:dyDescent="0.25">
      <c r="AP102" s="65">
        <v>196</v>
      </c>
      <c r="AQ102" s="162">
        <v>0.27</v>
      </c>
      <c r="AR102" s="65">
        <f t="shared" si="16"/>
        <v>0.80759473496849554</v>
      </c>
      <c r="AS102" s="24"/>
      <c r="AT102" s="65">
        <v>196</v>
      </c>
      <c r="AU102" s="162">
        <v>0</v>
      </c>
      <c r="AV102" s="65">
        <f t="shared" si="17"/>
        <v>0.77727072537028574</v>
      </c>
    </row>
    <row r="103" spans="42:48" x14ac:dyDescent="0.25">
      <c r="AP103" s="65">
        <v>198</v>
      </c>
      <c r="AQ103" s="162">
        <v>0.27</v>
      </c>
      <c r="AR103" s="65">
        <f t="shared" si="16"/>
        <v>0.80759473496849554</v>
      </c>
      <c r="AS103" s="24"/>
      <c r="AT103" s="65">
        <v>198</v>
      </c>
      <c r="AU103" s="162">
        <v>0</v>
      </c>
      <c r="AV103" s="65">
        <f t="shared" si="17"/>
        <v>0.77727072537028574</v>
      </c>
    </row>
    <row r="104" spans="42:48" x14ac:dyDescent="0.25">
      <c r="AP104" s="65">
        <v>200</v>
      </c>
      <c r="AQ104" s="162">
        <v>0.28000000000000003</v>
      </c>
      <c r="AR104" s="65">
        <f t="shared" si="16"/>
        <v>0.80726106542805587</v>
      </c>
      <c r="AS104" s="24"/>
      <c r="AT104" s="65">
        <v>200</v>
      </c>
      <c r="AU104" s="162">
        <v>0</v>
      </c>
      <c r="AV104" s="65">
        <f t="shared" si="17"/>
        <v>0.77727072537028574</v>
      </c>
    </row>
    <row r="105" spans="42:48" x14ac:dyDescent="0.25">
      <c r="AP105" s="65">
        <v>202</v>
      </c>
      <c r="AQ105" s="162">
        <v>0.28000000000000003</v>
      </c>
      <c r="AR105" s="65">
        <f t="shared" si="16"/>
        <v>0.80726106542805587</v>
      </c>
      <c r="AS105" s="24"/>
      <c r="AT105" s="65">
        <v>202</v>
      </c>
      <c r="AU105" s="162">
        <v>0</v>
      </c>
      <c r="AV105" s="65">
        <f t="shared" si="17"/>
        <v>0.77727072537028574</v>
      </c>
    </row>
    <row r="106" spans="42:48" x14ac:dyDescent="0.25">
      <c r="AP106" s="65">
        <v>204</v>
      </c>
      <c r="AQ106" s="162">
        <v>0.28000000000000003</v>
      </c>
      <c r="AR106" s="65">
        <f t="shared" si="16"/>
        <v>0.80726106542805587</v>
      </c>
      <c r="AS106" s="24"/>
      <c r="AT106" s="65">
        <v>204</v>
      </c>
      <c r="AU106" s="162">
        <v>0</v>
      </c>
      <c r="AV106" s="65">
        <f t="shared" si="17"/>
        <v>0.77727072537028574</v>
      </c>
    </row>
    <row r="107" spans="42:48" x14ac:dyDescent="0.25">
      <c r="AP107" s="65">
        <v>206</v>
      </c>
      <c r="AQ107" s="162">
        <v>0.28000000000000003</v>
      </c>
      <c r="AR107" s="65">
        <f t="shared" si="16"/>
        <v>0.80726106542805587</v>
      </c>
      <c r="AS107" s="24"/>
      <c r="AT107" s="65">
        <v>206</v>
      </c>
      <c r="AU107" s="162">
        <v>0</v>
      </c>
      <c r="AV107" s="65">
        <f t="shared" si="17"/>
        <v>0.77727072537028574</v>
      </c>
    </row>
    <row r="108" spans="42:48" x14ac:dyDescent="0.25">
      <c r="AP108" s="65">
        <v>208</v>
      </c>
      <c r="AQ108" s="162">
        <v>0.28999999999999998</v>
      </c>
      <c r="AR108" s="65">
        <f t="shared" si="16"/>
        <v>0.80692739588761631</v>
      </c>
      <c r="AS108" s="24"/>
      <c r="AT108" s="65">
        <v>208</v>
      </c>
      <c r="AU108" s="162">
        <v>0</v>
      </c>
      <c r="AV108" s="65">
        <f t="shared" si="17"/>
        <v>0.77727072537028574</v>
      </c>
    </row>
    <row r="109" spans="42:48" x14ac:dyDescent="0.25">
      <c r="AP109" s="65">
        <v>210</v>
      </c>
      <c r="AQ109" s="162">
        <v>0.3</v>
      </c>
      <c r="AR109" s="65">
        <f t="shared" si="16"/>
        <v>0.80659372634717663</v>
      </c>
      <c r="AS109" s="24"/>
      <c r="AT109" s="65">
        <v>210</v>
      </c>
      <c r="AU109" s="162">
        <v>0</v>
      </c>
      <c r="AV109" s="65">
        <f t="shared" si="17"/>
        <v>0.77727072537028574</v>
      </c>
    </row>
    <row r="110" spans="42:48" x14ac:dyDescent="0.25">
      <c r="AP110" s="65">
        <v>212</v>
      </c>
      <c r="AQ110" s="162">
        <v>0.31</v>
      </c>
      <c r="AR110" s="65">
        <f t="shared" si="16"/>
        <v>0.80626005680673696</v>
      </c>
      <c r="AS110" s="24"/>
      <c r="AT110" s="65">
        <v>212</v>
      </c>
      <c r="AU110" s="162">
        <v>0</v>
      </c>
      <c r="AV110" s="65">
        <f t="shared" si="17"/>
        <v>0.77727072537028574</v>
      </c>
    </row>
    <row r="111" spans="42:48" x14ac:dyDescent="0.25">
      <c r="AP111" s="65">
        <v>214</v>
      </c>
      <c r="AQ111" s="162">
        <v>0.32</v>
      </c>
      <c r="AR111" s="65">
        <f t="shared" si="16"/>
        <v>0.80592638726629739</v>
      </c>
      <c r="AS111" s="24"/>
      <c r="AT111" s="65">
        <v>214</v>
      </c>
      <c r="AU111" s="162">
        <v>0</v>
      </c>
      <c r="AV111" s="65">
        <f t="shared" si="17"/>
        <v>0.77727072537028574</v>
      </c>
    </row>
    <row r="112" spans="42:48" x14ac:dyDescent="0.25">
      <c r="AP112" s="65">
        <v>216</v>
      </c>
      <c r="AQ112" s="162">
        <v>0.33</v>
      </c>
      <c r="AR112" s="65">
        <f t="shared" si="16"/>
        <v>0.80559271772585772</v>
      </c>
      <c r="AS112" s="24"/>
      <c r="AT112" s="65">
        <v>216</v>
      </c>
      <c r="AU112" s="162">
        <v>0.01</v>
      </c>
      <c r="AV112" s="65">
        <f t="shared" si="17"/>
        <v>0.77687677521664344</v>
      </c>
    </row>
    <row r="113" spans="42:48" x14ac:dyDescent="0.25">
      <c r="AP113" s="65">
        <v>218</v>
      </c>
      <c r="AQ113" s="162">
        <v>0.35</v>
      </c>
      <c r="AR113" s="65">
        <f t="shared" si="16"/>
        <v>0.80492537864497848</v>
      </c>
      <c r="AS113" s="24"/>
      <c r="AT113" s="65">
        <v>218</v>
      </c>
      <c r="AU113" s="162">
        <v>0.04</v>
      </c>
      <c r="AV113" s="65">
        <f t="shared" si="17"/>
        <v>0.77569492475571666</v>
      </c>
    </row>
    <row r="114" spans="42:48" x14ac:dyDescent="0.25">
      <c r="AP114" s="65">
        <v>220</v>
      </c>
      <c r="AQ114" s="162">
        <v>0.36</v>
      </c>
      <c r="AR114" s="65">
        <f t="shared" si="16"/>
        <v>0.80459170910453892</v>
      </c>
      <c r="AS114" s="24"/>
      <c r="AT114" s="65">
        <v>220</v>
      </c>
      <c r="AU114" s="162">
        <v>0.05</v>
      </c>
      <c r="AV114" s="65">
        <f t="shared" si="17"/>
        <v>0.77530097460207448</v>
      </c>
    </row>
    <row r="115" spans="42:48" x14ac:dyDescent="0.25">
      <c r="AP115" s="65">
        <v>222</v>
      </c>
      <c r="AQ115" s="162">
        <v>0.38</v>
      </c>
      <c r="AR115" s="65">
        <f t="shared" si="16"/>
        <v>0.80392437002365957</v>
      </c>
      <c r="AS115" s="24"/>
      <c r="AT115" s="65">
        <v>222</v>
      </c>
      <c r="AU115" s="162">
        <v>7.0000000000000007E-2</v>
      </c>
      <c r="AV115" s="65">
        <f t="shared" si="17"/>
        <v>0.77451307429478988</v>
      </c>
    </row>
    <row r="116" spans="42:48" x14ac:dyDescent="0.25">
      <c r="AP116" s="65">
        <v>224</v>
      </c>
      <c r="AQ116" s="162">
        <v>0.39</v>
      </c>
      <c r="AR116" s="65">
        <f t="shared" si="16"/>
        <v>0.80359070048322001</v>
      </c>
      <c r="AS116" s="24"/>
      <c r="AT116" s="65">
        <v>224</v>
      </c>
      <c r="AU116" s="162">
        <v>0.09</v>
      </c>
      <c r="AV116" s="65">
        <f t="shared" si="17"/>
        <v>0.7737251739875054</v>
      </c>
    </row>
    <row r="117" spans="42:48" x14ac:dyDescent="0.25">
      <c r="AP117" s="65">
        <v>226</v>
      </c>
      <c r="AQ117" s="162">
        <v>0.41</v>
      </c>
      <c r="AR117" s="65">
        <f t="shared" si="16"/>
        <v>0.80292336140234077</v>
      </c>
      <c r="AS117" s="24"/>
      <c r="AT117" s="65">
        <v>226</v>
      </c>
      <c r="AU117" s="162">
        <v>0.1</v>
      </c>
      <c r="AV117" s="65">
        <f t="shared" si="17"/>
        <v>0.7733312238338631</v>
      </c>
    </row>
    <row r="118" spans="42:48" x14ac:dyDescent="0.25">
      <c r="AP118" s="65">
        <v>228</v>
      </c>
      <c r="AQ118" s="162">
        <v>0.43</v>
      </c>
      <c r="AR118" s="65">
        <f t="shared" si="16"/>
        <v>0.80225602232146154</v>
      </c>
      <c r="AS118" s="24"/>
      <c r="AT118" s="65">
        <v>228</v>
      </c>
      <c r="AU118" s="162">
        <v>0.12</v>
      </c>
      <c r="AV118" s="65">
        <f t="shared" si="17"/>
        <v>0.77254332352657862</v>
      </c>
    </row>
    <row r="119" spans="42:48" x14ac:dyDescent="0.25">
      <c r="AP119" s="65">
        <v>230</v>
      </c>
      <c r="AQ119" s="162">
        <v>0.44</v>
      </c>
      <c r="AR119" s="65">
        <f t="shared" si="16"/>
        <v>0.80192235278102186</v>
      </c>
      <c r="AS119" s="24"/>
      <c r="AT119" s="65">
        <v>230</v>
      </c>
      <c r="AU119" s="162">
        <v>0.14000000000000001</v>
      </c>
      <c r="AV119" s="65">
        <f t="shared" si="17"/>
        <v>0.77175542321929402</v>
      </c>
    </row>
    <row r="120" spans="42:48" x14ac:dyDescent="0.25">
      <c r="AP120" s="65">
        <v>232</v>
      </c>
      <c r="AQ120" s="162">
        <v>0.46</v>
      </c>
      <c r="AR120" s="65">
        <f t="shared" si="16"/>
        <v>0.80125501370014263</v>
      </c>
      <c r="AS120" s="24"/>
      <c r="AT120" s="65">
        <v>232</v>
      </c>
      <c r="AU120" s="162">
        <v>0.16</v>
      </c>
      <c r="AV120" s="65">
        <f t="shared" si="17"/>
        <v>0.77096752291200954</v>
      </c>
    </row>
    <row r="121" spans="42:48" x14ac:dyDescent="0.25">
      <c r="AP121" s="65">
        <v>234</v>
      </c>
      <c r="AQ121" s="162">
        <v>0.47</v>
      </c>
      <c r="AR121" s="65">
        <f t="shared" si="16"/>
        <v>0.80092134415970295</v>
      </c>
      <c r="AS121" s="24"/>
      <c r="AT121" s="65">
        <v>234</v>
      </c>
      <c r="AU121" s="162">
        <v>0.17</v>
      </c>
      <c r="AV121" s="65">
        <f t="shared" si="17"/>
        <v>0.77057357275836724</v>
      </c>
    </row>
    <row r="122" spans="42:48" x14ac:dyDescent="0.25">
      <c r="AP122" s="65">
        <v>236</v>
      </c>
      <c r="AQ122" s="162">
        <v>0.49</v>
      </c>
      <c r="AR122" s="65">
        <f t="shared" si="16"/>
        <v>0.80025400507882372</v>
      </c>
      <c r="AS122" s="24"/>
      <c r="AT122" s="65">
        <v>236</v>
      </c>
      <c r="AU122" s="162">
        <v>0.19</v>
      </c>
      <c r="AV122" s="65">
        <f t="shared" si="17"/>
        <v>0.76978567245108276</v>
      </c>
    </row>
    <row r="123" spans="42:48" x14ac:dyDescent="0.25">
      <c r="AP123" s="65">
        <v>238</v>
      </c>
      <c r="AQ123" s="162">
        <v>0.5</v>
      </c>
      <c r="AR123" s="65">
        <f t="shared" si="16"/>
        <v>0.79992033553838415</v>
      </c>
      <c r="AS123" s="24"/>
      <c r="AT123" s="65">
        <v>238</v>
      </c>
      <c r="AU123" s="162">
        <v>0.21</v>
      </c>
      <c r="AV123" s="65">
        <f t="shared" si="17"/>
        <v>0.76899777214379827</v>
      </c>
    </row>
    <row r="124" spans="42:48" x14ac:dyDescent="0.25">
      <c r="AP124" s="65">
        <v>240</v>
      </c>
      <c r="AQ124" s="162">
        <v>0.52</v>
      </c>
      <c r="AR124" s="65">
        <f t="shared" si="16"/>
        <v>0.79925299645750492</v>
      </c>
      <c r="AS124" s="24"/>
      <c r="AT124" s="65">
        <v>240</v>
      </c>
      <c r="AU124" s="162">
        <v>0.23</v>
      </c>
      <c r="AV124" s="65">
        <f t="shared" si="17"/>
        <v>0.76820987183651368</v>
      </c>
    </row>
    <row r="125" spans="42:48" x14ac:dyDescent="0.25">
      <c r="AP125" s="65">
        <v>242</v>
      </c>
      <c r="AQ125" s="162">
        <v>0.54</v>
      </c>
      <c r="AR125" s="65">
        <f t="shared" si="16"/>
        <v>0.79858565737662557</v>
      </c>
      <c r="AS125" s="24"/>
      <c r="AT125" s="65">
        <v>242</v>
      </c>
      <c r="AU125" s="162">
        <v>0.25</v>
      </c>
      <c r="AV125" s="65">
        <f t="shared" si="17"/>
        <v>0.7674219715292292</v>
      </c>
    </row>
    <row r="126" spans="42:48" x14ac:dyDescent="0.25">
      <c r="AP126" s="65">
        <v>244</v>
      </c>
      <c r="AQ126" s="162">
        <v>0.55000000000000004</v>
      </c>
      <c r="AR126" s="65">
        <f t="shared" si="16"/>
        <v>0.79825198783618601</v>
      </c>
      <c r="AS126" s="24"/>
      <c r="AT126" s="65">
        <v>244</v>
      </c>
      <c r="AU126" s="162">
        <v>0.26</v>
      </c>
      <c r="AV126" s="65">
        <f t="shared" si="17"/>
        <v>0.7670280213755869</v>
      </c>
    </row>
    <row r="127" spans="42:48" x14ac:dyDescent="0.25">
      <c r="AP127" s="65">
        <v>246</v>
      </c>
      <c r="AQ127" s="162">
        <v>0.56999999999999995</v>
      </c>
      <c r="AR127" s="65">
        <f t="shared" si="16"/>
        <v>0.79758464875530677</v>
      </c>
      <c r="AS127" s="24"/>
      <c r="AT127" s="65">
        <v>246</v>
      </c>
      <c r="AU127" s="162">
        <v>0.28000000000000003</v>
      </c>
      <c r="AV127" s="65">
        <f t="shared" si="17"/>
        <v>0.76624012106830242</v>
      </c>
    </row>
    <row r="128" spans="42:48" x14ac:dyDescent="0.25">
      <c r="AP128" s="65">
        <v>248</v>
      </c>
      <c r="AQ128" s="162">
        <v>0.59</v>
      </c>
      <c r="AR128" s="65">
        <f t="shared" si="16"/>
        <v>0.79691730967442753</v>
      </c>
      <c r="AS128" s="24"/>
      <c r="AT128" s="65">
        <v>248</v>
      </c>
      <c r="AU128" s="162">
        <v>0.3</v>
      </c>
      <c r="AV128" s="65">
        <f t="shared" si="17"/>
        <v>0.76545222076101782</v>
      </c>
    </row>
    <row r="129" spans="42:48" x14ac:dyDescent="0.25">
      <c r="AP129" s="65">
        <v>250</v>
      </c>
      <c r="AQ129" s="162">
        <v>0.61</v>
      </c>
      <c r="AR129" s="65">
        <f t="shared" si="16"/>
        <v>0.79624997059354818</v>
      </c>
      <c r="AS129" s="24"/>
      <c r="AT129" s="65">
        <v>250</v>
      </c>
      <c r="AU129" s="162">
        <v>0.32</v>
      </c>
      <c r="AV129" s="65">
        <f t="shared" si="17"/>
        <v>0.76466432045373334</v>
      </c>
    </row>
    <row r="130" spans="42:48" x14ac:dyDescent="0.25">
      <c r="AP130" s="65">
        <v>252</v>
      </c>
      <c r="AQ130" s="162">
        <v>0.62</v>
      </c>
      <c r="AR130" s="65">
        <f t="shared" si="16"/>
        <v>0.79591630105310862</v>
      </c>
      <c r="AS130" s="24"/>
      <c r="AT130" s="65">
        <v>252</v>
      </c>
      <c r="AU130" s="162">
        <v>0.34</v>
      </c>
      <c r="AV130" s="65">
        <f t="shared" si="17"/>
        <v>0.76387642014644885</v>
      </c>
    </row>
    <row r="131" spans="42:48" x14ac:dyDescent="0.25">
      <c r="AP131" s="65">
        <v>254</v>
      </c>
      <c r="AQ131" s="162">
        <v>0.65</v>
      </c>
      <c r="AR131" s="65">
        <f t="shared" si="16"/>
        <v>0.79491529243178971</v>
      </c>
      <c r="AS131" s="24"/>
      <c r="AT131" s="65">
        <v>254</v>
      </c>
      <c r="AU131" s="162">
        <v>0.36</v>
      </c>
      <c r="AV131" s="65">
        <f t="shared" si="17"/>
        <v>0.76308851983916426</v>
      </c>
    </row>
    <row r="132" spans="42:48" x14ac:dyDescent="0.25">
      <c r="AP132" s="65">
        <v>256</v>
      </c>
      <c r="AQ132" s="162">
        <v>0.68</v>
      </c>
      <c r="AR132" s="65">
        <f t="shared" si="16"/>
        <v>0.79391428381047091</v>
      </c>
      <c r="AS132" s="24"/>
      <c r="AT132" s="65">
        <v>256</v>
      </c>
      <c r="AU132" s="162">
        <v>0.39</v>
      </c>
      <c r="AV132" s="65">
        <f t="shared" si="17"/>
        <v>0.76190666937823748</v>
      </c>
    </row>
    <row r="133" spans="42:48" x14ac:dyDescent="0.25">
      <c r="AP133" s="65">
        <v>258</v>
      </c>
      <c r="AQ133" s="162">
        <v>0.7</v>
      </c>
      <c r="AR133" s="65">
        <f t="shared" ref="AR133:AR196" si="18">_xlfn.FORECAST.LINEAR(AQ133, $Y$37:$Y$44, $R$37:$R$44)</f>
        <v>0.79324694472959156</v>
      </c>
      <c r="AS133" s="24"/>
      <c r="AT133" s="65">
        <v>258</v>
      </c>
      <c r="AU133" s="162">
        <v>0.42</v>
      </c>
      <c r="AV133" s="65">
        <f t="shared" ref="AV133:AV196" si="19">_xlfn.FORECAST.LINEAR(AU133, $Y$49:$Y$56, $R$49:$R$56)</f>
        <v>0.7607248189173107</v>
      </c>
    </row>
    <row r="134" spans="42:48" x14ac:dyDescent="0.25">
      <c r="AP134" s="65">
        <v>260</v>
      </c>
      <c r="AQ134" s="162">
        <v>0.73</v>
      </c>
      <c r="AR134" s="65">
        <f t="shared" si="18"/>
        <v>0.79224593610827276</v>
      </c>
      <c r="AS134" s="24"/>
      <c r="AT134" s="65">
        <v>260</v>
      </c>
      <c r="AU134" s="162">
        <v>0.46</v>
      </c>
      <c r="AV134" s="65">
        <f t="shared" si="19"/>
        <v>0.75914901830274162</v>
      </c>
    </row>
    <row r="135" spans="42:48" x14ac:dyDescent="0.25">
      <c r="AP135" s="65">
        <v>262</v>
      </c>
      <c r="AQ135" s="162">
        <v>0.77</v>
      </c>
      <c r="AR135" s="65">
        <f t="shared" si="18"/>
        <v>0.79091125794651418</v>
      </c>
      <c r="AS135" s="24"/>
      <c r="AT135" s="65">
        <v>262</v>
      </c>
      <c r="AU135" s="162">
        <v>0.5</v>
      </c>
      <c r="AV135" s="65">
        <f t="shared" si="19"/>
        <v>0.75757321768817265</v>
      </c>
    </row>
    <row r="136" spans="42:48" x14ac:dyDescent="0.25">
      <c r="AP136" s="65">
        <v>264</v>
      </c>
      <c r="AQ136" s="162">
        <v>0.82</v>
      </c>
      <c r="AR136" s="65">
        <f t="shared" si="18"/>
        <v>0.78924291024431614</v>
      </c>
      <c r="AS136" s="24"/>
      <c r="AT136" s="65">
        <v>264</v>
      </c>
      <c r="AU136" s="162">
        <v>0.55000000000000004</v>
      </c>
      <c r="AV136" s="65">
        <f t="shared" si="19"/>
        <v>0.75560346691996128</v>
      </c>
    </row>
    <row r="137" spans="42:48" x14ac:dyDescent="0.25">
      <c r="AP137" s="65">
        <v>266</v>
      </c>
      <c r="AQ137" s="162">
        <v>0.86</v>
      </c>
      <c r="AR137" s="65">
        <f t="shared" si="18"/>
        <v>0.78790823208255756</v>
      </c>
      <c r="AS137" s="24"/>
      <c r="AT137" s="65">
        <v>266</v>
      </c>
      <c r="AU137" s="162">
        <v>0.6</v>
      </c>
      <c r="AV137" s="65">
        <f t="shared" si="19"/>
        <v>0.75363371615175001</v>
      </c>
    </row>
    <row r="138" spans="42:48" x14ac:dyDescent="0.25">
      <c r="AP138" s="65">
        <v>268</v>
      </c>
      <c r="AQ138" s="162">
        <v>0.92</v>
      </c>
      <c r="AR138" s="65">
        <f t="shared" si="18"/>
        <v>0.78590621483991985</v>
      </c>
      <c r="AS138" s="24"/>
      <c r="AT138" s="65">
        <v>268</v>
      </c>
      <c r="AU138" s="162">
        <v>0.65</v>
      </c>
      <c r="AV138" s="65">
        <f t="shared" si="19"/>
        <v>0.75166396538353863</v>
      </c>
    </row>
    <row r="139" spans="42:48" x14ac:dyDescent="0.25">
      <c r="AP139" s="65">
        <v>270</v>
      </c>
      <c r="AQ139" s="162">
        <v>0.98</v>
      </c>
      <c r="AR139" s="65">
        <f t="shared" si="18"/>
        <v>0.78390419759728214</v>
      </c>
      <c r="AS139" s="24"/>
      <c r="AT139" s="65">
        <v>270</v>
      </c>
      <c r="AU139" s="162">
        <v>0.72</v>
      </c>
      <c r="AV139" s="65">
        <f t="shared" si="19"/>
        <v>0.74890631430804278</v>
      </c>
    </row>
    <row r="140" spans="42:48" x14ac:dyDescent="0.25">
      <c r="AP140" s="65">
        <v>272</v>
      </c>
      <c r="AQ140" s="162">
        <v>1.04</v>
      </c>
      <c r="AR140" s="65">
        <f t="shared" si="18"/>
        <v>0.78190218035464432</v>
      </c>
      <c r="AS140" s="24"/>
      <c r="AT140" s="65">
        <v>272</v>
      </c>
      <c r="AU140" s="162">
        <v>0.8</v>
      </c>
      <c r="AV140" s="65">
        <f t="shared" si="19"/>
        <v>0.74575471307890473</v>
      </c>
    </row>
    <row r="141" spans="42:48" x14ac:dyDescent="0.25">
      <c r="AP141" s="65">
        <v>274</v>
      </c>
      <c r="AQ141" s="162">
        <v>1.1200000000000001</v>
      </c>
      <c r="AR141" s="65">
        <f t="shared" si="18"/>
        <v>0.77923282403112737</v>
      </c>
      <c r="AS141" s="24"/>
      <c r="AT141" s="65">
        <v>274</v>
      </c>
      <c r="AU141" s="162">
        <v>0.87</v>
      </c>
      <c r="AV141" s="65">
        <f t="shared" si="19"/>
        <v>0.74299706200340887</v>
      </c>
    </row>
    <row r="142" spans="42:48" x14ac:dyDescent="0.25">
      <c r="AP142" s="65">
        <v>276</v>
      </c>
      <c r="AQ142" s="162">
        <v>1.21</v>
      </c>
      <c r="AR142" s="65">
        <f t="shared" si="18"/>
        <v>0.77622979816717075</v>
      </c>
      <c r="AS142" s="24"/>
      <c r="AT142" s="65">
        <v>276</v>
      </c>
      <c r="AU142" s="162">
        <v>0.94</v>
      </c>
      <c r="AV142" s="65">
        <f t="shared" si="19"/>
        <v>0.74023941092791301</v>
      </c>
    </row>
    <row r="143" spans="42:48" x14ac:dyDescent="0.25">
      <c r="AP143" s="65">
        <v>278</v>
      </c>
      <c r="AQ143" s="162">
        <v>1.29</v>
      </c>
      <c r="AR143" s="65">
        <f t="shared" si="18"/>
        <v>0.77356044184365369</v>
      </c>
      <c r="AS143" s="24"/>
      <c r="AT143" s="65">
        <v>278</v>
      </c>
      <c r="AU143" s="162">
        <v>1.02</v>
      </c>
      <c r="AV143" s="65">
        <f t="shared" si="19"/>
        <v>0.73708780969877497</v>
      </c>
    </row>
    <row r="144" spans="42:48" x14ac:dyDescent="0.25">
      <c r="AP144" s="65">
        <v>280</v>
      </c>
      <c r="AQ144" s="162">
        <v>1.36</v>
      </c>
      <c r="AR144" s="65">
        <f t="shared" si="18"/>
        <v>0.77122475506057631</v>
      </c>
      <c r="AS144" s="24"/>
      <c r="AT144" s="65">
        <v>280</v>
      </c>
      <c r="AU144" s="162">
        <v>1.1100000000000001</v>
      </c>
      <c r="AV144" s="65">
        <f t="shared" si="19"/>
        <v>0.73354225831599451</v>
      </c>
    </row>
    <row r="145" spans="42:48" x14ac:dyDescent="0.25">
      <c r="AP145" s="65">
        <v>282</v>
      </c>
      <c r="AQ145" s="162">
        <v>1.44</v>
      </c>
      <c r="AR145" s="65">
        <f t="shared" si="18"/>
        <v>0.76855539873705936</v>
      </c>
      <c r="AS145" s="24"/>
      <c r="AT145" s="65">
        <v>282</v>
      </c>
      <c r="AU145" s="162">
        <v>1.2</v>
      </c>
      <c r="AV145" s="65">
        <f t="shared" si="19"/>
        <v>0.72999670693321417</v>
      </c>
    </row>
    <row r="146" spans="42:48" x14ac:dyDescent="0.25">
      <c r="AP146" s="65">
        <v>284</v>
      </c>
      <c r="AQ146" s="162">
        <v>1.54</v>
      </c>
      <c r="AR146" s="65">
        <f t="shared" si="18"/>
        <v>0.76521870333266306</v>
      </c>
      <c r="AS146" s="24"/>
      <c r="AT146" s="65">
        <v>284</v>
      </c>
      <c r="AU146" s="162">
        <v>1.29</v>
      </c>
      <c r="AV146" s="65">
        <f t="shared" si="19"/>
        <v>0.72645115555043382</v>
      </c>
    </row>
    <row r="147" spans="42:48" x14ac:dyDescent="0.25">
      <c r="AP147" s="65">
        <v>286</v>
      </c>
      <c r="AQ147" s="162">
        <v>1.64</v>
      </c>
      <c r="AR147" s="65">
        <f t="shared" si="18"/>
        <v>0.76188200792826677</v>
      </c>
      <c r="AS147" s="24"/>
      <c r="AT147" s="65">
        <v>286</v>
      </c>
      <c r="AU147" s="162">
        <v>1.39</v>
      </c>
      <c r="AV147" s="65">
        <f t="shared" si="19"/>
        <v>0.72251165401401118</v>
      </c>
    </row>
    <row r="148" spans="42:48" x14ac:dyDescent="0.25">
      <c r="AP148" s="65">
        <v>288</v>
      </c>
      <c r="AQ148" s="162">
        <v>1.75</v>
      </c>
      <c r="AR148" s="65">
        <f t="shared" si="18"/>
        <v>0.75821164298343091</v>
      </c>
      <c r="AS148" s="24"/>
      <c r="AT148" s="65">
        <v>288</v>
      </c>
      <c r="AU148" s="162">
        <v>1.5</v>
      </c>
      <c r="AV148" s="65">
        <f t="shared" si="19"/>
        <v>0.71817820232394636</v>
      </c>
    </row>
    <row r="149" spans="42:48" x14ac:dyDescent="0.25">
      <c r="AP149" s="65">
        <v>290</v>
      </c>
      <c r="AQ149" s="162">
        <v>1.86</v>
      </c>
      <c r="AR149" s="65">
        <f t="shared" si="18"/>
        <v>0.75454127803859505</v>
      </c>
      <c r="AS149" s="24"/>
      <c r="AT149" s="65">
        <v>290</v>
      </c>
      <c r="AU149" s="162">
        <v>1.63</v>
      </c>
      <c r="AV149" s="65">
        <f t="shared" si="19"/>
        <v>0.71305685032659694</v>
      </c>
    </row>
    <row r="150" spans="42:48" x14ac:dyDescent="0.25">
      <c r="AP150" s="65">
        <v>292</v>
      </c>
      <c r="AQ150" s="162">
        <v>1.98</v>
      </c>
      <c r="AR150" s="65">
        <f t="shared" si="18"/>
        <v>0.75053724355331952</v>
      </c>
      <c r="AS150" s="24"/>
      <c r="AT150" s="65">
        <v>292</v>
      </c>
      <c r="AU150" s="162">
        <v>1.74</v>
      </c>
      <c r="AV150" s="65">
        <f t="shared" si="19"/>
        <v>0.708723398636532</v>
      </c>
    </row>
    <row r="151" spans="42:48" x14ac:dyDescent="0.25">
      <c r="AP151" s="65">
        <v>294</v>
      </c>
      <c r="AQ151" s="162">
        <v>2.1</v>
      </c>
      <c r="AR151" s="65">
        <f t="shared" si="18"/>
        <v>0.74653320906804399</v>
      </c>
      <c r="AS151" s="24"/>
      <c r="AT151" s="65">
        <v>294</v>
      </c>
      <c r="AU151" s="162">
        <v>1.88</v>
      </c>
      <c r="AV151" s="65">
        <f t="shared" si="19"/>
        <v>0.70320809648554028</v>
      </c>
    </row>
    <row r="152" spans="42:48" x14ac:dyDescent="0.25">
      <c r="AP152" s="65">
        <v>296</v>
      </c>
      <c r="AQ152" s="162">
        <v>2.2200000000000002</v>
      </c>
      <c r="AR152" s="65">
        <f t="shared" si="18"/>
        <v>0.74252917458276846</v>
      </c>
      <c r="AS152" s="24"/>
      <c r="AT152" s="65">
        <v>296</v>
      </c>
      <c r="AU152" s="162">
        <v>2.0099999999999998</v>
      </c>
      <c r="AV152" s="65">
        <f t="shared" si="19"/>
        <v>0.69808674448819097</v>
      </c>
    </row>
    <row r="153" spans="42:48" x14ac:dyDescent="0.25">
      <c r="AP153" s="65">
        <v>298</v>
      </c>
      <c r="AQ153" s="162">
        <v>2.3199999999999998</v>
      </c>
      <c r="AR153" s="65">
        <f t="shared" si="18"/>
        <v>0.73919247917837227</v>
      </c>
      <c r="AS153" s="24"/>
      <c r="AT153" s="65">
        <v>298</v>
      </c>
      <c r="AU153" s="162">
        <v>2.14</v>
      </c>
      <c r="AV153" s="65">
        <f t="shared" si="19"/>
        <v>0.69296539249084155</v>
      </c>
    </row>
    <row r="154" spans="42:48" x14ac:dyDescent="0.25">
      <c r="AP154" s="65">
        <v>300</v>
      </c>
      <c r="AQ154" s="162">
        <v>2.46</v>
      </c>
      <c r="AR154" s="65">
        <f t="shared" si="18"/>
        <v>0.73452110561221751</v>
      </c>
      <c r="AS154" s="24"/>
      <c r="AT154" s="65">
        <v>300</v>
      </c>
      <c r="AU154" s="162">
        <v>2.2799999999999998</v>
      </c>
      <c r="AV154" s="65">
        <f t="shared" si="19"/>
        <v>0.68745009033984983</v>
      </c>
    </row>
    <row r="155" spans="42:48" x14ac:dyDescent="0.25">
      <c r="AP155" s="65">
        <v>302</v>
      </c>
      <c r="AQ155" s="162">
        <v>2.68</v>
      </c>
      <c r="AR155" s="65">
        <f t="shared" si="18"/>
        <v>0.72718037572254568</v>
      </c>
      <c r="AS155" s="24"/>
      <c r="AT155" s="65">
        <v>302</v>
      </c>
      <c r="AU155" s="162">
        <v>2.4300000000000002</v>
      </c>
      <c r="AV155" s="65">
        <f t="shared" si="19"/>
        <v>0.68154083803521592</v>
      </c>
    </row>
    <row r="156" spans="42:48" x14ac:dyDescent="0.25">
      <c r="AP156" s="65">
        <v>304</v>
      </c>
      <c r="AQ156" s="162">
        <v>2.79</v>
      </c>
      <c r="AR156" s="65">
        <f t="shared" si="18"/>
        <v>0.72351001077770982</v>
      </c>
      <c r="AS156" s="24"/>
      <c r="AT156" s="65">
        <v>304</v>
      </c>
      <c r="AU156" s="162">
        <v>2.61</v>
      </c>
      <c r="AV156" s="65">
        <f t="shared" si="19"/>
        <v>0.67444973526965513</v>
      </c>
    </row>
    <row r="157" spans="42:48" x14ac:dyDescent="0.25">
      <c r="AP157" s="65">
        <v>306</v>
      </c>
      <c r="AQ157" s="162">
        <v>2.98</v>
      </c>
      <c r="AR157" s="65">
        <f t="shared" si="18"/>
        <v>0.71717028950935702</v>
      </c>
      <c r="AS157" s="24"/>
      <c r="AT157" s="65">
        <v>306</v>
      </c>
      <c r="AU157" s="162">
        <v>2.76</v>
      </c>
      <c r="AV157" s="65">
        <f t="shared" si="19"/>
        <v>0.66854048296502122</v>
      </c>
    </row>
    <row r="158" spans="42:48" x14ac:dyDescent="0.25">
      <c r="AP158" s="65">
        <v>308</v>
      </c>
      <c r="AQ158" s="162">
        <v>3.09</v>
      </c>
      <c r="AR158" s="65">
        <f t="shared" si="18"/>
        <v>0.71349992456452105</v>
      </c>
      <c r="AS158" s="24"/>
      <c r="AT158" s="65">
        <v>308</v>
      </c>
      <c r="AU158" s="162">
        <v>2.94</v>
      </c>
      <c r="AV158" s="65">
        <f t="shared" si="19"/>
        <v>0.66144938019946053</v>
      </c>
    </row>
    <row r="159" spans="42:48" x14ac:dyDescent="0.25">
      <c r="AP159" s="65">
        <v>310</v>
      </c>
      <c r="AQ159" s="162">
        <v>3.27</v>
      </c>
      <c r="AR159" s="65">
        <f t="shared" si="18"/>
        <v>0.70749387283660781</v>
      </c>
      <c r="AS159" s="24"/>
      <c r="AT159" s="65">
        <v>310</v>
      </c>
      <c r="AU159" s="162">
        <v>3.12</v>
      </c>
      <c r="AV159" s="65">
        <f t="shared" si="19"/>
        <v>0.65435827743389974</v>
      </c>
    </row>
    <row r="160" spans="42:48" x14ac:dyDescent="0.25">
      <c r="AP160" s="65">
        <v>312</v>
      </c>
      <c r="AQ160" s="162">
        <v>3.46</v>
      </c>
      <c r="AR160" s="65">
        <f t="shared" si="18"/>
        <v>0.70115415156825489</v>
      </c>
      <c r="AS160" s="24"/>
      <c r="AT160" s="65">
        <v>312</v>
      </c>
      <c r="AU160" s="162">
        <v>3.32</v>
      </c>
      <c r="AV160" s="65">
        <f t="shared" si="19"/>
        <v>0.64647927436105457</v>
      </c>
    </row>
    <row r="161" spans="42:48" x14ac:dyDescent="0.25">
      <c r="AP161" s="65">
        <v>314</v>
      </c>
      <c r="AQ161" s="162">
        <v>3.63</v>
      </c>
      <c r="AR161" s="65">
        <f t="shared" si="18"/>
        <v>0.69548176938078132</v>
      </c>
      <c r="AS161" s="24"/>
      <c r="AT161" s="65">
        <v>314</v>
      </c>
      <c r="AU161" s="162">
        <v>3.52</v>
      </c>
      <c r="AV161" s="65">
        <f t="shared" si="19"/>
        <v>0.63860027128820929</v>
      </c>
    </row>
    <row r="162" spans="42:48" x14ac:dyDescent="0.25">
      <c r="AP162" s="65">
        <v>316</v>
      </c>
      <c r="AQ162" s="162">
        <v>3.82</v>
      </c>
      <c r="AR162" s="65">
        <f t="shared" si="18"/>
        <v>0.68914204811242841</v>
      </c>
      <c r="AS162" s="24"/>
      <c r="AT162" s="65">
        <v>316</v>
      </c>
      <c r="AU162" s="162">
        <v>3.72</v>
      </c>
      <c r="AV162" s="65">
        <f t="shared" si="19"/>
        <v>0.63072126821536401</v>
      </c>
    </row>
    <row r="163" spans="42:48" x14ac:dyDescent="0.25">
      <c r="AP163" s="65">
        <v>318</v>
      </c>
      <c r="AQ163" s="162">
        <v>4.0199999999999996</v>
      </c>
      <c r="AR163" s="65">
        <f t="shared" si="18"/>
        <v>0.68246865730363593</v>
      </c>
      <c r="AS163" s="24"/>
      <c r="AT163" s="65">
        <v>318</v>
      </c>
      <c r="AU163" s="162">
        <v>4</v>
      </c>
      <c r="AV163" s="65">
        <f t="shared" si="19"/>
        <v>0.61969066391338057</v>
      </c>
    </row>
    <row r="164" spans="42:48" x14ac:dyDescent="0.25">
      <c r="AP164" s="65">
        <v>320</v>
      </c>
      <c r="AQ164" s="162">
        <v>4.2300000000000004</v>
      </c>
      <c r="AR164" s="65">
        <f t="shared" si="18"/>
        <v>0.67546159695440378</v>
      </c>
      <c r="AS164" s="24"/>
      <c r="AT164" s="65">
        <v>320</v>
      </c>
      <c r="AU164" s="162">
        <v>4.24</v>
      </c>
      <c r="AV164" s="65">
        <f t="shared" si="19"/>
        <v>0.61023586022596632</v>
      </c>
    </row>
    <row r="165" spans="42:48" x14ac:dyDescent="0.25">
      <c r="AP165" s="65">
        <v>322</v>
      </c>
      <c r="AQ165" s="162">
        <v>4.45</v>
      </c>
      <c r="AR165" s="65">
        <f t="shared" si="18"/>
        <v>0.66812086706473195</v>
      </c>
      <c r="AS165" s="24"/>
      <c r="AT165" s="65">
        <v>322</v>
      </c>
      <c r="AU165" s="162">
        <v>4.53</v>
      </c>
      <c r="AV165" s="65">
        <f t="shared" si="19"/>
        <v>0.5988113057703407</v>
      </c>
    </row>
    <row r="166" spans="42:48" x14ac:dyDescent="0.25">
      <c r="AP166" s="65">
        <v>324</v>
      </c>
      <c r="AQ166" s="162">
        <v>4.68</v>
      </c>
      <c r="AR166" s="65">
        <f t="shared" si="18"/>
        <v>0.66044646763462056</v>
      </c>
      <c r="AS166" s="24"/>
      <c r="AT166" s="65">
        <v>324</v>
      </c>
      <c r="AU166" s="162">
        <v>4.76</v>
      </c>
      <c r="AV166" s="65">
        <f t="shared" si="19"/>
        <v>0.58975045223656863</v>
      </c>
    </row>
    <row r="167" spans="42:48" x14ac:dyDescent="0.25">
      <c r="AP167" s="65">
        <v>326</v>
      </c>
      <c r="AQ167" s="162">
        <v>4.9000000000000004</v>
      </c>
      <c r="AR167" s="65">
        <f t="shared" si="18"/>
        <v>0.65310573774494884</v>
      </c>
      <c r="AS167" s="24"/>
      <c r="AT167" s="65">
        <v>326</v>
      </c>
      <c r="AU167" s="162">
        <v>5.01</v>
      </c>
      <c r="AV167" s="65">
        <f t="shared" si="19"/>
        <v>0.57990169839551209</v>
      </c>
    </row>
    <row r="168" spans="42:48" x14ac:dyDescent="0.25">
      <c r="AP168" s="65">
        <v>328</v>
      </c>
      <c r="AQ168" s="162">
        <v>5.15</v>
      </c>
      <c r="AR168" s="65">
        <f t="shared" si="18"/>
        <v>0.64476399923395822</v>
      </c>
      <c r="AS168" s="24"/>
      <c r="AT168" s="65">
        <v>328</v>
      </c>
      <c r="AU168" s="162">
        <v>5.3</v>
      </c>
      <c r="AV168" s="65">
        <f t="shared" si="19"/>
        <v>0.56847714393988646</v>
      </c>
    </row>
    <row r="169" spans="42:48" x14ac:dyDescent="0.25">
      <c r="AP169" s="65">
        <v>330</v>
      </c>
      <c r="AQ169" s="162">
        <v>5.37</v>
      </c>
      <c r="AR169" s="65">
        <f t="shared" si="18"/>
        <v>0.63742326934428639</v>
      </c>
      <c r="AS169" s="24"/>
      <c r="AT169" s="65">
        <v>330</v>
      </c>
      <c r="AU169" s="162">
        <v>5.57</v>
      </c>
      <c r="AV169" s="65">
        <f t="shared" si="19"/>
        <v>0.55784048979154532</v>
      </c>
    </row>
    <row r="170" spans="42:48" x14ac:dyDescent="0.25">
      <c r="AP170" s="65">
        <v>332</v>
      </c>
      <c r="AQ170" s="162">
        <v>5.69</v>
      </c>
      <c r="AR170" s="65">
        <f t="shared" si="18"/>
        <v>0.62674584405021838</v>
      </c>
      <c r="AS170" s="24"/>
      <c r="AT170" s="65">
        <v>332</v>
      </c>
      <c r="AU170" s="162">
        <v>5.86</v>
      </c>
      <c r="AV170" s="65">
        <f t="shared" si="19"/>
        <v>0.5464159353359197</v>
      </c>
    </row>
    <row r="171" spans="42:48" x14ac:dyDescent="0.25">
      <c r="AP171" s="65">
        <v>334</v>
      </c>
      <c r="AQ171" s="162">
        <v>5.89</v>
      </c>
      <c r="AR171" s="65">
        <f t="shared" si="18"/>
        <v>0.6200724532414259</v>
      </c>
      <c r="AS171" s="24"/>
      <c r="AT171" s="65">
        <v>334</v>
      </c>
      <c r="AU171" s="162">
        <v>6.11</v>
      </c>
      <c r="AV171" s="65">
        <f t="shared" si="19"/>
        <v>0.53656718149486315</v>
      </c>
    </row>
    <row r="172" spans="42:48" x14ac:dyDescent="0.25">
      <c r="AP172" s="65">
        <v>336</v>
      </c>
      <c r="AQ172" s="162">
        <v>6.15</v>
      </c>
      <c r="AR172" s="65">
        <f t="shared" si="18"/>
        <v>0.6113970451899956</v>
      </c>
      <c r="AS172" s="24"/>
      <c r="AT172" s="65">
        <v>336</v>
      </c>
      <c r="AU172" s="162">
        <v>6.39</v>
      </c>
      <c r="AV172" s="65">
        <f t="shared" si="19"/>
        <v>0.52553657719287983</v>
      </c>
    </row>
    <row r="173" spans="42:48" x14ac:dyDescent="0.25">
      <c r="AP173" s="65">
        <v>338</v>
      </c>
      <c r="AQ173" s="162">
        <v>6.45</v>
      </c>
      <c r="AR173" s="65">
        <f t="shared" si="18"/>
        <v>0.60138695897680683</v>
      </c>
      <c r="AS173" s="24"/>
      <c r="AT173" s="65">
        <v>338</v>
      </c>
      <c r="AU173" s="162">
        <v>6.63</v>
      </c>
      <c r="AV173" s="65">
        <f t="shared" si="19"/>
        <v>0.51608177350546547</v>
      </c>
    </row>
    <row r="174" spans="42:48" x14ac:dyDescent="0.25">
      <c r="AP174" s="65">
        <v>340</v>
      </c>
      <c r="AQ174" s="162">
        <v>6.75</v>
      </c>
      <c r="AR174" s="65">
        <f t="shared" si="18"/>
        <v>0.59137687276361806</v>
      </c>
      <c r="AS174" s="24"/>
      <c r="AT174" s="65">
        <v>340</v>
      </c>
      <c r="AU174" s="162">
        <v>7.05</v>
      </c>
      <c r="AV174" s="65">
        <f t="shared" si="19"/>
        <v>0.49953586705249048</v>
      </c>
    </row>
    <row r="175" spans="42:48" x14ac:dyDescent="0.25">
      <c r="AP175" s="65">
        <v>342</v>
      </c>
      <c r="AQ175" s="162">
        <v>6.98</v>
      </c>
      <c r="AR175" s="65">
        <f t="shared" si="18"/>
        <v>0.58370247333350667</v>
      </c>
      <c r="AS175" s="24"/>
      <c r="AT175" s="65">
        <v>342</v>
      </c>
      <c r="AU175" s="162">
        <v>7.28</v>
      </c>
      <c r="AV175" s="65">
        <f t="shared" si="19"/>
        <v>0.49047501351871842</v>
      </c>
    </row>
    <row r="176" spans="42:48" x14ac:dyDescent="0.25">
      <c r="AP176" s="65">
        <v>344</v>
      </c>
      <c r="AQ176" s="162">
        <v>7.29</v>
      </c>
      <c r="AR176" s="65">
        <f t="shared" si="18"/>
        <v>0.57335871757987833</v>
      </c>
      <c r="AS176" s="24"/>
      <c r="AT176" s="65">
        <v>344</v>
      </c>
      <c r="AU176" s="162">
        <v>7.5</v>
      </c>
      <c r="AV176" s="65">
        <f t="shared" si="19"/>
        <v>0.48180811013858865</v>
      </c>
    </row>
    <row r="177" spans="42:48" x14ac:dyDescent="0.25">
      <c r="AP177" s="65">
        <v>346</v>
      </c>
      <c r="AQ177" s="162">
        <v>7.6</v>
      </c>
      <c r="AR177" s="65">
        <f t="shared" si="18"/>
        <v>0.56301496182624988</v>
      </c>
      <c r="AS177" s="24"/>
      <c r="AT177" s="65">
        <v>346</v>
      </c>
      <c r="AU177" s="162">
        <v>7.7</v>
      </c>
      <c r="AV177" s="65">
        <f t="shared" si="19"/>
        <v>0.47392910706574337</v>
      </c>
    </row>
    <row r="178" spans="42:48" x14ac:dyDescent="0.25">
      <c r="AP178" s="65">
        <v>348</v>
      </c>
      <c r="AQ178" s="162">
        <v>7.89</v>
      </c>
      <c r="AR178" s="65">
        <f t="shared" si="18"/>
        <v>0.55333854515350078</v>
      </c>
      <c r="AS178" s="24"/>
      <c r="AT178" s="65">
        <v>348</v>
      </c>
      <c r="AU178" s="162">
        <v>7.87</v>
      </c>
      <c r="AV178" s="65">
        <f t="shared" si="19"/>
        <v>0.46723195445382493</v>
      </c>
    </row>
    <row r="179" spans="42:48" x14ac:dyDescent="0.25">
      <c r="AP179" s="65">
        <v>350</v>
      </c>
      <c r="AQ179" s="162">
        <v>8.16</v>
      </c>
      <c r="AR179" s="65">
        <f t="shared" si="18"/>
        <v>0.54432946756163081</v>
      </c>
      <c r="AS179" s="24"/>
      <c r="AT179" s="65">
        <v>350</v>
      </c>
      <c r="AU179" s="162">
        <v>7.96</v>
      </c>
      <c r="AV179" s="65">
        <f t="shared" si="19"/>
        <v>0.46368640307104458</v>
      </c>
    </row>
    <row r="180" spans="42:48" x14ac:dyDescent="0.25">
      <c r="AP180" s="65">
        <v>352</v>
      </c>
      <c r="AQ180" s="162">
        <v>8.43</v>
      </c>
      <c r="AR180" s="65">
        <f t="shared" si="18"/>
        <v>0.53532038996976095</v>
      </c>
      <c r="AS180" s="24"/>
      <c r="AT180" s="65">
        <v>352</v>
      </c>
      <c r="AU180" s="162">
        <v>8.01</v>
      </c>
      <c r="AV180" s="65">
        <f t="shared" si="19"/>
        <v>0.46171665230283326</v>
      </c>
    </row>
    <row r="181" spans="42:48" x14ac:dyDescent="0.25">
      <c r="AP181" s="65">
        <v>354</v>
      </c>
      <c r="AQ181" s="162">
        <v>8.75</v>
      </c>
      <c r="AR181" s="65">
        <f t="shared" si="18"/>
        <v>0.52464296467569294</v>
      </c>
      <c r="AS181" s="24"/>
      <c r="AT181" s="65">
        <v>354</v>
      </c>
      <c r="AU181" s="162">
        <v>8.02</v>
      </c>
      <c r="AV181" s="65">
        <f t="shared" si="19"/>
        <v>0.46132270214919102</v>
      </c>
    </row>
    <row r="182" spans="42:48" x14ac:dyDescent="0.25">
      <c r="AP182" s="65">
        <v>356</v>
      </c>
      <c r="AQ182" s="162">
        <v>9</v>
      </c>
      <c r="AR182" s="65">
        <f t="shared" si="18"/>
        <v>0.51630122616470231</v>
      </c>
      <c r="AS182" s="24"/>
      <c r="AT182" s="65">
        <v>356</v>
      </c>
      <c r="AU182" s="162">
        <v>7.91</v>
      </c>
      <c r="AV182" s="65">
        <f t="shared" si="19"/>
        <v>0.46565615383925585</v>
      </c>
    </row>
    <row r="183" spans="42:48" x14ac:dyDescent="0.25">
      <c r="AP183" s="65">
        <v>358</v>
      </c>
      <c r="AQ183" s="162">
        <v>9.18</v>
      </c>
      <c r="AR183" s="65">
        <f t="shared" si="18"/>
        <v>0.51029517443678907</v>
      </c>
      <c r="AS183" s="24"/>
      <c r="AT183" s="65">
        <v>358</v>
      </c>
      <c r="AU183" s="162">
        <v>7.79</v>
      </c>
      <c r="AV183" s="65">
        <f t="shared" si="19"/>
        <v>0.47038355568296303</v>
      </c>
    </row>
    <row r="184" spans="42:48" x14ac:dyDescent="0.25">
      <c r="AP184" s="65">
        <v>360</v>
      </c>
      <c r="AQ184" s="162">
        <v>9.26</v>
      </c>
      <c r="AR184" s="65">
        <f t="shared" si="18"/>
        <v>0.50762581811327201</v>
      </c>
      <c r="AS184" s="24"/>
      <c r="AT184" s="65">
        <v>360</v>
      </c>
      <c r="AU184" s="162">
        <v>7.67</v>
      </c>
      <c r="AV184" s="65">
        <f t="shared" si="19"/>
        <v>0.47511095752667021</v>
      </c>
    </row>
    <row r="185" spans="42:48" x14ac:dyDescent="0.25">
      <c r="AP185" s="65">
        <v>362</v>
      </c>
      <c r="AQ185" s="162">
        <v>9.32</v>
      </c>
      <c r="AR185" s="65">
        <f t="shared" si="18"/>
        <v>0.5056238008706343</v>
      </c>
      <c r="AS185" s="24"/>
      <c r="AT185" s="65">
        <v>362</v>
      </c>
      <c r="AU185" s="162">
        <v>7.45</v>
      </c>
      <c r="AV185" s="65">
        <f t="shared" si="19"/>
        <v>0.48377786090679997</v>
      </c>
    </row>
    <row r="186" spans="42:48" x14ac:dyDescent="0.25">
      <c r="AP186" s="65">
        <v>364</v>
      </c>
      <c r="AQ186" s="162">
        <v>9.36</v>
      </c>
      <c r="AR186" s="65">
        <f t="shared" si="18"/>
        <v>0.50428912270887571</v>
      </c>
      <c r="AS186" s="24"/>
      <c r="AT186" s="65">
        <v>364</v>
      </c>
      <c r="AU186" s="162">
        <v>7.23</v>
      </c>
      <c r="AV186" s="65">
        <f t="shared" si="19"/>
        <v>0.49244476428692974</v>
      </c>
    </row>
    <row r="187" spans="42:48" x14ac:dyDescent="0.25">
      <c r="AP187" s="65">
        <v>366</v>
      </c>
      <c r="AQ187" s="162">
        <v>9.35</v>
      </c>
      <c r="AR187" s="65">
        <f t="shared" si="18"/>
        <v>0.50462279224931539</v>
      </c>
      <c r="AS187" s="24"/>
      <c r="AT187" s="65">
        <v>366</v>
      </c>
      <c r="AU187" s="162">
        <v>6.98</v>
      </c>
      <c r="AV187" s="65">
        <f t="shared" si="19"/>
        <v>0.50229351812798628</v>
      </c>
    </row>
    <row r="188" spans="42:48" x14ac:dyDescent="0.25">
      <c r="AP188" s="65">
        <v>368</v>
      </c>
      <c r="AQ188" s="162">
        <v>9.27</v>
      </c>
      <c r="AR188" s="65">
        <f t="shared" si="18"/>
        <v>0.50729214857283245</v>
      </c>
      <c r="AS188" s="24"/>
      <c r="AT188" s="65">
        <v>368</v>
      </c>
      <c r="AU188" s="162">
        <v>6.7</v>
      </c>
      <c r="AV188" s="65">
        <f t="shared" si="19"/>
        <v>0.51332412242996961</v>
      </c>
    </row>
    <row r="189" spans="42:48" x14ac:dyDescent="0.25">
      <c r="AP189" s="65">
        <v>370</v>
      </c>
      <c r="AQ189" s="162">
        <v>9.1300000000000008</v>
      </c>
      <c r="AR189" s="65">
        <f t="shared" si="18"/>
        <v>0.5119635221389871</v>
      </c>
      <c r="AS189" s="24"/>
      <c r="AT189" s="65">
        <v>370</v>
      </c>
      <c r="AU189" s="162">
        <v>6.45</v>
      </c>
      <c r="AV189" s="65">
        <f t="shared" si="19"/>
        <v>0.52317287627102615</v>
      </c>
    </row>
    <row r="190" spans="42:48" x14ac:dyDescent="0.25">
      <c r="AP190" s="65">
        <v>372</v>
      </c>
      <c r="AQ190" s="162">
        <v>8.99</v>
      </c>
      <c r="AR190" s="65">
        <f t="shared" si="18"/>
        <v>0.51663489570514187</v>
      </c>
      <c r="AS190" s="24"/>
      <c r="AT190" s="65">
        <v>372</v>
      </c>
      <c r="AU190" s="162">
        <v>6.14</v>
      </c>
      <c r="AV190" s="65">
        <f t="shared" si="19"/>
        <v>0.53538533103393637</v>
      </c>
    </row>
    <row r="191" spans="42:48" x14ac:dyDescent="0.25">
      <c r="AP191" s="65">
        <v>374</v>
      </c>
      <c r="AQ191" s="162">
        <v>8.74</v>
      </c>
      <c r="AR191" s="65">
        <f t="shared" si="18"/>
        <v>0.52497663421613261</v>
      </c>
      <c r="AS191" s="24"/>
      <c r="AT191" s="65">
        <v>374</v>
      </c>
      <c r="AU191" s="162">
        <v>5.88</v>
      </c>
      <c r="AV191" s="65">
        <f t="shared" si="19"/>
        <v>0.54562803502863522</v>
      </c>
    </row>
    <row r="192" spans="42:48" x14ac:dyDescent="0.25">
      <c r="AP192" s="65">
        <v>376</v>
      </c>
      <c r="AQ192" s="162">
        <v>8.4700000000000006</v>
      </c>
      <c r="AR192" s="65">
        <f t="shared" si="18"/>
        <v>0.53398571180800247</v>
      </c>
      <c r="AS192" s="24"/>
      <c r="AT192" s="65">
        <v>376</v>
      </c>
      <c r="AU192" s="162">
        <v>5.6</v>
      </c>
      <c r="AV192" s="65">
        <f t="shared" si="19"/>
        <v>0.55665863933061854</v>
      </c>
    </row>
    <row r="193" spans="42:48" x14ac:dyDescent="0.25">
      <c r="AP193" s="65">
        <v>378</v>
      </c>
      <c r="AQ193" s="162">
        <v>8.16</v>
      </c>
      <c r="AR193" s="65">
        <f t="shared" si="18"/>
        <v>0.54432946756163081</v>
      </c>
      <c r="AS193" s="24"/>
      <c r="AT193" s="65">
        <v>378</v>
      </c>
      <c r="AU193" s="162">
        <v>5.39</v>
      </c>
      <c r="AV193" s="65">
        <f t="shared" si="19"/>
        <v>0.56493159255710612</v>
      </c>
    </row>
    <row r="194" spans="42:48" x14ac:dyDescent="0.25">
      <c r="AP194" s="65">
        <v>380</v>
      </c>
      <c r="AQ194" s="162">
        <v>7.85</v>
      </c>
      <c r="AR194" s="65">
        <f t="shared" si="18"/>
        <v>0.55467322331525926</v>
      </c>
      <c r="AS194" s="24"/>
      <c r="AT194" s="65">
        <v>380</v>
      </c>
      <c r="AU194" s="162">
        <v>5.09</v>
      </c>
      <c r="AV194" s="65">
        <f t="shared" si="19"/>
        <v>0.57675009716637393</v>
      </c>
    </row>
    <row r="195" spans="42:48" x14ac:dyDescent="0.25">
      <c r="AP195" s="65">
        <v>382</v>
      </c>
      <c r="AQ195" s="162">
        <v>7.53</v>
      </c>
      <c r="AR195" s="65">
        <f t="shared" si="18"/>
        <v>0.56535064860932727</v>
      </c>
      <c r="AS195" s="24"/>
      <c r="AT195" s="65">
        <v>382</v>
      </c>
      <c r="AU195" s="162">
        <v>4.8099999999999996</v>
      </c>
      <c r="AV195" s="65">
        <f t="shared" si="19"/>
        <v>0.58778070146835737</v>
      </c>
    </row>
    <row r="196" spans="42:48" x14ac:dyDescent="0.25">
      <c r="AP196" s="65">
        <v>384</v>
      </c>
      <c r="AQ196" s="162">
        <v>7.17</v>
      </c>
      <c r="AR196" s="65">
        <f t="shared" si="18"/>
        <v>0.57736275206515386</v>
      </c>
      <c r="AS196" s="24"/>
      <c r="AT196" s="65">
        <v>384</v>
      </c>
      <c r="AU196" s="162">
        <v>4.59</v>
      </c>
      <c r="AV196" s="65">
        <f t="shared" si="19"/>
        <v>0.59644760484848713</v>
      </c>
    </row>
    <row r="197" spans="42:48" x14ac:dyDescent="0.25">
      <c r="AP197" s="65">
        <v>386</v>
      </c>
      <c r="AQ197" s="162">
        <v>6.85</v>
      </c>
      <c r="AR197" s="65">
        <f t="shared" ref="AR197:AR260" si="20">_xlfn.FORECAST.LINEAR(AQ197, $Y$37:$Y$44, $R$37:$R$44)</f>
        <v>0.58804017735922187</v>
      </c>
      <c r="AS197" s="24"/>
      <c r="AT197" s="65">
        <v>386</v>
      </c>
      <c r="AU197" s="162">
        <v>4.3099999999999996</v>
      </c>
      <c r="AV197" s="65">
        <f t="shared" ref="AV197:AV260" si="21">_xlfn.FORECAST.LINEAR(AU197, $Y$49:$Y$56, $R$49:$R$56)</f>
        <v>0.60747820915047046</v>
      </c>
    </row>
    <row r="198" spans="42:48" x14ac:dyDescent="0.25">
      <c r="AP198" s="65">
        <v>388</v>
      </c>
      <c r="AQ198" s="162">
        <v>6.5</v>
      </c>
      <c r="AR198" s="65">
        <f t="shared" si="20"/>
        <v>0.59971861127460868</v>
      </c>
      <c r="AS198" s="24"/>
      <c r="AT198" s="65">
        <v>388</v>
      </c>
      <c r="AU198" s="162">
        <v>4.08</v>
      </c>
      <c r="AV198" s="65">
        <f t="shared" si="21"/>
        <v>0.61653906268424252</v>
      </c>
    </row>
    <row r="199" spans="42:48" x14ac:dyDescent="0.25">
      <c r="AP199" s="65">
        <v>390</v>
      </c>
      <c r="AQ199" s="162">
        <v>6.18</v>
      </c>
      <c r="AR199" s="65">
        <f t="shared" si="20"/>
        <v>0.61039603656867669</v>
      </c>
      <c r="AS199" s="24"/>
      <c r="AT199" s="65">
        <v>390</v>
      </c>
      <c r="AU199" s="162">
        <v>3.86</v>
      </c>
      <c r="AV199" s="65">
        <f t="shared" si="21"/>
        <v>0.62520596606437229</v>
      </c>
    </row>
    <row r="200" spans="42:48" x14ac:dyDescent="0.25">
      <c r="AP200" s="65">
        <v>392</v>
      </c>
      <c r="AQ200" s="162">
        <v>5.9</v>
      </c>
      <c r="AR200" s="65">
        <f t="shared" si="20"/>
        <v>0.61973878370098623</v>
      </c>
      <c r="AS200" s="24"/>
      <c r="AT200" s="65">
        <v>392</v>
      </c>
      <c r="AU200" s="162">
        <v>3.66</v>
      </c>
      <c r="AV200" s="65">
        <f t="shared" si="21"/>
        <v>0.63308496913721757</v>
      </c>
    </row>
    <row r="201" spans="42:48" x14ac:dyDescent="0.25">
      <c r="AP201" s="65">
        <v>394</v>
      </c>
      <c r="AQ201" s="162">
        <v>5.59</v>
      </c>
      <c r="AR201" s="65">
        <f t="shared" si="20"/>
        <v>0.63008253945461468</v>
      </c>
      <c r="AS201" s="24"/>
      <c r="AT201" s="65">
        <v>394</v>
      </c>
      <c r="AU201" s="162">
        <v>3.44</v>
      </c>
      <c r="AV201" s="65">
        <f t="shared" si="21"/>
        <v>0.64175187251734733</v>
      </c>
    </row>
    <row r="202" spans="42:48" x14ac:dyDescent="0.25">
      <c r="AP202" s="65">
        <v>396</v>
      </c>
      <c r="AQ202" s="162">
        <v>5.26</v>
      </c>
      <c r="AR202" s="65">
        <f t="shared" si="20"/>
        <v>0.64109363428912225</v>
      </c>
      <c r="AS202" s="24"/>
      <c r="AT202" s="65">
        <v>396</v>
      </c>
      <c r="AU202" s="162">
        <v>3.27</v>
      </c>
      <c r="AV202" s="65">
        <f t="shared" si="21"/>
        <v>0.64844902512926583</v>
      </c>
    </row>
    <row r="203" spans="42:48" x14ac:dyDescent="0.25">
      <c r="AP203" s="65">
        <v>398</v>
      </c>
      <c r="AQ203" s="162">
        <v>5</v>
      </c>
      <c r="AR203" s="65">
        <f t="shared" si="20"/>
        <v>0.64976904234055255</v>
      </c>
      <c r="AS203" s="24"/>
      <c r="AT203" s="65">
        <v>398</v>
      </c>
      <c r="AU203" s="162">
        <v>3.1</v>
      </c>
      <c r="AV203" s="65">
        <f t="shared" si="21"/>
        <v>0.65514617774118422</v>
      </c>
    </row>
    <row r="204" spans="42:48" x14ac:dyDescent="0.25">
      <c r="AP204" s="65">
        <v>400</v>
      </c>
      <c r="AQ204" s="162">
        <v>4.78</v>
      </c>
      <c r="AR204" s="65">
        <f t="shared" si="20"/>
        <v>0.65710977223022438</v>
      </c>
      <c r="AS204" s="24"/>
      <c r="AT204" s="65">
        <v>400</v>
      </c>
      <c r="AU204" s="162">
        <v>2.93</v>
      </c>
      <c r="AV204" s="65">
        <f t="shared" si="21"/>
        <v>0.66184333035310272</v>
      </c>
    </row>
    <row r="205" spans="42:48" x14ac:dyDescent="0.25">
      <c r="AP205" s="65">
        <v>402</v>
      </c>
      <c r="AQ205" s="162">
        <v>4.46</v>
      </c>
      <c r="AR205" s="65">
        <f t="shared" si="20"/>
        <v>0.66778719752429239</v>
      </c>
      <c r="AS205" s="24"/>
      <c r="AT205" s="65">
        <v>402</v>
      </c>
      <c r="AU205" s="162">
        <v>2.72</v>
      </c>
      <c r="AV205" s="65">
        <f t="shared" si="21"/>
        <v>0.6701162835795903</v>
      </c>
    </row>
    <row r="206" spans="42:48" x14ac:dyDescent="0.25">
      <c r="AP206" s="65">
        <v>404</v>
      </c>
      <c r="AQ206" s="162">
        <v>4.2300000000000004</v>
      </c>
      <c r="AR206" s="65">
        <f t="shared" si="20"/>
        <v>0.67546159695440378</v>
      </c>
      <c r="AS206" s="24"/>
      <c r="AT206" s="65">
        <v>404</v>
      </c>
      <c r="AU206" s="162">
        <v>2.56</v>
      </c>
      <c r="AV206" s="65">
        <f t="shared" si="21"/>
        <v>0.6764194860378665</v>
      </c>
    </row>
    <row r="207" spans="42:48" x14ac:dyDescent="0.25">
      <c r="AP207" s="65">
        <v>406</v>
      </c>
      <c r="AQ207" s="162">
        <v>4</v>
      </c>
      <c r="AR207" s="65">
        <f t="shared" si="20"/>
        <v>0.68313599638451517</v>
      </c>
      <c r="AS207" s="24"/>
      <c r="AT207" s="65">
        <v>406</v>
      </c>
      <c r="AU207" s="162">
        <v>2.41</v>
      </c>
      <c r="AV207" s="65">
        <f t="shared" si="21"/>
        <v>0.68232873834250041</v>
      </c>
    </row>
    <row r="208" spans="42:48" x14ac:dyDescent="0.25">
      <c r="AP208" s="65">
        <v>408</v>
      </c>
      <c r="AQ208" s="162">
        <v>3.77</v>
      </c>
      <c r="AR208" s="65">
        <f t="shared" si="20"/>
        <v>0.69081039581462655</v>
      </c>
      <c r="AS208" s="24"/>
      <c r="AT208" s="65">
        <v>408</v>
      </c>
      <c r="AU208" s="162">
        <v>2.2599999999999998</v>
      </c>
      <c r="AV208" s="65">
        <f t="shared" si="21"/>
        <v>0.68823799064713431</v>
      </c>
    </row>
    <row r="209" spans="42:48" x14ac:dyDescent="0.25">
      <c r="AP209" s="65">
        <v>410</v>
      </c>
      <c r="AQ209" s="162">
        <v>3.66</v>
      </c>
      <c r="AR209" s="65">
        <f t="shared" si="20"/>
        <v>0.69448076075946241</v>
      </c>
      <c r="AS209" s="24"/>
      <c r="AT209" s="65">
        <v>410</v>
      </c>
      <c r="AU209" s="162">
        <v>2.11</v>
      </c>
      <c r="AV209" s="65">
        <f t="shared" si="21"/>
        <v>0.69414724295176833</v>
      </c>
    </row>
    <row r="210" spans="42:48" x14ac:dyDescent="0.25">
      <c r="AP210" s="65">
        <v>412</v>
      </c>
      <c r="AQ210" s="162">
        <v>3.36</v>
      </c>
      <c r="AR210" s="65">
        <f t="shared" si="20"/>
        <v>0.70449084697265119</v>
      </c>
      <c r="AS210" s="24"/>
      <c r="AT210" s="65">
        <v>412</v>
      </c>
      <c r="AU210" s="162">
        <v>2</v>
      </c>
      <c r="AV210" s="65">
        <f t="shared" si="21"/>
        <v>0.69848069464183316</v>
      </c>
    </row>
    <row r="211" spans="42:48" x14ac:dyDescent="0.25">
      <c r="AP211" s="65">
        <v>414</v>
      </c>
      <c r="AQ211" s="162">
        <v>3.15</v>
      </c>
      <c r="AR211" s="65">
        <f t="shared" si="20"/>
        <v>0.71149790732188334</v>
      </c>
      <c r="AS211" s="24"/>
      <c r="AT211" s="65">
        <v>414</v>
      </c>
      <c r="AU211" s="162">
        <v>1.86</v>
      </c>
      <c r="AV211" s="65">
        <f t="shared" si="21"/>
        <v>0.70399599679282487</v>
      </c>
    </row>
    <row r="212" spans="42:48" x14ac:dyDescent="0.25">
      <c r="AP212" s="65">
        <v>416</v>
      </c>
      <c r="AQ212" s="162">
        <v>2.99</v>
      </c>
      <c r="AR212" s="65">
        <f t="shared" si="20"/>
        <v>0.71683661996891734</v>
      </c>
      <c r="AS212" s="24"/>
      <c r="AT212" s="65">
        <v>416</v>
      </c>
      <c r="AU212" s="162">
        <v>1.73</v>
      </c>
      <c r="AV212" s="65">
        <f t="shared" si="21"/>
        <v>0.7091173487901743</v>
      </c>
    </row>
    <row r="213" spans="42:48" x14ac:dyDescent="0.25">
      <c r="AP213" s="65">
        <v>418</v>
      </c>
      <c r="AQ213" s="162">
        <v>2.79</v>
      </c>
      <c r="AR213" s="65">
        <f t="shared" si="20"/>
        <v>0.72351001077770982</v>
      </c>
      <c r="AS213" s="24"/>
      <c r="AT213" s="65">
        <v>418</v>
      </c>
      <c r="AU213" s="162">
        <v>1.65</v>
      </c>
      <c r="AV213" s="65">
        <f t="shared" si="21"/>
        <v>0.71226895001931234</v>
      </c>
    </row>
    <row r="214" spans="42:48" x14ac:dyDescent="0.25">
      <c r="AP214" s="65">
        <v>420</v>
      </c>
      <c r="AQ214" s="162">
        <v>2.63</v>
      </c>
      <c r="AR214" s="65">
        <f t="shared" si="20"/>
        <v>0.72884872342474383</v>
      </c>
      <c r="AS214" s="24"/>
      <c r="AT214" s="65">
        <v>420</v>
      </c>
      <c r="AU214" s="162">
        <v>1.52</v>
      </c>
      <c r="AV214" s="65">
        <f t="shared" si="21"/>
        <v>0.71739030201666176</v>
      </c>
    </row>
    <row r="215" spans="42:48" x14ac:dyDescent="0.25">
      <c r="AP215" s="65">
        <v>422</v>
      </c>
      <c r="AQ215" s="162">
        <v>2.4700000000000002</v>
      </c>
      <c r="AR215" s="65">
        <f t="shared" si="20"/>
        <v>0.73418743607177783</v>
      </c>
      <c r="AS215" s="24"/>
      <c r="AT215" s="65">
        <v>422</v>
      </c>
      <c r="AU215" s="162">
        <v>1.42</v>
      </c>
      <c r="AV215" s="65">
        <f t="shared" si="21"/>
        <v>0.7213298035530844</v>
      </c>
    </row>
    <row r="216" spans="42:48" x14ac:dyDescent="0.25">
      <c r="AP216" s="65">
        <v>424</v>
      </c>
      <c r="AQ216" s="162">
        <v>2.29</v>
      </c>
      <c r="AR216" s="65">
        <f t="shared" si="20"/>
        <v>0.74019348779969119</v>
      </c>
      <c r="AS216" s="24"/>
      <c r="AT216" s="65">
        <v>424</v>
      </c>
      <c r="AU216" s="162">
        <v>1.31</v>
      </c>
      <c r="AV216" s="65">
        <f t="shared" si="21"/>
        <v>0.72566325524314934</v>
      </c>
    </row>
    <row r="217" spans="42:48" x14ac:dyDescent="0.25">
      <c r="AP217" s="65">
        <v>426</v>
      </c>
      <c r="AQ217" s="162">
        <v>2.17</v>
      </c>
      <c r="AR217" s="65">
        <f t="shared" si="20"/>
        <v>0.74419752228496661</v>
      </c>
      <c r="AS217" s="24"/>
      <c r="AT217" s="65">
        <v>426</v>
      </c>
      <c r="AU217" s="162">
        <v>1.23</v>
      </c>
      <c r="AV217" s="65">
        <f t="shared" si="21"/>
        <v>0.72881485647228739</v>
      </c>
    </row>
    <row r="218" spans="42:48" x14ac:dyDescent="0.25">
      <c r="AP218" s="65">
        <v>428</v>
      </c>
      <c r="AQ218" s="162">
        <v>2.04</v>
      </c>
      <c r="AR218" s="65">
        <f t="shared" si="20"/>
        <v>0.74853522631068181</v>
      </c>
      <c r="AS218" s="24"/>
      <c r="AT218" s="65">
        <v>428</v>
      </c>
      <c r="AU218" s="162">
        <v>1.1499999999999999</v>
      </c>
      <c r="AV218" s="65">
        <f t="shared" si="21"/>
        <v>0.73196645770142554</v>
      </c>
    </row>
    <row r="219" spans="42:48" x14ac:dyDescent="0.25">
      <c r="AP219" s="65">
        <v>430</v>
      </c>
      <c r="AQ219" s="162">
        <v>1.92</v>
      </c>
      <c r="AR219" s="65">
        <f t="shared" si="20"/>
        <v>0.75253926079595723</v>
      </c>
      <c r="AS219" s="24"/>
      <c r="AT219" s="65">
        <v>430</v>
      </c>
      <c r="AU219" s="162">
        <v>1.07</v>
      </c>
      <c r="AV219" s="65">
        <f t="shared" si="21"/>
        <v>0.73511805893056359</v>
      </c>
    </row>
    <row r="220" spans="42:48" x14ac:dyDescent="0.25">
      <c r="AP220" s="65">
        <v>432</v>
      </c>
      <c r="AQ220" s="162">
        <v>1.8</v>
      </c>
      <c r="AR220" s="65">
        <f t="shared" si="20"/>
        <v>0.75654329528123276</v>
      </c>
      <c r="AS220" s="24"/>
      <c r="AT220" s="65">
        <v>432</v>
      </c>
      <c r="AU220" s="162">
        <v>1</v>
      </c>
      <c r="AV220" s="65">
        <f t="shared" si="21"/>
        <v>0.73787571000605945</v>
      </c>
    </row>
    <row r="221" spans="42:48" x14ac:dyDescent="0.25">
      <c r="AP221" s="65">
        <v>434</v>
      </c>
      <c r="AQ221" s="162">
        <v>1.67</v>
      </c>
      <c r="AR221" s="65">
        <f t="shared" si="20"/>
        <v>0.76088099930694797</v>
      </c>
      <c r="AS221" s="24"/>
      <c r="AT221" s="65">
        <v>434</v>
      </c>
      <c r="AU221" s="162">
        <v>0.92</v>
      </c>
      <c r="AV221" s="65">
        <f t="shared" si="21"/>
        <v>0.74102731123519761</v>
      </c>
    </row>
    <row r="222" spans="42:48" x14ac:dyDescent="0.25">
      <c r="AP222" s="65">
        <v>436</v>
      </c>
      <c r="AQ222" s="162">
        <v>1.56</v>
      </c>
      <c r="AR222" s="65">
        <f t="shared" si="20"/>
        <v>0.76455136425178383</v>
      </c>
      <c r="AS222" s="24"/>
      <c r="AT222" s="65">
        <v>436</v>
      </c>
      <c r="AU222" s="162">
        <v>0.85</v>
      </c>
      <c r="AV222" s="65">
        <f t="shared" si="21"/>
        <v>0.74378496231069335</v>
      </c>
    </row>
    <row r="223" spans="42:48" x14ac:dyDescent="0.25">
      <c r="AP223" s="65">
        <v>438</v>
      </c>
      <c r="AQ223" s="162">
        <v>1.46</v>
      </c>
      <c r="AR223" s="65">
        <f t="shared" si="20"/>
        <v>0.76788805965618001</v>
      </c>
      <c r="AS223" s="24"/>
      <c r="AT223" s="65">
        <v>438</v>
      </c>
      <c r="AU223" s="162">
        <v>0.8</v>
      </c>
      <c r="AV223" s="65">
        <f t="shared" si="21"/>
        <v>0.74575471307890473</v>
      </c>
    </row>
    <row r="224" spans="42:48" x14ac:dyDescent="0.25">
      <c r="AP224" s="65">
        <v>440</v>
      </c>
      <c r="AQ224" s="162">
        <v>1.36</v>
      </c>
      <c r="AR224" s="65">
        <f t="shared" si="20"/>
        <v>0.77122475506057631</v>
      </c>
      <c r="AS224" s="24"/>
      <c r="AT224" s="65">
        <v>440</v>
      </c>
      <c r="AU224" s="162">
        <v>0.74</v>
      </c>
      <c r="AV224" s="65">
        <f t="shared" si="21"/>
        <v>0.74811841400075829</v>
      </c>
    </row>
    <row r="225" spans="42:48" x14ac:dyDescent="0.25">
      <c r="AP225" s="65">
        <v>442</v>
      </c>
      <c r="AQ225" s="162">
        <v>1.28</v>
      </c>
      <c r="AR225" s="65">
        <f t="shared" si="20"/>
        <v>0.77389411138409336</v>
      </c>
      <c r="AS225" s="24"/>
      <c r="AT225" s="65">
        <v>442</v>
      </c>
      <c r="AU225" s="162">
        <v>0.69</v>
      </c>
      <c r="AV225" s="65">
        <f t="shared" si="21"/>
        <v>0.75008816476896967</v>
      </c>
    </row>
    <row r="226" spans="42:48" x14ac:dyDescent="0.25">
      <c r="AP226" s="65">
        <v>444</v>
      </c>
      <c r="AQ226" s="162">
        <v>1.19</v>
      </c>
      <c r="AR226" s="65">
        <f t="shared" si="20"/>
        <v>0.77689713724804998</v>
      </c>
      <c r="AS226" s="24"/>
      <c r="AT226" s="65">
        <v>444</v>
      </c>
      <c r="AU226" s="162">
        <v>0.65</v>
      </c>
      <c r="AV226" s="65">
        <f t="shared" si="21"/>
        <v>0.75166396538353863</v>
      </c>
    </row>
    <row r="227" spans="42:48" x14ac:dyDescent="0.25">
      <c r="AP227" s="65">
        <v>446</v>
      </c>
      <c r="AQ227" s="162">
        <v>1.1200000000000001</v>
      </c>
      <c r="AR227" s="65">
        <f t="shared" si="20"/>
        <v>0.77923282403112737</v>
      </c>
      <c r="AS227" s="24"/>
      <c r="AT227" s="65">
        <v>446</v>
      </c>
      <c r="AU227" s="162">
        <v>0.6</v>
      </c>
      <c r="AV227" s="65">
        <f t="shared" si="21"/>
        <v>0.75363371615175001</v>
      </c>
    </row>
    <row r="228" spans="42:48" x14ac:dyDescent="0.25">
      <c r="AP228" s="65">
        <v>448</v>
      </c>
      <c r="AQ228" s="162">
        <v>1.05</v>
      </c>
      <c r="AR228" s="65">
        <f t="shared" si="20"/>
        <v>0.78156851081420475</v>
      </c>
      <c r="AS228" s="24"/>
      <c r="AT228" s="65">
        <v>448</v>
      </c>
      <c r="AU228" s="162">
        <v>0.56999999999999995</v>
      </c>
      <c r="AV228" s="65">
        <f t="shared" si="21"/>
        <v>0.75481556661267679</v>
      </c>
    </row>
    <row r="229" spans="42:48" x14ac:dyDescent="0.25">
      <c r="AP229" s="65">
        <v>450</v>
      </c>
      <c r="AQ229" s="162">
        <v>0.98</v>
      </c>
      <c r="AR229" s="65">
        <f t="shared" si="20"/>
        <v>0.78390419759728214</v>
      </c>
      <c r="AS229" s="24"/>
      <c r="AT229" s="65">
        <v>450</v>
      </c>
      <c r="AU229" s="162">
        <v>0.55000000000000004</v>
      </c>
      <c r="AV229" s="65">
        <f t="shared" si="21"/>
        <v>0.75560346691996128</v>
      </c>
    </row>
    <row r="230" spans="42:48" x14ac:dyDescent="0.25">
      <c r="AP230" s="65">
        <v>452</v>
      </c>
      <c r="AQ230" s="162">
        <v>0.92</v>
      </c>
      <c r="AR230" s="65">
        <f t="shared" si="20"/>
        <v>0.78590621483991985</v>
      </c>
      <c r="AS230" s="24"/>
      <c r="AT230" s="65">
        <v>452</v>
      </c>
      <c r="AU230" s="162">
        <v>0.52</v>
      </c>
      <c r="AV230" s="65">
        <f t="shared" si="21"/>
        <v>0.75678531738088806</v>
      </c>
    </row>
    <row r="231" spans="42:48" x14ac:dyDescent="0.25">
      <c r="AP231" s="65">
        <v>454</v>
      </c>
      <c r="AQ231" s="162">
        <v>0.86</v>
      </c>
      <c r="AR231" s="65">
        <f t="shared" si="20"/>
        <v>0.78790823208255756</v>
      </c>
      <c r="AS231" s="24"/>
      <c r="AT231" s="65">
        <v>454</v>
      </c>
      <c r="AU231" s="162">
        <v>0.5</v>
      </c>
      <c r="AV231" s="65">
        <f t="shared" si="21"/>
        <v>0.75757321768817265</v>
      </c>
    </row>
    <row r="232" spans="42:48" x14ac:dyDescent="0.25">
      <c r="AP232" s="65">
        <v>456</v>
      </c>
      <c r="AQ232" s="162">
        <v>0.82</v>
      </c>
      <c r="AR232" s="65">
        <f t="shared" si="20"/>
        <v>0.78924291024431614</v>
      </c>
      <c r="AS232" s="24"/>
      <c r="AT232" s="65">
        <v>456</v>
      </c>
      <c r="AU232" s="162">
        <v>0.48</v>
      </c>
      <c r="AV232" s="65">
        <f t="shared" si="21"/>
        <v>0.75836111799545713</v>
      </c>
    </row>
    <row r="233" spans="42:48" x14ac:dyDescent="0.25">
      <c r="AP233" s="65">
        <v>458</v>
      </c>
      <c r="AQ233" s="162">
        <v>0.76</v>
      </c>
      <c r="AR233" s="65">
        <f t="shared" si="20"/>
        <v>0.79124492748695385</v>
      </c>
      <c r="AS233" s="24"/>
      <c r="AT233" s="65">
        <v>458</v>
      </c>
      <c r="AU233" s="162">
        <v>0.46</v>
      </c>
      <c r="AV233" s="65">
        <f t="shared" si="21"/>
        <v>0.75914901830274162</v>
      </c>
    </row>
    <row r="234" spans="42:48" x14ac:dyDescent="0.25">
      <c r="AP234" s="65">
        <v>460</v>
      </c>
      <c r="AQ234" s="162">
        <v>0.72</v>
      </c>
      <c r="AR234" s="65">
        <f t="shared" si="20"/>
        <v>0.79257960564871233</v>
      </c>
      <c r="AS234" s="24"/>
      <c r="AT234" s="65">
        <v>460</v>
      </c>
      <c r="AU234" s="162">
        <v>0.44</v>
      </c>
      <c r="AV234" s="65">
        <f t="shared" si="21"/>
        <v>0.75993691861002621</v>
      </c>
    </row>
    <row r="235" spans="42:48" x14ac:dyDescent="0.25">
      <c r="AP235" s="65">
        <v>462</v>
      </c>
      <c r="AQ235" s="162">
        <v>0.69</v>
      </c>
      <c r="AR235" s="65">
        <f t="shared" si="20"/>
        <v>0.79358061427003124</v>
      </c>
      <c r="AS235" s="24"/>
      <c r="AT235" s="65">
        <v>462</v>
      </c>
      <c r="AU235" s="162">
        <v>0.42</v>
      </c>
      <c r="AV235" s="65">
        <f t="shared" si="21"/>
        <v>0.7607248189173107</v>
      </c>
    </row>
    <row r="236" spans="42:48" x14ac:dyDescent="0.25">
      <c r="AP236" s="65">
        <v>464</v>
      </c>
      <c r="AQ236" s="162">
        <v>0.65</v>
      </c>
      <c r="AR236" s="65">
        <f t="shared" si="20"/>
        <v>0.79491529243178971</v>
      </c>
      <c r="AS236" s="24"/>
      <c r="AT236" s="65">
        <v>464</v>
      </c>
      <c r="AU236" s="162">
        <v>0.4</v>
      </c>
      <c r="AV236" s="65">
        <f t="shared" si="21"/>
        <v>0.76151271922459518</v>
      </c>
    </row>
    <row r="237" spans="42:48" x14ac:dyDescent="0.25">
      <c r="AP237" s="65">
        <v>466</v>
      </c>
      <c r="AQ237" s="162">
        <v>0.62</v>
      </c>
      <c r="AR237" s="65">
        <f t="shared" si="20"/>
        <v>0.79591630105310862</v>
      </c>
      <c r="AS237" s="24"/>
      <c r="AT237" s="65">
        <v>466</v>
      </c>
      <c r="AU237" s="162">
        <v>0.39</v>
      </c>
      <c r="AV237" s="65">
        <f t="shared" si="21"/>
        <v>0.76190666937823748</v>
      </c>
    </row>
    <row r="238" spans="42:48" x14ac:dyDescent="0.25">
      <c r="AP238" s="65">
        <v>468</v>
      </c>
      <c r="AQ238" s="162">
        <v>0.59</v>
      </c>
      <c r="AR238" s="65">
        <f t="shared" si="20"/>
        <v>0.79691730967442753</v>
      </c>
      <c r="AS238" s="24"/>
      <c r="AT238" s="65">
        <v>468</v>
      </c>
      <c r="AU238" s="162">
        <v>0.38</v>
      </c>
      <c r="AV238" s="65">
        <f t="shared" si="21"/>
        <v>0.76230061953187978</v>
      </c>
    </row>
    <row r="239" spans="42:48" x14ac:dyDescent="0.25">
      <c r="AP239" s="65">
        <v>470</v>
      </c>
      <c r="AQ239" s="162">
        <v>0.56999999999999995</v>
      </c>
      <c r="AR239" s="65">
        <f t="shared" si="20"/>
        <v>0.79758464875530677</v>
      </c>
      <c r="AS239" s="24"/>
      <c r="AT239" s="65">
        <v>470</v>
      </c>
      <c r="AU239" s="162">
        <v>0.36</v>
      </c>
      <c r="AV239" s="65">
        <f t="shared" si="21"/>
        <v>0.76308851983916426</v>
      </c>
    </row>
    <row r="240" spans="42:48" x14ac:dyDescent="0.25">
      <c r="AP240" s="65">
        <v>472</v>
      </c>
      <c r="AQ240" s="162">
        <v>0.55000000000000004</v>
      </c>
      <c r="AR240" s="65">
        <f t="shared" si="20"/>
        <v>0.79825198783618601</v>
      </c>
      <c r="AS240" s="24"/>
      <c r="AT240" s="65">
        <v>472</v>
      </c>
      <c r="AU240" s="162">
        <v>0.34</v>
      </c>
      <c r="AV240" s="65">
        <f t="shared" si="21"/>
        <v>0.76387642014644885</v>
      </c>
    </row>
    <row r="241" spans="42:48" x14ac:dyDescent="0.25">
      <c r="AP241" s="65">
        <v>474</v>
      </c>
      <c r="AQ241" s="162">
        <v>0.53</v>
      </c>
      <c r="AR241" s="65">
        <f t="shared" si="20"/>
        <v>0.79891932691706524</v>
      </c>
      <c r="AS241" s="24"/>
      <c r="AT241" s="65">
        <v>474</v>
      </c>
      <c r="AU241" s="162">
        <v>0.32</v>
      </c>
      <c r="AV241" s="65">
        <f t="shared" si="21"/>
        <v>0.76466432045373334</v>
      </c>
    </row>
    <row r="242" spans="42:48" x14ac:dyDescent="0.25">
      <c r="AP242" s="65">
        <v>476</v>
      </c>
      <c r="AQ242" s="162">
        <v>0.51</v>
      </c>
      <c r="AR242" s="65">
        <f t="shared" si="20"/>
        <v>0.79958666599794448</v>
      </c>
      <c r="AS242" s="24"/>
      <c r="AT242" s="65">
        <v>476</v>
      </c>
      <c r="AU242" s="162">
        <v>0.31</v>
      </c>
      <c r="AV242" s="65">
        <f t="shared" si="21"/>
        <v>0.76505827060737563</v>
      </c>
    </row>
    <row r="243" spans="42:48" x14ac:dyDescent="0.25">
      <c r="AP243" s="65">
        <v>478</v>
      </c>
      <c r="AQ243" s="162">
        <v>0.49</v>
      </c>
      <c r="AR243" s="65">
        <f t="shared" si="20"/>
        <v>0.80025400507882372</v>
      </c>
      <c r="AS243" s="24"/>
      <c r="AT243" s="65">
        <v>478</v>
      </c>
      <c r="AU243" s="162">
        <v>0.28999999999999998</v>
      </c>
      <c r="AV243" s="65">
        <f t="shared" si="21"/>
        <v>0.76584617091466012</v>
      </c>
    </row>
    <row r="244" spans="42:48" x14ac:dyDescent="0.25">
      <c r="AP244" s="65">
        <v>480</v>
      </c>
      <c r="AQ244" s="162">
        <v>0.47</v>
      </c>
      <c r="AR244" s="65">
        <f t="shared" si="20"/>
        <v>0.80092134415970295</v>
      </c>
      <c r="AS244" s="24"/>
      <c r="AT244" s="65">
        <v>480</v>
      </c>
      <c r="AU244" s="162">
        <v>0.28000000000000003</v>
      </c>
      <c r="AV244" s="65">
        <f t="shared" si="21"/>
        <v>0.76624012106830242</v>
      </c>
    </row>
    <row r="245" spans="42:48" x14ac:dyDescent="0.25">
      <c r="AP245" s="65">
        <v>482</v>
      </c>
      <c r="AQ245" s="162">
        <v>0.45</v>
      </c>
      <c r="AR245" s="65">
        <f t="shared" si="20"/>
        <v>0.8015886832405823</v>
      </c>
      <c r="AS245" s="24"/>
      <c r="AT245" s="65">
        <v>482</v>
      </c>
      <c r="AU245" s="162">
        <v>0.26</v>
      </c>
      <c r="AV245" s="65">
        <f t="shared" si="21"/>
        <v>0.7670280213755869</v>
      </c>
    </row>
    <row r="246" spans="42:48" x14ac:dyDescent="0.25">
      <c r="AP246" s="65">
        <v>484</v>
      </c>
      <c r="AQ246" s="162">
        <v>0.43</v>
      </c>
      <c r="AR246" s="65">
        <f t="shared" si="20"/>
        <v>0.80225602232146154</v>
      </c>
      <c r="AS246" s="24"/>
      <c r="AT246" s="65">
        <v>484</v>
      </c>
      <c r="AU246" s="162">
        <v>0.24</v>
      </c>
      <c r="AV246" s="65">
        <f t="shared" si="21"/>
        <v>0.76781592168287138</v>
      </c>
    </row>
    <row r="247" spans="42:48" x14ac:dyDescent="0.25">
      <c r="AP247" s="65">
        <v>486</v>
      </c>
      <c r="AQ247" s="162">
        <v>0.41</v>
      </c>
      <c r="AR247" s="65">
        <f t="shared" si="20"/>
        <v>0.80292336140234077</v>
      </c>
      <c r="AS247" s="24"/>
      <c r="AT247" s="65">
        <v>486</v>
      </c>
      <c r="AU247" s="162">
        <v>0.23</v>
      </c>
      <c r="AV247" s="65">
        <f t="shared" si="21"/>
        <v>0.76820987183651368</v>
      </c>
    </row>
    <row r="248" spans="42:48" x14ac:dyDescent="0.25">
      <c r="AP248" s="65">
        <v>488</v>
      </c>
      <c r="AQ248" s="162">
        <v>0.39</v>
      </c>
      <c r="AR248" s="65">
        <f t="shared" si="20"/>
        <v>0.80359070048322001</v>
      </c>
      <c r="AS248" s="24"/>
      <c r="AT248" s="65">
        <v>488</v>
      </c>
      <c r="AU248" s="162">
        <v>0.21</v>
      </c>
      <c r="AV248" s="65">
        <f t="shared" si="21"/>
        <v>0.76899777214379827</v>
      </c>
    </row>
    <row r="249" spans="42:48" x14ac:dyDescent="0.25">
      <c r="AP249" s="65">
        <v>490</v>
      </c>
      <c r="AQ249" s="162">
        <v>0.37</v>
      </c>
      <c r="AR249" s="65">
        <f t="shared" si="20"/>
        <v>0.80425803956409925</v>
      </c>
      <c r="AS249" s="24"/>
      <c r="AT249" s="65">
        <v>490</v>
      </c>
      <c r="AU249" s="162">
        <v>0.19</v>
      </c>
      <c r="AV249" s="65">
        <f t="shared" si="21"/>
        <v>0.76978567245108276</v>
      </c>
    </row>
    <row r="250" spans="42:48" x14ac:dyDescent="0.25">
      <c r="AP250" s="65">
        <v>492</v>
      </c>
      <c r="AQ250" s="162">
        <v>0.35</v>
      </c>
      <c r="AR250" s="65">
        <f t="shared" si="20"/>
        <v>0.80492537864497848</v>
      </c>
      <c r="AS250" s="24"/>
      <c r="AT250" s="65">
        <v>492</v>
      </c>
      <c r="AU250" s="162">
        <v>0.18</v>
      </c>
      <c r="AV250" s="65">
        <f t="shared" si="21"/>
        <v>0.77017962260472506</v>
      </c>
    </row>
    <row r="251" spans="42:48" x14ac:dyDescent="0.25">
      <c r="AP251" s="65">
        <v>494</v>
      </c>
      <c r="AQ251" s="162">
        <v>0.33</v>
      </c>
      <c r="AR251" s="65">
        <f t="shared" si="20"/>
        <v>0.80559271772585772</v>
      </c>
      <c r="AS251" s="24"/>
      <c r="AT251" s="65">
        <v>494</v>
      </c>
      <c r="AU251" s="162">
        <v>0.16</v>
      </c>
      <c r="AV251" s="65">
        <f t="shared" si="21"/>
        <v>0.77096752291200954</v>
      </c>
    </row>
    <row r="252" spans="42:48" x14ac:dyDescent="0.25">
      <c r="AP252" s="65">
        <v>496</v>
      </c>
      <c r="AQ252" s="162">
        <v>0.31</v>
      </c>
      <c r="AR252" s="65">
        <f t="shared" si="20"/>
        <v>0.80626005680673696</v>
      </c>
      <c r="AS252" s="24"/>
      <c r="AT252" s="65">
        <v>496</v>
      </c>
      <c r="AU252" s="162">
        <v>0.14000000000000001</v>
      </c>
      <c r="AV252" s="65">
        <f t="shared" si="21"/>
        <v>0.77175542321929402</v>
      </c>
    </row>
    <row r="253" spans="42:48" x14ac:dyDescent="0.25">
      <c r="AP253" s="65">
        <v>498</v>
      </c>
      <c r="AQ253" s="162">
        <v>0.3</v>
      </c>
      <c r="AR253" s="65">
        <f t="shared" si="20"/>
        <v>0.80659372634717663</v>
      </c>
      <c r="AS253" s="24"/>
      <c r="AT253" s="65">
        <v>498</v>
      </c>
      <c r="AU253" s="162">
        <v>0.12</v>
      </c>
      <c r="AV253" s="65">
        <f t="shared" si="21"/>
        <v>0.77254332352657862</v>
      </c>
    </row>
    <row r="254" spans="42:48" x14ac:dyDescent="0.25">
      <c r="AP254" s="65">
        <v>500</v>
      </c>
      <c r="AQ254" s="162">
        <v>0.28000000000000003</v>
      </c>
      <c r="AR254" s="65">
        <f t="shared" si="20"/>
        <v>0.80726106542805587</v>
      </c>
      <c r="AS254" s="24"/>
      <c r="AT254" s="65">
        <v>500</v>
      </c>
      <c r="AU254" s="162">
        <v>0.11</v>
      </c>
      <c r="AV254" s="65">
        <f t="shared" si="21"/>
        <v>0.7729372736802208</v>
      </c>
    </row>
    <row r="255" spans="42:48" x14ac:dyDescent="0.25">
      <c r="AP255" s="65">
        <v>502</v>
      </c>
      <c r="AQ255" s="162">
        <v>0.26</v>
      </c>
      <c r="AR255" s="65">
        <f t="shared" si="20"/>
        <v>0.80792840450893511</v>
      </c>
      <c r="AS255" s="24"/>
      <c r="AT255" s="65">
        <v>502</v>
      </c>
      <c r="AU255" s="162">
        <v>0.1</v>
      </c>
      <c r="AV255" s="65">
        <f t="shared" si="21"/>
        <v>0.7733312238338631</v>
      </c>
    </row>
    <row r="256" spans="42:48" x14ac:dyDescent="0.25">
      <c r="AP256" s="65">
        <v>504</v>
      </c>
      <c r="AQ256" s="162">
        <v>0.24</v>
      </c>
      <c r="AR256" s="65">
        <f t="shared" si="20"/>
        <v>0.80859574358981434</v>
      </c>
      <c r="AS256" s="24"/>
      <c r="AT256" s="65">
        <v>504</v>
      </c>
      <c r="AU256" s="162">
        <v>0.08</v>
      </c>
      <c r="AV256" s="65">
        <f t="shared" si="21"/>
        <v>0.77411912414114759</v>
      </c>
    </row>
    <row r="257" spans="42:48" x14ac:dyDescent="0.25">
      <c r="AP257" s="65">
        <v>506</v>
      </c>
      <c r="AQ257" s="162">
        <v>0.22</v>
      </c>
      <c r="AR257" s="65">
        <f t="shared" si="20"/>
        <v>0.80926308267069369</v>
      </c>
      <c r="AS257" s="24"/>
      <c r="AT257" s="65">
        <v>506</v>
      </c>
      <c r="AU257" s="162">
        <v>7.0000000000000007E-2</v>
      </c>
      <c r="AV257" s="65">
        <f t="shared" si="21"/>
        <v>0.77451307429478988</v>
      </c>
    </row>
    <row r="258" spans="42:48" x14ac:dyDescent="0.25">
      <c r="AP258" s="65">
        <v>508</v>
      </c>
      <c r="AQ258" s="162">
        <v>0.2</v>
      </c>
      <c r="AR258" s="65">
        <f t="shared" si="20"/>
        <v>0.80993042175157293</v>
      </c>
      <c r="AS258" s="24"/>
      <c r="AT258" s="65">
        <v>508</v>
      </c>
      <c r="AU258" s="162">
        <v>7.0000000000000007E-2</v>
      </c>
      <c r="AV258" s="65">
        <f t="shared" si="21"/>
        <v>0.77451307429478988</v>
      </c>
    </row>
    <row r="259" spans="42:48" x14ac:dyDescent="0.25">
      <c r="AP259" s="65">
        <v>510</v>
      </c>
      <c r="AQ259" s="162">
        <v>0.18</v>
      </c>
      <c r="AR259" s="65">
        <f t="shared" si="20"/>
        <v>0.81059776083245216</v>
      </c>
      <c r="AS259" s="24"/>
      <c r="AT259" s="65">
        <v>510</v>
      </c>
      <c r="AU259" s="162">
        <v>0.06</v>
      </c>
      <c r="AV259" s="65">
        <f t="shared" si="21"/>
        <v>0.77490702444843218</v>
      </c>
    </row>
    <row r="260" spans="42:48" x14ac:dyDescent="0.25">
      <c r="AP260" s="65">
        <v>512</v>
      </c>
      <c r="AQ260" s="162">
        <v>0.16</v>
      </c>
      <c r="AR260" s="65">
        <f t="shared" si="20"/>
        <v>0.8112650999133314</v>
      </c>
      <c r="AS260" s="24"/>
      <c r="AT260" s="65">
        <v>512</v>
      </c>
      <c r="AU260" s="162">
        <v>0.05</v>
      </c>
      <c r="AV260" s="65">
        <f t="shared" si="21"/>
        <v>0.77530097460207448</v>
      </c>
    </row>
    <row r="261" spans="42:48" x14ac:dyDescent="0.25">
      <c r="AP261" s="65">
        <v>514</v>
      </c>
      <c r="AQ261" s="162">
        <v>0.15</v>
      </c>
      <c r="AR261" s="65">
        <f t="shared" ref="AR261:AR324" si="22">_xlfn.FORECAST.LINEAR(AQ261, $Y$37:$Y$44, $R$37:$R$44)</f>
        <v>0.81159876945377107</v>
      </c>
      <c r="AS261" s="24"/>
      <c r="AT261" s="65">
        <v>514</v>
      </c>
      <c r="AU261" s="162">
        <v>0.05</v>
      </c>
      <c r="AV261" s="65">
        <f t="shared" ref="AV261:AV324" si="23">_xlfn.FORECAST.LINEAR(AU261, $Y$49:$Y$56, $R$49:$R$56)</f>
        <v>0.77530097460207448</v>
      </c>
    </row>
    <row r="262" spans="42:48" x14ac:dyDescent="0.25">
      <c r="AP262" s="65">
        <v>516</v>
      </c>
      <c r="AQ262" s="162">
        <v>0.13</v>
      </c>
      <c r="AR262" s="65">
        <f t="shared" si="22"/>
        <v>0.81226610853465031</v>
      </c>
      <c r="AS262" s="24"/>
      <c r="AT262" s="65">
        <v>516</v>
      </c>
      <c r="AU262" s="162">
        <v>0.05</v>
      </c>
      <c r="AV262" s="65">
        <f t="shared" si="23"/>
        <v>0.77530097460207448</v>
      </c>
    </row>
    <row r="263" spans="42:48" x14ac:dyDescent="0.25">
      <c r="AP263" s="65">
        <v>518</v>
      </c>
      <c r="AQ263" s="162">
        <v>0.12</v>
      </c>
      <c r="AR263" s="65">
        <f t="shared" si="22"/>
        <v>0.81259977807508987</v>
      </c>
      <c r="AS263" s="24"/>
      <c r="AT263" s="65">
        <v>518</v>
      </c>
      <c r="AU263" s="162">
        <v>0.05</v>
      </c>
      <c r="AV263" s="65">
        <f t="shared" si="23"/>
        <v>0.77530097460207448</v>
      </c>
    </row>
    <row r="264" spans="42:48" x14ac:dyDescent="0.25">
      <c r="AP264" s="65">
        <v>520</v>
      </c>
      <c r="AQ264" s="162">
        <v>0.11</v>
      </c>
      <c r="AR264" s="65">
        <f t="shared" si="22"/>
        <v>0.81293344761552955</v>
      </c>
      <c r="AS264" s="24"/>
      <c r="AT264" s="65">
        <v>520</v>
      </c>
      <c r="AU264" s="162">
        <v>0.05</v>
      </c>
      <c r="AV264" s="65">
        <f t="shared" si="23"/>
        <v>0.77530097460207448</v>
      </c>
    </row>
    <row r="265" spans="42:48" x14ac:dyDescent="0.25">
      <c r="AP265" s="65">
        <v>522</v>
      </c>
      <c r="AQ265" s="162">
        <v>0.1</v>
      </c>
      <c r="AR265" s="65">
        <f t="shared" si="22"/>
        <v>0.81326711715596911</v>
      </c>
      <c r="AS265" s="24"/>
      <c r="AT265" s="65">
        <v>522</v>
      </c>
      <c r="AU265" s="162">
        <v>0.05</v>
      </c>
      <c r="AV265" s="65">
        <f t="shared" si="23"/>
        <v>0.77530097460207448</v>
      </c>
    </row>
    <row r="266" spans="42:48" x14ac:dyDescent="0.25">
      <c r="AP266" s="65">
        <v>524</v>
      </c>
      <c r="AQ266" s="162">
        <v>0.09</v>
      </c>
      <c r="AR266" s="65">
        <f t="shared" si="22"/>
        <v>0.81360078669640878</v>
      </c>
      <c r="AS266" s="24"/>
      <c r="AT266" s="65">
        <v>524</v>
      </c>
      <c r="AU266" s="162">
        <v>0.05</v>
      </c>
      <c r="AV266" s="65">
        <f t="shared" si="23"/>
        <v>0.77530097460207448</v>
      </c>
    </row>
    <row r="267" spans="42:48" x14ac:dyDescent="0.25">
      <c r="AP267" s="65">
        <v>526</v>
      </c>
      <c r="AQ267" s="162">
        <v>0.09</v>
      </c>
      <c r="AR267" s="65">
        <f t="shared" si="22"/>
        <v>0.81360078669640878</v>
      </c>
      <c r="AS267" s="24"/>
      <c r="AT267" s="65">
        <v>526</v>
      </c>
      <c r="AU267" s="162">
        <v>0.05</v>
      </c>
      <c r="AV267" s="65">
        <f t="shared" si="23"/>
        <v>0.77530097460207448</v>
      </c>
    </row>
    <row r="268" spans="42:48" x14ac:dyDescent="0.25">
      <c r="AP268" s="65">
        <v>528</v>
      </c>
      <c r="AQ268" s="162">
        <v>0.08</v>
      </c>
      <c r="AR268" s="65">
        <f t="shared" si="22"/>
        <v>0.81393445623684835</v>
      </c>
      <c r="AS268" s="24"/>
      <c r="AT268" s="65">
        <v>528</v>
      </c>
      <c r="AU268" s="162">
        <v>0.05</v>
      </c>
      <c r="AV268" s="65">
        <f t="shared" si="23"/>
        <v>0.77530097460207448</v>
      </c>
    </row>
    <row r="269" spans="42:48" x14ac:dyDescent="0.25">
      <c r="AP269" s="65">
        <v>530</v>
      </c>
      <c r="AQ269" s="162">
        <v>0.08</v>
      </c>
      <c r="AR269" s="65">
        <f t="shared" si="22"/>
        <v>0.81393445623684835</v>
      </c>
      <c r="AS269" s="24"/>
      <c r="AT269" s="65">
        <v>530</v>
      </c>
      <c r="AU269" s="162">
        <v>0.05</v>
      </c>
      <c r="AV269" s="65">
        <f t="shared" si="23"/>
        <v>0.77530097460207448</v>
      </c>
    </row>
    <row r="270" spans="42:48" x14ac:dyDescent="0.25">
      <c r="AP270" s="65">
        <v>532</v>
      </c>
      <c r="AQ270" s="162">
        <v>0.08</v>
      </c>
      <c r="AR270" s="65">
        <f t="shared" si="22"/>
        <v>0.81393445623684835</v>
      </c>
      <c r="AS270" s="24"/>
      <c r="AT270" s="65">
        <v>532</v>
      </c>
      <c r="AU270" s="162">
        <v>0.05</v>
      </c>
      <c r="AV270" s="65">
        <f t="shared" si="23"/>
        <v>0.77530097460207448</v>
      </c>
    </row>
    <row r="271" spans="42:48" x14ac:dyDescent="0.25">
      <c r="AP271" s="65">
        <v>534</v>
      </c>
      <c r="AQ271" s="162">
        <v>0.08</v>
      </c>
      <c r="AR271" s="65">
        <f t="shared" si="22"/>
        <v>0.81393445623684835</v>
      </c>
      <c r="AS271" s="24"/>
      <c r="AT271" s="65">
        <v>534</v>
      </c>
      <c r="AU271" s="162">
        <v>0.05</v>
      </c>
      <c r="AV271" s="65">
        <f t="shared" si="23"/>
        <v>0.77530097460207448</v>
      </c>
    </row>
    <row r="272" spans="42:48" x14ac:dyDescent="0.25">
      <c r="AP272" s="65">
        <v>536</v>
      </c>
      <c r="AQ272" s="162">
        <v>0.08</v>
      </c>
      <c r="AR272" s="65">
        <f t="shared" si="22"/>
        <v>0.81393445623684835</v>
      </c>
      <c r="AS272" s="24"/>
      <c r="AT272" s="65">
        <v>536</v>
      </c>
      <c r="AU272" s="162">
        <v>0.05</v>
      </c>
      <c r="AV272" s="65">
        <f t="shared" si="23"/>
        <v>0.77530097460207448</v>
      </c>
    </row>
    <row r="273" spans="42:48" x14ac:dyDescent="0.25">
      <c r="AP273" s="65">
        <v>538</v>
      </c>
      <c r="AQ273" s="162">
        <v>0.08</v>
      </c>
      <c r="AR273" s="65">
        <f t="shared" si="22"/>
        <v>0.81393445623684835</v>
      </c>
      <c r="AS273" s="24"/>
      <c r="AT273" s="65">
        <v>538</v>
      </c>
      <c r="AU273" s="162">
        <v>0.05</v>
      </c>
      <c r="AV273" s="65">
        <f t="shared" si="23"/>
        <v>0.77530097460207448</v>
      </c>
    </row>
    <row r="274" spans="42:48" x14ac:dyDescent="0.25">
      <c r="AP274" s="65">
        <v>540</v>
      </c>
      <c r="AQ274" s="162">
        <v>7.0000000000000007E-2</v>
      </c>
      <c r="AR274" s="65">
        <f t="shared" si="22"/>
        <v>0.81426812577728802</v>
      </c>
      <c r="AS274" s="24"/>
      <c r="AT274" s="65">
        <v>540</v>
      </c>
      <c r="AU274" s="162">
        <v>0.05</v>
      </c>
      <c r="AV274" s="65">
        <f t="shared" si="23"/>
        <v>0.77530097460207448</v>
      </c>
    </row>
    <row r="275" spans="42:48" x14ac:dyDescent="0.25">
      <c r="AP275" s="65">
        <v>542</v>
      </c>
      <c r="AQ275" s="162">
        <v>7.0000000000000007E-2</v>
      </c>
      <c r="AR275" s="65">
        <f t="shared" si="22"/>
        <v>0.81426812577728802</v>
      </c>
      <c r="AS275" s="24"/>
      <c r="AT275" s="65">
        <v>542</v>
      </c>
      <c r="AU275" s="162">
        <v>0.05</v>
      </c>
      <c r="AV275" s="65">
        <f t="shared" si="23"/>
        <v>0.77530097460207448</v>
      </c>
    </row>
    <row r="276" spans="42:48" x14ac:dyDescent="0.25">
      <c r="AP276" s="65">
        <v>544</v>
      </c>
      <c r="AQ276" s="162">
        <v>7.0000000000000007E-2</v>
      </c>
      <c r="AR276" s="65">
        <f t="shared" si="22"/>
        <v>0.81426812577728802</v>
      </c>
      <c r="AS276" s="24"/>
      <c r="AT276" s="65">
        <v>544</v>
      </c>
      <c r="AU276" s="162">
        <v>0.05</v>
      </c>
      <c r="AV276" s="65">
        <f t="shared" si="23"/>
        <v>0.77530097460207448</v>
      </c>
    </row>
    <row r="277" spans="42:48" x14ac:dyDescent="0.25">
      <c r="AP277" s="65">
        <v>546</v>
      </c>
      <c r="AQ277" s="162">
        <v>7.0000000000000007E-2</v>
      </c>
      <c r="AR277" s="65">
        <f t="shared" si="22"/>
        <v>0.81426812577728802</v>
      </c>
      <c r="AS277" s="24"/>
      <c r="AT277" s="65">
        <v>546</v>
      </c>
      <c r="AU277" s="162">
        <v>0.05</v>
      </c>
      <c r="AV277" s="65">
        <f t="shared" si="23"/>
        <v>0.77530097460207448</v>
      </c>
    </row>
    <row r="278" spans="42:48" x14ac:dyDescent="0.25">
      <c r="AP278" s="65">
        <v>548</v>
      </c>
      <c r="AQ278" s="162">
        <v>0.06</v>
      </c>
      <c r="AR278" s="65">
        <f t="shared" si="22"/>
        <v>0.81460179531772769</v>
      </c>
      <c r="AS278" s="24"/>
      <c r="AT278" s="65">
        <v>548</v>
      </c>
      <c r="AU278" s="162">
        <v>0.05</v>
      </c>
      <c r="AV278" s="65">
        <f t="shared" si="23"/>
        <v>0.77530097460207448</v>
      </c>
    </row>
    <row r="279" spans="42:48" x14ac:dyDescent="0.25">
      <c r="AP279" s="65">
        <v>550</v>
      </c>
      <c r="AQ279" s="162">
        <v>0.06</v>
      </c>
      <c r="AR279" s="65">
        <f t="shared" si="22"/>
        <v>0.81460179531772769</v>
      </c>
      <c r="AS279" s="24"/>
      <c r="AT279" s="65">
        <v>550</v>
      </c>
      <c r="AU279" s="162">
        <v>0.05</v>
      </c>
      <c r="AV279" s="65">
        <f t="shared" si="23"/>
        <v>0.77530097460207448</v>
      </c>
    </row>
    <row r="280" spans="42:48" x14ac:dyDescent="0.25">
      <c r="AP280" s="65">
        <v>552</v>
      </c>
      <c r="AQ280" s="162">
        <v>0.06</v>
      </c>
      <c r="AR280" s="65">
        <f t="shared" si="22"/>
        <v>0.81460179531772769</v>
      </c>
      <c r="AS280" s="24"/>
      <c r="AT280" s="65">
        <v>552</v>
      </c>
      <c r="AU280" s="162">
        <v>0.05</v>
      </c>
      <c r="AV280" s="65">
        <f t="shared" si="23"/>
        <v>0.77530097460207448</v>
      </c>
    </row>
    <row r="281" spans="42:48" x14ac:dyDescent="0.25">
      <c r="AP281" s="65">
        <v>554</v>
      </c>
      <c r="AQ281" s="162">
        <v>0.06</v>
      </c>
      <c r="AR281" s="65">
        <f t="shared" si="22"/>
        <v>0.81460179531772769</v>
      </c>
      <c r="AS281" s="24"/>
      <c r="AT281" s="65">
        <v>554</v>
      </c>
      <c r="AU281" s="162">
        <v>0.05</v>
      </c>
      <c r="AV281" s="65">
        <f t="shared" si="23"/>
        <v>0.77530097460207448</v>
      </c>
    </row>
    <row r="282" spans="42:48" x14ac:dyDescent="0.25">
      <c r="AP282" s="65">
        <v>556</v>
      </c>
      <c r="AQ282" s="162">
        <v>0.05</v>
      </c>
      <c r="AR282" s="65">
        <f t="shared" si="22"/>
        <v>0.81493546485816726</v>
      </c>
      <c r="AS282" s="24"/>
      <c r="AT282" s="65">
        <v>556</v>
      </c>
      <c r="AU282" s="162">
        <v>0.05</v>
      </c>
      <c r="AV282" s="65">
        <f t="shared" si="23"/>
        <v>0.77530097460207448</v>
      </c>
    </row>
    <row r="283" spans="42:48" x14ac:dyDescent="0.25">
      <c r="AP283" s="65">
        <v>558</v>
      </c>
      <c r="AQ283" s="162">
        <v>0.05</v>
      </c>
      <c r="AR283" s="65">
        <f t="shared" si="22"/>
        <v>0.81493546485816726</v>
      </c>
      <c r="AS283" s="24"/>
      <c r="AT283" s="65">
        <v>558</v>
      </c>
      <c r="AU283" s="162">
        <v>0.05</v>
      </c>
      <c r="AV283" s="65">
        <f t="shared" si="23"/>
        <v>0.77530097460207448</v>
      </c>
    </row>
    <row r="284" spans="42:48" x14ac:dyDescent="0.25">
      <c r="AP284" s="65">
        <v>560</v>
      </c>
      <c r="AQ284" s="162">
        <v>0.05</v>
      </c>
      <c r="AR284" s="65">
        <f t="shared" si="22"/>
        <v>0.81493546485816726</v>
      </c>
      <c r="AS284" s="24"/>
      <c r="AT284" s="65">
        <v>560</v>
      </c>
      <c r="AU284" s="162">
        <v>0.05</v>
      </c>
      <c r="AV284" s="65">
        <f t="shared" si="23"/>
        <v>0.77530097460207448</v>
      </c>
    </row>
    <row r="285" spans="42:48" x14ac:dyDescent="0.25">
      <c r="AP285" s="65">
        <v>562</v>
      </c>
      <c r="AQ285" s="162">
        <v>0.05</v>
      </c>
      <c r="AR285" s="65">
        <f t="shared" si="22"/>
        <v>0.81493546485816726</v>
      </c>
      <c r="AS285" s="24"/>
      <c r="AT285" s="65">
        <v>562</v>
      </c>
      <c r="AU285" s="162">
        <v>0.05</v>
      </c>
      <c r="AV285" s="65">
        <f t="shared" si="23"/>
        <v>0.77530097460207448</v>
      </c>
    </row>
    <row r="286" spans="42:48" x14ac:dyDescent="0.25">
      <c r="AP286" s="65">
        <v>564</v>
      </c>
      <c r="AQ286" s="162">
        <v>0.05</v>
      </c>
      <c r="AR286" s="65">
        <f t="shared" si="22"/>
        <v>0.81493546485816726</v>
      </c>
      <c r="AS286" s="24"/>
      <c r="AT286" s="65">
        <v>564</v>
      </c>
      <c r="AU286" s="162">
        <v>0.05</v>
      </c>
      <c r="AV286" s="65">
        <f t="shared" si="23"/>
        <v>0.77530097460207448</v>
      </c>
    </row>
    <row r="287" spans="42:48" x14ac:dyDescent="0.25">
      <c r="AP287" s="65">
        <v>566</v>
      </c>
      <c r="AQ287" s="162">
        <v>0.04</v>
      </c>
      <c r="AR287" s="65">
        <f t="shared" si="22"/>
        <v>0.81526913439860693</v>
      </c>
      <c r="AS287" s="24"/>
      <c r="AT287" s="65">
        <v>566</v>
      </c>
      <c r="AU287" s="162">
        <v>0.05</v>
      </c>
      <c r="AV287" s="65">
        <f t="shared" si="23"/>
        <v>0.77530097460207448</v>
      </c>
    </row>
    <row r="288" spans="42:48" x14ac:dyDescent="0.25">
      <c r="AP288" s="65">
        <v>568</v>
      </c>
      <c r="AQ288" s="162">
        <v>0.04</v>
      </c>
      <c r="AR288" s="65">
        <f t="shared" si="22"/>
        <v>0.81526913439860693</v>
      </c>
      <c r="AS288" s="24"/>
      <c r="AT288" s="65">
        <v>568</v>
      </c>
      <c r="AU288" s="162">
        <v>0.05</v>
      </c>
      <c r="AV288" s="65">
        <f t="shared" si="23"/>
        <v>0.77530097460207448</v>
      </c>
    </row>
    <row r="289" spans="42:48" x14ac:dyDescent="0.25">
      <c r="AP289" s="65">
        <v>570</v>
      </c>
      <c r="AQ289" s="162">
        <v>0.04</v>
      </c>
      <c r="AR289" s="65">
        <f t="shared" si="22"/>
        <v>0.81526913439860693</v>
      </c>
      <c r="AS289" s="24"/>
      <c r="AT289" s="65">
        <v>570</v>
      </c>
      <c r="AU289" s="162">
        <v>0.05</v>
      </c>
      <c r="AV289" s="65">
        <f t="shared" si="23"/>
        <v>0.77530097460207448</v>
      </c>
    </row>
    <row r="290" spans="42:48" x14ac:dyDescent="0.25">
      <c r="AP290" s="65">
        <v>572</v>
      </c>
      <c r="AQ290" s="162">
        <v>0.03</v>
      </c>
      <c r="AR290" s="65">
        <f t="shared" si="22"/>
        <v>0.81560280393904649</v>
      </c>
      <c r="AS290" s="24"/>
      <c r="AT290" s="65">
        <v>572</v>
      </c>
      <c r="AU290" s="162">
        <v>0.05</v>
      </c>
      <c r="AV290" s="65">
        <f t="shared" si="23"/>
        <v>0.77530097460207448</v>
      </c>
    </row>
    <row r="291" spans="42:48" x14ac:dyDescent="0.25">
      <c r="AP291" s="65">
        <v>574</v>
      </c>
      <c r="AQ291" s="162">
        <v>0.03</v>
      </c>
      <c r="AR291" s="65">
        <f t="shared" si="22"/>
        <v>0.81560280393904649</v>
      </c>
      <c r="AS291" s="24"/>
      <c r="AT291" s="65">
        <v>574</v>
      </c>
      <c r="AU291" s="162">
        <v>0.05</v>
      </c>
      <c r="AV291" s="65">
        <f t="shared" si="23"/>
        <v>0.77530097460207448</v>
      </c>
    </row>
    <row r="292" spans="42:48" x14ac:dyDescent="0.25">
      <c r="AP292" s="65">
        <v>576</v>
      </c>
      <c r="AQ292" s="162">
        <v>0.03</v>
      </c>
      <c r="AR292" s="65">
        <f t="shared" si="22"/>
        <v>0.81560280393904649</v>
      </c>
      <c r="AS292" s="24"/>
      <c r="AT292" s="65">
        <v>576</v>
      </c>
      <c r="AU292" s="162">
        <v>0.05</v>
      </c>
      <c r="AV292" s="65">
        <f t="shared" si="23"/>
        <v>0.77530097460207448</v>
      </c>
    </row>
    <row r="293" spans="42:48" x14ac:dyDescent="0.25">
      <c r="AP293" s="65">
        <v>578</v>
      </c>
      <c r="AQ293" s="162">
        <v>0.02</v>
      </c>
      <c r="AR293" s="65">
        <f t="shared" si="22"/>
        <v>0.81593647347948617</v>
      </c>
      <c r="AS293" s="24"/>
      <c r="AT293" s="65">
        <v>578</v>
      </c>
      <c r="AU293" s="162">
        <v>0.05</v>
      </c>
      <c r="AV293" s="65">
        <f t="shared" si="23"/>
        <v>0.77530097460207448</v>
      </c>
    </row>
    <row r="294" spans="42:48" x14ac:dyDescent="0.25">
      <c r="AP294" s="65">
        <v>580</v>
      </c>
      <c r="AQ294" s="162">
        <v>0.02</v>
      </c>
      <c r="AR294" s="65">
        <f t="shared" si="22"/>
        <v>0.81593647347948617</v>
      </c>
      <c r="AS294" s="24"/>
      <c r="AT294" s="65">
        <v>580</v>
      </c>
      <c r="AU294" s="162">
        <v>0.05</v>
      </c>
      <c r="AV294" s="65">
        <f t="shared" si="23"/>
        <v>0.77530097460207448</v>
      </c>
    </row>
    <row r="295" spans="42:48" x14ac:dyDescent="0.25">
      <c r="AP295" s="65">
        <v>582</v>
      </c>
      <c r="AQ295" s="162">
        <v>0.02</v>
      </c>
      <c r="AR295" s="65">
        <f t="shared" si="22"/>
        <v>0.81593647347948617</v>
      </c>
      <c r="AS295" s="24"/>
      <c r="AT295" s="65">
        <v>582</v>
      </c>
      <c r="AU295" s="162">
        <v>0.05</v>
      </c>
      <c r="AV295" s="65">
        <f t="shared" si="23"/>
        <v>0.77530097460207448</v>
      </c>
    </row>
    <row r="296" spans="42:48" x14ac:dyDescent="0.25">
      <c r="AP296" s="65">
        <v>584</v>
      </c>
      <c r="AQ296" s="162">
        <v>0.01</v>
      </c>
      <c r="AR296" s="65">
        <f t="shared" si="22"/>
        <v>0.81627014301992573</v>
      </c>
      <c r="AS296" s="24"/>
      <c r="AT296" s="65">
        <v>584</v>
      </c>
      <c r="AU296" s="162">
        <v>0.05</v>
      </c>
      <c r="AV296" s="65">
        <f t="shared" si="23"/>
        <v>0.77530097460207448</v>
      </c>
    </row>
    <row r="297" spans="42:48" x14ac:dyDescent="0.25">
      <c r="AP297" s="65">
        <v>586</v>
      </c>
      <c r="AQ297" s="162">
        <v>0.01</v>
      </c>
      <c r="AR297" s="65">
        <f t="shared" si="22"/>
        <v>0.81627014301992573</v>
      </c>
      <c r="AS297" s="24"/>
      <c r="AT297" s="65">
        <v>586</v>
      </c>
      <c r="AU297" s="162">
        <v>0.05</v>
      </c>
      <c r="AV297" s="65">
        <f t="shared" si="23"/>
        <v>0.77530097460207448</v>
      </c>
    </row>
    <row r="298" spans="42:48" x14ac:dyDescent="0.25">
      <c r="AP298" s="65">
        <v>588</v>
      </c>
      <c r="AQ298" s="162">
        <v>0.01</v>
      </c>
      <c r="AR298" s="65">
        <f t="shared" si="22"/>
        <v>0.81627014301992573</v>
      </c>
      <c r="AS298" s="24"/>
      <c r="AT298" s="65">
        <v>588</v>
      </c>
      <c r="AU298" s="162">
        <v>0.05</v>
      </c>
      <c r="AV298" s="65">
        <f t="shared" si="23"/>
        <v>0.77530097460207448</v>
      </c>
    </row>
    <row r="299" spans="42:48" x14ac:dyDescent="0.25">
      <c r="AP299" s="65">
        <v>590</v>
      </c>
      <c r="AQ299" s="162">
        <v>0.01</v>
      </c>
      <c r="AR299" s="65">
        <f t="shared" si="22"/>
        <v>0.81627014301992573</v>
      </c>
      <c r="AS299" s="24"/>
      <c r="AT299" s="65">
        <v>590</v>
      </c>
      <c r="AU299" s="162">
        <v>0.05</v>
      </c>
      <c r="AV299" s="65">
        <f t="shared" si="23"/>
        <v>0.77530097460207448</v>
      </c>
    </row>
    <row r="300" spans="42:48" x14ac:dyDescent="0.25">
      <c r="AP300" s="65">
        <v>592</v>
      </c>
      <c r="AQ300" s="162">
        <v>0</v>
      </c>
      <c r="AR300" s="65">
        <f t="shared" si="22"/>
        <v>0.81660381256036541</v>
      </c>
      <c r="AS300" s="24"/>
      <c r="AT300" s="65">
        <v>592</v>
      </c>
      <c r="AU300" s="162">
        <v>0.05</v>
      </c>
      <c r="AV300" s="65">
        <f t="shared" si="23"/>
        <v>0.77530097460207448</v>
      </c>
    </row>
    <row r="301" spans="42:48" x14ac:dyDescent="0.25">
      <c r="AP301" s="65">
        <v>594</v>
      </c>
      <c r="AQ301" s="162">
        <v>0</v>
      </c>
      <c r="AR301" s="65">
        <f t="shared" si="22"/>
        <v>0.81660381256036541</v>
      </c>
      <c r="AS301" s="24"/>
      <c r="AT301" s="65">
        <v>594</v>
      </c>
      <c r="AU301" s="162">
        <v>0.05</v>
      </c>
      <c r="AV301" s="65">
        <f t="shared" si="23"/>
        <v>0.77530097460207448</v>
      </c>
    </row>
    <row r="302" spans="42:48" x14ac:dyDescent="0.25">
      <c r="AP302" s="65">
        <v>596</v>
      </c>
      <c r="AQ302" s="162">
        <v>0</v>
      </c>
      <c r="AR302" s="65">
        <f t="shared" si="22"/>
        <v>0.81660381256036541</v>
      </c>
      <c r="AS302" s="24"/>
      <c r="AT302" s="65">
        <v>596</v>
      </c>
      <c r="AU302" s="162">
        <v>0.05</v>
      </c>
      <c r="AV302" s="65">
        <f t="shared" si="23"/>
        <v>0.77530097460207448</v>
      </c>
    </row>
    <row r="303" spans="42:48" x14ac:dyDescent="0.25">
      <c r="AP303" s="65">
        <v>598</v>
      </c>
      <c r="AQ303" s="162">
        <v>0</v>
      </c>
      <c r="AR303" s="65">
        <f t="shared" si="22"/>
        <v>0.81660381256036541</v>
      </c>
      <c r="AS303" s="24"/>
      <c r="AT303" s="65">
        <v>598</v>
      </c>
      <c r="AU303" s="162">
        <v>0.05</v>
      </c>
      <c r="AV303" s="65">
        <f t="shared" si="23"/>
        <v>0.77530097460207448</v>
      </c>
    </row>
    <row r="304" spans="42:48" x14ac:dyDescent="0.25">
      <c r="AP304" s="65">
        <v>600</v>
      </c>
      <c r="AQ304" s="162">
        <v>0</v>
      </c>
      <c r="AR304" s="65">
        <f t="shared" si="22"/>
        <v>0.81660381256036541</v>
      </c>
      <c r="AS304" s="24"/>
      <c r="AT304" s="65">
        <v>600</v>
      </c>
      <c r="AU304" s="162">
        <v>0.05</v>
      </c>
      <c r="AV304" s="65">
        <f t="shared" si="23"/>
        <v>0.77530097460207448</v>
      </c>
    </row>
    <row r="305" spans="42:48" x14ac:dyDescent="0.25">
      <c r="AP305" s="65">
        <v>602</v>
      </c>
      <c r="AQ305" s="162">
        <v>0</v>
      </c>
      <c r="AR305" s="65">
        <f t="shared" si="22"/>
        <v>0.81660381256036541</v>
      </c>
      <c r="AS305" s="24"/>
      <c r="AT305" s="65">
        <v>602</v>
      </c>
      <c r="AU305" s="162">
        <v>0.05</v>
      </c>
      <c r="AV305" s="65">
        <f t="shared" si="23"/>
        <v>0.77530097460207448</v>
      </c>
    </row>
    <row r="306" spans="42:48" x14ac:dyDescent="0.25">
      <c r="AP306" s="65">
        <v>604</v>
      </c>
      <c r="AQ306" s="162">
        <v>0</v>
      </c>
      <c r="AR306" s="65">
        <f t="shared" si="22"/>
        <v>0.81660381256036541</v>
      </c>
      <c r="AS306" s="24"/>
      <c r="AT306" s="65">
        <v>604</v>
      </c>
      <c r="AU306" s="162">
        <v>0.05</v>
      </c>
      <c r="AV306" s="65">
        <f t="shared" si="23"/>
        <v>0.77530097460207448</v>
      </c>
    </row>
    <row r="307" spans="42:48" x14ac:dyDescent="0.25">
      <c r="AP307" s="65">
        <v>606</v>
      </c>
      <c r="AQ307" s="162">
        <v>0</v>
      </c>
      <c r="AR307" s="65">
        <f t="shared" si="22"/>
        <v>0.81660381256036541</v>
      </c>
      <c r="AS307" s="24"/>
      <c r="AT307" s="65">
        <v>606</v>
      </c>
      <c r="AU307" s="162">
        <v>0.05</v>
      </c>
      <c r="AV307" s="65">
        <f t="shared" si="23"/>
        <v>0.77530097460207448</v>
      </c>
    </row>
    <row r="308" spans="42:48" x14ac:dyDescent="0.25">
      <c r="AP308" s="65">
        <v>608</v>
      </c>
      <c r="AQ308" s="162">
        <v>0</v>
      </c>
      <c r="AR308" s="65">
        <f t="shared" si="22"/>
        <v>0.81660381256036541</v>
      </c>
      <c r="AS308" s="24"/>
      <c r="AT308" s="65">
        <v>608</v>
      </c>
      <c r="AU308" s="162">
        <v>0.05</v>
      </c>
      <c r="AV308" s="65">
        <f t="shared" si="23"/>
        <v>0.77530097460207448</v>
      </c>
    </row>
    <row r="309" spans="42:48" x14ac:dyDescent="0.25">
      <c r="AP309" s="65">
        <v>610</v>
      </c>
      <c r="AQ309" s="162">
        <v>0</v>
      </c>
      <c r="AR309" s="65">
        <f t="shared" si="22"/>
        <v>0.81660381256036541</v>
      </c>
      <c r="AS309" s="24"/>
      <c r="AT309" s="65">
        <v>610</v>
      </c>
      <c r="AU309" s="162">
        <v>0.05</v>
      </c>
      <c r="AV309" s="65">
        <f t="shared" si="23"/>
        <v>0.77530097460207448</v>
      </c>
    </row>
    <row r="310" spans="42:48" x14ac:dyDescent="0.25">
      <c r="AP310" s="65">
        <v>612</v>
      </c>
      <c r="AQ310" s="162">
        <v>0</v>
      </c>
      <c r="AR310" s="65">
        <f t="shared" si="22"/>
        <v>0.81660381256036541</v>
      </c>
      <c r="AS310" s="24"/>
      <c r="AT310" s="65">
        <v>612</v>
      </c>
      <c r="AU310" s="162">
        <v>0.05</v>
      </c>
      <c r="AV310" s="65">
        <f t="shared" si="23"/>
        <v>0.77530097460207448</v>
      </c>
    </row>
    <row r="311" spans="42:48" x14ac:dyDescent="0.25">
      <c r="AP311" s="65">
        <v>614</v>
      </c>
      <c r="AQ311" s="162">
        <v>0</v>
      </c>
      <c r="AR311" s="65">
        <f t="shared" si="22"/>
        <v>0.81660381256036541</v>
      </c>
      <c r="AS311" s="24"/>
      <c r="AT311" s="65">
        <v>614</v>
      </c>
      <c r="AU311" s="162">
        <v>0.05</v>
      </c>
      <c r="AV311" s="65">
        <f t="shared" si="23"/>
        <v>0.77530097460207448</v>
      </c>
    </row>
    <row r="312" spans="42:48" x14ac:dyDescent="0.25">
      <c r="AP312" s="65">
        <v>616</v>
      </c>
      <c r="AQ312" s="162">
        <v>0</v>
      </c>
      <c r="AR312" s="65">
        <f t="shared" si="22"/>
        <v>0.81660381256036541</v>
      </c>
      <c r="AS312" s="24"/>
      <c r="AT312" s="65">
        <v>616</v>
      </c>
      <c r="AU312" s="162">
        <v>0.05</v>
      </c>
      <c r="AV312" s="65">
        <f t="shared" si="23"/>
        <v>0.77530097460207448</v>
      </c>
    </row>
    <row r="313" spans="42:48" x14ac:dyDescent="0.25">
      <c r="AP313" s="65">
        <v>618</v>
      </c>
      <c r="AQ313" s="162">
        <v>0</v>
      </c>
      <c r="AR313" s="65">
        <f t="shared" si="22"/>
        <v>0.81660381256036541</v>
      </c>
      <c r="AS313" s="24"/>
      <c r="AT313" s="65">
        <v>618</v>
      </c>
      <c r="AU313" s="162">
        <v>0.05</v>
      </c>
      <c r="AV313" s="65">
        <f t="shared" si="23"/>
        <v>0.77530097460207448</v>
      </c>
    </row>
    <row r="314" spans="42:48" x14ac:dyDescent="0.25">
      <c r="AP314" s="65">
        <v>620</v>
      </c>
      <c r="AQ314" s="162">
        <v>0</v>
      </c>
      <c r="AR314" s="65">
        <f t="shared" si="22"/>
        <v>0.81660381256036541</v>
      </c>
      <c r="AS314" s="24"/>
      <c r="AT314" s="65">
        <v>620</v>
      </c>
      <c r="AU314" s="162">
        <v>0.05</v>
      </c>
      <c r="AV314" s="65">
        <f t="shared" si="23"/>
        <v>0.77530097460207448</v>
      </c>
    </row>
    <row r="315" spans="42:48" x14ac:dyDescent="0.25">
      <c r="AP315" s="65">
        <v>622</v>
      </c>
      <c r="AQ315" s="162">
        <v>0</v>
      </c>
      <c r="AR315" s="65">
        <f t="shared" si="22"/>
        <v>0.81660381256036541</v>
      </c>
      <c r="AS315" s="24"/>
      <c r="AT315" s="65">
        <v>622</v>
      </c>
      <c r="AU315" s="162">
        <v>0.05</v>
      </c>
      <c r="AV315" s="65">
        <f t="shared" si="23"/>
        <v>0.77530097460207448</v>
      </c>
    </row>
    <row r="316" spans="42:48" x14ac:dyDescent="0.25">
      <c r="AP316" s="65">
        <v>624</v>
      </c>
      <c r="AQ316" s="162">
        <v>0</v>
      </c>
      <c r="AR316" s="65">
        <f t="shared" si="22"/>
        <v>0.81660381256036541</v>
      </c>
      <c r="AS316" s="24"/>
      <c r="AT316" s="65">
        <v>624</v>
      </c>
      <c r="AU316" s="162">
        <v>0.05</v>
      </c>
      <c r="AV316" s="65">
        <f t="shared" si="23"/>
        <v>0.77530097460207448</v>
      </c>
    </row>
    <row r="317" spans="42:48" x14ac:dyDescent="0.25">
      <c r="AP317" s="65">
        <v>626</v>
      </c>
      <c r="AQ317" s="162">
        <v>0</v>
      </c>
      <c r="AR317" s="65">
        <f t="shared" si="22"/>
        <v>0.81660381256036541</v>
      </c>
      <c r="AS317" s="24"/>
      <c r="AT317" s="65">
        <v>626</v>
      </c>
      <c r="AU317" s="162">
        <v>0.05</v>
      </c>
      <c r="AV317" s="65">
        <f t="shared" si="23"/>
        <v>0.77530097460207448</v>
      </c>
    </row>
    <row r="318" spans="42:48" x14ac:dyDescent="0.25">
      <c r="AP318" s="65">
        <v>628</v>
      </c>
      <c r="AQ318" s="162">
        <v>0</v>
      </c>
      <c r="AR318" s="65">
        <f t="shared" si="22"/>
        <v>0.81660381256036541</v>
      </c>
      <c r="AS318" s="24"/>
      <c r="AT318" s="65">
        <v>628</v>
      </c>
      <c r="AU318" s="162">
        <v>0.05</v>
      </c>
      <c r="AV318" s="65">
        <f t="shared" si="23"/>
        <v>0.77530097460207448</v>
      </c>
    </row>
    <row r="319" spans="42:48" x14ac:dyDescent="0.25">
      <c r="AP319" s="65">
        <v>630</v>
      </c>
      <c r="AQ319" s="162">
        <v>0</v>
      </c>
      <c r="AR319" s="65">
        <f t="shared" si="22"/>
        <v>0.81660381256036541</v>
      </c>
      <c r="AS319" s="24"/>
      <c r="AT319" s="65">
        <v>630</v>
      </c>
      <c r="AU319" s="162">
        <v>0.05</v>
      </c>
      <c r="AV319" s="65">
        <f t="shared" si="23"/>
        <v>0.77530097460207448</v>
      </c>
    </row>
    <row r="320" spans="42:48" x14ac:dyDescent="0.25">
      <c r="AP320" s="65">
        <v>632</v>
      </c>
      <c r="AQ320" s="162">
        <v>0</v>
      </c>
      <c r="AR320" s="65">
        <f t="shared" si="22"/>
        <v>0.81660381256036541</v>
      </c>
      <c r="AS320" s="24"/>
      <c r="AT320" s="65">
        <v>632</v>
      </c>
      <c r="AU320" s="162">
        <v>0.05</v>
      </c>
      <c r="AV320" s="65">
        <f t="shared" si="23"/>
        <v>0.77530097460207448</v>
      </c>
    </row>
    <row r="321" spans="42:48" x14ac:dyDescent="0.25">
      <c r="AP321" s="65">
        <v>634</v>
      </c>
      <c r="AQ321" s="162">
        <v>0</v>
      </c>
      <c r="AR321" s="65">
        <f t="shared" si="22"/>
        <v>0.81660381256036541</v>
      </c>
      <c r="AS321" s="24"/>
      <c r="AT321" s="65">
        <v>634</v>
      </c>
      <c r="AU321" s="162">
        <v>0.05</v>
      </c>
      <c r="AV321" s="65">
        <f t="shared" si="23"/>
        <v>0.77530097460207448</v>
      </c>
    </row>
    <row r="322" spans="42:48" x14ac:dyDescent="0.25">
      <c r="AP322" s="65">
        <v>636</v>
      </c>
      <c r="AQ322" s="162">
        <v>0</v>
      </c>
      <c r="AR322" s="65">
        <f t="shared" si="22"/>
        <v>0.81660381256036541</v>
      </c>
      <c r="AS322" s="24"/>
      <c r="AT322" s="65">
        <v>636</v>
      </c>
      <c r="AU322" s="162">
        <v>0.05</v>
      </c>
      <c r="AV322" s="65">
        <f t="shared" si="23"/>
        <v>0.77530097460207448</v>
      </c>
    </row>
    <row r="323" spans="42:48" x14ac:dyDescent="0.25">
      <c r="AP323" s="65">
        <v>638</v>
      </c>
      <c r="AQ323" s="162">
        <v>0</v>
      </c>
      <c r="AR323" s="65">
        <f t="shared" si="22"/>
        <v>0.81660381256036541</v>
      </c>
      <c r="AS323" s="24"/>
      <c r="AT323" s="65">
        <v>638</v>
      </c>
      <c r="AU323" s="162">
        <v>0.05</v>
      </c>
      <c r="AV323" s="65">
        <f t="shared" si="23"/>
        <v>0.77530097460207448</v>
      </c>
    </row>
    <row r="324" spans="42:48" x14ac:dyDescent="0.25">
      <c r="AP324" s="65">
        <v>640</v>
      </c>
      <c r="AQ324" s="162">
        <v>0</v>
      </c>
      <c r="AR324" s="65">
        <f t="shared" si="22"/>
        <v>0.81660381256036541</v>
      </c>
      <c r="AS324" s="24"/>
      <c r="AT324" s="65">
        <v>640</v>
      </c>
      <c r="AU324" s="162">
        <v>0.04</v>
      </c>
      <c r="AV324" s="65">
        <f t="shared" si="23"/>
        <v>0.77569492475571666</v>
      </c>
    </row>
    <row r="325" spans="42:48" x14ac:dyDescent="0.25">
      <c r="AP325" s="65">
        <v>642</v>
      </c>
      <c r="AQ325" s="162">
        <v>0</v>
      </c>
      <c r="AR325" s="65">
        <f t="shared" ref="AR325:AR364" si="24">_xlfn.FORECAST.LINEAR(AQ325, $Y$37:$Y$44, $R$37:$R$44)</f>
        <v>0.81660381256036541</v>
      </c>
      <c r="AS325" s="24"/>
      <c r="AT325" s="65">
        <v>642</v>
      </c>
      <c r="AU325" s="162">
        <v>0.04</v>
      </c>
      <c r="AV325" s="65">
        <f t="shared" ref="AV325:AV364" si="25">_xlfn.FORECAST.LINEAR(AU325, $Y$49:$Y$56, $R$49:$R$56)</f>
        <v>0.77569492475571666</v>
      </c>
    </row>
    <row r="326" spans="42:48" x14ac:dyDescent="0.25">
      <c r="AP326" s="65">
        <v>644</v>
      </c>
      <c r="AQ326" s="162">
        <v>0</v>
      </c>
      <c r="AR326" s="65">
        <f t="shared" si="24"/>
        <v>0.81660381256036541</v>
      </c>
      <c r="AS326" s="24"/>
      <c r="AT326" s="65">
        <v>644</v>
      </c>
      <c r="AU326" s="162">
        <v>0.04</v>
      </c>
      <c r="AV326" s="65">
        <f t="shared" si="25"/>
        <v>0.77569492475571666</v>
      </c>
    </row>
    <row r="327" spans="42:48" x14ac:dyDescent="0.25">
      <c r="AP327" s="65">
        <v>646</v>
      </c>
      <c r="AQ327" s="162">
        <v>0</v>
      </c>
      <c r="AR327" s="65">
        <f t="shared" si="24"/>
        <v>0.81660381256036541</v>
      </c>
      <c r="AS327" s="24"/>
      <c r="AT327" s="65">
        <v>646</v>
      </c>
      <c r="AU327" s="162">
        <v>0.04</v>
      </c>
      <c r="AV327" s="65">
        <f t="shared" si="25"/>
        <v>0.77569492475571666</v>
      </c>
    </row>
    <row r="328" spans="42:48" x14ac:dyDescent="0.25">
      <c r="AP328" s="65">
        <v>648</v>
      </c>
      <c r="AQ328" s="162">
        <v>0</v>
      </c>
      <c r="AR328" s="65">
        <f t="shared" si="24"/>
        <v>0.81660381256036541</v>
      </c>
      <c r="AS328" s="24"/>
      <c r="AT328" s="65">
        <v>648</v>
      </c>
      <c r="AU328" s="162">
        <v>0.03</v>
      </c>
      <c r="AV328" s="65">
        <f t="shared" si="25"/>
        <v>0.77608887490935896</v>
      </c>
    </row>
    <row r="329" spans="42:48" x14ac:dyDescent="0.25">
      <c r="AP329" s="65">
        <v>650</v>
      </c>
      <c r="AQ329" s="162">
        <v>0</v>
      </c>
      <c r="AR329" s="65">
        <f t="shared" si="24"/>
        <v>0.81660381256036541</v>
      </c>
      <c r="AS329" s="24"/>
      <c r="AT329" s="65">
        <v>650</v>
      </c>
      <c r="AU329" s="162">
        <v>0.03</v>
      </c>
      <c r="AV329" s="65">
        <f t="shared" si="25"/>
        <v>0.77608887490935896</v>
      </c>
    </row>
    <row r="330" spans="42:48" x14ac:dyDescent="0.25">
      <c r="AP330" s="65">
        <v>652</v>
      </c>
      <c r="AQ330" s="162">
        <v>0</v>
      </c>
      <c r="AR330" s="65">
        <f t="shared" si="24"/>
        <v>0.81660381256036541</v>
      </c>
      <c r="AS330" s="24"/>
      <c r="AT330" s="65">
        <v>652</v>
      </c>
      <c r="AU330" s="162">
        <v>0.03</v>
      </c>
      <c r="AV330" s="65">
        <f t="shared" si="25"/>
        <v>0.77608887490935896</v>
      </c>
    </row>
    <row r="331" spans="42:48" x14ac:dyDescent="0.25">
      <c r="AP331" s="65">
        <v>654</v>
      </c>
      <c r="AQ331" s="162">
        <v>0</v>
      </c>
      <c r="AR331" s="65">
        <f t="shared" si="24"/>
        <v>0.81660381256036541</v>
      </c>
      <c r="AS331" s="24"/>
      <c r="AT331" s="65">
        <v>654</v>
      </c>
      <c r="AU331" s="162">
        <v>0.03</v>
      </c>
      <c r="AV331" s="65">
        <f t="shared" si="25"/>
        <v>0.77608887490935896</v>
      </c>
    </row>
    <row r="332" spans="42:48" x14ac:dyDescent="0.25">
      <c r="AP332" s="65">
        <v>656</v>
      </c>
      <c r="AQ332" s="162">
        <v>0</v>
      </c>
      <c r="AR332" s="65">
        <f t="shared" si="24"/>
        <v>0.81660381256036541</v>
      </c>
      <c r="AS332" s="24"/>
      <c r="AT332" s="65">
        <v>656</v>
      </c>
      <c r="AU332" s="162">
        <v>0.03</v>
      </c>
      <c r="AV332" s="65">
        <f t="shared" si="25"/>
        <v>0.77608887490935896</v>
      </c>
    </row>
    <row r="333" spans="42:48" x14ac:dyDescent="0.25">
      <c r="AP333" s="65">
        <v>658</v>
      </c>
      <c r="AQ333" s="162">
        <v>0</v>
      </c>
      <c r="AR333" s="65">
        <f t="shared" si="24"/>
        <v>0.81660381256036541</v>
      </c>
      <c r="AS333" s="24"/>
      <c r="AT333" s="65">
        <v>658</v>
      </c>
      <c r="AU333" s="162">
        <v>0.03</v>
      </c>
      <c r="AV333" s="65">
        <f t="shared" si="25"/>
        <v>0.77608887490935896</v>
      </c>
    </row>
    <row r="334" spans="42:48" x14ac:dyDescent="0.25">
      <c r="AP334" s="65">
        <v>660</v>
      </c>
      <c r="AQ334" s="162">
        <v>0</v>
      </c>
      <c r="AR334" s="65">
        <f t="shared" si="24"/>
        <v>0.81660381256036541</v>
      </c>
      <c r="AS334" s="24"/>
      <c r="AT334" s="65">
        <v>660</v>
      </c>
      <c r="AU334" s="162">
        <v>0.03</v>
      </c>
      <c r="AV334" s="65">
        <f t="shared" si="25"/>
        <v>0.77608887490935896</v>
      </c>
    </row>
    <row r="335" spans="42:48" x14ac:dyDescent="0.25">
      <c r="AP335" s="65">
        <v>662</v>
      </c>
      <c r="AQ335" s="162">
        <v>0</v>
      </c>
      <c r="AR335" s="65">
        <f t="shared" si="24"/>
        <v>0.81660381256036541</v>
      </c>
      <c r="AS335" s="24"/>
      <c r="AT335" s="65">
        <v>662</v>
      </c>
      <c r="AU335" s="162">
        <v>0.03</v>
      </c>
      <c r="AV335" s="65">
        <f t="shared" si="25"/>
        <v>0.77608887490935896</v>
      </c>
    </row>
    <row r="336" spans="42:48" x14ac:dyDescent="0.25">
      <c r="AP336" s="65">
        <v>664</v>
      </c>
      <c r="AQ336" s="162">
        <v>0</v>
      </c>
      <c r="AR336" s="65">
        <f t="shared" si="24"/>
        <v>0.81660381256036541</v>
      </c>
      <c r="AS336" s="24"/>
      <c r="AT336" s="65">
        <v>664</v>
      </c>
      <c r="AU336" s="162">
        <v>0.03</v>
      </c>
      <c r="AV336" s="65">
        <f t="shared" si="25"/>
        <v>0.77608887490935896</v>
      </c>
    </row>
    <row r="337" spans="42:48" x14ac:dyDescent="0.25">
      <c r="AP337" s="65">
        <v>666</v>
      </c>
      <c r="AQ337" s="162">
        <v>0</v>
      </c>
      <c r="AR337" s="65">
        <f t="shared" si="24"/>
        <v>0.81660381256036541</v>
      </c>
      <c r="AS337" s="24"/>
      <c r="AT337" s="65">
        <v>666</v>
      </c>
      <c r="AU337" s="162">
        <v>0.02</v>
      </c>
      <c r="AV337" s="65">
        <f t="shared" si="25"/>
        <v>0.77648282506300126</v>
      </c>
    </row>
    <row r="338" spans="42:48" x14ac:dyDescent="0.25">
      <c r="AP338" s="65">
        <v>668</v>
      </c>
      <c r="AQ338" s="162">
        <v>0</v>
      </c>
      <c r="AR338" s="65">
        <f t="shared" si="24"/>
        <v>0.81660381256036541</v>
      </c>
      <c r="AS338" s="24"/>
      <c r="AT338" s="65">
        <v>668</v>
      </c>
      <c r="AU338" s="162">
        <v>0.02</v>
      </c>
      <c r="AV338" s="65">
        <f t="shared" si="25"/>
        <v>0.77648282506300126</v>
      </c>
    </row>
    <row r="339" spans="42:48" x14ac:dyDescent="0.25">
      <c r="AP339" s="65">
        <v>670</v>
      </c>
      <c r="AQ339" s="162">
        <v>0</v>
      </c>
      <c r="AR339" s="65">
        <f t="shared" si="24"/>
        <v>0.81660381256036541</v>
      </c>
      <c r="AS339" s="24"/>
      <c r="AT339" s="65">
        <v>670</v>
      </c>
      <c r="AU339" s="162">
        <v>0.02</v>
      </c>
      <c r="AV339" s="65">
        <f t="shared" si="25"/>
        <v>0.77648282506300126</v>
      </c>
    </row>
    <row r="340" spans="42:48" x14ac:dyDescent="0.25">
      <c r="AP340" s="65">
        <v>672</v>
      </c>
      <c r="AQ340" s="162">
        <v>0</v>
      </c>
      <c r="AR340" s="65">
        <f t="shared" si="24"/>
        <v>0.81660381256036541</v>
      </c>
      <c r="AS340" s="24"/>
      <c r="AT340" s="65">
        <v>672</v>
      </c>
      <c r="AU340" s="162">
        <v>0.02</v>
      </c>
      <c r="AV340" s="65">
        <f t="shared" si="25"/>
        <v>0.77648282506300126</v>
      </c>
    </row>
    <row r="341" spans="42:48" x14ac:dyDescent="0.25">
      <c r="AP341" s="65">
        <v>674</v>
      </c>
      <c r="AQ341" s="162">
        <v>0</v>
      </c>
      <c r="AR341" s="65">
        <f t="shared" si="24"/>
        <v>0.81660381256036541</v>
      </c>
      <c r="AS341" s="24"/>
      <c r="AT341" s="65">
        <v>674</v>
      </c>
      <c r="AU341" s="162">
        <v>0.02</v>
      </c>
      <c r="AV341" s="65">
        <f t="shared" si="25"/>
        <v>0.77648282506300126</v>
      </c>
    </row>
    <row r="342" spans="42:48" x14ac:dyDescent="0.25">
      <c r="AP342" s="65">
        <v>676</v>
      </c>
      <c r="AQ342" s="162">
        <v>0</v>
      </c>
      <c r="AR342" s="65">
        <f t="shared" si="24"/>
        <v>0.81660381256036541</v>
      </c>
      <c r="AS342" s="24"/>
      <c r="AT342" s="65">
        <v>676</v>
      </c>
      <c r="AU342" s="162">
        <v>0.02</v>
      </c>
      <c r="AV342" s="65">
        <f t="shared" si="25"/>
        <v>0.77648282506300126</v>
      </c>
    </row>
    <row r="343" spans="42:48" x14ac:dyDescent="0.25">
      <c r="AP343" s="65">
        <v>678</v>
      </c>
      <c r="AQ343" s="162">
        <v>0</v>
      </c>
      <c r="AR343" s="65">
        <f t="shared" si="24"/>
        <v>0.81660381256036541</v>
      </c>
      <c r="AS343" s="24"/>
      <c r="AT343" s="65">
        <v>678</v>
      </c>
      <c r="AU343" s="162">
        <v>0.02</v>
      </c>
      <c r="AV343" s="65">
        <f t="shared" si="25"/>
        <v>0.77648282506300126</v>
      </c>
    </row>
    <row r="344" spans="42:48" x14ac:dyDescent="0.25">
      <c r="AP344" s="65">
        <v>680</v>
      </c>
      <c r="AQ344" s="162">
        <v>0</v>
      </c>
      <c r="AR344" s="65">
        <f t="shared" si="24"/>
        <v>0.81660381256036541</v>
      </c>
      <c r="AS344" s="24"/>
      <c r="AT344" s="65">
        <v>680</v>
      </c>
      <c r="AU344" s="162">
        <v>0.02</v>
      </c>
      <c r="AV344" s="65">
        <f t="shared" si="25"/>
        <v>0.77648282506300126</v>
      </c>
    </row>
    <row r="345" spans="42:48" x14ac:dyDescent="0.25">
      <c r="AP345" s="65">
        <v>682</v>
      </c>
      <c r="AQ345" s="162">
        <v>0</v>
      </c>
      <c r="AR345" s="65">
        <f t="shared" si="24"/>
        <v>0.81660381256036541</v>
      </c>
      <c r="AS345" s="24"/>
      <c r="AT345" s="65">
        <v>682</v>
      </c>
      <c r="AU345" s="162">
        <v>0.02</v>
      </c>
      <c r="AV345" s="65">
        <f t="shared" si="25"/>
        <v>0.77648282506300126</v>
      </c>
    </row>
    <row r="346" spans="42:48" x14ac:dyDescent="0.25">
      <c r="AP346" s="65">
        <v>684</v>
      </c>
      <c r="AQ346" s="162">
        <v>0</v>
      </c>
      <c r="AR346" s="65">
        <f t="shared" si="24"/>
        <v>0.81660381256036541</v>
      </c>
      <c r="AS346" s="24"/>
      <c r="AT346" s="65">
        <v>684</v>
      </c>
      <c r="AU346" s="162">
        <v>0.02</v>
      </c>
      <c r="AV346" s="65">
        <f t="shared" si="25"/>
        <v>0.77648282506300126</v>
      </c>
    </row>
    <row r="347" spans="42:48" x14ac:dyDescent="0.25">
      <c r="AP347" s="65">
        <v>686</v>
      </c>
      <c r="AQ347" s="162">
        <v>0</v>
      </c>
      <c r="AR347" s="65">
        <f t="shared" si="24"/>
        <v>0.81660381256036541</v>
      </c>
      <c r="AS347" s="24"/>
      <c r="AT347" s="65">
        <v>686</v>
      </c>
      <c r="AU347" s="162">
        <v>0.02</v>
      </c>
      <c r="AV347" s="65">
        <f t="shared" si="25"/>
        <v>0.77648282506300126</v>
      </c>
    </row>
    <row r="348" spans="42:48" x14ac:dyDescent="0.25">
      <c r="AP348" s="65">
        <v>688</v>
      </c>
      <c r="AQ348" s="162">
        <v>0</v>
      </c>
      <c r="AR348" s="65">
        <f t="shared" si="24"/>
        <v>0.81660381256036541</v>
      </c>
      <c r="AS348" s="24"/>
      <c r="AT348" s="65">
        <v>688</v>
      </c>
      <c r="AU348" s="162">
        <v>0.02</v>
      </c>
      <c r="AV348" s="65">
        <f t="shared" si="25"/>
        <v>0.77648282506300126</v>
      </c>
    </row>
    <row r="349" spans="42:48" x14ac:dyDescent="0.25">
      <c r="AP349" s="65">
        <v>690</v>
      </c>
      <c r="AQ349" s="162">
        <v>0</v>
      </c>
      <c r="AR349" s="65">
        <f t="shared" si="24"/>
        <v>0.81660381256036541</v>
      </c>
      <c r="AS349" s="24"/>
      <c r="AT349" s="65">
        <v>690</v>
      </c>
      <c r="AU349" s="162">
        <v>0.01</v>
      </c>
      <c r="AV349" s="65">
        <f t="shared" si="25"/>
        <v>0.77687677521664344</v>
      </c>
    </row>
    <row r="350" spans="42:48" x14ac:dyDescent="0.25">
      <c r="AP350" s="65">
        <v>692</v>
      </c>
      <c r="AQ350" s="162">
        <v>0</v>
      </c>
      <c r="AR350" s="65">
        <f t="shared" si="24"/>
        <v>0.81660381256036541</v>
      </c>
      <c r="AS350" s="24"/>
      <c r="AT350" s="65">
        <v>692</v>
      </c>
      <c r="AU350" s="162">
        <v>0.01</v>
      </c>
      <c r="AV350" s="65">
        <f t="shared" si="25"/>
        <v>0.77687677521664344</v>
      </c>
    </row>
    <row r="351" spans="42:48" x14ac:dyDescent="0.25">
      <c r="AP351" s="65">
        <v>694</v>
      </c>
      <c r="AQ351" s="162">
        <v>0</v>
      </c>
      <c r="AR351" s="65">
        <f t="shared" si="24"/>
        <v>0.81660381256036541</v>
      </c>
      <c r="AS351" s="24"/>
      <c r="AT351" s="65">
        <v>694</v>
      </c>
      <c r="AU351" s="162">
        <v>0.01</v>
      </c>
      <c r="AV351" s="65">
        <f t="shared" si="25"/>
        <v>0.77687677521664344</v>
      </c>
    </row>
    <row r="352" spans="42:48" x14ac:dyDescent="0.25">
      <c r="AP352" s="65">
        <v>696</v>
      </c>
      <c r="AQ352" s="162">
        <v>0</v>
      </c>
      <c r="AR352" s="65">
        <f t="shared" si="24"/>
        <v>0.81660381256036541</v>
      </c>
      <c r="AS352" s="24"/>
      <c r="AT352" s="65">
        <v>696</v>
      </c>
      <c r="AU352" s="162">
        <v>0.01</v>
      </c>
      <c r="AV352" s="65">
        <f t="shared" si="25"/>
        <v>0.77687677521664344</v>
      </c>
    </row>
    <row r="353" spans="42:48" x14ac:dyDescent="0.25">
      <c r="AP353" s="65">
        <v>698</v>
      </c>
      <c r="AQ353" s="162">
        <v>0</v>
      </c>
      <c r="AR353" s="65">
        <f t="shared" si="24"/>
        <v>0.81660381256036541</v>
      </c>
      <c r="AS353" s="24"/>
      <c r="AT353" s="65">
        <v>698</v>
      </c>
      <c r="AU353" s="162">
        <v>0.01</v>
      </c>
      <c r="AV353" s="65">
        <f t="shared" si="25"/>
        <v>0.77687677521664344</v>
      </c>
    </row>
    <row r="354" spans="42:48" x14ac:dyDescent="0.25">
      <c r="AP354" s="65">
        <v>700</v>
      </c>
      <c r="AQ354" s="162">
        <v>0</v>
      </c>
      <c r="AR354" s="65">
        <f t="shared" si="24"/>
        <v>0.81660381256036541</v>
      </c>
      <c r="AS354" s="24"/>
      <c r="AT354" s="65">
        <v>700</v>
      </c>
      <c r="AU354" s="162">
        <v>0.01</v>
      </c>
      <c r="AV354" s="65">
        <f t="shared" si="25"/>
        <v>0.77687677521664344</v>
      </c>
    </row>
    <row r="355" spans="42:48" x14ac:dyDescent="0.25">
      <c r="AP355" s="65">
        <v>702</v>
      </c>
      <c r="AQ355" s="162">
        <v>0</v>
      </c>
      <c r="AR355" s="65">
        <f t="shared" si="24"/>
        <v>0.81660381256036541</v>
      </c>
      <c r="AS355" s="24"/>
      <c r="AT355" s="65">
        <v>702</v>
      </c>
      <c r="AU355" s="162">
        <v>0.01</v>
      </c>
      <c r="AV355" s="65">
        <f t="shared" si="25"/>
        <v>0.77687677521664344</v>
      </c>
    </row>
    <row r="356" spans="42:48" x14ac:dyDescent="0.25">
      <c r="AP356" s="65">
        <v>704</v>
      </c>
      <c r="AQ356" s="162">
        <v>0</v>
      </c>
      <c r="AR356" s="65">
        <f t="shared" si="24"/>
        <v>0.81660381256036541</v>
      </c>
      <c r="AS356" s="24"/>
      <c r="AT356" s="65">
        <v>704</v>
      </c>
      <c r="AU356" s="162">
        <v>0.01</v>
      </c>
      <c r="AV356" s="65">
        <f t="shared" si="25"/>
        <v>0.77687677521664344</v>
      </c>
    </row>
    <row r="357" spans="42:48" x14ac:dyDescent="0.25">
      <c r="AP357" s="65">
        <v>706</v>
      </c>
      <c r="AQ357" s="162">
        <v>0</v>
      </c>
      <c r="AR357" s="65">
        <f t="shared" si="24"/>
        <v>0.81660381256036541</v>
      </c>
      <c r="AS357" s="24"/>
      <c r="AT357" s="65">
        <v>706</v>
      </c>
      <c r="AU357" s="162">
        <v>0.01</v>
      </c>
      <c r="AV357" s="65">
        <f t="shared" si="25"/>
        <v>0.77687677521664344</v>
      </c>
    </row>
    <row r="358" spans="42:48" x14ac:dyDescent="0.25">
      <c r="AP358" s="65">
        <v>708</v>
      </c>
      <c r="AQ358" s="162">
        <v>0</v>
      </c>
      <c r="AR358" s="65">
        <f t="shared" si="24"/>
        <v>0.81660381256036541</v>
      </c>
      <c r="AS358" s="24"/>
      <c r="AT358" s="65">
        <v>708</v>
      </c>
      <c r="AU358" s="162">
        <v>0</v>
      </c>
      <c r="AV358" s="65">
        <f t="shared" si="25"/>
        <v>0.77727072537028574</v>
      </c>
    </row>
    <row r="359" spans="42:48" x14ac:dyDescent="0.25">
      <c r="AP359" s="65">
        <v>710</v>
      </c>
      <c r="AQ359" s="162">
        <v>0</v>
      </c>
      <c r="AR359" s="65">
        <f t="shared" si="24"/>
        <v>0.81660381256036541</v>
      </c>
      <c r="AS359" s="24"/>
      <c r="AT359" s="65">
        <v>710</v>
      </c>
      <c r="AU359" s="162">
        <v>0</v>
      </c>
      <c r="AV359" s="65">
        <f t="shared" si="25"/>
        <v>0.77727072537028574</v>
      </c>
    </row>
    <row r="360" spans="42:48" x14ac:dyDescent="0.25">
      <c r="AP360" s="65">
        <v>712</v>
      </c>
      <c r="AQ360" s="162">
        <v>0</v>
      </c>
      <c r="AR360" s="65">
        <f t="shared" si="24"/>
        <v>0.81660381256036541</v>
      </c>
      <c r="AS360" s="24"/>
      <c r="AT360" s="65">
        <v>712</v>
      </c>
      <c r="AU360" s="162">
        <v>0</v>
      </c>
      <c r="AV360" s="65">
        <f t="shared" si="25"/>
        <v>0.77727072537028574</v>
      </c>
    </row>
    <row r="361" spans="42:48" x14ac:dyDescent="0.25">
      <c r="AP361" s="65">
        <v>714</v>
      </c>
      <c r="AQ361" s="162">
        <v>0</v>
      </c>
      <c r="AR361" s="65">
        <f t="shared" si="24"/>
        <v>0.81660381256036541</v>
      </c>
      <c r="AS361" s="24"/>
      <c r="AT361" s="65">
        <v>714</v>
      </c>
      <c r="AU361" s="162">
        <v>0</v>
      </c>
      <c r="AV361" s="65">
        <f t="shared" si="25"/>
        <v>0.77727072537028574</v>
      </c>
    </row>
    <row r="362" spans="42:48" x14ac:dyDescent="0.25">
      <c r="AP362" s="65">
        <v>716</v>
      </c>
      <c r="AQ362" s="162">
        <v>0</v>
      </c>
      <c r="AR362" s="65">
        <f t="shared" si="24"/>
        <v>0.81660381256036541</v>
      </c>
      <c r="AS362" s="24"/>
      <c r="AT362" s="65">
        <v>716</v>
      </c>
      <c r="AU362" s="162">
        <v>0</v>
      </c>
      <c r="AV362" s="65">
        <f t="shared" si="25"/>
        <v>0.77727072537028574</v>
      </c>
    </row>
    <row r="363" spans="42:48" x14ac:dyDescent="0.25">
      <c r="AP363" s="65">
        <v>718</v>
      </c>
      <c r="AQ363" s="162">
        <v>0</v>
      </c>
      <c r="AR363" s="65">
        <f t="shared" si="24"/>
        <v>0.81660381256036541</v>
      </c>
      <c r="AS363" s="24"/>
      <c r="AT363" s="65">
        <v>718</v>
      </c>
      <c r="AU363" s="162">
        <v>0</v>
      </c>
      <c r="AV363" s="65">
        <f t="shared" si="25"/>
        <v>0.77727072537028574</v>
      </c>
    </row>
    <row r="364" spans="42:48" x14ac:dyDescent="0.25">
      <c r="AP364" s="65">
        <v>720</v>
      </c>
      <c r="AQ364" s="162">
        <v>0</v>
      </c>
      <c r="AR364" s="65">
        <f t="shared" si="24"/>
        <v>0.81660381256036541</v>
      </c>
      <c r="AS364" s="24"/>
      <c r="AT364" s="65">
        <v>720</v>
      </c>
      <c r="AU364" s="162">
        <v>0</v>
      </c>
      <c r="AV364" s="65">
        <f t="shared" si="25"/>
        <v>0.77727072537028574</v>
      </c>
    </row>
  </sheetData>
  <mergeCells count="24">
    <mergeCell ref="K10:L10"/>
    <mergeCell ref="K11:L11"/>
    <mergeCell ref="K12:L12"/>
    <mergeCell ref="K4:L4"/>
    <mergeCell ref="K5:L5"/>
    <mergeCell ref="K6:L6"/>
    <mergeCell ref="K7:L7"/>
    <mergeCell ref="K8:L8"/>
    <mergeCell ref="K9:L9"/>
    <mergeCell ref="D9:J9"/>
    <mergeCell ref="D10:J10"/>
    <mergeCell ref="D11:J11"/>
    <mergeCell ref="D12:J12"/>
    <mergeCell ref="D4:J4"/>
    <mergeCell ref="D7:J7"/>
    <mergeCell ref="D8:J8"/>
    <mergeCell ref="D6:J6"/>
    <mergeCell ref="D5:J5"/>
    <mergeCell ref="R47:S47"/>
    <mergeCell ref="T47:U47"/>
    <mergeCell ref="V47:W47"/>
    <mergeCell ref="T35:U35"/>
    <mergeCell ref="R35:S35"/>
    <mergeCell ref="V35:W35"/>
  </mergeCells>
  <pageMargins left="0.7" right="0.7" top="0.75" bottom="0.75" header="0.3" footer="0.3"/>
  <pageSetup scale="54"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064B-0B03-467A-81F3-2EEB1435960D}">
  <dimension ref="B2:B9"/>
  <sheetViews>
    <sheetView workbookViewId="0">
      <selection activeCell="G15" sqref="G15"/>
    </sheetView>
  </sheetViews>
  <sheetFormatPr defaultRowHeight="15" x14ac:dyDescent="0.25"/>
  <sheetData>
    <row r="2" spans="2:2" x14ac:dyDescent="0.25">
      <c r="B2" t="s">
        <v>145</v>
      </c>
    </row>
    <row r="3" spans="2:2" x14ac:dyDescent="0.25">
      <c r="B3" s="163" t="s">
        <v>146</v>
      </c>
    </row>
    <row r="5" spans="2:2" x14ac:dyDescent="0.25">
      <c r="B5" t="s">
        <v>147</v>
      </c>
    </row>
    <row r="6" spans="2:2" x14ac:dyDescent="0.25">
      <c r="B6" t="s">
        <v>148</v>
      </c>
    </row>
    <row r="8" spans="2:2" x14ac:dyDescent="0.25">
      <c r="B8" t="s">
        <v>149</v>
      </c>
    </row>
    <row r="9" spans="2:2" x14ac:dyDescent="0.25">
      <c r="B9" s="163" t="s">
        <v>150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Part 1</vt:lpstr>
      <vt:lpstr>Part 1 Graphs</vt:lpstr>
      <vt:lpstr>Part 2</vt:lpstr>
      <vt:lpstr>References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 Gray (2304962)</dc:creator>
  <cp:lastModifiedBy>Luca Gray (2304962)</cp:lastModifiedBy>
  <dcterms:created xsi:type="dcterms:W3CDTF">2025-12-06T00:42:34Z</dcterms:created>
  <dcterms:modified xsi:type="dcterms:W3CDTF">2025-12-07T03:21:08Z</dcterms:modified>
</cp:coreProperties>
</file>