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502009_student_uwtsd_ac_uk/Documents/Course work/"/>
    </mc:Choice>
  </mc:AlternateContent>
  <xr:revisionPtr revIDLastSave="339" documentId="13_ncr:1_{4000007A-AC80-4CF1-B63C-6F617465D767}" xr6:coauthVersionLast="47" xr6:coauthVersionMax="47" xr10:uidLastSave="{516B7A18-8375-4411-A1B4-F880FC96F368}"/>
  <bookViews>
    <workbookView xWindow="28680" yWindow="-120" windowWidth="29040" windowHeight="1572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1" l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6" i="1"/>
  <c r="Q15" i="1"/>
  <c r="T15" i="1"/>
  <c r="H25" i="1"/>
  <c r="H26" i="1"/>
  <c r="H27" i="1"/>
  <c r="H28" i="1"/>
  <c r="H29" i="1"/>
  <c r="H30" i="1"/>
  <c r="H31" i="1"/>
  <c r="H32" i="1"/>
  <c r="H33" i="1"/>
  <c r="H34" i="1"/>
  <c r="H35" i="1"/>
  <c r="H41" i="1"/>
  <c r="H42" i="1"/>
  <c r="H43" i="1"/>
  <c r="H44" i="1"/>
  <c r="H45" i="1"/>
  <c r="H46" i="1"/>
  <c r="H47" i="1"/>
  <c r="H48" i="1"/>
  <c r="H49" i="1"/>
  <c r="H50" i="1"/>
  <c r="H51" i="1"/>
  <c r="H57" i="1"/>
  <c r="H58" i="1"/>
  <c r="H59" i="1"/>
  <c r="H60" i="1"/>
  <c r="H61" i="1"/>
  <c r="H62" i="1"/>
  <c r="H63" i="1"/>
  <c r="H64" i="1"/>
  <c r="H65" i="1"/>
  <c r="H66" i="1"/>
  <c r="H67" i="1"/>
  <c r="H73" i="1"/>
  <c r="H74" i="1"/>
  <c r="H75" i="1"/>
  <c r="H76" i="1"/>
  <c r="H77" i="1"/>
  <c r="H78" i="1"/>
  <c r="H79" i="1"/>
  <c r="H80" i="1"/>
  <c r="H81" i="1"/>
  <c r="H82" i="1"/>
  <c r="H83" i="1"/>
  <c r="H89" i="1"/>
  <c r="H90" i="1"/>
  <c r="H91" i="1"/>
  <c r="H92" i="1"/>
  <c r="H93" i="1"/>
  <c r="H94" i="1"/>
  <c r="H95" i="1"/>
  <c r="H96" i="1"/>
  <c r="H6" i="1"/>
  <c r="G7" i="1"/>
  <c r="H7" i="1" s="1"/>
  <c r="G8" i="1"/>
  <c r="H8" i="1" s="1"/>
  <c r="G9" i="1"/>
  <c r="H9" i="1" s="1"/>
  <c r="G10" i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G26" i="1"/>
  <c r="G27" i="1"/>
  <c r="G28" i="1"/>
  <c r="G29" i="1"/>
  <c r="G30" i="1"/>
  <c r="G31" i="1"/>
  <c r="G32" i="1"/>
  <c r="G33" i="1"/>
  <c r="G34" i="1"/>
  <c r="G35" i="1"/>
  <c r="G36" i="1"/>
  <c r="H36" i="1" s="1"/>
  <c r="G37" i="1"/>
  <c r="H37" i="1" s="1"/>
  <c r="G38" i="1"/>
  <c r="H38" i="1" s="1"/>
  <c r="G39" i="1"/>
  <c r="H39" i="1" s="1"/>
  <c r="G40" i="1"/>
  <c r="H40" i="1" s="1"/>
  <c r="G41" i="1"/>
  <c r="G42" i="1"/>
  <c r="G43" i="1"/>
  <c r="G44" i="1"/>
  <c r="G45" i="1"/>
  <c r="G46" i="1"/>
  <c r="G47" i="1"/>
  <c r="G48" i="1"/>
  <c r="G49" i="1"/>
  <c r="G50" i="1"/>
  <c r="G51" i="1"/>
  <c r="G52" i="1"/>
  <c r="H52" i="1" s="1"/>
  <c r="G53" i="1"/>
  <c r="H53" i="1" s="1"/>
  <c r="G54" i="1"/>
  <c r="H54" i="1" s="1"/>
  <c r="G55" i="1"/>
  <c r="H55" i="1" s="1"/>
  <c r="G56" i="1"/>
  <c r="H56" i="1" s="1"/>
  <c r="G57" i="1"/>
  <c r="G58" i="1"/>
  <c r="G59" i="1"/>
  <c r="G60" i="1"/>
  <c r="G61" i="1"/>
  <c r="G62" i="1"/>
  <c r="G63" i="1"/>
  <c r="G64" i="1"/>
  <c r="G65" i="1"/>
  <c r="G66" i="1"/>
  <c r="G67" i="1"/>
  <c r="G68" i="1"/>
  <c r="H68" i="1" s="1"/>
  <c r="G69" i="1"/>
  <c r="H69" i="1" s="1"/>
  <c r="G70" i="1"/>
  <c r="H70" i="1" s="1"/>
  <c r="G71" i="1"/>
  <c r="H71" i="1" s="1"/>
  <c r="G72" i="1"/>
  <c r="H72" i="1" s="1"/>
  <c r="G73" i="1"/>
  <c r="G74" i="1"/>
  <c r="G75" i="1"/>
  <c r="G76" i="1"/>
  <c r="G77" i="1"/>
  <c r="G78" i="1"/>
  <c r="G79" i="1"/>
  <c r="G80" i="1"/>
  <c r="G81" i="1"/>
  <c r="G82" i="1"/>
  <c r="G83" i="1"/>
  <c r="G84" i="1"/>
  <c r="H84" i="1" s="1"/>
  <c r="G85" i="1"/>
  <c r="H85" i="1" s="1"/>
  <c r="G86" i="1"/>
  <c r="H86" i="1" s="1"/>
  <c r="G87" i="1"/>
  <c r="H87" i="1" s="1"/>
  <c r="G88" i="1"/>
  <c r="H88" i="1" s="1"/>
  <c r="G89" i="1"/>
  <c r="G90" i="1"/>
  <c r="G91" i="1"/>
  <c r="G92" i="1"/>
  <c r="G93" i="1"/>
  <c r="G94" i="1"/>
  <c r="G95" i="1"/>
  <c r="G96" i="1"/>
  <c r="G6" i="1"/>
  <c r="I7" i="1"/>
  <c r="I8" i="1"/>
  <c r="I9" i="1"/>
  <c r="I10" i="1"/>
  <c r="I12" i="1"/>
  <c r="I13" i="1"/>
  <c r="I14" i="1"/>
  <c r="I22" i="1"/>
  <c r="I23" i="1"/>
  <c r="I24" i="1"/>
  <c r="I25" i="1"/>
  <c r="I26" i="1"/>
  <c r="I27" i="1"/>
  <c r="I28" i="1"/>
  <c r="I29" i="1"/>
  <c r="I30" i="1"/>
  <c r="I38" i="1"/>
  <c r="I39" i="1"/>
  <c r="I40" i="1"/>
  <c r="I41" i="1"/>
  <c r="I42" i="1"/>
  <c r="I43" i="1"/>
  <c r="I44" i="1"/>
  <c r="I45" i="1"/>
  <c r="I46" i="1"/>
  <c r="I54" i="1"/>
  <c r="I55" i="1"/>
  <c r="I56" i="1"/>
  <c r="I57" i="1"/>
  <c r="I58" i="1"/>
  <c r="I59" i="1"/>
  <c r="I60" i="1"/>
  <c r="I61" i="1"/>
  <c r="I62" i="1"/>
  <c r="I70" i="1"/>
  <c r="I71" i="1"/>
  <c r="I72" i="1"/>
  <c r="I73" i="1"/>
  <c r="I74" i="1"/>
  <c r="I75" i="1"/>
  <c r="I76" i="1"/>
  <c r="I77" i="1"/>
  <c r="I78" i="1"/>
  <c r="I86" i="1"/>
  <c r="I87" i="1"/>
  <c r="I88" i="1"/>
  <c r="I89" i="1"/>
  <c r="I90" i="1"/>
  <c r="I91" i="1"/>
  <c r="I92" i="1"/>
  <c r="I93" i="1"/>
  <c r="I94" i="1"/>
  <c r="S15" i="1"/>
  <c r="E7" i="1"/>
  <c r="E8" i="1"/>
  <c r="E9" i="1"/>
  <c r="E10" i="1"/>
  <c r="E11" i="1"/>
  <c r="I11" i="1" s="1"/>
  <c r="E12" i="1"/>
  <c r="E13" i="1"/>
  <c r="E14" i="1"/>
  <c r="E15" i="1"/>
  <c r="I15" i="1" s="1"/>
  <c r="E16" i="1"/>
  <c r="I16" i="1" s="1"/>
  <c r="E17" i="1"/>
  <c r="I17" i="1" s="1"/>
  <c r="E18" i="1"/>
  <c r="I18" i="1" s="1"/>
  <c r="E19" i="1"/>
  <c r="I19" i="1" s="1"/>
  <c r="E20" i="1"/>
  <c r="I20" i="1" s="1"/>
  <c r="E21" i="1"/>
  <c r="I21" i="1" s="1"/>
  <c r="E22" i="1"/>
  <c r="E23" i="1"/>
  <c r="E24" i="1"/>
  <c r="E25" i="1"/>
  <c r="E26" i="1"/>
  <c r="E27" i="1"/>
  <c r="E28" i="1"/>
  <c r="E29" i="1"/>
  <c r="E30" i="1"/>
  <c r="E31" i="1"/>
  <c r="I31" i="1" s="1"/>
  <c r="E32" i="1"/>
  <c r="I32" i="1" s="1"/>
  <c r="E33" i="1"/>
  <c r="I33" i="1" s="1"/>
  <c r="E34" i="1"/>
  <c r="I34" i="1" s="1"/>
  <c r="E35" i="1"/>
  <c r="I35" i="1" s="1"/>
  <c r="E36" i="1"/>
  <c r="I36" i="1" s="1"/>
  <c r="E37" i="1"/>
  <c r="I37" i="1" s="1"/>
  <c r="E38" i="1"/>
  <c r="E39" i="1"/>
  <c r="E40" i="1"/>
  <c r="E41" i="1"/>
  <c r="E42" i="1"/>
  <c r="E43" i="1"/>
  <c r="E44" i="1"/>
  <c r="E45" i="1"/>
  <c r="E46" i="1"/>
  <c r="E47" i="1"/>
  <c r="I47" i="1" s="1"/>
  <c r="E48" i="1"/>
  <c r="I48" i="1" s="1"/>
  <c r="E49" i="1"/>
  <c r="I49" i="1" s="1"/>
  <c r="E50" i="1"/>
  <c r="I50" i="1" s="1"/>
  <c r="E51" i="1"/>
  <c r="I51" i="1" s="1"/>
  <c r="E52" i="1"/>
  <c r="I52" i="1" s="1"/>
  <c r="E53" i="1"/>
  <c r="I53" i="1" s="1"/>
  <c r="E54" i="1"/>
  <c r="E55" i="1"/>
  <c r="E56" i="1"/>
  <c r="E57" i="1"/>
  <c r="E58" i="1"/>
  <c r="E59" i="1"/>
  <c r="E60" i="1"/>
  <c r="E61" i="1"/>
  <c r="E62" i="1"/>
  <c r="E63" i="1"/>
  <c r="I63" i="1" s="1"/>
  <c r="E64" i="1"/>
  <c r="I64" i="1" s="1"/>
  <c r="E65" i="1"/>
  <c r="I65" i="1" s="1"/>
  <c r="E66" i="1"/>
  <c r="I66" i="1" s="1"/>
  <c r="E67" i="1"/>
  <c r="I67" i="1" s="1"/>
  <c r="E68" i="1"/>
  <c r="I68" i="1" s="1"/>
  <c r="E69" i="1"/>
  <c r="I69" i="1" s="1"/>
  <c r="E70" i="1"/>
  <c r="E71" i="1"/>
  <c r="E72" i="1"/>
  <c r="E73" i="1"/>
  <c r="E74" i="1"/>
  <c r="E75" i="1"/>
  <c r="E76" i="1"/>
  <c r="E77" i="1"/>
  <c r="E78" i="1"/>
  <c r="E79" i="1"/>
  <c r="I79" i="1" s="1"/>
  <c r="E80" i="1"/>
  <c r="I80" i="1" s="1"/>
  <c r="E81" i="1"/>
  <c r="I81" i="1" s="1"/>
  <c r="E82" i="1"/>
  <c r="I82" i="1" s="1"/>
  <c r="E83" i="1"/>
  <c r="I83" i="1" s="1"/>
  <c r="E84" i="1"/>
  <c r="I84" i="1" s="1"/>
  <c r="E85" i="1"/>
  <c r="I85" i="1" s="1"/>
  <c r="E86" i="1"/>
  <c r="E87" i="1"/>
  <c r="E88" i="1"/>
  <c r="E89" i="1"/>
  <c r="E90" i="1"/>
  <c r="E91" i="1"/>
  <c r="E92" i="1"/>
  <c r="E93" i="1"/>
  <c r="E94" i="1"/>
  <c r="E95" i="1"/>
  <c r="I95" i="1" s="1"/>
  <c r="E96" i="1"/>
  <c r="I96" i="1" s="1"/>
  <c r="E6" i="1"/>
  <c r="F6" i="1" s="1"/>
  <c r="J6" i="1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I6" i="1" l="1"/>
  <c r="F8" i="1"/>
  <c r="F26" i="1"/>
  <c r="F9" i="1"/>
  <c r="F22" i="1"/>
  <c r="F25" i="1"/>
  <c r="F10" i="1"/>
  <c r="U15" i="1"/>
  <c r="F23" i="1"/>
  <c r="F41" i="1"/>
  <c r="F73" i="1"/>
  <c r="F7" i="1"/>
  <c r="F90" i="1"/>
  <c r="F88" i="1"/>
  <c r="F40" i="1"/>
  <c r="F50" i="1"/>
  <c r="F34" i="1"/>
  <c r="F18" i="1"/>
  <c r="F42" i="1"/>
  <c r="F72" i="1"/>
  <c r="F17" i="1"/>
  <c r="F74" i="1"/>
  <c r="F81" i="1"/>
  <c r="F48" i="1"/>
  <c r="F89" i="1"/>
  <c r="F56" i="1"/>
  <c r="F32" i="1"/>
  <c r="F16" i="1"/>
  <c r="F24" i="1"/>
  <c r="F82" i="1"/>
  <c r="F49" i="1"/>
  <c r="F96" i="1"/>
  <c r="F64" i="1"/>
  <c r="F92" i="1"/>
  <c r="F76" i="1"/>
  <c r="F60" i="1"/>
  <c r="F44" i="1"/>
  <c r="F28" i="1"/>
  <c r="F12" i="1"/>
  <c r="F58" i="1"/>
  <c r="F57" i="1"/>
  <c r="F66" i="1"/>
  <c r="F65" i="1"/>
  <c r="F33" i="1"/>
  <c r="F80" i="1"/>
  <c r="F91" i="1"/>
  <c r="F75" i="1"/>
  <c r="F59" i="1"/>
  <c r="F43" i="1"/>
  <c r="F27" i="1"/>
  <c r="F11" i="1"/>
  <c r="F87" i="1"/>
  <c r="F55" i="1"/>
  <c r="F71" i="1"/>
  <c r="F85" i="1"/>
  <c r="F70" i="1"/>
  <c r="F69" i="1"/>
  <c r="F38" i="1"/>
  <c r="F53" i="1"/>
  <c r="F68" i="1"/>
  <c r="F35" i="1"/>
  <c r="F36" i="1"/>
  <c r="F51" i="1"/>
  <c r="F95" i="1"/>
  <c r="F63" i="1"/>
  <c r="F47" i="1"/>
  <c r="F15" i="1"/>
  <c r="F84" i="1"/>
  <c r="F19" i="1"/>
  <c r="F79" i="1"/>
  <c r="F31" i="1"/>
  <c r="F94" i="1"/>
  <c r="F78" i="1"/>
  <c r="F62" i="1"/>
  <c r="F46" i="1"/>
  <c r="F30" i="1"/>
  <c r="F14" i="1"/>
  <c r="F86" i="1"/>
  <c r="F54" i="1"/>
  <c r="F37" i="1"/>
  <c r="F20" i="1"/>
  <c r="F67" i="1"/>
  <c r="F61" i="1"/>
  <c r="F13" i="1"/>
  <c r="F39" i="1"/>
  <c r="F21" i="1"/>
  <c r="F52" i="1"/>
  <c r="F83" i="1"/>
  <c r="F77" i="1"/>
  <c r="F29" i="1"/>
  <c r="F93" i="1"/>
  <c r="F45" i="1"/>
  <c r="J73" i="1" l="1"/>
  <c r="J19" i="1"/>
  <c r="J92" i="1"/>
  <c r="J89" i="1"/>
  <c r="J18" i="1"/>
  <c r="J41" i="1"/>
  <c r="J64" i="1"/>
  <c r="J34" i="1"/>
  <c r="J23" i="1"/>
  <c r="J52" i="1"/>
  <c r="J33" i="1"/>
  <c r="J96" i="1"/>
  <c r="J48" i="1"/>
  <c r="J50" i="1"/>
  <c r="J56" i="1"/>
  <c r="J49" i="1"/>
  <c r="J81" i="1"/>
  <c r="J71" i="1"/>
  <c r="J66" i="1"/>
  <c r="J82" i="1"/>
  <c r="J10" i="1"/>
  <c r="J65" i="1"/>
  <c r="J25" i="1"/>
  <c r="J21" i="1"/>
  <c r="J39" i="1"/>
  <c r="J22" i="1"/>
  <c r="J76" i="1"/>
  <c r="J80" i="1"/>
  <c r="J55" i="1"/>
  <c r="J74" i="1"/>
  <c r="J9" i="1"/>
  <c r="J91" i="1"/>
  <c r="J84" i="1"/>
  <c r="J46" i="1"/>
  <c r="J24" i="1"/>
  <c r="J26" i="1"/>
  <c r="J69" i="1"/>
  <c r="J67" i="1"/>
  <c r="J45" i="1"/>
  <c r="J35" i="1"/>
  <c r="J57" i="1"/>
  <c r="J16" i="1"/>
  <c r="J17" i="1"/>
  <c r="J87" i="1"/>
  <c r="J58" i="1"/>
  <c r="J40" i="1"/>
  <c r="J8" i="1"/>
  <c r="J14" i="1"/>
  <c r="J20" i="1"/>
  <c r="J93" i="1"/>
  <c r="J88" i="1"/>
  <c r="J70" i="1"/>
  <c r="J85" i="1"/>
  <c r="J37" i="1"/>
  <c r="J94" i="1"/>
  <c r="J68" i="1"/>
  <c r="J27" i="1"/>
  <c r="J28" i="1"/>
  <c r="J32" i="1"/>
  <c r="J90" i="1"/>
  <c r="J62" i="1"/>
  <c r="J54" i="1"/>
  <c r="J11" i="1"/>
  <c r="J29" i="1"/>
  <c r="J31" i="1"/>
  <c r="J53" i="1"/>
  <c r="J77" i="1"/>
  <c r="J86" i="1"/>
  <c r="J63" i="1"/>
  <c r="J38" i="1"/>
  <c r="J43" i="1"/>
  <c r="J44" i="1"/>
  <c r="J72" i="1"/>
  <c r="J7" i="1"/>
  <c r="J75" i="1"/>
  <c r="J51" i="1"/>
  <c r="J36" i="1"/>
  <c r="J13" i="1"/>
  <c r="J61" i="1"/>
  <c r="J30" i="1"/>
  <c r="J78" i="1"/>
  <c r="J15" i="1"/>
  <c r="J12" i="1"/>
  <c r="J47" i="1"/>
  <c r="J79" i="1"/>
  <c r="J83" i="1"/>
  <c r="J95" i="1"/>
  <c r="J59" i="1"/>
  <c r="J60" i="1"/>
  <c r="J42" i="1"/>
</calcChain>
</file>

<file path=xl/sharedStrings.xml><?xml version="1.0" encoding="utf-8"?>
<sst xmlns="http://schemas.openxmlformats.org/spreadsheetml/2006/main" count="41" uniqueCount="35">
  <si>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</si>
  <si>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</si>
  <si>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</si>
  <si>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</si>
  <si>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</si>
  <si>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</si>
  <si>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</si>
  <si>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</si>
  <si>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Lambda</t>
  </si>
  <si>
    <t>Newtons</t>
  </si>
  <si>
    <t>rpm</t>
  </si>
  <si>
    <t>l/min</t>
  </si>
  <si>
    <t>Torque</t>
  </si>
  <si>
    <t>N/m</t>
  </si>
  <si>
    <t>Power</t>
  </si>
  <si>
    <t>Kw</t>
  </si>
  <si>
    <t>HP</t>
  </si>
  <si>
    <t>Corrected Power</t>
  </si>
  <si>
    <t>BMEP</t>
  </si>
  <si>
    <t>SFC</t>
  </si>
  <si>
    <t>kPa</t>
  </si>
  <si>
    <t>kg/kwh</t>
  </si>
  <si>
    <t>Kelvin</t>
  </si>
  <si>
    <t>Saturation Vapor pressure</t>
  </si>
  <si>
    <t>Water Vapor Partial pressure</t>
  </si>
  <si>
    <t>Kpa</t>
  </si>
  <si>
    <t>mbar to kpa</t>
  </si>
  <si>
    <t>Dry air pressure</t>
  </si>
  <si>
    <t>Correction factor</t>
  </si>
  <si>
    <t>Fuel Density</t>
  </si>
  <si>
    <t>0.74kg/L</t>
  </si>
  <si>
    <t>Mass flow</t>
  </si>
  <si>
    <t>L/min *0.74*60</t>
  </si>
  <si>
    <t>OFE</t>
  </si>
  <si>
    <t>FFR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</si>
</sst>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0" xfId="0" applyFill="1"/>
    <xf numFmtId="2" fontId="0" fillId="2" borderId="0" xfId="0" applyNumberFormat="1" applyFill="1"/>
    <xf numFmtId="2" fontId="0" fillId="0" borderId="0" xfId="0" applyNumberFormat="1"/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10" fontId="0" fillId="0" borderId="0" xfId="0" applyNumberFormat="1"/>
    <xf numFmtId="0" fontId="1" fillId="3" borderId="0" xfId="0" applyFont="1" applyFill="1" applyAlignment="1">
      <alignment horizontal="center"/>
    </xf>
    <xf numFmtId="2" fontId="1" fillId="3" borderId="0" xfId="0" applyNumberFormat="1" applyFont="1" applyFill="1" applyAlignment="1">
      <alignment horizontal="center"/>
    </xf>
    <xf numFmtId="0" fontId="0" fillId="4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4" borderId="0" xfId="0" applyFill="1"/>
    <xf numFmtId="2" fontId="0" fillId="4" borderId="0" xfId="0" applyNumberFormat="1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SFC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'GrE HnD BsC'!$B$6:$B$96</c:f>
              <c:numCache>
                <c:formatCode>0.00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BsC'!$J$6:$J$96</c:f>
              <c:numCache>
                <c:formatCode>0.00</c:formatCode>
                <c:ptCount val="91"/>
                <c:pt idx="0">
                  <c:v>0.35774461906006993</c:v>
                </c:pt>
                <c:pt idx="1">
                  <c:v>0.3487482332953965</c:v>
                </c:pt>
                <c:pt idx="2">
                  <c:v>0.33582425177019465</c:v>
                </c:pt>
                <c:pt idx="3">
                  <c:v>0.31571720524312963</c:v>
                </c:pt>
                <c:pt idx="4">
                  <c:v>0.30453051000278047</c:v>
                </c:pt>
                <c:pt idx="5">
                  <c:v>0.30532558553637767</c:v>
                </c:pt>
                <c:pt idx="6">
                  <c:v>0.28846103371180065</c:v>
                </c:pt>
                <c:pt idx="7">
                  <c:v>0.27410634501552839</c:v>
                </c:pt>
                <c:pt idx="8">
                  <c:v>0.27127124016631871</c:v>
                </c:pt>
                <c:pt idx="9">
                  <c:v>0.26220474646149761</c:v>
                </c:pt>
                <c:pt idx="10">
                  <c:v>0.26255920012074047</c:v>
                </c:pt>
                <c:pt idx="11">
                  <c:v>0.26530968603391408</c:v>
                </c:pt>
                <c:pt idx="12">
                  <c:v>0.26293990965423875</c:v>
                </c:pt>
                <c:pt idx="13">
                  <c:v>0.26188403855993064</c:v>
                </c:pt>
                <c:pt idx="14">
                  <c:v>0.25777951779731512</c:v>
                </c:pt>
                <c:pt idx="15">
                  <c:v>0.25747822518801089</c:v>
                </c:pt>
                <c:pt idx="16">
                  <c:v>0.26390311704183606</c:v>
                </c:pt>
                <c:pt idx="17">
                  <c:v>0.26738177882274122</c:v>
                </c:pt>
                <c:pt idx="18">
                  <c:v>0.2673324106882945</c:v>
                </c:pt>
                <c:pt idx="19">
                  <c:v>0.26564634890671612</c:v>
                </c:pt>
                <c:pt idx="20">
                  <c:v>0.26707811477302168</c:v>
                </c:pt>
                <c:pt idx="21">
                  <c:v>0.26385135317135894</c:v>
                </c:pt>
                <c:pt idx="22">
                  <c:v>0.26168792204188535</c:v>
                </c:pt>
                <c:pt idx="23">
                  <c:v>0.26024083558337485</c:v>
                </c:pt>
                <c:pt idx="24">
                  <c:v>0.25995337451622874</c:v>
                </c:pt>
                <c:pt idx="25">
                  <c:v>0.25851959522621809</c:v>
                </c:pt>
                <c:pt idx="26">
                  <c:v>0.25859542616141323</c:v>
                </c:pt>
                <c:pt idx="27">
                  <c:v>0.26131493175198528</c:v>
                </c:pt>
                <c:pt idx="28">
                  <c:v>0.26271824168017632</c:v>
                </c:pt>
                <c:pt idx="29">
                  <c:v>0.26090594003138484</c:v>
                </c:pt>
                <c:pt idx="30">
                  <c:v>0.26241291158931451</c:v>
                </c:pt>
                <c:pt idx="31">
                  <c:v>0.26251659004593275</c:v>
                </c:pt>
                <c:pt idx="32">
                  <c:v>0.26626248767529576</c:v>
                </c:pt>
                <c:pt idx="33">
                  <c:v>0.26718906954352545</c:v>
                </c:pt>
                <c:pt idx="34">
                  <c:v>0.26913741684224307</c:v>
                </c:pt>
                <c:pt idx="35">
                  <c:v>0.27206091782453007</c:v>
                </c:pt>
                <c:pt idx="36">
                  <c:v>0.27019291400989864</c:v>
                </c:pt>
                <c:pt idx="37">
                  <c:v>0.27060572408479999</c:v>
                </c:pt>
                <c:pt idx="38">
                  <c:v>0.27484970674474685</c:v>
                </c:pt>
                <c:pt idx="39">
                  <c:v>0.2784275778696147</c:v>
                </c:pt>
                <c:pt idx="40">
                  <c:v>0.28325596657119556</c:v>
                </c:pt>
                <c:pt idx="41">
                  <c:v>0.28987856296132947</c:v>
                </c:pt>
                <c:pt idx="42">
                  <c:v>0.29073728240664587</c:v>
                </c:pt>
                <c:pt idx="43">
                  <c:v>0.29496019222296854</c:v>
                </c:pt>
                <c:pt idx="44">
                  <c:v>0.29352421218822783</c:v>
                </c:pt>
                <c:pt idx="45">
                  <c:v>0.29517399222523943</c:v>
                </c:pt>
                <c:pt idx="46">
                  <c:v>0.29197867071084199</c:v>
                </c:pt>
                <c:pt idx="47">
                  <c:v>0.29014003640262215</c:v>
                </c:pt>
                <c:pt idx="48">
                  <c:v>0.29121211114860091</c:v>
                </c:pt>
                <c:pt idx="49">
                  <c:v>0.28798894311445217</c:v>
                </c:pt>
                <c:pt idx="50">
                  <c:v>0.29108098067042737</c:v>
                </c:pt>
                <c:pt idx="51">
                  <c:v>0.28931139766365382</c:v>
                </c:pt>
                <c:pt idx="52">
                  <c:v>0.29678365966759068</c:v>
                </c:pt>
                <c:pt idx="53">
                  <c:v>0.29582340902941862</c:v>
                </c:pt>
                <c:pt idx="54">
                  <c:v>0.30001192974957858</c:v>
                </c:pt>
                <c:pt idx="55">
                  <c:v>0.29685443044736098</c:v>
                </c:pt>
                <c:pt idx="56">
                  <c:v>0.29821129625680731</c:v>
                </c:pt>
                <c:pt idx="57">
                  <c:v>0.30124364342772508</c:v>
                </c:pt>
                <c:pt idx="58">
                  <c:v>0.30098071813610555</c:v>
                </c:pt>
                <c:pt idx="59">
                  <c:v>0.30710277669494002</c:v>
                </c:pt>
                <c:pt idx="60">
                  <c:v>0.30808660431263324</c:v>
                </c:pt>
                <c:pt idx="61">
                  <c:v>0.31029373680427197</c:v>
                </c:pt>
                <c:pt idx="62">
                  <c:v>0.31187843244237845</c:v>
                </c:pt>
                <c:pt idx="63">
                  <c:v>0.31501964866260984</c:v>
                </c:pt>
                <c:pt idx="64">
                  <c:v>0.31477181575755997</c:v>
                </c:pt>
                <c:pt idx="65">
                  <c:v>0.31588610454081534</c:v>
                </c:pt>
                <c:pt idx="66">
                  <c:v>0.31930379995093139</c:v>
                </c:pt>
                <c:pt idx="67">
                  <c:v>0.32070613312123081</c:v>
                </c:pt>
                <c:pt idx="68">
                  <c:v>0.32073297551587038</c:v>
                </c:pt>
                <c:pt idx="69">
                  <c:v>0.31752929625288401</c:v>
                </c:pt>
                <c:pt idx="70">
                  <c:v>0.3205207249633697</c:v>
                </c:pt>
                <c:pt idx="71">
                  <c:v>0.32032588072253892</c:v>
                </c:pt>
                <c:pt idx="72">
                  <c:v>0.32164256467207647</c:v>
                </c:pt>
                <c:pt idx="73">
                  <c:v>0.32259021347772471</c:v>
                </c:pt>
                <c:pt idx="74">
                  <c:v>0.32246677084185155</c:v>
                </c:pt>
                <c:pt idx="75">
                  <c:v>0.32712480858460552</c:v>
                </c:pt>
                <c:pt idx="76">
                  <c:v>0.32818458353353575</c:v>
                </c:pt>
                <c:pt idx="77">
                  <c:v>0.33163863557800716</c:v>
                </c:pt>
                <c:pt idx="78">
                  <c:v>0.33539487401076795</c:v>
                </c:pt>
                <c:pt idx="79">
                  <c:v>0.33698441238743121</c:v>
                </c:pt>
                <c:pt idx="80">
                  <c:v>0.33792685769123537</c:v>
                </c:pt>
                <c:pt idx="81">
                  <c:v>0.34180675385215831</c:v>
                </c:pt>
                <c:pt idx="82">
                  <c:v>0.34431125591695816</c:v>
                </c:pt>
                <c:pt idx="83">
                  <c:v>0.34844907963609684</c:v>
                </c:pt>
                <c:pt idx="84">
                  <c:v>0.35190826990342444</c:v>
                </c:pt>
                <c:pt idx="85">
                  <c:v>0.35228454143272042</c:v>
                </c:pt>
                <c:pt idx="86">
                  <c:v>0.35511280992327132</c:v>
                </c:pt>
                <c:pt idx="87">
                  <c:v>0.35471796258295729</c:v>
                </c:pt>
                <c:pt idx="88">
                  <c:v>0.36377288970030436</c:v>
                </c:pt>
                <c:pt idx="89">
                  <c:v>0.3686824841706548</c:v>
                </c:pt>
                <c:pt idx="90">
                  <c:v>0.37180713831362971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AEB-4649-812C-92939A57BD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>
              <a:solidFill>
                <a:schemeClr val="lt1">
                  <a:lumMod val="95000"/>
                  <a:alpha val="54000"/>
                </a:schemeClr>
              </a:solidFill>
              <a:prstDash val="dash"/>
            </a:ln>
            <a:effectLst/>
          </c:spPr>
        </c:dropLines>
        <c:smooth val="0"/>
        <c:axId val="1039920384"/>
        <c:axId val="1039924224"/>
      </c:lineChart>
      <c:catAx>
        <c:axId val="10399203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9924224"/>
        <c:crosses val="autoZero"/>
        <c:auto val="1"/>
        <c:lblAlgn val="ctr"/>
        <c:lblOffset val="100"/>
        <c:noMultiLvlLbl val="0"/>
      </c:catAx>
      <c:valAx>
        <c:axId val="1039924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SFC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9920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Torque</c:v>
          </c:tx>
          <c:spPr>
            <a:ln w="50800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'GrE HnD BsC'!$B$6:$B$96</c:f>
              <c:numCache>
                <c:formatCode>0.00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BsC'!$E$6:$E$96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00F-4C50-98D4-1D34E2212D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>
              <a:solidFill>
                <a:schemeClr val="lt1">
                  <a:lumMod val="95000"/>
                  <a:alpha val="54000"/>
                </a:schemeClr>
              </a:solidFill>
              <a:prstDash val="dash"/>
            </a:ln>
            <a:effectLst/>
          </c:spPr>
        </c:dropLines>
        <c:smooth val="0"/>
        <c:axId val="1208700288"/>
        <c:axId val="1208698368"/>
      </c:lineChart>
      <c:catAx>
        <c:axId val="12087002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8698368"/>
        <c:crosses val="autoZero"/>
        <c:auto val="1"/>
        <c:lblAlgn val="ctr"/>
        <c:lblOffset val="100"/>
        <c:noMultiLvlLbl val="0"/>
      </c:catAx>
      <c:valAx>
        <c:axId val="1208698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TOEQUE</a:t>
                </a:r>
                <a:r>
                  <a:rPr lang="en-GB" baseline="0"/>
                  <a:t> (n/m)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8700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5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Engine</a:t>
            </a:r>
            <a:r>
              <a:rPr lang="en-GB" baseline="0"/>
              <a:t> Speed Against Torque and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Torque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'GrE HnD BsC'!$B$6:$B$96</c:f>
              <c:numCache>
                <c:formatCode>0.00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BsC'!$E$6:$E$96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FE-4EDE-B585-F31A3B26F7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5529791"/>
        <c:axId val="1515530751"/>
      </c:lineChart>
      <c:lineChart>
        <c:grouping val="standard"/>
        <c:varyColors val="0"/>
        <c:ser>
          <c:idx val="1"/>
          <c:order val="1"/>
          <c:tx>
            <c:v>Power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'GrE HnD BsC'!$B$6:$B$96</c:f>
              <c:numCache>
                <c:formatCode>0.00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BsC'!$H$6:$H$96</c:f>
              <c:numCache>
                <c:formatCode>0.00</c:formatCode>
                <c:ptCount val="91"/>
                <c:pt idx="0">
                  <c:v>11.457874552849773</c:v>
                </c:pt>
                <c:pt idx="1">
                  <c:v>12.087349063116724</c:v>
                </c:pt>
                <c:pt idx="2">
                  <c:v>12.777913565988602</c:v>
                </c:pt>
                <c:pt idx="3">
                  <c:v>13.425721795840726</c:v>
                </c:pt>
                <c:pt idx="4">
                  <c:v>14.22481542091327</c:v>
                </c:pt>
                <c:pt idx="5">
                  <c:v>15.055439906830594</c:v>
                </c:pt>
                <c:pt idx="6">
                  <c:v>15.945731603570184</c:v>
                </c:pt>
                <c:pt idx="7">
                  <c:v>16.908243479537298</c:v>
                </c:pt>
                <c:pt idx="8">
                  <c:v>17.922031514710859</c:v>
                </c:pt>
                <c:pt idx="9">
                  <c:v>18.808206106685674</c:v>
                </c:pt>
                <c:pt idx="10">
                  <c:v>19.658755139063274</c:v>
                </c:pt>
                <c:pt idx="11">
                  <c:v>20.453485193235462</c:v>
                </c:pt>
                <c:pt idx="12">
                  <c:v>21.235701489523976</c:v>
                </c:pt>
                <c:pt idx="13">
                  <c:v>21.954956891178405</c:v>
                </c:pt>
                <c:pt idx="14">
                  <c:v>22.598166287000755</c:v>
                </c:pt>
                <c:pt idx="15">
                  <c:v>23.303009021226931</c:v>
                </c:pt>
                <c:pt idx="16">
                  <c:v>24.114605201176989</c:v>
                </c:pt>
                <c:pt idx="17">
                  <c:v>24.856994810557286</c:v>
                </c:pt>
                <c:pt idx="18">
                  <c:v>25.580316903448754</c:v>
                </c:pt>
                <c:pt idx="19">
                  <c:v>26.422133192522562</c:v>
                </c:pt>
                <c:pt idx="20">
                  <c:v>27.370512476215488</c:v>
                </c:pt>
                <c:pt idx="21">
                  <c:v>28.212782487038886</c:v>
                </c:pt>
                <c:pt idx="22">
                  <c:v>29.124634369138501</c:v>
                </c:pt>
                <c:pt idx="23">
                  <c:v>30.058460947826148</c:v>
                </c:pt>
                <c:pt idx="24">
                  <c:v>30.842032807860338</c:v>
                </c:pt>
                <c:pt idx="25">
                  <c:v>31.767580364993794</c:v>
                </c:pt>
                <c:pt idx="26">
                  <c:v>32.636373492907254</c:v>
                </c:pt>
                <c:pt idx="27">
                  <c:v>33.388509717649065</c:v>
                </c:pt>
                <c:pt idx="28">
                  <c:v>34.06341241790556</c:v>
                </c:pt>
                <c:pt idx="29">
                  <c:v>34.735189479442667</c:v>
                </c:pt>
                <c:pt idx="30">
                  <c:v>35.412142329826928</c:v>
                </c:pt>
                <c:pt idx="31">
                  <c:v>36.063535521651104</c:v>
                </c:pt>
                <c:pt idx="32">
                  <c:v>36.747943972636605</c:v>
                </c:pt>
                <c:pt idx="33">
                  <c:v>37.361414988600202</c:v>
                </c:pt>
                <c:pt idx="34">
                  <c:v>37.783224975133201</c:v>
                </c:pt>
                <c:pt idx="35">
                  <c:v>38.179760979763266</c:v>
                </c:pt>
                <c:pt idx="36">
                  <c:v>38.799281619054696</c:v>
                </c:pt>
                <c:pt idx="37">
                  <c:v>39.39634023099002</c:v>
                </c:pt>
                <c:pt idx="38">
                  <c:v>39.804852249207954</c:v>
                </c:pt>
                <c:pt idx="39">
                  <c:v>40.265749524242437</c:v>
                </c:pt>
                <c:pt idx="40">
                  <c:v>40.905200311497232</c:v>
                </c:pt>
                <c:pt idx="41">
                  <c:v>41.386722320877148</c:v>
                </c:pt>
                <c:pt idx="42">
                  <c:v>42.065540471787486</c:v>
                </c:pt>
                <c:pt idx="43">
                  <c:v>42.647676679514163</c:v>
                </c:pt>
                <c:pt idx="44">
                  <c:v>43.233207398108121</c:v>
                </c:pt>
                <c:pt idx="45">
                  <c:v>43.997566102573373</c:v>
                </c:pt>
                <c:pt idx="46">
                  <c:v>44.967623203191025</c:v>
                </c:pt>
                <c:pt idx="47">
                  <c:v>45.854615614615717</c:v>
                </c:pt>
                <c:pt idx="48">
                  <c:v>46.825451324161676</c:v>
                </c:pt>
                <c:pt idx="49">
                  <c:v>47.72354591469356</c:v>
                </c:pt>
                <c:pt idx="50">
                  <c:v>48.396762562522575</c:v>
                </c:pt>
                <c:pt idx="51">
                  <c:v>49.397163005331763</c:v>
                </c:pt>
                <c:pt idx="52">
                  <c:v>50.036837852709802</c:v>
                </c:pt>
                <c:pt idx="53">
                  <c:v>50.691311871228706</c:v>
                </c:pt>
                <c:pt idx="54">
                  <c:v>51.32270769705255</c:v>
                </c:pt>
                <c:pt idx="55">
                  <c:v>51.996092389974002</c:v>
                </c:pt>
                <c:pt idx="56">
                  <c:v>52.579539349421715</c:v>
                </c:pt>
                <c:pt idx="57">
                  <c:v>52.910364121404761</c:v>
                </c:pt>
                <c:pt idx="58">
                  <c:v>53.372499328620201</c:v>
                </c:pt>
                <c:pt idx="59">
                  <c:v>53.626191403173408</c:v>
                </c:pt>
                <c:pt idx="60">
                  <c:v>53.776222061703606</c:v>
                </c:pt>
                <c:pt idx="61">
                  <c:v>53.872198215499033</c:v>
                </c:pt>
                <c:pt idx="62">
                  <c:v>53.943841439909157</c:v>
                </c:pt>
                <c:pt idx="63">
                  <c:v>54.163734044869663</c:v>
                </c:pt>
                <c:pt idx="64">
                  <c:v>54.54857971256898</c:v>
                </c:pt>
                <c:pt idx="65">
                  <c:v>54.770880963854438</c:v>
                </c:pt>
                <c:pt idx="66">
                  <c:v>55.105492351920468</c:v>
                </c:pt>
                <c:pt idx="67">
                  <c:v>55.563504852868057</c:v>
                </c:pt>
                <c:pt idx="68">
                  <c:v>56.130690648870676</c:v>
                </c:pt>
                <c:pt idx="69">
                  <c:v>56.825372256507322</c:v>
                </c:pt>
                <c:pt idx="70">
                  <c:v>57.121551731932378</c:v>
                </c:pt>
                <c:pt idx="71">
                  <c:v>57.637976707012029</c:v>
                </c:pt>
                <c:pt idx="72">
                  <c:v>57.81837871524916</c:v>
                </c:pt>
                <c:pt idx="73">
                  <c:v>57.856093635495732</c:v>
                </c:pt>
                <c:pt idx="74">
                  <c:v>57.905325246077489</c:v>
                </c:pt>
                <c:pt idx="75">
                  <c:v>57.819443000834632</c:v>
                </c:pt>
                <c:pt idx="76">
                  <c:v>57.579508217849153</c:v>
                </c:pt>
                <c:pt idx="77">
                  <c:v>57.181711875025798</c:v>
                </c:pt>
                <c:pt idx="78">
                  <c:v>56.888506797736937</c:v>
                </c:pt>
                <c:pt idx="79">
                  <c:v>56.749751964909436</c:v>
                </c:pt>
                <c:pt idx="80">
                  <c:v>56.634557054041998</c:v>
                </c:pt>
                <c:pt idx="81">
                  <c:v>56.187584555517383</c:v>
                </c:pt>
                <c:pt idx="82">
                  <c:v>55.753513438889676</c:v>
                </c:pt>
                <c:pt idx="83">
                  <c:v>55.300311508788319</c:v>
                </c:pt>
                <c:pt idx="84">
                  <c:v>55.228261615254461</c:v>
                </c:pt>
                <c:pt idx="85">
                  <c:v>54.75608179271358</c:v>
                </c:pt>
                <c:pt idx="86">
                  <c:v>54.500337327431396</c:v>
                </c:pt>
                <c:pt idx="87">
                  <c:v>54.29837513383422</c:v>
                </c:pt>
                <c:pt idx="88">
                  <c:v>54.22725060860941</c:v>
                </c:pt>
                <c:pt idx="89">
                  <c:v>54.294755442543085</c:v>
                </c:pt>
                <c:pt idx="90">
                  <c:v>54.621455267657026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AFE-4EDE-B585-F31A3B26F7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8851856"/>
        <c:axId val="1628851376"/>
      </c:lineChart>
      <c:catAx>
        <c:axId val="15155297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5530751"/>
        <c:crosses val="autoZero"/>
        <c:auto val="1"/>
        <c:lblAlgn val="ctr"/>
        <c:lblOffset val="100"/>
        <c:noMultiLvlLbl val="0"/>
      </c:catAx>
      <c:valAx>
        <c:axId val="15155307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(N/m)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5529791"/>
        <c:crosses val="autoZero"/>
        <c:crossBetween val="between"/>
      </c:valAx>
      <c:valAx>
        <c:axId val="162885137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(Hp)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8851856"/>
        <c:crosses val="max"/>
        <c:crossBetween val="between"/>
      </c:valAx>
      <c:catAx>
        <c:axId val="1628851856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crossAx val="16288513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1647990</xdr:colOff>
      <xdr:row>17</xdr:row>
      <xdr:rowOff>24825</xdr:rowOff>
    </xdr:from>
    <xdr:to>
      <xdr:col>17</xdr:col>
      <xdr:colOff>2461846</xdr:colOff>
      <xdr:row>39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864B660-8357-411D-05F0-DF14C326D3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3710</xdr:colOff>
      <xdr:row>40</xdr:row>
      <xdr:rowOff>3956</xdr:rowOff>
    </xdr:from>
    <xdr:to>
      <xdr:col>17</xdr:col>
      <xdr:colOff>2122713</xdr:colOff>
      <xdr:row>63</xdr:row>
      <xdr:rowOff>68035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BF2F3BD-E249-7152-9E7A-100AF9F8FA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1321593</xdr:colOff>
      <xdr:row>30</xdr:row>
      <xdr:rowOff>128588</xdr:rowOff>
    </xdr:from>
    <xdr:to>
      <xdr:col>30</xdr:col>
      <xdr:colOff>238125</xdr:colOff>
      <xdr:row>60</xdr:row>
      <xdr:rowOff>95250</xdr:rowOff>
    </xdr:to>
    <xdr:graphicFrame macro="">
      <xdr:nvGraphicFramePr>
        <xdr:cNvPr id="12" name="Chart 2">
          <a:extLst>
            <a:ext uri="{FF2B5EF4-FFF2-40B4-BE49-F238E27FC236}">
              <a16:creationId xmlns:a16="http://schemas.microsoft.com/office/drawing/2014/main" id="{AF82244C-88CA-C3AC-4591-27AF8E19D6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W103"/>
  <sheetViews>
    <sheetView tabSelected="1" topLeftCell="A11" zoomScaleNormal="100" workbookViewId="0">
      <selection activeCell="A81" sqref="A81:XFD81"/>
    </sheetView>
  </sheetViews>
  <sheetFormatPr defaultRowHeight="15" x14ac:dyDescent="0.25"/>
  <cols>
    <col min="1" max="1" width="9.140625" style="1"/>
    <col min="2" max="2" width="13.42578125" style="1" customWidth="1"/>
    <col min="3" max="3" width="7.5703125" customWidth="1"/>
    <col min="4" max="4" width="10.5703125" style="1" customWidth="1"/>
    <col min="5" max="5" width="9.140625" style="6"/>
    <col min="7" max="7" width="9.140625" style="1"/>
    <col min="8" max="8" width="9.140625" style="8"/>
    <col min="9" max="9" width="10" style="8" customWidth="1"/>
    <col min="11" max="11" width="8.28515625" style="6" customWidth="1"/>
    <col min="12" max="12" width="25.42578125" customWidth="1"/>
    <col min="13" max="13" width="18.28515625" customWidth="1"/>
    <col min="14" max="14" width="15.42578125" customWidth="1"/>
    <col min="15" max="15" width="17.42578125" customWidth="1"/>
    <col min="16" max="16" width="11.28515625" customWidth="1"/>
    <col min="17" max="17" width="30" customWidth="1"/>
    <col min="18" max="18" width="39.85546875" customWidth="1"/>
    <col min="19" max="19" width="15.85546875" customWidth="1"/>
    <col min="20" max="20" width="29.85546875" customWidth="1"/>
    <col min="21" max="21" width="23.7109375" customWidth="1"/>
    <col min="22" max="22" width="17.7109375" customWidth="1"/>
    <col min="23" max="23" width="19.28515625" customWidth="1"/>
  </cols>
  <sheetData>
    <row r="4" spans="1:23" s="3" customFormat="1" x14ac:dyDescent="0.25">
      <c r="A4" s="4" t="s">
        <v>6</v>
      </c>
      <c r="B4" s="4" t="s">
        <v>7</v>
      </c>
      <c r="C4" s="4" t="s">
        <v>34</v>
      </c>
      <c r="D4" s="4" t="s">
        <v>8</v>
      </c>
      <c r="E4" s="5" t="s">
        <v>12</v>
      </c>
      <c r="F4" s="4" t="s">
        <v>14</v>
      </c>
      <c r="G4" s="5" t="s">
        <v>14</v>
      </c>
      <c r="H4" s="5" t="s">
        <v>17</v>
      </c>
      <c r="I4" s="4" t="s">
        <v>18</v>
      </c>
      <c r="J4" s="5" t="s">
        <v>19</v>
      </c>
      <c r="K4" s="4" t="s">
        <v>33</v>
      </c>
      <c r="N4"/>
      <c r="O4"/>
    </row>
    <row r="5" spans="1:23" s="3" customFormat="1" x14ac:dyDescent="0.25">
      <c r="A5" t="s">
        <v>9</v>
      </c>
      <c r="B5" t="s">
        <v>10</v>
      </c>
      <c r="C5" t="s">
        <v>11</v>
      </c>
      <c r="D5" t="s">
        <v>8</v>
      </c>
      <c r="E5" s="6" t="s">
        <v>13</v>
      </c>
      <c r="F5" t="s">
        <v>15</v>
      </c>
      <c r="G5" s="6" t="s">
        <v>16</v>
      </c>
      <c r="H5" s="6" t="s">
        <v>16</v>
      </c>
      <c r="I5" t="s">
        <v>20</v>
      </c>
      <c r="J5" s="6" t="s">
        <v>21</v>
      </c>
      <c r="N5"/>
      <c r="O5"/>
      <c r="P5"/>
    </row>
    <row r="6" spans="1:23" x14ac:dyDescent="0.25">
      <c r="A6" s="6">
        <v>102.27500000000001</v>
      </c>
      <c r="B6" s="6">
        <v>1000</v>
      </c>
      <c r="C6" s="6">
        <v>7.0400000000000004E-2</v>
      </c>
      <c r="D6" s="6">
        <v>1.2658</v>
      </c>
      <c r="E6" s="6">
        <f>A6*0.815776</f>
        <v>83.433490399999997</v>
      </c>
      <c r="F6" s="6">
        <f t="shared" ref="F6:F37" si="0">(E6*B6)/9549</f>
        <v>8.7374060529898419</v>
      </c>
      <c r="G6" s="6">
        <f t="shared" ref="G6:G37" si="1">F6*1.34102</f>
        <v>11.717036265180438</v>
      </c>
      <c r="H6" s="6">
        <f t="shared" ref="H6:H37" si="2">G6*(1.197905/1.225)</f>
        <v>11.457874552849773</v>
      </c>
      <c r="I6" s="6">
        <f t="shared" ref="I6:I37" si="3">(2*3.14159*2*E6)/1600*1000</f>
        <v>655.28454776433989</v>
      </c>
      <c r="J6" s="6">
        <f t="shared" ref="J6:J37" si="4">(C6*0.74*60)/F6</f>
        <v>0.35774461906006993</v>
      </c>
      <c r="K6" s="9">
        <f t="shared" ref="K6:K37" si="5">F6/((C6*0.75/60)*45000)</f>
        <v>0.22064156699469298</v>
      </c>
      <c r="N6" s="6"/>
    </row>
    <row r="7" spans="1:23" x14ac:dyDescent="0.25">
      <c r="A7" s="6">
        <v>102.756</v>
      </c>
      <c r="B7" s="6">
        <f t="shared" ref="B7:B38" si="6">B6+50</f>
        <v>1050</v>
      </c>
      <c r="C7" s="6">
        <v>7.2400000000000006E-2</v>
      </c>
      <c r="D7" s="6">
        <v>1.26783</v>
      </c>
      <c r="E7" s="6">
        <f t="shared" ref="E7:E70" si="7">A7*0.815776</f>
        <v>83.825878656</v>
      </c>
      <c r="F7" s="6">
        <f t="shared" si="0"/>
        <v>9.2174230378887856</v>
      </c>
      <c r="G7" s="6">
        <f t="shared" si="1"/>
        <v>12.36074864226962</v>
      </c>
      <c r="H7" s="6">
        <f t="shared" si="2"/>
        <v>12.087349063116724</v>
      </c>
      <c r="I7" s="6">
        <f>(2*3.14159*2*E7)/1600*1000</f>
        <v>658.36635531725767</v>
      </c>
      <c r="J7" s="6">
        <f t="shared" si="4"/>
        <v>0.3487482332953965</v>
      </c>
      <c r="K7" s="9">
        <f t="shared" si="5"/>
        <v>0.22633328515380688</v>
      </c>
    </row>
    <row r="8" spans="1:23" x14ac:dyDescent="0.25">
      <c r="A8" s="6">
        <v>103.68899999999999</v>
      </c>
      <c r="B8" s="6">
        <f t="shared" si="6"/>
        <v>1100</v>
      </c>
      <c r="C8" s="6">
        <v>7.3700000000000002E-2</v>
      </c>
      <c r="D8" s="6">
        <v>1.2734399999999999</v>
      </c>
      <c r="E8" s="6">
        <f t="shared" si="7"/>
        <v>84.586997663999995</v>
      </c>
      <c r="F8" s="6">
        <f t="shared" si="0"/>
        <v>9.7440252833176242</v>
      </c>
      <c r="G8" s="6">
        <f t="shared" si="1"/>
        <v>13.066932785434602</v>
      </c>
      <c r="H8" s="6">
        <f t="shared" si="2"/>
        <v>12.777913565988602</v>
      </c>
      <c r="I8" s="6">
        <f t="shared" si="3"/>
        <v>664.34416497811424</v>
      </c>
      <c r="J8" s="6">
        <f t="shared" si="4"/>
        <v>0.33582425177019465</v>
      </c>
      <c r="K8" s="9">
        <f t="shared" si="5"/>
        <v>0.23504357686277999</v>
      </c>
    </row>
    <row r="9" spans="1:23" x14ac:dyDescent="0.25">
      <c r="A9" s="6">
        <v>104.209</v>
      </c>
      <c r="B9" s="6">
        <f t="shared" si="6"/>
        <v>1150</v>
      </c>
      <c r="C9" s="6">
        <v>7.2800000000000004E-2</v>
      </c>
      <c r="D9" s="6">
        <v>1.2847599999999999</v>
      </c>
      <c r="E9" s="6">
        <f t="shared" si="7"/>
        <v>85.011201184000001</v>
      </c>
      <c r="F9" s="6">
        <f t="shared" si="0"/>
        <v>10.238022972206513</v>
      </c>
      <c r="G9" s="6">
        <f t="shared" si="1"/>
        <v>13.72939356618838</v>
      </c>
      <c r="H9" s="6">
        <f t="shared" si="2"/>
        <v>13.425721795840726</v>
      </c>
      <c r="I9" s="6">
        <f t="shared" si="3"/>
        <v>667.67584881910636</v>
      </c>
      <c r="J9" s="6">
        <f t="shared" si="4"/>
        <v>0.31571720524312963</v>
      </c>
      <c r="K9" s="9">
        <f t="shared" si="5"/>
        <v>0.25001277099405406</v>
      </c>
    </row>
    <row r="10" spans="1:23" x14ac:dyDescent="0.25">
      <c r="A10" s="6">
        <v>105.81100000000001</v>
      </c>
      <c r="B10" s="6">
        <f t="shared" si="6"/>
        <v>1200</v>
      </c>
      <c r="C10" s="6">
        <v>7.4399999999999994E-2</v>
      </c>
      <c r="D10" s="6">
        <v>1.2918099999999999</v>
      </c>
      <c r="E10" s="6">
        <f t="shared" si="7"/>
        <v>86.318074335999995</v>
      </c>
      <c r="F10" s="6">
        <f t="shared" si="0"/>
        <v>10.847386030285893</v>
      </c>
      <c r="G10" s="6">
        <f t="shared" si="1"/>
        <v>14.546561614333989</v>
      </c>
      <c r="H10" s="6">
        <f t="shared" si="2"/>
        <v>14.22481542091327</v>
      </c>
      <c r="I10" s="6">
        <f t="shared" si="3"/>
        <v>677.93999788308554</v>
      </c>
      <c r="J10" s="6">
        <f t="shared" si="4"/>
        <v>0.30453051000278047</v>
      </c>
      <c r="K10" s="9">
        <f t="shared" si="5"/>
        <v>0.25919679881208829</v>
      </c>
    </row>
    <row r="11" spans="1:23" x14ac:dyDescent="0.25">
      <c r="A11" s="6">
        <v>107.51</v>
      </c>
      <c r="B11" s="6">
        <f t="shared" si="6"/>
        <v>1250</v>
      </c>
      <c r="C11" s="6">
        <v>7.8950000000000006E-2</v>
      </c>
      <c r="D11" s="6">
        <v>1.2972900000000001</v>
      </c>
      <c r="E11" s="6">
        <f t="shared" si="7"/>
        <v>87.704077760000004</v>
      </c>
      <c r="F11" s="6">
        <f t="shared" si="0"/>
        <v>11.480793507173527</v>
      </c>
      <c r="G11" s="6">
        <f t="shared" si="1"/>
        <v>15.395973708989844</v>
      </c>
      <c r="H11" s="6">
        <f t="shared" si="2"/>
        <v>15.055439906830594</v>
      </c>
      <c r="I11" s="6">
        <f t="shared" si="3"/>
        <v>688.82563412509603</v>
      </c>
      <c r="J11" s="6">
        <f t="shared" si="4"/>
        <v>0.30532558553637767</v>
      </c>
      <c r="K11" s="9">
        <f t="shared" si="5"/>
        <v>0.25852184380378074</v>
      </c>
    </row>
    <row r="12" spans="1:23" x14ac:dyDescent="0.25">
      <c r="A12" s="6">
        <v>109.488</v>
      </c>
      <c r="B12" s="6">
        <f t="shared" si="6"/>
        <v>1300</v>
      </c>
      <c r="C12" s="6">
        <v>7.9000000000000001E-2</v>
      </c>
      <c r="D12" s="6">
        <v>1.29895</v>
      </c>
      <c r="E12" s="6">
        <f t="shared" si="7"/>
        <v>89.317682687999991</v>
      </c>
      <c r="F12" s="6">
        <f t="shared" si="0"/>
        <v>12.159701277034243</v>
      </c>
      <c r="G12" s="6">
        <f t="shared" si="1"/>
        <v>16.306402606528462</v>
      </c>
      <c r="H12" s="6">
        <f t="shared" si="2"/>
        <v>15.945731603570184</v>
      </c>
      <c r="I12" s="6">
        <f t="shared" si="3"/>
        <v>701.49884688948475</v>
      </c>
      <c r="J12" s="6">
        <f t="shared" si="4"/>
        <v>0.28846103371180065</v>
      </c>
      <c r="K12" s="9">
        <f t="shared" si="5"/>
        <v>0.27363603436363981</v>
      </c>
    </row>
    <row r="13" spans="1:23" x14ac:dyDescent="0.25">
      <c r="A13" s="6">
        <v>111.797</v>
      </c>
      <c r="B13" s="6">
        <f t="shared" si="6"/>
        <v>1350</v>
      </c>
      <c r="C13" s="6">
        <v>7.9600000000000004E-2</v>
      </c>
      <c r="D13" s="6">
        <v>1.2946899999999999</v>
      </c>
      <c r="E13" s="6">
        <f t="shared" si="7"/>
        <v>91.201309471999991</v>
      </c>
      <c r="F13" s="6">
        <f t="shared" si="0"/>
        <v>12.893681829217718</v>
      </c>
      <c r="G13" s="6">
        <f t="shared" si="1"/>
        <v>17.290685206617546</v>
      </c>
      <c r="H13" s="6">
        <f t="shared" si="2"/>
        <v>16.908243479537298</v>
      </c>
      <c r="I13" s="6">
        <f t="shared" si="3"/>
        <v>716.2928045603511</v>
      </c>
      <c r="J13" s="6">
        <f t="shared" si="4"/>
        <v>0.27410634501552839</v>
      </c>
      <c r="K13" s="9">
        <f t="shared" si="5"/>
        <v>0.28796609333819584</v>
      </c>
      <c r="M13" s="10" t="s">
        <v>0</v>
      </c>
      <c r="N13" s="11" t="s">
        <v>1</v>
      </c>
      <c r="O13" s="11" t="s">
        <v>2</v>
      </c>
      <c r="P13" s="10" t="s">
        <v>22</v>
      </c>
      <c r="Q13" s="11" t="s">
        <v>23</v>
      </c>
      <c r="R13" s="10" t="s">
        <v>24</v>
      </c>
      <c r="S13" s="10" t="s">
        <v>26</v>
      </c>
      <c r="T13" s="10" t="s">
        <v>27</v>
      </c>
      <c r="U13" s="10" t="s">
        <v>28</v>
      </c>
      <c r="V13" s="10" t="s">
        <v>29</v>
      </c>
      <c r="W13" s="10" t="s">
        <v>31</v>
      </c>
    </row>
    <row r="14" spans="1:23" x14ac:dyDescent="0.25">
      <c r="A14" s="6">
        <v>114.268</v>
      </c>
      <c r="B14" s="6">
        <f t="shared" si="6"/>
        <v>1400</v>
      </c>
      <c r="C14" s="6">
        <v>8.3500000000000005E-2</v>
      </c>
      <c r="D14" s="6">
        <v>1.2855000000000001</v>
      </c>
      <c r="E14" s="6">
        <f t="shared" si="7"/>
        <v>93.217091967999991</v>
      </c>
      <c r="F14" s="6">
        <f t="shared" si="0"/>
        <v>13.666763928704576</v>
      </c>
      <c r="G14" s="6">
        <f t="shared" si="1"/>
        <v>18.327403763671413</v>
      </c>
      <c r="H14" s="6">
        <f t="shared" si="2"/>
        <v>17.922031514710859</v>
      </c>
      <c r="I14" s="6">
        <f t="shared" si="3"/>
        <v>732.12470988937275</v>
      </c>
      <c r="J14" s="6">
        <f t="shared" si="4"/>
        <v>0.27127124016631871</v>
      </c>
      <c r="K14" s="9">
        <f t="shared" si="5"/>
        <v>0.29097567912078937</v>
      </c>
      <c r="M14" s="2" t="s">
        <v>3</v>
      </c>
      <c r="N14" s="7" t="s">
        <v>4</v>
      </c>
      <c r="O14" s="7" t="s">
        <v>5</v>
      </c>
      <c r="Q14" s="7" t="s">
        <v>25</v>
      </c>
      <c r="R14" s="2" t="s">
        <v>25</v>
      </c>
      <c r="S14" s="2" t="s">
        <v>25</v>
      </c>
      <c r="T14" s="2" t="s">
        <v>25</v>
      </c>
    </row>
    <row r="15" spans="1:23" x14ac:dyDescent="0.25">
      <c r="A15" s="6">
        <v>115.783</v>
      </c>
      <c r="B15" s="6">
        <f t="shared" si="6"/>
        <v>1450</v>
      </c>
      <c r="C15" s="6">
        <v>8.4699999999999998E-2</v>
      </c>
      <c r="D15" s="6">
        <v>1.2781800000000001</v>
      </c>
      <c r="E15" s="6">
        <f t="shared" si="7"/>
        <v>94.452992607999988</v>
      </c>
      <c r="F15" s="6">
        <f t="shared" si="0"/>
        <v>14.34253212709184</v>
      </c>
      <c r="G15" s="6">
        <f t="shared" si="1"/>
        <v>19.2336224330727</v>
      </c>
      <c r="H15" s="6">
        <f t="shared" si="2"/>
        <v>18.808206106685674</v>
      </c>
      <c r="I15" s="6">
        <f t="shared" si="3"/>
        <v>741.83144261841665</v>
      </c>
      <c r="J15" s="6">
        <f t="shared" si="4"/>
        <v>0.26220474646149761</v>
      </c>
      <c r="K15" s="9">
        <f t="shared" si="5"/>
        <v>0.30103701171909936</v>
      </c>
      <c r="M15" s="12">
        <v>1018.9</v>
      </c>
      <c r="N15" s="13">
        <v>46</v>
      </c>
      <c r="O15" s="13">
        <v>27</v>
      </c>
      <c r="P15" s="14">
        <v>295.14999999999998</v>
      </c>
      <c r="Q15" s="15">
        <f>0.61078 * 10^((7.5*O15)/(237.3+O15))</f>
        <v>3.5650006141127815</v>
      </c>
      <c r="R15" s="14">
        <v>1.214</v>
      </c>
      <c r="S15" s="14">
        <f>M15/10</f>
        <v>101.89</v>
      </c>
      <c r="T15" s="14">
        <f>S15-R15</f>
        <v>100.676</v>
      </c>
      <c r="U15" s="14">
        <f>(T15/99)/(P15/298)^0.5</f>
        <v>1.021827286512508</v>
      </c>
      <c r="V15" s="14" t="s">
        <v>30</v>
      </c>
      <c r="W15" s="14" t="s">
        <v>32</v>
      </c>
    </row>
    <row r="16" spans="1:23" x14ac:dyDescent="0.25">
      <c r="A16" s="6">
        <v>116.985</v>
      </c>
      <c r="B16" s="6">
        <f t="shared" si="6"/>
        <v>1500</v>
      </c>
      <c r="C16" s="6">
        <v>8.8650000000000007E-2</v>
      </c>
      <c r="D16" s="6">
        <v>1.2795000000000001</v>
      </c>
      <c r="E16" s="6">
        <f t="shared" si="7"/>
        <v>95.43355536</v>
      </c>
      <c r="F16" s="6">
        <f t="shared" si="0"/>
        <v>14.99113342130066</v>
      </c>
      <c r="G16" s="6">
        <f t="shared" si="1"/>
        <v>20.103409740632614</v>
      </c>
      <c r="H16" s="6">
        <f t="shared" si="2"/>
        <v>19.658755139063274</v>
      </c>
      <c r="I16" s="6">
        <f t="shared" si="3"/>
        <v>749.53275795855598</v>
      </c>
      <c r="J16" s="6">
        <f t="shared" si="4"/>
        <v>0.26255920012074047</v>
      </c>
      <c r="K16" s="9">
        <f t="shared" si="5"/>
        <v>0.30063061319898543</v>
      </c>
    </row>
    <row r="17" spans="1:11" x14ac:dyDescent="0.25">
      <c r="A17" s="6">
        <v>117.788</v>
      </c>
      <c r="B17" s="6">
        <f t="shared" si="6"/>
        <v>1550</v>
      </c>
      <c r="C17" s="6">
        <v>9.3200000000000005E-2</v>
      </c>
      <c r="D17" s="6">
        <v>1.27766</v>
      </c>
      <c r="E17" s="6">
        <f t="shared" si="7"/>
        <v>96.088623487999996</v>
      </c>
      <c r="F17" s="6">
        <f t="shared" si="0"/>
        <v>15.597168960770761</v>
      </c>
      <c r="G17" s="6">
        <f t="shared" si="1"/>
        <v>20.916115519772806</v>
      </c>
      <c r="H17" s="6">
        <f t="shared" si="2"/>
        <v>20.453485193235462</v>
      </c>
      <c r="I17" s="6">
        <f t="shared" si="3"/>
        <v>754.67764665916479</v>
      </c>
      <c r="J17" s="6">
        <f t="shared" si="4"/>
        <v>0.26530968603391408</v>
      </c>
      <c r="K17" s="9">
        <f t="shared" si="5"/>
        <v>0.29751395251827867</v>
      </c>
    </row>
    <row r="18" spans="1:11" x14ac:dyDescent="0.25">
      <c r="A18" s="6">
        <v>118.471</v>
      </c>
      <c r="B18" s="6">
        <f t="shared" si="6"/>
        <v>1600</v>
      </c>
      <c r="C18" s="6">
        <v>9.5899999999999999E-2</v>
      </c>
      <c r="D18" s="6">
        <v>1.2823500000000001</v>
      </c>
      <c r="E18" s="6">
        <f t="shared" si="7"/>
        <v>96.645798495999998</v>
      </c>
      <c r="F18" s="6">
        <f t="shared" si="0"/>
        <v>16.19366191157189</v>
      </c>
      <c r="G18" s="6">
        <f t="shared" si="1"/>
        <v>21.716024496656139</v>
      </c>
      <c r="H18" s="6">
        <f t="shared" si="2"/>
        <v>21.235701489523976</v>
      </c>
      <c r="I18" s="6">
        <f t="shared" si="3"/>
        <v>759.05368524262167</v>
      </c>
      <c r="J18" s="6">
        <f t="shared" si="4"/>
        <v>0.26293990965423875</v>
      </c>
      <c r="K18" s="9">
        <f t="shared" si="5"/>
        <v>0.30019533146234534</v>
      </c>
    </row>
    <row r="19" spans="1:11" x14ac:dyDescent="0.25">
      <c r="A19" s="6">
        <v>118.77200000000001</v>
      </c>
      <c r="B19" s="6">
        <f t="shared" si="6"/>
        <v>1650</v>
      </c>
      <c r="C19" s="6">
        <v>9.8750000000000004E-2</v>
      </c>
      <c r="D19" s="6">
        <v>1.2902800000000001</v>
      </c>
      <c r="E19" s="6">
        <f t="shared" si="7"/>
        <v>96.891347072000002</v>
      </c>
      <c r="F19" s="6">
        <f t="shared" si="0"/>
        <v>16.742142912221176</v>
      </c>
      <c r="G19" s="6">
        <f t="shared" si="1"/>
        <v>22.451548488146845</v>
      </c>
      <c r="H19" s="6">
        <f t="shared" si="2"/>
        <v>21.954956891178405</v>
      </c>
      <c r="I19" s="6">
        <f t="shared" si="3"/>
        <v>760.98221761981119</v>
      </c>
      <c r="J19" s="6">
        <f t="shared" si="4"/>
        <v>0.26188403855993064</v>
      </c>
      <c r="K19" s="9">
        <f t="shared" si="5"/>
        <v>0.30140566705545857</v>
      </c>
    </row>
    <row r="20" spans="1:11" x14ac:dyDescent="0.25">
      <c r="A20" s="6">
        <v>118.65600000000001</v>
      </c>
      <c r="B20" s="6">
        <f t="shared" si="6"/>
        <v>1700</v>
      </c>
      <c r="C20" s="6">
        <v>0.10005</v>
      </c>
      <c r="D20" s="6">
        <v>1.29942</v>
      </c>
      <c r="E20" s="6">
        <f t="shared" si="7"/>
        <v>96.796717055999991</v>
      </c>
      <c r="F20" s="6">
        <f t="shared" si="0"/>
        <v>17.232633678416587</v>
      </c>
      <c r="G20" s="6">
        <f t="shared" si="1"/>
        <v>23.109306415430211</v>
      </c>
      <c r="H20" s="6">
        <f t="shared" si="2"/>
        <v>22.598166287000755</v>
      </c>
      <c r="I20" s="6">
        <f t="shared" si="3"/>
        <v>760.23899583989737</v>
      </c>
      <c r="J20" s="6">
        <f t="shared" si="4"/>
        <v>0.25777951779731512</v>
      </c>
      <c r="K20" s="9">
        <f t="shared" si="5"/>
        <v>0.30620482964591633</v>
      </c>
    </row>
    <row r="21" spans="1:11" x14ac:dyDescent="0.25">
      <c r="A21" s="6">
        <v>118.861</v>
      </c>
      <c r="B21" s="6">
        <f t="shared" si="6"/>
        <v>1750</v>
      </c>
      <c r="C21" s="6">
        <v>0.10305</v>
      </c>
      <c r="D21" s="6">
        <v>1.31053</v>
      </c>
      <c r="E21" s="6">
        <f t="shared" si="7"/>
        <v>96.963951135999991</v>
      </c>
      <c r="F21" s="6">
        <f t="shared" si="0"/>
        <v>17.770124043145877</v>
      </c>
      <c r="G21" s="6">
        <f t="shared" si="1"/>
        <v>23.830091744339487</v>
      </c>
      <c r="H21" s="6">
        <f t="shared" si="2"/>
        <v>23.303009021226931</v>
      </c>
      <c r="I21" s="6">
        <f t="shared" si="3"/>
        <v>761.55244812336548</v>
      </c>
      <c r="J21" s="6">
        <f t="shared" si="4"/>
        <v>0.25747822518801089</v>
      </c>
      <c r="K21" s="9">
        <f t="shared" si="5"/>
        <v>0.30656314053623807</v>
      </c>
    </row>
    <row r="22" spans="1:11" x14ac:dyDescent="0.25">
      <c r="A22" s="6">
        <v>119.584</v>
      </c>
      <c r="B22" s="6">
        <f t="shared" si="6"/>
        <v>1800</v>
      </c>
      <c r="C22" s="6">
        <v>0.10929999999999999</v>
      </c>
      <c r="D22" s="6">
        <v>1.3149</v>
      </c>
      <c r="E22" s="6">
        <f t="shared" si="7"/>
        <v>97.553757183999991</v>
      </c>
      <c r="F22" s="6">
        <f t="shared" si="0"/>
        <v>18.389021146842598</v>
      </c>
      <c r="G22" s="6">
        <f t="shared" si="1"/>
        <v>24.660045138338862</v>
      </c>
      <c r="H22" s="6">
        <f t="shared" si="2"/>
        <v>24.114605201176989</v>
      </c>
      <c r="I22" s="6">
        <f t="shared" si="3"/>
        <v>766.18477007920626</v>
      </c>
      <c r="J22" s="6">
        <f t="shared" si="4"/>
        <v>0.26390311704183606</v>
      </c>
      <c r="K22" s="9">
        <f t="shared" si="5"/>
        <v>0.2990996628540018</v>
      </c>
    </row>
    <row r="23" spans="1:11" x14ac:dyDescent="0.25">
      <c r="A23" s="6">
        <v>119.934</v>
      </c>
      <c r="B23" s="6">
        <f t="shared" si="6"/>
        <v>1850</v>
      </c>
      <c r="C23" s="6">
        <v>0.11415</v>
      </c>
      <c r="D23" s="6">
        <v>1.3184899999999999</v>
      </c>
      <c r="E23" s="6">
        <f t="shared" si="7"/>
        <v>97.839278783999987</v>
      </c>
      <c r="F23" s="6">
        <f t="shared" si="0"/>
        <v>18.955143549104616</v>
      </c>
      <c r="G23" s="6">
        <f t="shared" si="1"/>
        <v>25.419226602220274</v>
      </c>
      <c r="H23" s="6">
        <f t="shared" si="2"/>
        <v>24.856994810557286</v>
      </c>
      <c r="I23" s="6">
        <f t="shared" si="3"/>
        <v>768.42724958756639</v>
      </c>
      <c r="J23" s="6">
        <f t="shared" si="4"/>
        <v>0.26738177882274122</v>
      </c>
      <c r="K23" s="9">
        <f t="shared" si="5"/>
        <v>0.2952083484554181</v>
      </c>
    </row>
    <row r="24" spans="1:11" x14ac:dyDescent="0.25">
      <c r="A24" s="6">
        <v>120.176</v>
      </c>
      <c r="B24" s="6">
        <f t="shared" si="6"/>
        <v>1900</v>
      </c>
      <c r="C24" s="6">
        <v>0.11745</v>
      </c>
      <c r="D24" s="6">
        <v>1.3189200000000001</v>
      </c>
      <c r="E24" s="6">
        <f t="shared" si="7"/>
        <v>98.036696575999997</v>
      </c>
      <c r="F24" s="6">
        <f t="shared" si="0"/>
        <v>19.506725677495027</v>
      </c>
      <c r="G24" s="6">
        <f t="shared" si="1"/>
        <v>26.158909268034382</v>
      </c>
      <c r="H24" s="6">
        <f t="shared" si="2"/>
        <v>25.580316903448754</v>
      </c>
      <c r="I24" s="6">
        <f t="shared" si="3"/>
        <v>769.97776399048951</v>
      </c>
      <c r="J24" s="6">
        <f t="shared" si="4"/>
        <v>0.2673324106882945</v>
      </c>
      <c r="K24" s="9">
        <f t="shared" si="5"/>
        <v>0.29526286442450256</v>
      </c>
    </row>
    <row r="25" spans="1:11" x14ac:dyDescent="0.25">
      <c r="A25" s="6">
        <v>120.94799999999999</v>
      </c>
      <c r="B25" s="6">
        <f t="shared" si="6"/>
        <v>1950</v>
      </c>
      <c r="C25" s="6">
        <v>0.12055</v>
      </c>
      <c r="D25" s="6">
        <v>1.31484</v>
      </c>
      <c r="E25" s="6">
        <f t="shared" si="7"/>
        <v>98.666475647999988</v>
      </c>
      <c r="F25" s="6">
        <f t="shared" si="0"/>
        <v>20.148667662959472</v>
      </c>
      <c r="G25" s="6">
        <f t="shared" si="1"/>
        <v>27.019766309381914</v>
      </c>
      <c r="H25" s="6">
        <f t="shared" si="2"/>
        <v>26.422133192522562</v>
      </c>
      <c r="I25" s="6">
        <f t="shared" si="3"/>
        <v>774.92403307750067</v>
      </c>
      <c r="J25" s="6">
        <f t="shared" si="4"/>
        <v>0.26564634890671612</v>
      </c>
      <c r="K25" s="9">
        <f t="shared" si="5"/>
        <v>0.2971369027211867</v>
      </c>
    </row>
    <row r="26" spans="1:11" x14ac:dyDescent="0.25">
      <c r="A26" s="6">
        <v>122.157</v>
      </c>
      <c r="B26" s="6">
        <f t="shared" si="6"/>
        <v>2000</v>
      </c>
      <c r="C26" s="6">
        <v>0.12554999999999999</v>
      </c>
      <c r="D26" s="6">
        <v>1.31653</v>
      </c>
      <c r="E26" s="6">
        <f t="shared" si="7"/>
        <v>99.652748831999986</v>
      </c>
      <c r="F26" s="6">
        <f t="shared" si="0"/>
        <v>20.871871155513663</v>
      </c>
      <c r="G26" s="6">
        <f t="shared" si="1"/>
        <v>27.989596656966935</v>
      </c>
      <c r="H26" s="6">
        <f t="shared" si="2"/>
        <v>27.370512476215488</v>
      </c>
      <c r="I26" s="6">
        <f t="shared" si="3"/>
        <v>782.67019800780702</v>
      </c>
      <c r="J26" s="6">
        <f t="shared" si="4"/>
        <v>0.26707811477302168</v>
      </c>
      <c r="K26" s="9">
        <f t="shared" si="5"/>
        <v>0.29554399618409538</v>
      </c>
    </row>
    <row r="27" spans="1:11" x14ac:dyDescent="0.25">
      <c r="A27" s="6">
        <v>122.845</v>
      </c>
      <c r="B27" s="6">
        <f t="shared" si="6"/>
        <v>2050</v>
      </c>
      <c r="C27" s="6">
        <v>0.12784999999999999</v>
      </c>
      <c r="D27" s="6">
        <v>1.32098</v>
      </c>
      <c r="E27" s="6">
        <f t="shared" si="7"/>
        <v>100.21400272</v>
      </c>
      <c r="F27" s="6">
        <f t="shared" si="0"/>
        <v>21.514159134569063</v>
      </c>
      <c r="G27" s="6">
        <f t="shared" si="1"/>
        <v>28.850917682639807</v>
      </c>
      <c r="H27" s="6">
        <f t="shared" si="2"/>
        <v>28.212782487038886</v>
      </c>
      <c r="I27" s="6">
        <f t="shared" si="3"/>
        <v>787.07827201281191</v>
      </c>
      <c r="J27" s="6">
        <f t="shared" si="4"/>
        <v>0.26385135317135894</v>
      </c>
      <c r="K27" s="9">
        <f t="shared" si="5"/>
        <v>0.29915834193986446</v>
      </c>
    </row>
    <row r="28" spans="1:11" x14ac:dyDescent="0.25">
      <c r="A28" s="6">
        <v>123.79600000000001</v>
      </c>
      <c r="B28" s="6">
        <f t="shared" si="6"/>
        <v>2100</v>
      </c>
      <c r="C28" s="6">
        <v>0.13089999999999999</v>
      </c>
      <c r="D28" s="6">
        <v>1.32287</v>
      </c>
      <c r="E28" s="6">
        <f t="shared" si="7"/>
        <v>100.989805696</v>
      </c>
      <c r="F28" s="6">
        <f t="shared" si="0"/>
        <v>22.209508007288722</v>
      </c>
      <c r="G28" s="6">
        <f t="shared" si="1"/>
        <v>29.783394427934326</v>
      </c>
      <c r="H28" s="6">
        <f t="shared" si="2"/>
        <v>29.124634369138501</v>
      </c>
      <c r="I28" s="6">
        <f t="shared" si="3"/>
        <v>793.17140919124154</v>
      </c>
      <c r="J28" s="6">
        <f t="shared" si="4"/>
        <v>0.26168792204188535</v>
      </c>
      <c r="K28" s="9">
        <f t="shared" si="5"/>
        <v>0.3016315492034799</v>
      </c>
    </row>
    <row r="29" spans="1:11" x14ac:dyDescent="0.25">
      <c r="A29" s="6">
        <v>124.794</v>
      </c>
      <c r="B29" s="6">
        <f t="shared" si="6"/>
        <v>2150</v>
      </c>
      <c r="C29" s="6">
        <v>0.13435</v>
      </c>
      <c r="D29" s="6">
        <v>1.3216399999999999</v>
      </c>
      <c r="E29" s="6">
        <f t="shared" si="7"/>
        <v>101.80395014399998</v>
      </c>
      <c r="F29" s="6">
        <f t="shared" si="0"/>
        <v>22.921614075777565</v>
      </c>
      <c r="G29" s="6">
        <f t="shared" si="1"/>
        <v>30.738342907899234</v>
      </c>
      <c r="H29" s="6">
        <f t="shared" si="2"/>
        <v>30.058460947826148</v>
      </c>
      <c r="I29" s="6">
        <f t="shared" si="3"/>
        <v>799.5656793322222</v>
      </c>
      <c r="J29" s="6">
        <f t="shared" si="4"/>
        <v>0.26024083558337485</v>
      </c>
      <c r="K29" s="9">
        <f t="shared" si="5"/>
        <v>0.30330879147536782</v>
      </c>
    </row>
    <row r="30" spans="1:11" x14ac:dyDescent="0.25">
      <c r="A30" s="6">
        <v>125.137</v>
      </c>
      <c r="B30" s="6">
        <f t="shared" si="6"/>
        <v>2200</v>
      </c>
      <c r="C30" s="6">
        <v>0.13769999999999999</v>
      </c>
      <c r="D30" s="6">
        <v>1.3165199999999999</v>
      </c>
      <c r="E30" s="6">
        <f t="shared" si="7"/>
        <v>102.08376131199999</v>
      </c>
      <c r="F30" s="6">
        <f t="shared" si="0"/>
        <v>23.519140735825736</v>
      </c>
      <c r="G30" s="6">
        <f t="shared" si="1"/>
        <v>31.539638109557032</v>
      </c>
      <c r="H30" s="6">
        <f t="shared" si="2"/>
        <v>30.842032807860338</v>
      </c>
      <c r="I30" s="6">
        <f t="shared" si="3"/>
        <v>801.7633092504152</v>
      </c>
      <c r="J30" s="6">
        <f t="shared" si="4"/>
        <v>0.25995337451622874</v>
      </c>
      <c r="K30" s="9">
        <f t="shared" si="5"/>
        <v>0.30364419573405294</v>
      </c>
    </row>
    <row r="31" spans="1:11" x14ac:dyDescent="0.25">
      <c r="A31" s="6">
        <v>126.02800000000001</v>
      </c>
      <c r="B31" s="6">
        <f t="shared" si="6"/>
        <v>2250</v>
      </c>
      <c r="C31" s="6">
        <v>0.14105000000000001</v>
      </c>
      <c r="D31" s="6">
        <v>1.3046500000000001</v>
      </c>
      <c r="E31" s="6">
        <f t="shared" si="7"/>
        <v>102.810617728</v>
      </c>
      <c r="F31" s="6">
        <f t="shared" si="0"/>
        <v>24.22493348916117</v>
      </c>
      <c r="G31" s="6">
        <f t="shared" si="1"/>
        <v>32.486120307634913</v>
      </c>
      <c r="H31" s="6">
        <f t="shared" si="2"/>
        <v>31.767580364993794</v>
      </c>
      <c r="I31" s="6">
        <f t="shared" si="3"/>
        <v>807.47202137026875</v>
      </c>
      <c r="J31" s="6">
        <f t="shared" si="4"/>
        <v>0.25851959522621809</v>
      </c>
      <c r="K31" s="9">
        <f t="shared" si="5"/>
        <v>0.30532824122775903</v>
      </c>
    </row>
    <row r="32" spans="1:11" x14ac:dyDescent="0.25">
      <c r="A32" s="6">
        <v>126.66</v>
      </c>
      <c r="B32" s="6">
        <f t="shared" si="6"/>
        <v>2300</v>
      </c>
      <c r="C32" s="6">
        <v>0.14495</v>
      </c>
      <c r="D32" s="6">
        <v>1.2964599999999999</v>
      </c>
      <c r="E32" s="6">
        <f t="shared" si="7"/>
        <v>103.32618815999999</v>
      </c>
      <c r="F32" s="6">
        <f t="shared" si="0"/>
        <v>24.8874471429469</v>
      </c>
      <c r="G32" s="6">
        <f t="shared" si="1"/>
        <v>33.374564367634655</v>
      </c>
      <c r="H32" s="6">
        <f t="shared" si="2"/>
        <v>32.636373492907254</v>
      </c>
      <c r="I32" s="6">
        <f t="shared" si="3"/>
        <v>811.5212986539359</v>
      </c>
      <c r="J32" s="6">
        <f t="shared" si="4"/>
        <v>0.25859542616141323</v>
      </c>
      <c r="K32" s="9">
        <f t="shared" si="5"/>
        <v>0.30523870628734079</v>
      </c>
    </row>
    <row r="33" spans="1:20" x14ac:dyDescent="0.25">
      <c r="A33" s="6">
        <v>126.822</v>
      </c>
      <c r="B33" s="6">
        <f t="shared" si="6"/>
        <v>2350</v>
      </c>
      <c r="C33" s="6">
        <v>0.14985000000000001</v>
      </c>
      <c r="D33" s="6">
        <v>1.2822899999999999</v>
      </c>
      <c r="E33" s="6">
        <f t="shared" si="7"/>
        <v>103.458343872</v>
      </c>
      <c r="F33" s="6">
        <f t="shared" si="0"/>
        <v>25.461002000125667</v>
      </c>
      <c r="G33" s="6">
        <f t="shared" si="1"/>
        <v>34.143712902208527</v>
      </c>
      <c r="H33" s="6">
        <f t="shared" si="2"/>
        <v>33.388509717649065</v>
      </c>
      <c r="I33" s="6">
        <f t="shared" si="3"/>
        <v>812.55924631209109</v>
      </c>
      <c r="J33" s="6">
        <f t="shared" si="4"/>
        <v>0.26131493175198528</v>
      </c>
      <c r="K33" s="9">
        <f t="shared" si="5"/>
        <v>0.30206208579098404</v>
      </c>
    </row>
    <row r="34" spans="1:20" x14ac:dyDescent="0.25">
      <c r="A34" s="6">
        <v>126.69</v>
      </c>
      <c r="B34" s="6">
        <f t="shared" si="6"/>
        <v>2400</v>
      </c>
      <c r="C34" s="6">
        <v>0.1537</v>
      </c>
      <c r="D34" s="6">
        <v>1.2730399999999999</v>
      </c>
      <c r="E34" s="6">
        <f t="shared" si="7"/>
        <v>103.35066144</v>
      </c>
      <c r="F34" s="6">
        <f t="shared" si="0"/>
        <v>25.975661059377945</v>
      </c>
      <c r="G34" s="6">
        <f t="shared" si="1"/>
        <v>34.833880993847018</v>
      </c>
      <c r="H34" s="6">
        <f t="shared" si="2"/>
        <v>34.06341241790556</v>
      </c>
      <c r="I34" s="6">
        <f t="shared" si="3"/>
        <v>811.71351118322389</v>
      </c>
      <c r="J34" s="6">
        <f t="shared" si="4"/>
        <v>0.26271824168017632</v>
      </c>
      <c r="K34" s="9">
        <f t="shared" si="5"/>
        <v>0.30044862065354377</v>
      </c>
    </row>
    <row r="35" spans="1:20" x14ac:dyDescent="0.25">
      <c r="A35" s="6">
        <v>126.55200000000001</v>
      </c>
      <c r="B35" s="6">
        <f t="shared" si="6"/>
        <v>2450</v>
      </c>
      <c r="C35" s="6">
        <v>0.15565000000000001</v>
      </c>
      <c r="D35" s="6">
        <v>1.2698400000000001</v>
      </c>
      <c r="E35" s="6">
        <f t="shared" si="7"/>
        <v>103.238084352</v>
      </c>
      <c r="F35" s="6">
        <f t="shared" si="0"/>
        <v>26.487936607225887</v>
      </c>
      <c r="G35" s="6">
        <f t="shared" si="1"/>
        <v>35.520852749022062</v>
      </c>
      <c r="H35" s="6">
        <f t="shared" si="2"/>
        <v>34.735189479442667</v>
      </c>
      <c r="I35" s="6">
        <f t="shared" si="3"/>
        <v>810.82933354849922</v>
      </c>
      <c r="J35" s="6">
        <f t="shared" si="4"/>
        <v>0.26090594003138484</v>
      </c>
      <c r="K35" s="9">
        <f t="shared" si="5"/>
        <v>0.30253559318671819</v>
      </c>
    </row>
    <row r="36" spans="1:20" x14ac:dyDescent="0.25">
      <c r="A36" s="6">
        <v>126.438</v>
      </c>
      <c r="B36" s="6">
        <f t="shared" si="6"/>
        <v>2500</v>
      </c>
      <c r="C36" s="6">
        <v>0.15959999999999999</v>
      </c>
      <c r="D36" s="6">
        <v>1.2744599999999999</v>
      </c>
      <c r="E36" s="6">
        <f t="shared" si="7"/>
        <v>103.145085888</v>
      </c>
      <c r="F36" s="6">
        <f t="shared" si="0"/>
        <v>27.004159044926169</v>
      </c>
      <c r="G36" s="6">
        <f t="shared" si="1"/>
        <v>36.213117362426892</v>
      </c>
      <c r="H36" s="6">
        <f t="shared" si="2"/>
        <v>35.412142329826928</v>
      </c>
      <c r="I36" s="6">
        <f t="shared" si="3"/>
        <v>810.09892593720474</v>
      </c>
      <c r="J36" s="6">
        <f t="shared" si="4"/>
        <v>0.26241291158931451</v>
      </c>
      <c r="K36" s="9">
        <f t="shared" si="5"/>
        <v>0.30079820712811106</v>
      </c>
    </row>
    <row r="37" spans="1:20" x14ac:dyDescent="0.25">
      <c r="A37" s="6">
        <v>126.239</v>
      </c>
      <c r="B37" s="6">
        <f t="shared" si="6"/>
        <v>2550</v>
      </c>
      <c r="C37" s="6">
        <v>0.16259999999999999</v>
      </c>
      <c r="D37" s="6">
        <v>1.2787599999999999</v>
      </c>
      <c r="E37" s="6">
        <f t="shared" si="7"/>
        <v>102.982746464</v>
      </c>
      <c r="F37" s="6">
        <f t="shared" si="0"/>
        <v>27.500890510336159</v>
      </c>
      <c r="G37" s="6">
        <f t="shared" si="1"/>
        <v>36.879244192171001</v>
      </c>
      <c r="H37" s="6">
        <f t="shared" si="2"/>
        <v>36.063535521651104</v>
      </c>
      <c r="I37" s="6">
        <f t="shared" si="3"/>
        <v>808.82391615959432</v>
      </c>
      <c r="J37" s="6">
        <f t="shared" si="4"/>
        <v>0.26251659004593275</v>
      </c>
      <c r="K37" s="9">
        <f t="shared" si="5"/>
        <v>0.30067940970710572</v>
      </c>
    </row>
    <row r="38" spans="1:20" x14ac:dyDescent="0.25">
      <c r="A38" s="6">
        <v>126.161</v>
      </c>
      <c r="B38" s="6">
        <f t="shared" si="6"/>
        <v>2600</v>
      </c>
      <c r="C38" s="6">
        <v>0.16805</v>
      </c>
      <c r="D38" s="6">
        <v>1.27634</v>
      </c>
      <c r="E38" s="6">
        <f t="shared" si="7"/>
        <v>102.919115936</v>
      </c>
      <c r="F38" s="6">
        <f t="shared" ref="F38:F69" si="8">(E38*B38)/9549</f>
        <v>28.022798348895172</v>
      </c>
      <c r="G38" s="6">
        <f t="shared" ref="G38:G69" si="9">F38*1.34102</f>
        <v>37.579133041835405</v>
      </c>
      <c r="H38" s="6">
        <f t="shared" ref="H38:H69" si="10">G38*(1.197905/1.225)</f>
        <v>36.747943972636605</v>
      </c>
      <c r="I38" s="6">
        <f t="shared" ref="I38:I69" si="11">(2*3.14159*2*E38)/1600*1000</f>
        <v>808.32416358344562</v>
      </c>
      <c r="J38" s="6">
        <f t="shared" ref="J38:J69" si="12">(C38*0.74*60)/F38</f>
        <v>0.26626248767529576</v>
      </c>
      <c r="K38" s="9">
        <f t="shared" ref="K38:K69" si="13">F38/((C38*0.75/60)*45000)</f>
        <v>0.29644931970136051</v>
      </c>
    </row>
    <row r="39" spans="1:20" x14ac:dyDescent="0.25">
      <c r="A39" s="6">
        <v>125.84699999999999</v>
      </c>
      <c r="B39" s="6">
        <f t="shared" ref="B39:B70" si="14">B38+50</f>
        <v>2650</v>
      </c>
      <c r="C39" s="6">
        <v>0.17144999999999999</v>
      </c>
      <c r="D39" s="6">
        <v>1.28027</v>
      </c>
      <c r="E39" s="6">
        <f t="shared" si="7"/>
        <v>102.66296227199999</v>
      </c>
      <c r="F39" s="6">
        <f t="shared" si="8"/>
        <v>28.490611584542879</v>
      </c>
      <c r="G39" s="6">
        <f t="shared" si="9"/>
        <v>38.206479947103695</v>
      </c>
      <c r="H39" s="6">
        <f t="shared" si="10"/>
        <v>37.361414988600202</v>
      </c>
      <c r="I39" s="6">
        <f t="shared" si="11"/>
        <v>806.31233911023105</v>
      </c>
      <c r="J39" s="6">
        <f t="shared" si="12"/>
        <v>0.26718906954352545</v>
      </c>
      <c r="K39" s="9">
        <f t="shared" si="13"/>
        <v>0.29542126655175532</v>
      </c>
    </row>
    <row r="40" spans="1:20" x14ac:dyDescent="0.25">
      <c r="A40" s="6">
        <v>124.911</v>
      </c>
      <c r="B40" s="6">
        <f t="shared" si="14"/>
        <v>2700</v>
      </c>
      <c r="C40" s="6">
        <v>0.17465</v>
      </c>
      <c r="D40" s="6">
        <v>1.2837099999999999</v>
      </c>
      <c r="E40" s="6">
        <f t="shared" si="7"/>
        <v>101.89939593599999</v>
      </c>
      <c r="F40" s="6">
        <f t="shared" si="8"/>
        <v>28.812270292931196</v>
      </c>
      <c r="G40" s="6">
        <f t="shared" si="9"/>
        <v>38.637830708226595</v>
      </c>
      <c r="H40" s="6">
        <f t="shared" si="10"/>
        <v>37.783224975133201</v>
      </c>
      <c r="I40" s="6">
        <f t="shared" si="11"/>
        <v>800.31530819644547</v>
      </c>
      <c r="J40" s="6">
        <f t="shared" si="12"/>
        <v>0.26913741684224307</v>
      </c>
      <c r="K40" s="9">
        <f t="shared" si="13"/>
        <v>0.29328264445519553</v>
      </c>
    </row>
    <row r="41" spans="1:20" x14ac:dyDescent="0.25">
      <c r="A41" s="6">
        <v>123.92700000000001</v>
      </c>
      <c r="B41" s="6">
        <f t="shared" si="14"/>
        <v>2750</v>
      </c>
      <c r="C41" s="6">
        <v>0.1784</v>
      </c>
      <c r="D41" s="6">
        <v>1.2811999999999999</v>
      </c>
      <c r="E41" s="6">
        <f t="shared" si="7"/>
        <v>101.096672352</v>
      </c>
      <c r="F41" s="6">
        <f t="shared" si="8"/>
        <v>29.114655876845742</v>
      </c>
      <c r="G41" s="6">
        <f t="shared" si="9"/>
        <v>39.043335823967681</v>
      </c>
      <c r="H41" s="6">
        <f t="shared" si="10"/>
        <v>38.179760979763266</v>
      </c>
      <c r="I41" s="6">
        <f t="shared" si="11"/>
        <v>794.01073723579918</v>
      </c>
      <c r="J41" s="6">
        <f t="shared" si="12"/>
        <v>0.27206091782453007</v>
      </c>
      <c r="K41" s="9">
        <f t="shared" si="13"/>
        <v>0.29013109991874181</v>
      </c>
    </row>
    <row r="42" spans="1:20" x14ac:dyDescent="0.25">
      <c r="A42" s="6">
        <v>123.68899999999999</v>
      </c>
      <c r="B42" s="6">
        <f t="shared" si="14"/>
        <v>2800</v>
      </c>
      <c r="C42" s="6">
        <v>0.18004999999999999</v>
      </c>
      <c r="D42" s="6">
        <v>1.2744800000000001</v>
      </c>
      <c r="E42" s="6">
        <f t="shared" si="7"/>
        <v>100.90251766399999</v>
      </c>
      <c r="F42" s="6">
        <f t="shared" si="8"/>
        <v>29.587082360372808</v>
      </c>
      <c r="G42" s="6">
        <f t="shared" si="9"/>
        <v>39.676869186907147</v>
      </c>
      <c r="H42" s="6">
        <f t="shared" si="10"/>
        <v>38.799281619054696</v>
      </c>
      <c r="I42" s="6">
        <f t="shared" si="11"/>
        <v>792.4858511701143</v>
      </c>
      <c r="J42" s="6">
        <f t="shared" si="12"/>
        <v>0.27019291400989864</v>
      </c>
      <c r="K42" s="9">
        <f t="shared" si="13"/>
        <v>0.2921369482341109</v>
      </c>
      <c r="T42">
        <v>6</v>
      </c>
    </row>
    <row r="43" spans="1:20" x14ac:dyDescent="0.25">
      <c r="A43" s="6">
        <v>123.389</v>
      </c>
      <c r="B43" s="6">
        <f t="shared" si="14"/>
        <v>2850</v>
      </c>
      <c r="C43" s="6">
        <v>0.18310000000000001</v>
      </c>
      <c r="D43" s="6">
        <v>1.2603599999999999</v>
      </c>
      <c r="E43" s="6">
        <f t="shared" si="7"/>
        <v>100.65778486399999</v>
      </c>
      <c r="F43" s="6">
        <f t="shared" si="8"/>
        <v>30.042380025384855</v>
      </c>
      <c r="G43" s="6">
        <f t="shared" si="9"/>
        <v>40.2874324616416</v>
      </c>
      <c r="H43" s="6">
        <f t="shared" si="10"/>
        <v>39.39634023099002</v>
      </c>
      <c r="I43" s="6">
        <f t="shared" si="11"/>
        <v>790.56372587723433</v>
      </c>
      <c r="J43" s="6">
        <f t="shared" si="12"/>
        <v>0.27060572408479999</v>
      </c>
      <c r="K43" s="9">
        <f t="shared" si="13"/>
        <v>0.29169129219379675</v>
      </c>
    </row>
    <row r="44" spans="1:20" x14ac:dyDescent="0.25">
      <c r="A44" s="6">
        <v>122.51900000000001</v>
      </c>
      <c r="B44" s="6">
        <f t="shared" si="14"/>
        <v>2900</v>
      </c>
      <c r="C44" s="6">
        <v>0.18790000000000001</v>
      </c>
      <c r="D44" s="6">
        <v>1.2531000000000001</v>
      </c>
      <c r="E44" s="6">
        <f t="shared" si="7"/>
        <v>99.948059743999991</v>
      </c>
      <c r="F44" s="6">
        <f t="shared" si="8"/>
        <v>30.353898131490201</v>
      </c>
      <c r="G44" s="6">
        <f t="shared" si="9"/>
        <v>40.705184472290995</v>
      </c>
      <c r="H44" s="6">
        <f t="shared" si="10"/>
        <v>39.804852249207954</v>
      </c>
      <c r="I44" s="6">
        <f t="shared" si="11"/>
        <v>784.9895625278823</v>
      </c>
      <c r="J44" s="6">
        <f t="shared" si="12"/>
        <v>0.27484970674474685</v>
      </c>
      <c r="K44" s="9">
        <f t="shared" si="13"/>
        <v>0.28718725687649643</v>
      </c>
    </row>
    <row r="45" spans="1:20" x14ac:dyDescent="0.25">
      <c r="A45" s="6">
        <v>121.837</v>
      </c>
      <c r="B45" s="6">
        <f t="shared" si="14"/>
        <v>2950</v>
      </c>
      <c r="C45" s="6">
        <v>0.19255</v>
      </c>
      <c r="D45" s="6">
        <v>1.23943</v>
      </c>
      <c r="E45" s="6">
        <f t="shared" si="7"/>
        <v>99.391700512</v>
      </c>
      <c r="F45" s="6">
        <f t="shared" si="8"/>
        <v>30.705363547010158</v>
      </c>
      <c r="G45" s="6">
        <f t="shared" si="9"/>
        <v>41.176506623811562</v>
      </c>
      <c r="H45" s="6">
        <f t="shared" si="10"/>
        <v>40.265749524242437</v>
      </c>
      <c r="I45" s="6">
        <f t="shared" si="11"/>
        <v>780.61993102873521</v>
      </c>
      <c r="J45" s="6">
        <f t="shared" si="12"/>
        <v>0.2784275778696147</v>
      </c>
      <c r="K45" s="9">
        <f t="shared" si="13"/>
        <v>0.28349682146176319</v>
      </c>
    </row>
    <row r="46" spans="1:20" x14ac:dyDescent="0.25">
      <c r="A46" s="6">
        <v>121.709</v>
      </c>
      <c r="B46" s="6">
        <f t="shared" si="14"/>
        <v>3000</v>
      </c>
      <c r="C46" s="6">
        <v>0.19900000000000001</v>
      </c>
      <c r="D46" s="6">
        <v>1.2273499999999999</v>
      </c>
      <c r="E46" s="6">
        <f t="shared" si="7"/>
        <v>99.287281183999994</v>
      </c>
      <c r="F46" s="6">
        <f t="shared" si="8"/>
        <v>31.192988119384228</v>
      </c>
      <c r="G46" s="6">
        <f t="shared" si="9"/>
        <v>41.830420927856643</v>
      </c>
      <c r="H46" s="6">
        <f t="shared" si="10"/>
        <v>40.905200311497232</v>
      </c>
      <c r="I46" s="6">
        <f t="shared" si="11"/>
        <v>779.79982423710635</v>
      </c>
      <c r="J46" s="6">
        <f t="shared" si="12"/>
        <v>0.28325596657119556</v>
      </c>
      <c r="K46" s="9">
        <f t="shared" si="13"/>
        <v>0.27866432714134437</v>
      </c>
    </row>
    <row r="47" spans="1:20" x14ac:dyDescent="0.25">
      <c r="A47" s="6">
        <v>121.123</v>
      </c>
      <c r="B47" s="6">
        <f t="shared" si="14"/>
        <v>3050</v>
      </c>
      <c r="C47" s="6">
        <v>0.20605000000000001</v>
      </c>
      <c r="D47" s="6">
        <v>1.2193000000000001</v>
      </c>
      <c r="E47" s="6">
        <f t="shared" si="7"/>
        <v>98.809236447999993</v>
      </c>
      <c r="F47" s="6">
        <f t="shared" si="8"/>
        <v>31.560181292952137</v>
      </c>
      <c r="G47" s="6">
        <f t="shared" si="9"/>
        <v>42.32283431747468</v>
      </c>
      <c r="H47" s="6">
        <f t="shared" si="10"/>
        <v>41.386722320877148</v>
      </c>
      <c r="I47" s="6">
        <f t="shared" si="11"/>
        <v>776.04527283168068</v>
      </c>
      <c r="J47" s="6">
        <f t="shared" si="12"/>
        <v>0.28987856296132947</v>
      </c>
      <c r="K47" s="9">
        <f t="shared" si="13"/>
        <v>0.27229793237198857</v>
      </c>
    </row>
    <row r="48" spans="1:20" x14ac:dyDescent="0.25">
      <c r="A48" s="6">
        <v>121.124</v>
      </c>
      <c r="B48" s="6">
        <f t="shared" si="14"/>
        <v>3100</v>
      </c>
      <c r="C48" s="6">
        <v>0.21004999999999999</v>
      </c>
      <c r="D48" s="6">
        <v>1.20692</v>
      </c>
      <c r="E48" s="6">
        <f t="shared" si="7"/>
        <v>98.810052223999989</v>
      </c>
      <c r="F48" s="6">
        <f t="shared" si="8"/>
        <v>32.077826148748557</v>
      </c>
      <c r="G48" s="6">
        <f t="shared" si="9"/>
        <v>43.017006421994793</v>
      </c>
      <c r="H48" s="6">
        <f t="shared" si="10"/>
        <v>42.065540471787486</v>
      </c>
      <c r="I48" s="6">
        <f t="shared" si="11"/>
        <v>776.05167991599035</v>
      </c>
      <c r="J48" s="6">
        <f t="shared" si="12"/>
        <v>0.29073728240664587</v>
      </c>
      <c r="K48" s="9">
        <f t="shared" si="13"/>
        <v>0.27149367525191193</v>
      </c>
    </row>
    <row r="49" spans="1:11" x14ac:dyDescent="0.25">
      <c r="A49" s="6">
        <v>120.851</v>
      </c>
      <c r="B49" s="6">
        <f t="shared" si="14"/>
        <v>3150</v>
      </c>
      <c r="C49" s="6">
        <v>0.21604999999999999</v>
      </c>
      <c r="D49" s="6">
        <v>1.1927399999999999</v>
      </c>
      <c r="E49" s="6">
        <f t="shared" si="7"/>
        <v>98.587345375999988</v>
      </c>
      <c r="F49" s="6">
        <f t="shared" si="8"/>
        <v>32.521744468991514</v>
      </c>
      <c r="G49" s="6">
        <f t="shared" si="9"/>
        <v>43.612309767807005</v>
      </c>
      <c r="H49" s="6">
        <f t="shared" si="10"/>
        <v>42.647676679514163</v>
      </c>
      <c r="I49" s="6">
        <f t="shared" si="11"/>
        <v>774.30254589946946</v>
      </c>
      <c r="J49" s="6">
        <f t="shared" si="12"/>
        <v>0.29496019222296854</v>
      </c>
      <c r="K49" s="9">
        <f t="shared" si="13"/>
        <v>0.26760673275417945</v>
      </c>
    </row>
    <row r="50" spans="1:11" x14ac:dyDescent="0.25">
      <c r="A50" s="6">
        <v>120.596</v>
      </c>
      <c r="B50" s="6">
        <f t="shared" si="14"/>
        <v>3200</v>
      </c>
      <c r="C50" s="6">
        <v>0.21795</v>
      </c>
      <c r="D50" s="6">
        <v>1.1848099999999999</v>
      </c>
      <c r="E50" s="6">
        <f t="shared" si="7"/>
        <v>98.379322496</v>
      </c>
      <c r="F50" s="6">
        <f t="shared" si="8"/>
        <v>32.968251333877895</v>
      </c>
      <c r="G50" s="6">
        <f t="shared" si="9"/>
        <v>44.211084403756935</v>
      </c>
      <c r="H50" s="6">
        <f t="shared" si="10"/>
        <v>43.233207398108121</v>
      </c>
      <c r="I50" s="6">
        <f t="shared" si="11"/>
        <v>772.66873940052164</v>
      </c>
      <c r="J50" s="6">
        <f t="shared" si="12"/>
        <v>0.29352421218822783</v>
      </c>
      <c r="K50" s="9">
        <f t="shared" si="13"/>
        <v>0.26891591921798896</v>
      </c>
    </row>
    <row r="51" spans="1:11" x14ac:dyDescent="0.25">
      <c r="A51" s="6">
        <v>120.84</v>
      </c>
      <c r="B51" s="6">
        <f t="shared" si="14"/>
        <v>3250</v>
      </c>
      <c r="C51" s="6">
        <v>0.22305</v>
      </c>
      <c r="D51" s="6">
        <v>1.17378</v>
      </c>
      <c r="E51" s="6">
        <f t="shared" si="7"/>
        <v>98.578371840000003</v>
      </c>
      <c r="F51" s="6">
        <f t="shared" si="8"/>
        <v>33.551126660383289</v>
      </c>
      <c r="G51" s="6">
        <f t="shared" si="9"/>
        <v>44.9927318741072</v>
      </c>
      <c r="H51" s="6">
        <f t="shared" si="10"/>
        <v>43.997566102573373</v>
      </c>
      <c r="I51" s="6">
        <f t="shared" si="11"/>
        <v>774.23206797206399</v>
      </c>
      <c r="J51" s="6">
        <f t="shared" si="12"/>
        <v>0.29517399222523943</v>
      </c>
      <c r="K51" s="9">
        <f t="shared" si="13"/>
        <v>0.26741290022971059</v>
      </c>
    </row>
    <row r="52" spans="1:11" x14ac:dyDescent="0.25">
      <c r="A52" s="6">
        <v>121.633</v>
      </c>
      <c r="B52" s="6">
        <f t="shared" si="14"/>
        <v>3300</v>
      </c>
      <c r="C52" s="6">
        <v>0.22550000000000001</v>
      </c>
      <c r="D52" s="6">
        <v>1.1611800000000001</v>
      </c>
      <c r="E52" s="6">
        <f t="shared" si="7"/>
        <v>99.225282207999996</v>
      </c>
      <c r="F52" s="6">
        <f t="shared" si="8"/>
        <v>34.290860957838518</v>
      </c>
      <c r="G52" s="6">
        <f t="shared" si="9"/>
        <v>45.984730361680612</v>
      </c>
      <c r="H52" s="6">
        <f t="shared" si="10"/>
        <v>44.967623203191025</v>
      </c>
      <c r="I52" s="6">
        <f t="shared" si="11"/>
        <v>779.31288582957677</v>
      </c>
      <c r="J52" s="6">
        <f t="shared" si="12"/>
        <v>0.29197867071084199</v>
      </c>
      <c r="K52" s="9">
        <f t="shared" si="13"/>
        <v>0.27033938178143202</v>
      </c>
    </row>
    <row r="53" spans="1:11" x14ac:dyDescent="0.25">
      <c r="A53" s="6">
        <v>122.181</v>
      </c>
      <c r="B53" s="6">
        <f t="shared" si="14"/>
        <v>3350</v>
      </c>
      <c r="C53" s="6">
        <v>0.22850000000000001</v>
      </c>
      <c r="D53" s="6">
        <v>1.1510400000000001</v>
      </c>
      <c r="E53" s="6">
        <f t="shared" si="7"/>
        <v>99.672327455999991</v>
      </c>
      <c r="F53" s="6">
        <f t="shared" si="8"/>
        <v>34.967252798994657</v>
      </c>
      <c r="G53" s="6">
        <f t="shared" si="9"/>
        <v>46.891785348507817</v>
      </c>
      <c r="H53" s="6">
        <f t="shared" si="10"/>
        <v>45.854615614615717</v>
      </c>
      <c r="I53" s="6">
        <f t="shared" si="11"/>
        <v>782.82396803123743</v>
      </c>
      <c r="J53" s="6">
        <f t="shared" si="12"/>
        <v>0.29014003640262215</v>
      </c>
      <c r="K53" s="9">
        <f t="shared" si="13"/>
        <v>0.27205253818814223</v>
      </c>
    </row>
    <row r="54" spans="1:11" x14ac:dyDescent="0.25">
      <c r="A54" s="6">
        <v>122.93300000000001</v>
      </c>
      <c r="B54" s="6">
        <f t="shared" si="14"/>
        <v>3400</v>
      </c>
      <c r="C54" s="6">
        <v>0.23419999999999999</v>
      </c>
      <c r="D54" s="6">
        <v>1.14117</v>
      </c>
      <c r="E54" s="6">
        <f t="shared" si="7"/>
        <v>100.285791008</v>
      </c>
      <c r="F54" s="6">
        <f t="shared" si="8"/>
        <v>35.707580838538064</v>
      </c>
      <c r="G54" s="6">
        <f t="shared" si="9"/>
        <v>47.884580056096318</v>
      </c>
      <c r="H54" s="6">
        <f t="shared" si="10"/>
        <v>46.825451324161676</v>
      </c>
      <c r="I54" s="6">
        <f t="shared" si="11"/>
        <v>787.64209543205675</v>
      </c>
      <c r="J54" s="6">
        <f t="shared" si="12"/>
        <v>0.29121211114860091</v>
      </c>
      <c r="K54" s="9">
        <f t="shared" si="13"/>
        <v>0.27105099792039516</v>
      </c>
    </row>
    <row r="55" spans="1:11" x14ac:dyDescent="0.25">
      <c r="A55" s="6">
        <v>123.47499999999999</v>
      </c>
      <c r="B55" s="6">
        <f t="shared" si="14"/>
        <v>3450</v>
      </c>
      <c r="C55" s="6">
        <v>0.23605000000000001</v>
      </c>
      <c r="D55" s="6">
        <v>1.12669</v>
      </c>
      <c r="E55" s="6">
        <f t="shared" si="7"/>
        <v>100.72794159999999</v>
      </c>
      <c r="F55" s="6">
        <f t="shared" si="8"/>
        <v>36.392438843857995</v>
      </c>
      <c r="G55" s="6">
        <f t="shared" si="9"/>
        <v>48.802988338390449</v>
      </c>
      <c r="H55" s="6">
        <f t="shared" si="10"/>
        <v>47.72354591469356</v>
      </c>
      <c r="I55" s="6">
        <f t="shared" si="11"/>
        <v>791.11473512785994</v>
      </c>
      <c r="J55" s="6">
        <f t="shared" si="12"/>
        <v>0.28798894311445217</v>
      </c>
      <c r="K55" s="9">
        <f t="shared" si="13"/>
        <v>0.27408459671996416</v>
      </c>
    </row>
    <row r="56" spans="1:11" x14ac:dyDescent="0.25">
      <c r="A56" s="6">
        <v>123.428</v>
      </c>
      <c r="B56" s="6">
        <f t="shared" si="14"/>
        <v>3500</v>
      </c>
      <c r="C56" s="6">
        <v>0.24195</v>
      </c>
      <c r="D56" s="6">
        <v>1.11975</v>
      </c>
      <c r="E56" s="6">
        <f t="shared" si="7"/>
        <v>100.689600128</v>
      </c>
      <c r="F56" s="6">
        <f t="shared" si="8"/>
        <v>36.905812173840189</v>
      </c>
      <c r="G56" s="6">
        <f t="shared" si="9"/>
        <v>49.491432241363178</v>
      </c>
      <c r="H56" s="6">
        <f t="shared" si="10"/>
        <v>48.396762562522575</v>
      </c>
      <c r="I56" s="6">
        <f t="shared" si="11"/>
        <v>790.81360216530868</v>
      </c>
      <c r="J56" s="6">
        <f t="shared" si="12"/>
        <v>0.29108098067042737</v>
      </c>
      <c r="K56" s="9">
        <f t="shared" si="13"/>
        <v>0.27117310499480746</v>
      </c>
    </row>
    <row r="57" spans="1:11" x14ac:dyDescent="0.25">
      <c r="A57" s="6">
        <v>124.205</v>
      </c>
      <c r="B57" s="6">
        <f t="shared" si="14"/>
        <v>3550</v>
      </c>
      <c r="C57" s="6">
        <v>0.24545</v>
      </c>
      <c r="D57" s="6">
        <v>1.10622</v>
      </c>
      <c r="E57" s="6">
        <f t="shared" si="7"/>
        <v>101.32345807999999</v>
      </c>
      <c r="F57" s="6">
        <f t="shared" si="8"/>
        <v>37.668685326631056</v>
      </c>
      <c r="G57" s="6">
        <f t="shared" si="9"/>
        <v>50.514460396718782</v>
      </c>
      <c r="H57" s="6">
        <f t="shared" si="10"/>
        <v>49.397163005331763</v>
      </c>
      <c r="I57" s="6">
        <f t="shared" si="11"/>
        <v>795.79190667386797</v>
      </c>
      <c r="J57" s="6">
        <f t="shared" si="12"/>
        <v>0.28931139766365382</v>
      </c>
      <c r="K57" s="9">
        <f t="shared" si="13"/>
        <v>0.2728317445173703</v>
      </c>
    </row>
    <row r="58" spans="1:11" x14ac:dyDescent="0.25">
      <c r="A58" s="6">
        <v>124.066</v>
      </c>
      <c r="B58" s="6">
        <f t="shared" si="14"/>
        <v>3600</v>
      </c>
      <c r="C58" s="6">
        <v>0.25505</v>
      </c>
      <c r="D58" s="6">
        <v>1.09697</v>
      </c>
      <c r="E58" s="6">
        <f t="shared" si="7"/>
        <v>101.21006521599999</v>
      </c>
      <c r="F58" s="6">
        <f t="shared" si="8"/>
        <v>38.156480760037695</v>
      </c>
      <c r="G58" s="6">
        <f t="shared" si="9"/>
        <v>51.168603828825752</v>
      </c>
      <c r="H58" s="6">
        <f t="shared" si="10"/>
        <v>50.036837852709802</v>
      </c>
      <c r="I58" s="6">
        <f t="shared" si="11"/>
        <v>794.90132195483352</v>
      </c>
      <c r="J58" s="6">
        <f t="shared" si="12"/>
        <v>0.29678365966759068</v>
      </c>
      <c r="K58" s="9">
        <f t="shared" si="13"/>
        <v>0.26596253116408686</v>
      </c>
    </row>
    <row r="59" spans="1:11" x14ac:dyDescent="0.25">
      <c r="A59" s="6">
        <v>123.967</v>
      </c>
      <c r="B59" s="6">
        <f t="shared" si="14"/>
        <v>3650</v>
      </c>
      <c r="C59" s="6">
        <v>0.25755</v>
      </c>
      <c r="D59" s="6">
        <v>1.0940099999999999</v>
      </c>
      <c r="E59" s="6">
        <f t="shared" si="7"/>
        <v>101.129303392</v>
      </c>
      <c r="F59" s="6">
        <f t="shared" si="8"/>
        <v>38.65556156464551</v>
      </c>
      <c r="G59" s="6">
        <f t="shared" si="9"/>
        <v>51.837881169420925</v>
      </c>
      <c r="H59" s="6">
        <f t="shared" si="10"/>
        <v>50.691311871228706</v>
      </c>
      <c r="I59" s="6">
        <f t="shared" si="11"/>
        <v>794.26702060818309</v>
      </c>
      <c r="J59" s="6">
        <f t="shared" si="12"/>
        <v>0.29582340902941862</v>
      </c>
      <c r="K59" s="9">
        <f t="shared" si="13"/>
        <v>0.26682585260006819</v>
      </c>
    </row>
    <row r="60" spans="1:11" x14ac:dyDescent="0.25">
      <c r="A60" s="6">
        <v>123.815</v>
      </c>
      <c r="B60" s="6">
        <f t="shared" si="14"/>
        <v>3700</v>
      </c>
      <c r="C60" s="6">
        <v>0.26445000000000002</v>
      </c>
      <c r="D60" s="6">
        <v>1.09659</v>
      </c>
      <c r="E60" s="6">
        <f t="shared" si="7"/>
        <v>101.00530543999999</v>
      </c>
      <c r="F60" s="6">
        <f t="shared" si="8"/>
        <v>39.137043682898728</v>
      </c>
      <c r="G60" s="6">
        <f t="shared" si="9"/>
        <v>52.483558319640856</v>
      </c>
      <c r="H60" s="6">
        <f t="shared" si="10"/>
        <v>51.32270769705255</v>
      </c>
      <c r="I60" s="6">
        <f t="shared" si="11"/>
        <v>793.29314379312393</v>
      </c>
      <c r="J60" s="6">
        <f t="shared" si="12"/>
        <v>0.30001192974957858</v>
      </c>
      <c r="K60" s="9">
        <f t="shared" si="13"/>
        <v>0.26310064869493482</v>
      </c>
    </row>
    <row r="61" spans="1:11" x14ac:dyDescent="0.25">
      <c r="A61" s="6">
        <v>123.767</v>
      </c>
      <c r="B61" s="6">
        <f t="shared" si="14"/>
        <v>3750</v>
      </c>
      <c r="C61" s="6">
        <v>0.2651</v>
      </c>
      <c r="D61" s="6">
        <v>1.0980799999999999</v>
      </c>
      <c r="E61" s="6">
        <f t="shared" si="7"/>
        <v>100.96614819199999</v>
      </c>
      <c r="F61" s="6">
        <f t="shared" si="8"/>
        <v>39.650545158655348</v>
      </c>
      <c r="G61" s="6">
        <f t="shared" si="9"/>
        <v>53.172174068659999</v>
      </c>
      <c r="H61" s="6">
        <f t="shared" si="10"/>
        <v>51.996092389974002</v>
      </c>
      <c r="I61" s="6">
        <f t="shared" si="11"/>
        <v>792.985603746263</v>
      </c>
      <c r="J61" s="6">
        <f t="shared" si="12"/>
        <v>0.29685443044736098</v>
      </c>
      <c r="K61" s="9">
        <f t="shared" si="13"/>
        <v>0.26589912508423885</v>
      </c>
    </row>
    <row r="62" spans="1:11" x14ac:dyDescent="0.25">
      <c r="A62" s="6">
        <v>123.509</v>
      </c>
      <c r="B62" s="6">
        <f t="shared" si="14"/>
        <v>3800</v>
      </c>
      <c r="C62" s="6">
        <v>0.26929999999999998</v>
      </c>
      <c r="D62" s="6">
        <v>1.09907</v>
      </c>
      <c r="E62" s="6">
        <f t="shared" si="7"/>
        <v>100.75567798399999</v>
      </c>
      <c r="F62" s="6">
        <f t="shared" si="8"/>
        <v>40.09546301593884</v>
      </c>
      <c r="G62" s="6">
        <f t="shared" si="9"/>
        <v>53.768817813634307</v>
      </c>
      <c r="H62" s="6">
        <f t="shared" si="10"/>
        <v>52.579539349421715</v>
      </c>
      <c r="I62" s="6">
        <f t="shared" si="11"/>
        <v>791.33257599438627</v>
      </c>
      <c r="J62" s="6">
        <f t="shared" si="12"/>
        <v>0.29821129625680731</v>
      </c>
      <c r="K62" s="9">
        <f t="shared" si="13"/>
        <v>0.26468928013162579</v>
      </c>
    </row>
    <row r="63" spans="1:11" x14ac:dyDescent="0.25">
      <c r="A63" s="6">
        <v>122.672</v>
      </c>
      <c r="B63" s="6">
        <f t="shared" si="14"/>
        <v>3850</v>
      </c>
      <c r="C63" s="6">
        <v>0.27374999999999999</v>
      </c>
      <c r="D63" s="6">
        <v>1.1053299999999999</v>
      </c>
      <c r="E63" s="6">
        <f t="shared" si="7"/>
        <v>100.072873472</v>
      </c>
      <c r="F63" s="6">
        <f t="shared" si="8"/>
        <v>40.347739330526757</v>
      </c>
      <c r="G63" s="6">
        <f t="shared" si="9"/>
        <v>54.107125397022998</v>
      </c>
      <c r="H63" s="6">
        <f t="shared" si="10"/>
        <v>52.910364121404761</v>
      </c>
      <c r="I63" s="6">
        <f t="shared" si="11"/>
        <v>785.96984642725124</v>
      </c>
      <c r="J63" s="6">
        <f t="shared" si="12"/>
        <v>0.30124364342772508</v>
      </c>
      <c r="K63" s="9">
        <f t="shared" si="13"/>
        <v>0.26202489265892565</v>
      </c>
    </row>
    <row r="64" spans="1:11" x14ac:dyDescent="0.25">
      <c r="A64" s="6">
        <v>122.157</v>
      </c>
      <c r="B64" s="6">
        <f t="shared" si="14"/>
        <v>3900</v>
      </c>
      <c r="C64" s="6">
        <v>0.27589999999999998</v>
      </c>
      <c r="D64" s="6">
        <v>1.11704</v>
      </c>
      <c r="E64" s="6">
        <f t="shared" si="7"/>
        <v>99.652748831999986</v>
      </c>
      <c r="F64" s="6">
        <f t="shared" si="8"/>
        <v>40.700148753251639</v>
      </c>
      <c r="G64" s="6">
        <f t="shared" si="9"/>
        <v>54.57971348108552</v>
      </c>
      <c r="H64" s="6">
        <f t="shared" si="10"/>
        <v>53.372499328620201</v>
      </c>
      <c r="I64" s="6">
        <f t="shared" si="11"/>
        <v>782.67019800780702</v>
      </c>
      <c r="J64" s="6">
        <f t="shared" si="12"/>
        <v>0.30098071813610555</v>
      </c>
      <c r="K64" s="9">
        <f t="shared" si="13"/>
        <v>0.26225378762515655</v>
      </c>
    </row>
    <row r="65" spans="1:11" x14ac:dyDescent="0.25">
      <c r="A65" s="6">
        <v>121.184</v>
      </c>
      <c r="B65" s="6">
        <f t="shared" si="14"/>
        <v>3950</v>
      </c>
      <c r="C65" s="6">
        <v>0.28284999999999999</v>
      </c>
      <c r="D65" s="6">
        <v>1.12259</v>
      </c>
      <c r="E65" s="6">
        <f t="shared" si="7"/>
        <v>98.858998783999994</v>
      </c>
      <c r="F65" s="6">
        <f t="shared" si="8"/>
        <v>40.893606157377732</v>
      </c>
      <c r="G65" s="6">
        <f t="shared" si="9"/>
        <v>54.839143729166693</v>
      </c>
      <c r="H65" s="6">
        <f t="shared" si="10"/>
        <v>53.626191403173408</v>
      </c>
      <c r="I65" s="6">
        <f t="shared" si="11"/>
        <v>776.43610497456643</v>
      </c>
      <c r="J65" s="6">
        <f t="shared" si="12"/>
        <v>0.30710277669494002</v>
      </c>
      <c r="K65" s="9">
        <f t="shared" si="13"/>
        <v>0.2570257885090424</v>
      </c>
    </row>
    <row r="66" spans="1:11" x14ac:dyDescent="0.25">
      <c r="A66" s="6">
        <v>120.004</v>
      </c>
      <c r="B66" s="6">
        <f t="shared" si="14"/>
        <v>4000</v>
      </c>
      <c r="C66" s="6">
        <v>0.28455000000000003</v>
      </c>
      <c r="D66" s="6">
        <v>1.1246100000000001</v>
      </c>
      <c r="E66" s="6">
        <f t="shared" si="7"/>
        <v>97.896383103999995</v>
      </c>
      <c r="F66" s="6">
        <f t="shared" si="8"/>
        <v>41.008014704785836</v>
      </c>
      <c r="G66" s="6">
        <f t="shared" si="9"/>
        <v>54.992567879411908</v>
      </c>
      <c r="H66" s="6">
        <f t="shared" si="10"/>
        <v>53.776222061703606</v>
      </c>
      <c r="I66" s="6">
        <f t="shared" si="11"/>
        <v>768.87574548923828</v>
      </c>
      <c r="J66" s="6">
        <f t="shared" si="12"/>
        <v>0.30808660431263324</v>
      </c>
      <c r="K66" s="9">
        <f t="shared" si="13"/>
        <v>0.25620501582482019</v>
      </c>
    </row>
    <row r="67" spans="1:11" x14ac:dyDescent="0.25">
      <c r="A67" s="6">
        <v>118.73399999999999</v>
      </c>
      <c r="B67" s="6">
        <f t="shared" si="14"/>
        <v>4050</v>
      </c>
      <c r="C67" s="6">
        <v>0.28710000000000002</v>
      </c>
      <c r="D67" s="6">
        <v>1.1222000000000001</v>
      </c>
      <c r="E67" s="6">
        <f t="shared" si="7"/>
        <v>96.860347583999996</v>
      </c>
      <c r="F67" s="6">
        <f t="shared" si="8"/>
        <v>41.081203028086712</v>
      </c>
      <c r="G67" s="6">
        <f t="shared" si="9"/>
        <v>55.090714884724846</v>
      </c>
      <c r="H67" s="6">
        <f t="shared" si="10"/>
        <v>53.872198215499033</v>
      </c>
      <c r="I67" s="6">
        <f t="shared" si="11"/>
        <v>760.73874841604641</v>
      </c>
      <c r="J67" s="6">
        <f t="shared" si="12"/>
        <v>0.31029373680427197</v>
      </c>
      <c r="K67" s="9">
        <f t="shared" si="13"/>
        <v>0.25438261869630691</v>
      </c>
    </row>
    <row r="68" spans="1:11" x14ac:dyDescent="0.25">
      <c r="A68" s="6">
        <v>117.44199999999999</v>
      </c>
      <c r="B68" s="6">
        <f t="shared" si="14"/>
        <v>4100</v>
      </c>
      <c r="C68" s="6">
        <v>0.28894999999999998</v>
      </c>
      <c r="D68" s="6">
        <v>1.1239399999999999</v>
      </c>
      <c r="E68" s="6">
        <f t="shared" si="7"/>
        <v>95.806364991999985</v>
      </c>
      <c r="F68" s="6">
        <f t="shared" si="8"/>
        <v>41.13583584325059</v>
      </c>
      <c r="G68" s="6">
        <f t="shared" si="9"/>
        <v>55.163978582515909</v>
      </c>
      <c r="H68" s="6">
        <f t="shared" si="10"/>
        <v>53.943841439909157</v>
      </c>
      <c r="I68" s="6">
        <f t="shared" si="11"/>
        <v>752.460795488043</v>
      </c>
      <c r="J68" s="6">
        <f t="shared" si="12"/>
        <v>0.31187843244237845</v>
      </c>
      <c r="K68" s="9">
        <f t="shared" si="13"/>
        <v>0.25309006690585051</v>
      </c>
    </row>
    <row r="69" spans="1:11" x14ac:dyDescent="0.25">
      <c r="A69" s="6">
        <v>116.5</v>
      </c>
      <c r="B69" s="6">
        <f t="shared" si="14"/>
        <v>4150</v>
      </c>
      <c r="C69" s="6">
        <v>0.29304999999999998</v>
      </c>
      <c r="D69" s="6">
        <v>1.12233</v>
      </c>
      <c r="E69" s="6">
        <f t="shared" si="7"/>
        <v>95.037903999999997</v>
      </c>
      <c r="F69" s="6">
        <f t="shared" si="8"/>
        <v>41.303518860613678</v>
      </c>
      <c r="G69" s="6">
        <f t="shared" si="9"/>
        <v>55.388844862460161</v>
      </c>
      <c r="H69" s="6">
        <f t="shared" si="10"/>
        <v>54.163734044869663</v>
      </c>
      <c r="I69" s="6">
        <f t="shared" si="11"/>
        <v>746.42532206840008</v>
      </c>
      <c r="J69" s="6">
        <f t="shared" si="12"/>
        <v>0.31501964866260984</v>
      </c>
      <c r="K69" s="9">
        <f t="shared" si="13"/>
        <v>0.25056638107634988</v>
      </c>
    </row>
    <row r="70" spans="1:11" x14ac:dyDescent="0.25">
      <c r="A70" s="6">
        <v>115.931</v>
      </c>
      <c r="B70" s="6">
        <f t="shared" si="14"/>
        <v>4200</v>
      </c>
      <c r="C70" s="6">
        <v>0.2949</v>
      </c>
      <c r="D70" s="6">
        <v>1.1217900000000001</v>
      </c>
      <c r="E70" s="6">
        <f t="shared" si="7"/>
        <v>94.573727455999986</v>
      </c>
      <c r="F70" s="6">
        <f t="shared" ref="F70:F96" si="15">(E70*B70)/9549</f>
        <v>41.596989770153932</v>
      </c>
      <c r="G70" s="6">
        <f t="shared" ref="G70:G101" si="16">F70*1.34102</f>
        <v>55.782395221571832</v>
      </c>
      <c r="H70" s="6">
        <f t="shared" ref="H70:H101" si="17">G70*(1.197905/1.225)</f>
        <v>54.54857971256898</v>
      </c>
      <c r="I70" s="6">
        <f t="shared" ref="I70:I96" si="18">(2*3.14159*2*E70)/1600*1000</f>
        <v>742.77969109623746</v>
      </c>
      <c r="J70" s="6">
        <f t="shared" ref="J70:J96" si="19">(C70*0.74*60)/F70</f>
        <v>0.31477181575755997</v>
      </c>
      <c r="K70" s="9">
        <f t="shared" ref="K70:K96" si="20">F70/((C70*0.75/60)*45000)</f>
        <v>0.25076366237988879</v>
      </c>
    </row>
    <row r="71" spans="1:11" x14ac:dyDescent="0.25">
      <c r="A71" s="6">
        <v>115.03400000000001</v>
      </c>
      <c r="B71" s="6">
        <f t="shared" ref="B71:B96" si="21">B70+50</f>
        <v>4250</v>
      </c>
      <c r="C71" s="6">
        <v>0.29715000000000003</v>
      </c>
      <c r="D71" s="6">
        <v>1.12456</v>
      </c>
      <c r="E71" s="6">
        <f t="shared" ref="E71:E96" si="22">A71*0.815776</f>
        <v>93.841976383999992</v>
      </c>
      <c r="F71" s="6">
        <f t="shared" si="15"/>
        <v>41.766509543617126</v>
      </c>
      <c r="G71" s="6">
        <f t="shared" si="16"/>
        <v>56.009724628181445</v>
      </c>
      <c r="H71" s="6">
        <f t="shared" si="17"/>
        <v>54.770880963854438</v>
      </c>
      <c r="I71" s="6">
        <f t="shared" si="18"/>
        <v>737.03253647052634</v>
      </c>
      <c r="J71" s="6">
        <f t="shared" si="19"/>
        <v>0.31588610454081534</v>
      </c>
      <c r="K71" s="9">
        <f t="shared" si="20"/>
        <v>0.24987909312463735</v>
      </c>
    </row>
    <row r="72" spans="1:11" x14ac:dyDescent="0.25">
      <c r="A72" s="6">
        <v>114.39100000000001</v>
      </c>
      <c r="B72" s="6">
        <f t="shared" si="21"/>
        <v>4300</v>
      </c>
      <c r="C72" s="6">
        <v>0.30220000000000002</v>
      </c>
      <c r="D72" s="6">
        <v>1.1227799999999999</v>
      </c>
      <c r="E72" s="6">
        <f t="shared" si="22"/>
        <v>93.317432416000003</v>
      </c>
      <c r="F72" s="6">
        <f t="shared" si="15"/>
        <v>42.021673409655463</v>
      </c>
      <c r="G72" s="6">
        <f t="shared" si="16"/>
        <v>56.351904475816177</v>
      </c>
      <c r="H72" s="6">
        <f t="shared" si="17"/>
        <v>55.105492351920468</v>
      </c>
      <c r="I72" s="6">
        <f t="shared" si="18"/>
        <v>732.9127812594536</v>
      </c>
      <c r="J72" s="6">
        <f t="shared" si="19"/>
        <v>0.31930379995093139</v>
      </c>
      <c r="K72" s="9">
        <f t="shared" si="20"/>
        <v>0.24720449097525088</v>
      </c>
    </row>
    <row r="73" spans="1:11" x14ac:dyDescent="0.25">
      <c r="A73" s="6">
        <v>114.01600000000001</v>
      </c>
      <c r="B73" s="6">
        <f t="shared" si="21"/>
        <v>4350</v>
      </c>
      <c r="C73" s="6">
        <v>0.30604999999999999</v>
      </c>
      <c r="D73" s="6">
        <v>1.1194299999999999</v>
      </c>
      <c r="E73" s="6">
        <f t="shared" si="22"/>
        <v>93.011516415999992</v>
      </c>
      <c r="F73" s="6">
        <f t="shared" si="15"/>
        <v>42.370938989381081</v>
      </c>
      <c r="G73" s="6">
        <f t="shared" si="16"/>
        <v>56.820276603539824</v>
      </c>
      <c r="H73" s="6">
        <f t="shared" si="17"/>
        <v>55.563504852868057</v>
      </c>
      <c r="I73" s="6">
        <f t="shared" si="18"/>
        <v>730.51012464335361</v>
      </c>
      <c r="J73" s="6">
        <f t="shared" si="19"/>
        <v>0.32070613312123081</v>
      </c>
      <c r="K73" s="9">
        <f t="shared" si="20"/>
        <v>0.2461235541868966</v>
      </c>
    </row>
    <row r="74" spans="1:11" x14ac:dyDescent="0.25">
      <c r="A74" s="6">
        <v>113.871</v>
      </c>
      <c r="B74" s="6">
        <f t="shared" si="21"/>
        <v>4400</v>
      </c>
      <c r="C74" s="6">
        <v>0.30919999999999997</v>
      </c>
      <c r="D74" s="6">
        <v>1.1198600000000001</v>
      </c>
      <c r="E74" s="6">
        <f t="shared" si="22"/>
        <v>92.893228895999997</v>
      </c>
      <c r="F74" s="6">
        <f t="shared" si="15"/>
        <v>42.803456607225883</v>
      </c>
      <c r="G74" s="6">
        <f t="shared" si="16"/>
        <v>57.400291379422058</v>
      </c>
      <c r="H74" s="6">
        <f t="shared" si="17"/>
        <v>56.130690648870676</v>
      </c>
      <c r="I74" s="6">
        <f t="shared" si="18"/>
        <v>729.58109741846158</v>
      </c>
      <c r="J74" s="6">
        <f t="shared" si="19"/>
        <v>0.32073297551587038</v>
      </c>
      <c r="K74" s="9">
        <f t="shared" si="20"/>
        <v>0.24610295591332976</v>
      </c>
    </row>
    <row r="75" spans="1:11" x14ac:dyDescent="0.25">
      <c r="A75" s="6">
        <v>113.985</v>
      </c>
      <c r="B75" s="6">
        <f t="shared" si="21"/>
        <v>4450</v>
      </c>
      <c r="C75" s="6">
        <v>0.30990000000000001</v>
      </c>
      <c r="D75" s="6">
        <v>1.11873</v>
      </c>
      <c r="E75" s="6">
        <f t="shared" si="22"/>
        <v>92.986227359999987</v>
      </c>
      <c r="F75" s="6">
        <f t="shared" si="15"/>
        <v>43.33319842412817</v>
      </c>
      <c r="G75" s="6">
        <f t="shared" si="16"/>
        <v>58.110685750724365</v>
      </c>
      <c r="H75" s="6">
        <f t="shared" si="17"/>
        <v>56.825372256507322</v>
      </c>
      <c r="I75" s="6">
        <f t="shared" si="18"/>
        <v>730.31150502975595</v>
      </c>
      <c r="J75" s="6">
        <f t="shared" si="19"/>
        <v>0.31752929625288401</v>
      </c>
      <c r="K75" s="9">
        <f t="shared" si="20"/>
        <v>0.2485859864422397</v>
      </c>
    </row>
    <row r="76" spans="1:11" x14ac:dyDescent="0.25">
      <c r="A76" s="6">
        <v>113.306</v>
      </c>
      <c r="B76" s="6">
        <f t="shared" si="21"/>
        <v>4500</v>
      </c>
      <c r="C76" s="6">
        <v>0.31445000000000001</v>
      </c>
      <c r="D76" s="6">
        <v>1.1156299999999999</v>
      </c>
      <c r="E76" s="6">
        <f t="shared" si="22"/>
        <v>92.432315455999998</v>
      </c>
      <c r="F76" s="6">
        <f t="shared" si="15"/>
        <v>43.559055351555138</v>
      </c>
      <c r="G76" s="6">
        <f t="shared" si="16"/>
        <v>58.413564407542474</v>
      </c>
      <c r="H76" s="6">
        <f t="shared" si="17"/>
        <v>57.121551731932378</v>
      </c>
      <c r="I76" s="6">
        <f t="shared" si="18"/>
        <v>725.96109478353753</v>
      </c>
      <c r="J76" s="6">
        <f t="shared" si="19"/>
        <v>0.3205207249633697</v>
      </c>
      <c r="K76" s="9">
        <f t="shared" si="20"/>
        <v>0.24626592661786265</v>
      </c>
    </row>
    <row r="77" spans="1:11" x14ac:dyDescent="0.25">
      <c r="A77" s="6">
        <v>113.074</v>
      </c>
      <c r="B77" s="6">
        <f t="shared" si="21"/>
        <v>4550</v>
      </c>
      <c r="C77" s="6">
        <v>0.31709999999999999</v>
      </c>
      <c r="D77" s="6">
        <v>1.1095299999999999</v>
      </c>
      <c r="E77" s="6">
        <f t="shared" si="22"/>
        <v>92.243055423999991</v>
      </c>
      <c r="F77" s="6">
        <f t="shared" si="15"/>
        <v>43.952864402471462</v>
      </c>
      <c r="G77" s="6">
        <f t="shared" si="16"/>
        <v>58.941670221002283</v>
      </c>
      <c r="H77" s="6">
        <f t="shared" si="17"/>
        <v>57.637976707012029</v>
      </c>
      <c r="I77" s="6">
        <f t="shared" si="18"/>
        <v>724.47465122371023</v>
      </c>
      <c r="J77" s="6">
        <f t="shared" si="19"/>
        <v>0.32032588072253892</v>
      </c>
      <c r="K77" s="9">
        <f t="shared" si="20"/>
        <v>0.24641572249887642</v>
      </c>
    </row>
    <row r="78" spans="1:11" x14ac:dyDescent="0.25">
      <c r="A78" s="6">
        <v>112.19499999999999</v>
      </c>
      <c r="B78" s="6">
        <f t="shared" si="21"/>
        <v>4600</v>
      </c>
      <c r="C78" s="6">
        <v>0.31940000000000002</v>
      </c>
      <c r="D78" s="6">
        <v>1.1056900000000001</v>
      </c>
      <c r="E78" s="6">
        <f t="shared" si="22"/>
        <v>91.525988319999982</v>
      </c>
      <c r="F78" s="6">
        <f t="shared" si="15"/>
        <v>44.090433162844263</v>
      </c>
      <c r="G78" s="6">
        <f t="shared" si="16"/>
        <v>59.126152680037421</v>
      </c>
      <c r="H78" s="6">
        <f t="shared" si="17"/>
        <v>57.81837871524916</v>
      </c>
      <c r="I78" s="6">
        <f t="shared" si="18"/>
        <v>718.84282411557172</v>
      </c>
      <c r="J78" s="6">
        <f t="shared" si="19"/>
        <v>0.32164256467207647</v>
      </c>
      <c r="K78" s="9">
        <f t="shared" si="20"/>
        <v>0.24540698900908234</v>
      </c>
    </row>
    <row r="79" spans="1:11" x14ac:dyDescent="0.25">
      <c r="A79" s="6">
        <v>111.06100000000001</v>
      </c>
      <c r="B79" s="6">
        <f t="shared" si="21"/>
        <v>4650</v>
      </c>
      <c r="C79" s="6">
        <v>0.32055</v>
      </c>
      <c r="D79" s="6">
        <v>1.09782</v>
      </c>
      <c r="E79" s="6">
        <f t="shared" si="22"/>
        <v>90.600898336</v>
      </c>
      <c r="F79" s="6">
        <f t="shared" si="15"/>
        <v>44.119193346151427</v>
      </c>
      <c r="G79" s="6">
        <f t="shared" si="16"/>
        <v>59.164720661055988</v>
      </c>
      <c r="H79" s="6">
        <f t="shared" si="17"/>
        <v>57.856093635495732</v>
      </c>
      <c r="I79" s="6">
        <f t="shared" si="18"/>
        <v>711.5771905084855</v>
      </c>
      <c r="J79" s="6">
        <f t="shared" si="19"/>
        <v>0.32259021347772471</v>
      </c>
      <c r="K79" s="9">
        <f t="shared" si="20"/>
        <v>0.24468607550856095</v>
      </c>
    </row>
    <row r="80" spans="1:11" x14ac:dyDescent="0.25">
      <c r="A80" s="6">
        <v>109.973</v>
      </c>
      <c r="B80" s="6">
        <f t="shared" si="21"/>
        <v>4700</v>
      </c>
      <c r="C80" s="6">
        <v>0.32069999999999999</v>
      </c>
      <c r="D80" s="6">
        <v>1.09558</v>
      </c>
      <c r="E80" s="6">
        <f t="shared" si="22"/>
        <v>89.713334047999993</v>
      </c>
      <c r="F80" s="6">
        <f t="shared" si="15"/>
        <v>44.156735786532614</v>
      </c>
      <c r="G80" s="6">
        <f t="shared" si="16"/>
        <v>59.215065824455969</v>
      </c>
      <c r="H80" s="6">
        <f t="shared" si="17"/>
        <v>57.905325246077489</v>
      </c>
      <c r="I80" s="6">
        <f t="shared" si="18"/>
        <v>704.60628277964076</v>
      </c>
      <c r="J80" s="6">
        <f t="shared" si="19"/>
        <v>0.32246677084185155</v>
      </c>
      <c r="K80" s="9">
        <f t="shared" si="20"/>
        <v>0.24477974312598197</v>
      </c>
    </row>
    <row r="81" spans="1:11" x14ac:dyDescent="0.25">
      <c r="A81" s="6">
        <v>108.654</v>
      </c>
      <c r="B81" s="6">
        <f t="shared" si="21"/>
        <v>4750</v>
      </c>
      <c r="C81" s="6">
        <v>0.32485000000000003</v>
      </c>
      <c r="D81" s="6">
        <v>1.0882700000000001</v>
      </c>
      <c r="E81" s="6">
        <f t="shared" si="22"/>
        <v>88.637325503999989</v>
      </c>
      <c r="F81" s="6">
        <f t="shared" si="15"/>
        <v>44.091244752748977</v>
      </c>
      <c r="G81" s="6">
        <f t="shared" si="16"/>
        <v>59.127241038331441</v>
      </c>
      <c r="H81" s="6">
        <f t="shared" si="17"/>
        <v>57.819443000834632</v>
      </c>
      <c r="I81" s="6">
        <f t="shared" si="18"/>
        <v>696.15533857527828</v>
      </c>
      <c r="J81" s="6">
        <f t="shared" si="19"/>
        <v>0.32712480858460552</v>
      </c>
      <c r="K81" s="9">
        <f t="shared" si="20"/>
        <v>0.24129424385408091</v>
      </c>
    </row>
    <row r="82" spans="1:11" x14ac:dyDescent="0.25">
      <c r="A82" s="6">
        <v>107.07599999999999</v>
      </c>
      <c r="B82" s="6">
        <f t="shared" si="21"/>
        <v>4800</v>
      </c>
      <c r="C82" s="6">
        <v>0.32455000000000001</v>
      </c>
      <c r="D82" s="6">
        <v>1.08396</v>
      </c>
      <c r="E82" s="6">
        <f t="shared" si="22"/>
        <v>87.350030975999985</v>
      </c>
      <c r="F82" s="6">
        <f t="shared" si="15"/>
        <v>43.908278216022609</v>
      </c>
      <c r="G82" s="6">
        <f t="shared" si="16"/>
        <v>58.881879253250645</v>
      </c>
      <c r="H82" s="6">
        <f t="shared" si="17"/>
        <v>57.579508217849153</v>
      </c>
      <c r="I82" s="6">
        <f t="shared" si="18"/>
        <v>686.0449595347294</v>
      </c>
      <c r="J82" s="6">
        <f t="shared" si="19"/>
        <v>0.32818458353353575</v>
      </c>
      <c r="K82" s="9">
        <f t="shared" si="20"/>
        <v>0.24051505553205696</v>
      </c>
    </row>
    <row r="83" spans="1:11" x14ac:dyDescent="0.25">
      <c r="A83" s="6">
        <v>105.24</v>
      </c>
      <c r="B83" s="6">
        <f t="shared" si="21"/>
        <v>4850</v>
      </c>
      <c r="C83" s="6">
        <v>0.32569999999999999</v>
      </c>
      <c r="D83" s="6">
        <v>1.0822099999999999</v>
      </c>
      <c r="E83" s="6">
        <f t="shared" si="22"/>
        <v>85.852266239999992</v>
      </c>
      <c r="F83" s="6">
        <f t="shared" si="15"/>
        <v>43.604931538799867</v>
      </c>
      <c r="G83" s="6">
        <f t="shared" si="16"/>
        <v>58.475085292161403</v>
      </c>
      <c r="H83" s="6">
        <f t="shared" si="17"/>
        <v>57.181711875025798</v>
      </c>
      <c r="I83" s="6">
        <f t="shared" si="18"/>
        <v>674.28155274230392</v>
      </c>
      <c r="J83" s="6">
        <f t="shared" si="19"/>
        <v>0.33163863557800716</v>
      </c>
      <c r="K83" s="9">
        <f t="shared" si="20"/>
        <v>0.23801006537058569</v>
      </c>
    </row>
    <row r="84" spans="1:11" x14ac:dyDescent="0.25">
      <c r="A84" s="6">
        <v>103.63200000000001</v>
      </c>
      <c r="B84" s="6">
        <f t="shared" si="21"/>
        <v>4900</v>
      </c>
      <c r="C84" s="6">
        <v>0.32769999999999999</v>
      </c>
      <c r="D84" s="6">
        <v>1.0846</v>
      </c>
      <c r="E84" s="6">
        <f t="shared" si="22"/>
        <v>84.540498431999993</v>
      </c>
      <c r="F84" s="6">
        <f t="shared" si="15"/>
        <v>43.381342791580266</v>
      </c>
      <c r="G84" s="6">
        <f t="shared" si="16"/>
        <v>58.175248310364971</v>
      </c>
      <c r="H84" s="6">
        <f t="shared" si="17"/>
        <v>56.888506797736937</v>
      </c>
      <c r="I84" s="6">
        <f t="shared" si="18"/>
        <v>663.97896117246717</v>
      </c>
      <c r="J84" s="6">
        <f t="shared" si="19"/>
        <v>0.33539487401076795</v>
      </c>
      <c r="K84" s="9">
        <f t="shared" si="20"/>
        <v>0.2353444833232578</v>
      </c>
    </row>
    <row r="85" spans="1:11" x14ac:dyDescent="0.25">
      <c r="A85" s="6">
        <v>102.33499999999999</v>
      </c>
      <c r="B85" s="6">
        <f t="shared" si="21"/>
        <v>4950</v>
      </c>
      <c r="C85" s="6">
        <v>0.32845000000000002</v>
      </c>
      <c r="D85" s="6">
        <v>1.08823</v>
      </c>
      <c r="E85" s="6">
        <f t="shared" si="22"/>
        <v>83.482436959999987</v>
      </c>
      <c r="F85" s="6">
        <f t="shared" si="15"/>
        <v>43.275532825636184</v>
      </c>
      <c r="G85" s="6">
        <f t="shared" si="16"/>
        <v>58.033355029834638</v>
      </c>
      <c r="H85" s="6">
        <f t="shared" si="17"/>
        <v>56.749751964909436</v>
      </c>
      <c r="I85" s="6">
        <f t="shared" si="18"/>
        <v>655.66897282291598</v>
      </c>
      <c r="J85" s="6">
        <f t="shared" si="19"/>
        <v>0.33698441238743121</v>
      </c>
      <c r="K85" s="9">
        <f t="shared" si="20"/>
        <v>0.23423437533538979</v>
      </c>
    </row>
    <row r="86" spans="1:11" x14ac:dyDescent="0.25">
      <c r="A86" s="6">
        <v>101.10599999999999</v>
      </c>
      <c r="B86" s="6">
        <f t="shared" si="21"/>
        <v>5000</v>
      </c>
      <c r="C86" s="6">
        <v>0.32869999999999999</v>
      </c>
      <c r="D86" s="6">
        <v>1.08687</v>
      </c>
      <c r="E86" s="6">
        <f t="shared" si="22"/>
        <v>82.479848255999997</v>
      </c>
      <c r="F86" s="6">
        <f t="shared" si="15"/>
        <v>43.187688897266725</v>
      </c>
      <c r="G86" s="6">
        <f t="shared" si="16"/>
        <v>57.915554565012627</v>
      </c>
      <c r="H86" s="6">
        <f t="shared" si="17"/>
        <v>56.634557054041998</v>
      </c>
      <c r="I86" s="6">
        <f t="shared" si="18"/>
        <v>647.79466620641756</v>
      </c>
      <c r="J86" s="6">
        <f t="shared" si="19"/>
        <v>0.33792685769123537</v>
      </c>
      <c r="K86" s="9">
        <f t="shared" si="20"/>
        <v>0.2335811183302125</v>
      </c>
    </row>
    <row r="87" spans="1:11" x14ac:dyDescent="0.25">
      <c r="A87" s="6">
        <v>99.314899999999994</v>
      </c>
      <c r="B87" s="6">
        <f t="shared" si="21"/>
        <v>5050</v>
      </c>
      <c r="C87" s="6">
        <v>0.32984999999999998</v>
      </c>
      <c r="D87" s="6">
        <v>1.0891</v>
      </c>
      <c r="E87" s="6">
        <f t="shared" si="22"/>
        <v>81.018711862399996</v>
      </c>
      <c r="F87" s="6">
        <f t="shared" si="15"/>
        <v>42.84684206776835</v>
      </c>
      <c r="G87" s="6">
        <f t="shared" si="16"/>
        <v>57.458472149718716</v>
      </c>
      <c r="H87" s="6">
        <f t="shared" si="17"/>
        <v>56.187584555517383</v>
      </c>
      <c r="I87" s="6">
        <f t="shared" si="18"/>
        <v>636.31893749949302</v>
      </c>
      <c r="J87" s="6">
        <f t="shared" si="19"/>
        <v>0.34180675385215831</v>
      </c>
      <c r="K87" s="9">
        <f t="shared" si="20"/>
        <v>0.23092970646061126</v>
      </c>
    </row>
    <row r="88" spans="1:11" x14ac:dyDescent="0.25">
      <c r="A88" s="6">
        <v>97.581500000000005</v>
      </c>
      <c r="B88" s="6">
        <f t="shared" si="21"/>
        <v>5100</v>
      </c>
      <c r="C88" s="6">
        <v>0.32969999999999999</v>
      </c>
      <c r="D88" s="6">
        <v>1.09185</v>
      </c>
      <c r="E88" s="6">
        <f t="shared" si="22"/>
        <v>79.604645743999995</v>
      </c>
      <c r="F88" s="6">
        <f t="shared" si="15"/>
        <v>42.51583341652529</v>
      </c>
      <c r="G88" s="6">
        <f t="shared" si="16"/>
        <v>57.014582928228748</v>
      </c>
      <c r="H88" s="6">
        <f t="shared" si="17"/>
        <v>55.753513438889676</v>
      </c>
      <c r="I88" s="6">
        <f t="shared" si="18"/>
        <v>625.21289755723228</v>
      </c>
      <c r="J88" s="6">
        <f t="shared" si="19"/>
        <v>0.34431125591695816</v>
      </c>
      <c r="K88" s="9">
        <f t="shared" si="20"/>
        <v>0.22924993585562792</v>
      </c>
    </row>
    <row r="89" spans="1:11" x14ac:dyDescent="0.25">
      <c r="A89" s="6">
        <v>95.848600000000005</v>
      </c>
      <c r="B89" s="6">
        <f t="shared" si="21"/>
        <v>5150</v>
      </c>
      <c r="C89" s="6">
        <v>0.33095000000000002</v>
      </c>
      <c r="D89" s="6">
        <v>1.0940700000000001</v>
      </c>
      <c r="E89" s="6">
        <f t="shared" si="22"/>
        <v>78.190987513599993</v>
      </c>
      <c r="F89" s="6">
        <f t="shared" si="15"/>
        <v>42.170236223168914</v>
      </c>
      <c r="G89" s="6">
        <f t="shared" si="16"/>
        <v>56.551130179993983</v>
      </c>
      <c r="H89" s="6">
        <f t="shared" si="17"/>
        <v>55.300311508788319</v>
      </c>
      <c r="I89" s="6">
        <f t="shared" si="18"/>
        <v>614.11006115712644</v>
      </c>
      <c r="J89" s="6">
        <f t="shared" si="19"/>
        <v>0.34844907963609684</v>
      </c>
      <c r="K89" s="9">
        <f t="shared" si="20"/>
        <v>0.22652759885538354</v>
      </c>
    </row>
    <row r="90" spans="1:11" x14ac:dyDescent="0.25">
      <c r="A90" s="6">
        <v>94.803299999999993</v>
      </c>
      <c r="B90" s="6">
        <f t="shared" si="21"/>
        <v>5200</v>
      </c>
      <c r="C90" s="6">
        <v>0.33379999999999999</v>
      </c>
      <c r="D90" s="6">
        <v>1.0934600000000001</v>
      </c>
      <c r="E90" s="6">
        <f t="shared" si="22"/>
        <v>77.338256860799987</v>
      </c>
      <c r="F90" s="6">
        <f t="shared" si="15"/>
        <v>42.115293295230906</v>
      </c>
      <c r="G90" s="6">
        <f t="shared" si="16"/>
        <v>56.477450614770554</v>
      </c>
      <c r="H90" s="6">
        <f t="shared" si="17"/>
        <v>55.228261615254461</v>
      </c>
      <c r="I90" s="6">
        <f t="shared" si="18"/>
        <v>607.41273592830157</v>
      </c>
      <c r="J90" s="6">
        <f t="shared" si="19"/>
        <v>0.35190826990342444</v>
      </c>
      <c r="K90" s="9">
        <f t="shared" si="20"/>
        <v>0.22430087634767812</v>
      </c>
    </row>
    <row r="91" spans="1:11" x14ac:dyDescent="0.25">
      <c r="A91" s="6">
        <v>93.0976</v>
      </c>
      <c r="B91" s="6">
        <f t="shared" si="21"/>
        <v>5250</v>
      </c>
      <c r="C91" s="6">
        <v>0.33129999999999998</v>
      </c>
      <c r="D91" s="6">
        <v>1.0880399999999999</v>
      </c>
      <c r="E91" s="6">
        <f t="shared" si="22"/>
        <v>75.94678773759999</v>
      </c>
      <c r="F91" s="6">
        <f t="shared" si="15"/>
        <v>41.755224172415957</v>
      </c>
      <c r="G91" s="6">
        <f t="shared" si="16"/>
        <v>55.99459071969325</v>
      </c>
      <c r="H91" s="6">
        <f t="shared" si="17"/>
        <v>54.75608179271358</v>
      </c>
      <c r="I91" s="6">
        <f t="shared" si="18"/>
        <v>596.48417222141688</v>
      </c>
      <c r="J91" s="6">
        <f t="shared" si="19"/>
        <v>0.35228454143272042</v>
      </c>
      <c r="K91" s="9">
        <f t="shared" si="20"/>
        <v>0.22406130286704073</v>
      </c>
    </row>
    <row r="92" spans="1:11" x14ac:dyDescent="0.25">
      <c r="A92" s="6">
        <v>91.788600000000002</v>
      </c>
      <c r="B92" s="6">
        <f t="shared" si="21"/>
        <v>5300</v>
      </c>
      <c r="C92" s="6">
        <v>0.33239999999999997</v>
      </c>
      <c r="D92" s="6">
        <v>1.0833900000000001</v>
      </c>
      <c r="E92" s="6">
        <f t="shared" si="22"/>
        <v>74.878936953600004</v>
      </c>
      <c r="F92" s="6">
        <f t="shared" si="15"/>
        <v>41.560201681231547</v>
      </c>
      <c r="G92" s="6">
        <f t="shared" si="16"/>
        <v>55.733061658565134</v>
      </c>
      <c r="H92" s="6">
        <f t="shared" si="17"/>
        <v>54.500337327431396</v>
      </c>
      <c r="I92" s="6">
        <f t="shared" si="18"/>
        <v>588.09729886015066</v>
      </c>
      <c r="J92" s="6">
        <f t="shared" si="19"/>
        <v>0.35511280992327132</v>
      </c>
      <c r="K92" s="9">
        <f t="shared" si="20"/>
        <v>0.2222767839616609</v>
      </c>
    </row>
    <row r="93" spans="1:11" x14ac:dyDescent="0.25">
      <c r="A93" s="6">
        <v>90.593800000000002</v>
      </c>
      <c r="B93" s="6">
        <f t="shared" si="21"/>
        <v>5350</v>
      </c>
      <c r="C93" s="6">
        <v>0.33079999999999998</v>
      </c>
      <c r="D93" s="6">
        <v>1.0800700000000001</v>
      </c>
      <c r="E93" s="6">
        <f t="shared" si="22"/>
        <v>73.904247788799992</v>
      </c>
      <c r="F93" s="6">
        <f t="shared" si="15"/>
        <v>41.406191817999783</v>
      </c>
      <c r="G93" s="6">
        <f t="shared" si="16"/>
        <v>55.526531351774075</v>
      </c>
      <c r="H93" s="6">
        <f t="shared" si="17"/>
        <v>54.29837513383422</v>
      </c>
      <c r="I93" s="6">
        <f t="shared" si="18"/>
        <v>580.44211452704042</v>
      </c>
      <c r="J93" s="6">
        <f t="shared" si="19"/>
        <v>0.35471796258295729</v>
      </c>
      <c r="K93" s="9">
        <f t="shared" si="20"/>
        <v>0.22252420700255157</v>
      </c>
    </row>
    <row r="94" spans="1:11" x14ac:dyDescent="0.25">
      <c r="A94" s="6">
        <v>89.6374</v>
      </c>
      <c r="B94" s="6">
        <f t="shared" si="21"/>
        <v>5400</v>
      </c>
      <c r="C94" s="6">
        <v>0.33879999999999999</v>
      </c>
      <c r="D94" s="6">
        <v>1.0789500000000001</v>
      </c>
      <c r="E94" s="6">
        <f t="shared" si="22"/>
        <v>73.124039622399991</v>
      </c>
      <c r="F94" s="6">
        <f t="shared" si="15"/>
        <v>41.351954546126294</v>
      </c>
      <c r="G94" s="6">
        <f t="shared" si="16"/>
        <v>55.453798085446287</v>
      </c>
      <c r="H94" s="6">
        <f t="shared" si="17"/>
        <v>54.22725060860941</v>
      </c>
      <c r="I94" s="6">
        <f t="shared" si="18"/>
        <v>574.31437909333897</v>
      </c>
      <c r="J94" s="6">
        <f t="shared" si="19"/>
        <v>0.36377288970030436</v>
      </c>
      <c r="K94" s="9">
        <f t="shared" si="20"/>
        <v>0.21698520029451027</v>
      </c>
    </row>
    <row r="95" spans="1:11" x14ac:dyDescent="0.25">
      <c r="A95" s="6">
        <v>88.925600000000003</v>
      </c>
      <c r="B95" s="6">
        <f t="shared" si="21"/>
        <v>5450</v>
      </c>
      <c r="C95" s="6">
        <v>0.34379999999999999</v>
      </c>
      <c r="D95" s="6">
        <v>1.0792299999999999</v>
      </c>
      <c r="E95" s="6">
        <f t="shared" si="22"/>
        <v>72.543370265600004</v>
      </c>
      <c r="F95" s="6">
        <f t="shared" si="15"/>
        <v>41.403431558018646</v>
      </c>
      <c r="G95" s="6">
        <f t="shared" si="16"/>
        <v>55.522829787934171</v>
      </c>
      <c r="H95" s="6">
        <f t="shared" si="17"/>
        <v>54.294755442543085</v>
      </c>
      <c r="I95" s="6">
        <f t="shared" si="18"/>
        <v>569.75381648176585</v>
      </c>
      <c r="J95" s="6">
        <f t="shared" si="19"/>
        <v>0.3686824841706548</v>
      </c>
      <c r="K95" s="9">
        <f t="shared" si="20"/>
        <v>0.21409569676436502</v>
      </c>
    </row>
    <row r="96" spans="1:11" x14ac:dyDescent="0.25">
      <c r="A96" s="6">
        <v>88.647400000000005</v>
      </c>
      <c r="B96" s="6">
        <f t="shared" si="21"/>
        <v>5500</v>
      </c>
      <c r="C96" s="6">
        <v>0.3488</v>
      </c>
      <c r="D96" s="6">
        <v>1.0836600000000001</v>
      </c>
      <c r="E96" s="6">
        <f t="shared" si="22"/>
        <v>72.316421382399994</v>
      </c>
      <c r="F96" s="6">
        <f t="shared" si="15"/>
        <v>41.652562320996964</v>
      </c>
      <c r="G96" s="6">
        <f t="shared" si="16"/>
        <v>55.856919123703349</v>
      </c>
      <c r="H96" s="6">
        <f t="shared" si="17"/>
        <v>54.621455267657026</v>
      </c>
      <c r="I96" s="6">
        <f t="shared" si="18"/>
        <v>567.971365626835</v>
      </c>
      <c r="J96" s="6">
        <f t="shared" si="19"/>
        <v>0.37180713831362971</v>
      </c>
      <c r="K96" s="9">
        <f t="shared" si="20"/>
        <v>0.21229644404177858</v>
      </c>
    </row>
    <row r="97" spans="1:9" x14ac:dyDescent="0.25">
      <c r="A97"/>
      <c r="B97"/>
      <c r="D97"/>
      <c r="G97"/>
      <c r="H97" s="6"/>
      <c r="I97" s="6"/>
    </row>
    <row r="101" spans="1:9" x14ac:dyDescent="0.25">
      <c r="A101"/>
      <c r="B101"/>
    </row>
    <row r="102" spans="1:9" x14ac:dyDescent="0.25">
      <c r="C102" s="1"/>
      <c r="D102" s="1">
        <v>815.77599999999995</v>
      </c>
      <c r="E102" s="6">
        <v>0.81577599999999995</v>
      </c>
    </row>
    <row r="103" spans="1:9" x14ac:dyDescent="0.25">
      <c r="C103" s="1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schemas.microsoft.com/office/infopath/2007/PartnerControls"/>
    <ds:schemaRef ds:uri="7da2dc2f-10e7-442f-ad91-645aa4b47b8a"/>
    <ds:schemaRef ds:uri="c9412f1f-c5de-433b-90f0-e30b35783b17"/>
  </ds:schemaRefs>
</ds:datastoreItem>
</file>

<file path=customXml/itemProps3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Ali Nalbant (2502009)</cp:lastModifiedBy>
  <cp:revision/>
  <dcterms:created xsi:type="dcterms:W3CDTF">2019-10-18T15:00:30Z</dcterms:created>
  <dcterms:modified xsi:type="dcterms:W3CDTF">2026-03-22T19:43:42Z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