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8_{5AD1C027-AE61-47E0-AB67-3C327FD8F232}" xr6:coauthVersionLast="47" xr6:coauthVersionMax="47" xr10:uidLastSave="{00000000-0000-0000-0000-000000000000}"/>
  <bookViews>
    <workbookView xWindow="-110" yWindow="-110" windowWidth="22620" windowHeight="1350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" i="44" l="1"/>
  <c r="H36" i="44"/>
  <c r="D32" i="44"/>
  <c r="C32" i="44"/>
  <c r="G35" i="44"/>
  <c r="E34" i="44"/>
  <c r="C33" i="44"/>
  <c r="B32" i="44"/>
  <c r="S4" i="61"/>
  <c r="S5" i="61"/>
  <c r="S6" i="61"/>
  <c r="S7" i="61"/>
  <c r="S8" i="61"/>
  <c r="S9" i="61"/>
  <c r="S10" i="61"/>
  <c r="S11" i="61"/>
  <c r="S12" i="61"/>
  <c r="S13" i="61"/>
  <c r="S14" i="61"/>
  <c r="S15" i="61"/>
  <c r="S16" i="61"/>
</calcChain>
</file>

<file path=xl/sharedStrings.xml><?xml version="1.0" encoding="utf-8"?>
<sst xmlns="http://schemas.openxmlformats.org/spreadsheetml/2006/main" count="120" uniqueCount="114">
  <si>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</si>
  <si>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</si>
  <si>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</si>
  <si>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</si>
  <si>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</si>
  <si>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</si>
  <si>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</si>
  <si>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</si>
  <si>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</si>
  <si>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</si>
  <si>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</si>
  <si>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</si>
  <si>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</si>
  <si>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</si>
  <si>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</si>
  <si>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</si>
  <si>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</si>
  <si>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</si>
  <si>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</si>
  <si>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</si>
  <si>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</si>
  <si>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</si>
  <si>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</si>
  <si>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</si>
  <si>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</si>
  <si>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</si>
  <si>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</si>
  <si>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</si>
  <si>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</si>
  <si>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</si>
  <si>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</si>
  <si>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</si>
  <si>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</si>
  <si>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</si>
  <si>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</si>
  <si>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</si>
  <si>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</si>
  <si>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</si>
  <si>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</si>
  <si>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</si>
  <si>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</si>
  <si>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</si>
  <si>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</si>
  <si>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</si>
  <si>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</si>
  <si>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</si>
  <si>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</si>
  <si>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</si>
  <si>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</si>
  <si>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</si>
  <si>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</si>
  <si>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</si>
  <si>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</si>
  <si>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</si>
  <si>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</si>
  <si>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</si>
  <si>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</si>
  <si>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</si>
  <si>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</si>
  <si>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</si>
  <si>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</si>
  <si>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</si>
  <si>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</si>
  <si>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</si>
  <si>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</si>
  <si>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</si>
  <si>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</si>
  <si>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</si>
  <si>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</si>
  <si>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</si>
  <si>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</si>
  <si>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</si>
  <si>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</si>
  <si>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</si>
  <si>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</si>
  <si>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</si>
  <si>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</si>
  <si>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</si>
  <si>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</si>
  <si>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</si>
  <si>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</si>
  <si>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</si>
  <si>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</si>
  <si>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</si>
  <si>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</si>
  <si>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</si>
  <si>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</si>
  <si>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</si>
  <si>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</si>
  <si>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</si>
  <si>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</si>
  <si>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</si>
  <si>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</si>
  <si>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</si>
  <si>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Mean</t>
  </si>
  <si>
    <t>£0 - &lt;£500k</t>
  </si>
  <si>
    <t>£500k - &lt;£1m</t>
  </si>
  <si>
    <t>£1m - &lt;£5m</t>
  </si>
  <si>
    <t>£5m - &lt;£10m</t>
  </si>
  <si>
    <t>£10m - &lt;£20m</t>
  </si>
  <si>
    <t xml:space="preserve"> 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</si>
  <si>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</si>
  <si>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</si>
  <si>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</si>
  <si>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</si>
  <si>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</si>
  <si>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</si>
  <si>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</si>
  <si>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
</t>
  </si>
  <si>
    <t xml:space="preserve">Mean </t>
  </si>
  <si>
    <t>Median</t>
  </si>
  <si>
    <t>Mode</t>
  </si>
  <si>
    <t xml:space="preserve">Standar Deviation 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</si>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</sst>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6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164" fontId="7" fillId="0" borderId="1" xfId="11" applyFont="1" applyBorder="1" applyAlignment="1">
      <alignment horizontal="righ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_);\(#,##0\)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5735783027121606E-2"/>
          <c:y val="0.24188356663750366"/>
          <c:w val="0.7114129483814523"/>
          <c:h val="0.65757545931758532"/>
        </c:manualLayout>
      </c:layout>
      <c:pie3DChart>
        <c:varyColors val="1"/>
        <c:ser>
          <c:idx val="1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3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4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5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6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7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8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9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0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1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2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3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4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9CD8-4C8E-9EEF-24A0593FA4AB}"/>
              </c:ext>
            </c:extLst>
          </c:dPt>
          <c:dPt>
            <c:idx val="25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D8-4C8E-9EEF-24A0593FA4AB}"/>
            </c:ext>
          </c:extLst>
        </c:ser>
        <c:ser>
          <c:idx val="0"/>
          <c:order val="1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3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4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5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6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7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8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9"/>
            <c:bubble3D val="0"/>
            <c:spPr>
              <a:gradFill rotWithShape="1">
                <a:gsLst>
                  <a:gs pos="0">
                    <a:schemeClr val="accent2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0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1"/>
            <c:bubble3D val="0"/>
            <c:spPr>
              <a:gradFill rotWithShape="1">
                <a:gsLst>
                  <a:gs pos="0">
                    <a:schemeClr val="accent4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2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3"/>
            <c:bubble3D val="0"/>
            <c:spPr>
              <a:gradFill rotWithShape="1">
                <a:gsLst>
                  <a:gs pos="0">
                    <a:schemeClr val="accent6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4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5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lumOff val="4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lumOff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D8-4C8E-9EEF-24A0593FA4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Private new Housing </a:t>
            </a:r>
            <a:r>
              <a:rPr lang="en-GB"/>
              <a:t>vs Total Private Infraestructure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ED-40FE-AD90-CB027AE6B57B}"/>
            </c:ext>
          </c:extLst>
        </c:ser>
        <c:ser>
          <c:idx val="2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ED-40FE-AD90-CB027AE6B5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9938768"/>
        <c:axId val="849938288"/>
      </c:barChart>
      <c:catAx>
        <c:axId val="8499387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9938288"/>
        <c:crosses val="autoZero"/>
        <c:auto val="1"/>
        <c:lblAlgn val="ctr"/>
        <c:lblOffset val="100"/>
        <c:noMultiLvlLbl val="0"/>
      </c:catAx>
      <c:valAx>
        <c:axId val="84993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993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8E-44B8-8685-8662B92BB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25440"/>
        <c:axId val="17624480"/>
      </c:lineChart>
      <c:catAx>
        <c:axId val="17625440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4480"/>
        <c:crosses val="autoZero"/>
        <c:auto val="1"/>
        <c:lblAlgn val="ctr"/>
        <c:lblOffset val="100"/>
        <c:noMultiLvlLbl val="0"/>
      </c:catAx>
      <c:valAx>
        <c:axId val="1762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5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</xdr:colOff>
      <xdr:row>37</xdr:row>
      <xdr:rowOff>146050</xdr:rowOff>
    </xdr:from>
    <xdr:to>
      <xdr:col>4</xdr:col>
      <xdr:colOff>587375</xdr:colOff>
      <xdr:row>52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7B75AE1-84A5-D499-2CCA-2D0208FABB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3174</xdr:colOff>
      <xdr:row>34</xdr:row>
      <xdr:rowOff>25400</xdr:rowOff>
    </xdr:from>
    <xdr:to>
      <xdr:col>14</xdr:col>
      <xdr:colOff>304800</xdr:colOff>
      <xdr:row>54</xdr:row>
      <xdr:rowOff>12700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5D1DC7A-638D-FE19-52FD-7F2B190D2D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879474</xdr:colOff>
      <xdr:row>57</xdr:row>
      <xdr:rowOff>120650</xdr:rowOff>
    </xdr:from>
    <xdr:to>
      <xdr:col>9</xdr:col>
      <xdr:colOff>431799</xdr:colOff>
      <xdr:row>78</xdr:row>
      <xdr:rowOff>177800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7F752D6-AC51-560F-2328-567D8D39C9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40" headerRowBorderDxfId="139" tableBorderDxfId="138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7"/>
    <tableColumn id="2" xr3:uid="{2CEB802E-2C8B-438B-9945-35DD738C0281}" name="Total public new housing" dataDxfId="136"/>
    <tableColumn id="3" xr3:uid="{3C3BF752-4FFF-484B-B71F-F58604720080}" name="Total public infrastructure" dataDxfId="135"/>
    <tableColumn id="4" xr3:uid="{DEEA3593-9A6C-4595-A7F4-F7A1FF50902E}" name="Public other new work: factories" dataDxfId="134"/>
    <tableColumn id="5" xr3:uid="{701866BA-69BA-48CD-9D0D-81FD69DF739B}" name="Public other new work: warehouses" dataDxfId="133"/>
    <tableColumn id="6" xr3:uid="{50F5A838-140D-46C1-8047-15EFD622290F}" name="Public other new work: oil, steel &amp; coal" dataDxfId="132"/>
    <tableColumn id="7" xr3:uid="{6E0EFBDD-3A47-49CD-BF91-D293A5E27967}" name="Public other new work: schools &amp; colleges" dataDxfId="131"/>
    <tableColumn id="8" xr3:uid="{052798D4-9B72-4634-83FD-B570A0A4EF5E}" name="Public other new work: universities" dataDxfId="130"/>
    <tableColumn id="9" xr3:uid="{571F73C0-8F8D-4744-9CDA-7B688B842FEF}" name="Public other new work: health" dataDxfId="129"/>
    <tableColumn id="10" xr3:uid="{F2EE5416-E865-4168-999D-36C183FDD80C}" name="Public other new work: offices" dataDxfId="128"/>
    <tableColumn id="11" xr3:uid="{A7B4FAA5-F556-43C6-B0B4-B26DEC3A6BC2}" name="Public other new work: entertainment" dataDxfId="127"/>
    <tableColumn id="12" xr3:uid="{29535A53-8586-4C43-85ED-4497C85F3F49}" name="Public other new work: garages &amp; shops" dataDxfId="126"/>
    <tableColumn id="13" xr3:uid="{46E5855B-008E-4046-9A54-C371E654CFE7}" name="Public other new work: agriculture &amp; miscellaneous" dataDxfId="125"/>
    <tableColumn id="14" xr3:uid="{50113204-1E01-42B5-B32F-CB7AFABA9D95}" name="Total other new work" dataDxfId="124"/>
    <tableColumn id="15" xr3:uid="{DA379AB0-7BAB-4EF3-B6D5-77E85678C85D}" name="All Public Sector" dataDxfId="1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22" headerRowBorderDxfId="121" tableBorderDxfId="120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9"/>
    <tableColumn id="2" xr3:uid="{C23D8177-BE6A-461F-BDF0-6062E9A9C563}" name="Total private new housing" dataDxfId="118"/>
    <tableColumn id="3" xr3:uid="{A0112703-164B-4D8F-8127-1F9BC5377D92}" name="Total private Infrastructure" dataDxfId="117"/>
    <tableColumn id="4" xr3:uid="{5C3BDA6B-FFA2-4485-B69E-D43CA1A73A6D}" name="Private industrial: factories" dataDxfId="116"/>
    <tableColumn id="5" xr3:uid="{1A9A4962-83F1-4697-B041-646210503394}" name="Private industrial: warehouses" dataDxfId="115"/>
    <tableColumn id="6" xr3:uid="{B08A9504-9136-4E95-8379-17E65179B983}" name="Private industrial: oil, steel &amp; coal" dataDxfId="114"/>
    <tableColumn id="7" xr3:uid="{F0A3B3E8-2CD4-4411-B00D-94698CE6322C}" name="All private industrial" dataDxfId="113"/>
    <tableColumn id="8" xr3:uid="{184046F4-C3BE-4FCC-ACB7-18CDAFDF611E}" name="Private commercial: schools &amp; universities" dataDxfId="112"/>
    <tableColumn id="9" xr3:uid="{ECA96A0B-B560-45E2-8624-7571F89E8974}" name="Private commercial: health" dataDxfId="111"/>
    <tableColumn id="10" xr3:uid="{4F34749D-2332-4677-9A18-C2E983F4F1AA}" name="Private commercial: offices" dataDxfId="110"/>
    <tableColumn id="11" xr3:uid="{C563F708-AF4F-42F9-B9CC-B21C0F3DCD0F}" name="Private commercial: entertainment" dataDxfId="109"/>
    <tableColumn id="12" xr3:uid="{247D2649-72BC-4671-8FED-3BBD36116AAA}" name="Private commercial: garages" dataDxfId="108"/>
    <tableColumn id="13" xr3:uid="{26D1EE28-82B9-4E14-B03B-F99E6123F7F9}" name="Private commercial: shops" dataDxfId="107"/>
    <tableColumn id="14" xr3:uid="{305BAB87-4138-4069-96F6-BCD89AE70315}" name="Private commercial: agriculture &amp; miscellaneous" dataDxfId="106"/>
    <tableColumn id="15" xr3:uid="{2416E7D6-1E53-4B44-B96F-D447BA7D8C97}" name="All private commercial" dataDxfId="105"/>
    <tableColumn id="16" xr3:uid="{0B15AE04-565B-4968-A2E1-2333D8AF492C}" name="All Private Sector" dataDxfId="10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C18" totalsRowCount="1" headerRowDxfId="103" dataDxfId="101" headerRowBorderDxfId="102" tableBorderDxfId="100">
  <autoFilter ref="A3:AC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CFC509EB-77A4-4332-B5D7-BCF568FBA36E}" name="Size of Firm " dataDxfId="99" totalsRowDxfId="98"/>
    <tableColumn id="2" xr3:uid="{B0F2A6A6-3283-4150-BE0B-7C2080238572}" name="1997" dataDxfId="97" totalsRowDxfId="96"/>
    <tableColumn id="3" xr3:uid="{7A412100-EA83-45B6-B94C-0CC26E44A30F}" name="1998" dataDxfId="95" totalsRowDxfId="94"/>
    <tableColumn id="4" xr3:uid="{930012D9-E799-426D-A875-B2326DBD55F4}" name="1999" dataDxfId="93" totalsRowDxfId="92"/>
    <tableColumn id="5" xr3:uid="{360ADF1A-3595-4433-8269-ECF0960327F1}" name="2000" dataDxfId="91" totalsRowDxfId="90"/>
    <tableColumn id="6" xr3:uid="{B8A820A4-B668-44EF-8933-1D96A2FADF03}" name="2001" dataDxfId="89" totalsRowDxfId="88"/>
    <tableColumn id="7" xr3:uid="{11F83E27-4927-45F5-A9CC-43237E2CADF0}" name="2002" dataDxfId="87" totalsRowDxfId="86"/>
    <tableColumn id="8" xr3:uid="{5E4AAD45-DCF0-42E8-851F-4D7FE4C75994}" name="2003" dataDxfId="85" totalsRowDxfId="84"/>
    <tableColumn id="9" xr3:uid="{CC5CDAF9-2908-403E-8524-8E458561A86C}" name="2004" dataDxfId="83" totalsRowDxfId="82"/>
    <tableColumn id="10" xr3:uid="{F8F10E6C-4C24-4987-86B9-2BC4604AA6FF}" name="2005" dataDxfId="81" totalsRowDxfId="80"/>
    <tableColumn id="11" xr3:uid="{634D9AB2-2F7D-42C4-861A-A48218543D52}" name="2006" dataDxfId="79" totalsRowDxfId="78"/>
    <tableColumn id="12" xr3:uid="{7A730D35-593C-410E-9351-5DCF7AEA046F}" name="2007" dataDxfId="77" totalsRowDxfId="76"/>
    <tableColumn id="13" xr3:uid="{E8E41471-48B0-4831-A7E6-07A1E35E2ACC}" name="2008" dataDxfId="75" totalsRowDxfId="74"/>
    <tableColumn id="14" xr3:uid="{6B01846A-0DD0-4E86-A5D2-F829644186A4}" name="2009" dataDxfId="73" totalsRowDxfId="72"/>
    <tableColumn id="15" xr3:uid="{D8AFF6A5-5D5A-4766-8F96-57E79DF3663F}" name="2010" dataDxfId="71" totalsRowDxfId="70"/>
    <tableColumn id="16" xr3:uid="{1D6E8742-788F-4B2E-9697-60AC14F35D18}" name="2011" dataDxfId="69" totalsRowDxfId="68"/>
    <tableColumn id="17" xr3:uid="{69C049AB-9C9F-4ADE-BECC-623E5690EC71}" name="2012" dataDxfId="67" totalsRowDxfId="66"/>
    <tableColumn id="18" xr3:uid="{D43A8FDC-D054-4128-AB18-089395291A62}" name="2013" dataDxfId="65" totalsRowDxfId="64"/>
    <tableColumn id="19" xr3:uid="{6A5E7EBF-7006-4A2D-93DE-FA3490C64C59}" name="2014" dataDxfId="63" totalsRowDxfId="62"/>
    <tableColumn id="20" xr3:uid="{7205CD9A-2C31-4724-97CB-C762076DBBAF}" name="2015" dataDxfId="61" totalsRowDxfId="60"/>
    <tableColumn id="21" xr3:uid="{23F28E5D-774C-402C-AAC0-BD710762A009}" name="2016" dataDxfId="59" totalsRowDxfId="58"/>
    <tableColumn id="22" xr3:uid="{6B0E8B0D-15FB-452A-B17A-DBF1F9144E49}" name="2017" dataDxfId="57" totalsRowDxfId="56"/>
    <tableColumn id="23" xr3:uid="{2A1FDA69-05A8-446B-AAAA-D031F3BBAD05}" name="2018" dataDxfId="55" totalsRowDxfId="54"/>
    <tableColumn id="24" xr3:uid="{3D10BF88-871C-4682-B0C8-E083CE171D1E}" name="2019" dataDxfId="53" totalsRowDxfId="52"/>
    <tableColumn id="25" xr3:uid="{9D538F5B-3878-417F-8425-2A0D3E354E45}" name="2020" dataDxfId="51" totalsRowDxfId="50"/>
    <tableColumn id="26" xr3:uid="{DD9C5EF2-8ED1-4799-8A41-D3913A1F0044}" name="2021" dataDxfId="49" totalsRowDxfId="48"/>
    <tableColumn id="27" xr3:uid="{5B253DE7-CFE8-406E-A7AA-546E3B30390D}" name="2022" dataDxfId="47" totalsRowDxfId="46"/>
    <tableColumn id="28" xr3:uid="{6E9710FE-6516-471A-802B-84FD325849B6}" name="2023" dataDxfId="45" totalsRowDxfId="44"/>
    <tableColumn id="29" xr3:uid="{9ACCA947-7673-4643-9B55-ED20586013AB}" name="2024" dataDxfId="43" totalsRowDxfId="4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S17" totalsRowCount="1" headerRowDxfId="41" dataDxfId="39" headerRowBorderDxfId="40" tableBorderDxfId="38" headerRowCellStyle="Normal_Structure">
  <autoFilter ref="A3:S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E5CAAB62-7002-408C-ACD3-6916E9C4E796}" name="Size of firm (by turnover size band)" dataDxfId="37" totalsRowDxfId="36" dataCellStyle="Normal_Structure" totalsRowCellStyle="Normal_Structure"/>
    <tableColumn id="2" xr3:uid="{2B0ED319-BDF4-462D-BA26-AA1BE0AFD462}" name="2007" dataDxfId="35" totalsRowDxfId="34"/>
    <tableColumn id="3" xr3:uid="{77F2849C-56C7-4DA1-AC0C-D55E7D6D694A}" name="2008" dataDxfId="33" totalsRowDxfId="32"/>
    <tableColumn id="4" xr3:uid="{9A1A21B1-FF17-4614-B44E-2AD012742D9C}" name="2009 " dataDxfId="31" totalsRowDxfId="30"/>
    <tableColumn id="5" xr3:uid="{7265F993-4BEA-4DD6-8F1F-7FD26B6D78D5}" name="2010 " dataDxfId="29" totalsRowDxfId="28"/>
    <tableColumn id="6" xr3:uid="{09518861-0455-459C-88E1-24FF001DA0D0}" name="2011 " dataDxfId="27" totalsRowDxfId="26"/>
    <tableColumn id="7" xr3:uid="{B5D524CF-EE6E-42DE-B6E6-1BA234BEBB35}" name="2012 " dataDxfId="25" totalsRowDxfId="24"/>
    <tableColumn id="8" xr3:uid="{74FB05A5-6EDB-43D0-B674-261380B53C98}" name="2013 " dataDxfId="23" totalsRowDxfId="22"/>
    <tableColumn id="9" xr3:uid="{E3D5D211-E5F3-4D89-9A54-45C89C90CA58}" name="2014 " dataDxfId="21" totalsRowDxfId="20"/>
    <tableColumn id="10" xr3:uid="{6659BB5D-89DB-418A-B6EB-1751E9306736}" name="2015 " dataDxfId="19" totalsRowDxfId="18"/>
    <tableColumn id="11" xr3:uid="{BC0F8EB9-8D5F-49CC-8256-4BA0676A88E1}" name="2016 " dataDxfId="17" totalsRowDxfId="16"/>
    <tableColumn id="12" xr3:uid="{D7445CA1-EFDC-436C-A8A1-28D1078DA8A7}" name="2017 " dataDxfId="15" totalsRowDxfId="14"/>
    <tableColumn id="13" xr3:uid="{C60437E4-5FDB-4BB4-B0A2-04D6F0461900}" name="2018 " dataDxfId="13" totalsRowDxfId="12"/>
    <tableColumn id="14" xr3:uid="{FE58B5FE-FCD9-4E27-A1B2-4BD4BB13404D}" name="2019 " dataDxfId="11" totalsRowDxfId="10"/>
    <tableColumn id="15" xr3:uid="{509EE9E5-9F66-4B95-9B38-BE0E47B10AD8}" name="2020 " dataDxfId="9" totalsRowDxfId="8"/>
    <tableColumn id="16" xr3:uid="{0AB424BA-148E-48AB-9FA9-8CDBE379AE70}" name="2021 " dataDxfId="7" totalsRowDxfId="6"/>
    <tableColumn id="17" xr3:uid="{A4AA9ED1-167B-4667-B809-4713DCB65C7D}" name="2022 " dataDxfId="5" totalsRowDxfId="4"/>
    <tableColumn id="18" xr3:uid="{04AAD7D3-88DF-46C7-8FC7-1AC98D7D5527}" name="2023" dataDxfId="3" totalsRowDxfId="2"/>
    <tableColumn id="19" xr3:uid="{D8EA1B05-A10B-463F-A2F2-DA3BBC02DE38}" name="Mean" dataDxfId="1" totalsRowDxfId="0">
      <calculatedColumnFormula>AVERAGE(B4:R4)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topLeftCell="A25" zoomScaleNormal="100" workbookViewId="0">
      <selection activeCell="L71" sqref="L71"/>
    </sheetView>
  </sheetViews>
  <sheetFormatPr defaultColWidth="8.7265625" defaultRowHeight="14.5"/>
  <cols>
    <col min="1" max="1" width="17.26953125" customWidth="1"/>
    <col min="2" max="2" width="12" customWidth="1"/>
    <col min="3" max="3" width="16" customWidth="1"/>
    <col min="4" max="4" width="12.26953125" customWidth="1"/>
    <col min="5" max="5" width="12.5429687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453125" customWidth="1"/>
    <col min="11" max="11" width="13.453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s="33" t="s">
        <v>109</v>
      </c>
      <c r="B32" s="32">
        <f>AVERAGE(Table1.1[Total public new housing])</f>
        <v>3837.4230769230771</v>
      </c>
      <c r="C32" s="32">
        <f>AVERAGE(Table1.1[Total public infrastructure])</f>
        <v>6697.0384615384619</v>
      </c>
      <c r="D32" s="32">
        <f>AVERAGE(Table1.1[Public other new work: factories])</f>
        <v>103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1:15">
      <c r="A33" t="s">
        <v>110</v>
      </c>
      <c r="B33" s="32"/>
      <c r="C33" s="32">
        <f>MEDIAN(Table1.1[Total public infrastructure])</f>
        <v>4599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  <row r="34" spans="1:15">
      <c r="A34" t="s">
        <v>111</v>
      </c>
      <c r="E34">
        <f>_xlfn.MODE.SNGL(Table1.1[Public other new work: warehouses])</f>
        <v>29</v>
      </c>
    </row>
    <row r="35" spans="1:15">
      <c r="A35" t="s">
        <v>112</v>
      </c>
      <c r="B35" s="32"/>
      <c r="C35" s="32"/>
      <c r="D35" s="32"/>
      <c r="E35" s="32"/>
      <c r="F35" s="32"/>
      <c r="G35" s="32">
        <f>_xlfn.STDEV.S(Table1.1[Public other new work: schools &amp; colleges])</f>
        <v>1527.4180693122421</v>
      </c>
      <c r="H35" s="32"/>
      <c r="I35" s="32"/>
      <c r="J35" s="32"/>
      <c r="K35" s="32"/>
      <c r="L35" s="32"/>
      <c r="M35" s="32"/>
      <c r="N35" s="32"/>
      <c r="O35" s="32"/>
    </row>
    <row r="36" spans="1:15">
      <c r="A36" s="33" t="s">
        <v>113</v>
      </c>
      <c r="B36" s="34"/>
      <c r="C36" s="33"/>
      <c r="D36" s="33"/>
      <c r="E36" s="33"/>
      <c r="F36" s="33"/>
      <c r="G36" s="33"/>
      <c r="H36" s="34">
        <f>MAX(Table1.1[Public other new work: universities])-MIN(Table1.1[Public other new work: universities])</f>
        <v>1562</v>
      </c>
      <c r="I36" s="33"/>
      <c r="J36" s="33"/>
      <c r="K36" s="33"/>
      <c r="L36" s="33"/>
      <c r="M36" s="33"/>
      <c r="N36" s="34">
        <f>MAX(Table1.1[Total other new work])-MIN(Table1.1[Total other new work])</f>
        <v>11029</v>
      </c>
      <c r="O36" s="33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6"/>
  <sheetViews>
    <sheetView workbookViewId="0">
      <selection activeCell="Z48" sqref="Z48"/>
    </sheetView>
  </sheetViews>
  <sheetFormatPr defaultColWidth="8.7265625" defaultRowHeight="14.5"/>
  <cols>
    <col min="1" max="1" width="13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54296875" customWidth="1"/>
    <col min="9" max="9" width="11.7265625" customWidth="1"/>
    <col min="10" max="10" width="12.26953125" customWidth="1"/>
    <col min="11" max="11" width="13.1796875" customWidth="1"/>
    <col min="12" max="12" width="11.26953125" customWidth="1"/>
    <col min="13" max="13" width="11.453125" customWidth="1"/>
    <col min="14" max="14" width="13.7265625" customWidth="1"/>
    <col min="15" max="15" width="10.7265625" customWidth="1"/>
    <col min="16" max="16" width="15.54296875" customWidth="1"/>
  </cols>
  <sheetData>
    <row r="1" spans="1:16" ht="19">
      <c r="A1" s="7" t="s">
        <v>18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1:16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</row>
    <row r="34" spans="1:16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spans="1:16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</row>
    <row r="36" spans="1:16">
      <c r="A36" s="33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C34"/>
  <sheetViews>
    <sheetView workbookViewId="0">
      <selection activeCell="C22" sqref="C22"/>
    </sheetView>
  </sheetViews>
  <sheetFormatPr defaultColWidth="8.7265625" defaultRowHeight="14.5"/>
  <cols>
    <col min="1" max="1" width="17.453125" customWidth="1"/>
    <col min="2" max="27" width="8.81640625" customWidth="1"/>
  </cols>
  <sheetData>
    <row r="1" spans="1:29" ht="19">
      <c r="A1" s="3" t="s">
        <v>34</v>
      </c>
    </row>
    <row r="2" spans="1:29" ht="19">
      <c r="A2" s="3"/>
    </row>
    <row r="3" spans="1:29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63</v>
      </c>
    </row>
    <row r="4" spans="1:29">
      <c r="A4" s="6" t="s">
        <v>64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C4" s="18"/>
    </row>
    <row r="5" spans="1:29">
      <c r="A5" s="6" t="s">
        <v>65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C5" s="18"/>
    </row>
    <row r="6" spans="1:29">
      <c r="A6" s="6" t="s">
        <v>66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C6" s="18"/>
    </row>
    <row r="7" spans="1:29">
      <c r="A7" s="6" t="s">
        <v>67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C7" s="18"/>
    </row>
    <row r="8" spans="1:29">
      <c r="A8" s="6" t="s">
        <v>68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C8" s="18"/>
    </row>
    <row r="9" spans="1:29">
      <c r="A9" s="6" t="s">
        <v>69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C9" s="18"/>
    </row>
    <row r="10" spans="1:29">
      <c r="A10" s="6" t="s">
        <v>70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C10" s="18"/>
    </row>
    <row r="11" spans="1:29">
      <c r="A11" s="6" t="s">
        <v>71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C11" s="18"/>
    </row>
    <row r="12" spans="1:29">
      <c r="A12" s="6" t="s">
        <v>72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C12" s="18"/>
    </row>
    <row r="13" spans="1:29">
      <c r="A13" s="6" t="s">
        <v>73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C13" s="18"/>
    </row>
    <row r="14" spans="1:29">
      <c r="A14" s="6" t="s">
        <v>74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C14" s="18"/>
    </row>
    <row r="15" spans="1:29">
      <c r="A15" s="6" t="s">
        <v>75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C15" s="18"/>
    </row>
    <row r="16" spans="1:29">
      <c r="A16" s="6" t="s">
        <v>76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C16" s="18"/>
    </row>
    <row r="17" spans="1:29" ht="25.15" customHeight="1">
      <c r="A17" s="16" t="s">
        <v>77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C17" s="18"/>
    </row>
    <row r="18" spans="1:29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</row>
    <row r="21" spans="1:29">
      <c r="F21" s="33"/>
      <c r="I21" s="33"/>
    </row>
    <row r="22" spans="1:29">
      <c r="B22" s="32"/>
      <c r="C22" s="32"/>
      <c r="D22" s="33"/>
      <c r="N22" s="33"/>
    </row>
    <row r="23" spans="1:29">
      <c r="B23" s="32"/>
      <c r="C23" s="32"/>
      <c r="D23" s="33"/>
      <c r="J23" s="32"/>
      <c r="K23" s="32"/>
      <c r="M23" s="32"/>
    </row>
    <row r="24" spans="1:29">
      <c r="B24" s="32"/>
      <c r="C24" s="32"/>
      <c r="D24" s="33"/>
    </row>
    <row r="25" spans="1:29">
      <c r="B25" s="32"/>
      <c r="C25" s="32"/>
      <c r="D25" s="33"/>
    </row>
    <row r="26" spans="1:29">
      <c r="B26" s="32"/>
      <c r="C26" s="32"/>
      <c r="D26" s="33"/>
    </row>
    <row r="27" spans="1:29">
      <c r="B27" s="32"/>
      <c r="C27" s="32"/>
      <c r="D27" s="33"/>
    </row>
    <row r="28" spans="1:29">
      <c r="B28" s="32"/>
      <c r="C28" s="32"/>
      <c r="D28" s="33"/>
    </row>
    <row r="29" spans="1:29">
      <c r="B29" s="32"/>
      <c r="C29" s="32"/>
      <c r="D29" s="33"/>
    </row>
    <row r="30" spans="1:29">
      <c r="B30" s="32"/>
      <c r="C30" s="32"/>
      <c r="D30" s="33"/>
    </row>
    <row r="31" spans="1:29">
      <c r="B31" s="32"/>
      <c r="C31" s="32"/>
      <c r="D31" s="33"/>
    </row>
    <row r="32" spans="1:29">
      <c r="B32" s="32"/>
      <c r="C32" s="32"/>
      <c r="D32" s="33"/>
    </row>
    <row r="33" spans="2:4">
      <c r="B33" s="32"/>
      <c r="C33" s="32"/>
      <c r="D33" s="33"/>
    </row>
    <row r="34" spans="2:4">
      <c r="B34" s="32"/>
      <c r="C34" s="32"/>
      <c r="D34" s="33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X31"/>
  <sheetViews>
    <sheetView workbookViewId="0">
      <selection activeCell="U49" sqref="U49"/>
    </sheetView>
  </sheetViews>
  <sheetFormatPr defaultRowHeight="14.5"/>
  <cols>
    <col min="1" max="1" width="35.26953125" customWidth="1"/>
    <col min="2" max="2" width="17.7265625" bestFit="1" customWidth="1"/>
    <col min="7" max="7" width="17.7265625" bestFit="1" customWidth="1"/>
    <col min="15" max="15" width="17.7265625" bestFit="1" customWidth="1"/>
  </cols>
  <sheetData>
    <row r="1" spans="1:24" ht="19">
      <c r="A1" s="7" t="s">
        <v>78</v>
      </c>
    </row>
    <row r="2" spans="1:24" ht="19">
      <c r="A2" s="7"/>
    </row>
    <row r="3" spans="1:24">
      <c r="A3" s="25" t="s">
        <v>79</v>
      </c>
      <c r="B3" s="29" t="s">
        <v>46</v>
      </c>
      <c r="C3" s="30" t="s">
        <v>47</v>
      </c>
      <c r="D3" s="26" t="s">
        <v>80</v>
      </c>
      <c r="E3" s="26" t="s">
        <v>81</v>
      </c>
      <c r="F3" s="26" t="s">
        <v>82</v>
      </c>
      <c r="G3" s="26" t="s">
        <v>83</v>
      </c>
      <c r="H3" s="26" t="s">
        <v>84</v>
      </c>
      <c r="I3" s="26" t="s">
        <v>85</v>
      </c>
      <c r="J3" s="26" t="s">
        <v>86</v>
      </c>
      <c r="K3" s="26" t="s">
        <v>87</v>
      </c>
      <c r="L3" s="26" t="s">
        <v>88</v>
      </c>
      <c r="M3" s="26" t="s">
        <v>89</v>
      </c>
      <c r="N3" s="26" t="s">
        <v>90</v>
      </c>
      <c r="O3" s="26" t="s">
        <v>91</v>
      </c>
      <c r="P3" s="26" t="s">
        <v>92</v>
      </c>
      <c r="Q3" s="26" t="s">
        <v>93</v>
      </c>
      <c r="R3" s="26" t="s">
        <v>62</v>
      </c>
      <c r="S3" s="35" t="s">
        <v>94</v>
      </c>
    </row>
    <row r="4" spans="1:24">
      <c r="A4" s="27" t="s">
        <v>95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S4" s="18">
        <f t="shared" ref="S4:S16" si="0">AVERAGE(B4:R4)</f>
        <v>246081.64705882352</v>
      </c>
      <c r="T4" s="32"/>
      <c r="U4" s="32"/>
      <c r="V4" s="32"/>
      <c r="W4" s="32"/>
      <c r="X4" s="32"/>
    </row>
    <row r="5" spans="1:24">
      <c r="A5" s="24" t="s">
        <v>96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S5" s="18">
        <f t="shared" si="0"/>
        <v>24842.411764705881</v>
      </c>
      <c r="T5" s="32"/>
      <c r="U5" s="32"/>
      <c r="V5" s="32"/>
      <c r="W5" s="32"/>
      <c r="X5" s="32"/>
    </row>
    <row r="6" spans="1:24">
      <c r="A6" s="24" t="s">
        <v>97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S6" s="18">
        <f t="shared" si="0"/>
        <v>21935.294117647059</v>
      </c>
      <c r="T6" s="32"/>
      <c r="U6" s="32"/>
      <c r="V6" s="32"/>
      <c r="W6" s="32"/>
      <c r="X6" s="32"/>
    </row>
    <row r="7" spans="1:24">
      <c r="A7" s="24" t="s">
        <v>98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S7" s="18">
        <f t="shared" si="0"/>
        <v>2810.7647058823532</v>
      </c>
      <c r="T7" s="32"/>
      <c r="U7" s="32"/>
      <c r="V7" s="32"/>
      <c r="W7" s="32"/>
      <c r="X7" s="32"/>
    </row>
    <row r="8" spans="1:24">
      <c r="A8" s="24" t="s">
        <v>99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S8" s="18">
        <f t="shared" si="0"/>
        <v>1274.4117647058824</v>
      </c>
      <c r="T8" s="32"/>
      <c r="U8" s="32" t="s">
        <v>100</v>
      </c>
      <c r="V8" s="32"/>
      <c r="W8" s="32"/>
      <c r="X8" s="32"/>
    </row>
    <row r="9" spans="1:24">
      <c r="A9" s="24" t="s">
        <v>101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S9" s="18">
        <f t="shared" si="0"/>
        <v>395.94117647058823</v>
      </c>
      <c r="T9" s="32"/>
      <c r="U9" s="32"/>
      <c r="V9" s="32"/>
      <c r="W9" s="32"/>
      <c r="X9" s="32"/>
    </row>
    <row r="10" spans="1:24">
      <c r="A10" s="24" t="s">
        <v>102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S10" s="18">
        <f t="shared" si="0"/>
        <v>196.94117647058823</v>
      </c>
      <c r="T10" s="32"/>
      <c r="U10" s="32"/>
      <c r="V10" s="32"/>
      <c r="W10" s="32"/>
      <c r="X10" s="32"/>
    </row>
    <row r="11" spans="1:24">
      <c r="A11" s="24" t="s">
        <v>103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S11" s="18">
        <f t="shared" si="0"/>
        <v>124.94117647058823</v>
      </c>
      <c r="T11" s="32"/>
      <c r="U11" s="32"/>
      <c r="V11" s="32"/>
      <c r="W11" s="32"/>
      <c r="X11" s="32"/>
    </row>
    <row r="12" spans="1:24">
      <c r="A12" s="24" t="s">
        <v>104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S12" s="18">
        <f t="shared" si="0"/>
        <v>246.52941176470588</v>
      </c>
      <c r="T12" s="32"/>
      <c r="U12" s="32"/>
      <c r="V12" s="32"/>
      <c r="W12" s="32"/>
      <c r="X12" s="32"/>
    </row>
    <row r="13" spans="1:24">
      <c r="A13" s="24" t="s">
        <v>105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S13" s="18">
        <f t="shared" si="0"/>
        <v>207.52941176470588</v>
      </c>
      <c r="T13" s="32"/>
      <c r="U13" s="32"/>
      <c r="V13" s="32"/>
      <c r="W13" s="32"/>
      <c r="X13" s="32"/>
    </row>
    <row r="14" spans="1:24">
      <c r="A14" s="24" t="s">
        <v>106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S14" s="18">
        <f t="shared" si="0"/>
        <v>20.823529411764707</v>
      </c>
      <c r="T14" s="32"/>
      <c r="U14" s="32"/>
      <c r="V14" s="32"/>
      <c r="W14" s="32"/>
      <c r="X14" s="32"/>
    </row>
    <row r="15" spans="1:24">
      <c r="A15" s="24" t="s">
        <v>107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S15" s="18">
        <f t="shared" si="0"/>
        <v>13</v>
      </c>
      <c r="T15" s="32"/>
      <c r="U15" s="32"/>
      <c r="V15" s="32"/>
      <c r="W15" s="32"/>
      <c r="X15" s="32"/>
    </row>
    <row r="16" spans="1:24">
      <c r="A16" s="28" t="s">
        <v>77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S16" s="18">
        <f t="shared" si="0"/>
        <v>298150.23529411765</v>
      </c>
    </row>
    <row r="17" spans="1:19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31"/>
    </row>
    <row r="20" spans="1:19" ht="29">
      <c r="B20" s="33" t="s">
        <v>108</v>
      </c>
      <c r="D20" s="32"/>
      <c r="E20" s="32"/>
      <c r="F20" s="32"/>
      <c r="G20" s="32"/>
      <c r="H20" s="32"/>
      <c r="I20" s="32"/>
      <c r="J20" s="34"/>
      <c r="K20" s="32"/>
      <c r="L20" s="32"/>
      <c r="M20" s="32"/>
      <c r="N20" s="32"/>
      <c r="O20" s="32"/>
      <c r="P20" s="32"/>
      <c r="Q20" s="32"/>
      <c r="R20" s="32"/>
    </row>
    <row r="21" spans="1:19">
      <c r="D21" s="32"/>
      <c r="E21" s="32"/>
      <c r="F21" s="32"/>
      <c r="G21" s="32"/>
    </row>
    <row r="22" spans="1:19" ht="21.75" customHeight="1">
      <c r="D22" s="32"/>
      <c r="E22" s="32"/>
      <c r="F22" s="32"/>
      <c r="G22" s="32"/>
      <c r="K22" s="32"/>
      <c r="L22" s="32"/>
      <c r="N22" s="32"/>
      <c r="O22" s="33"/>
    </row>
    <row r="23" spans="1:19">
      <c r="D23" s="32"/>
      <c r="E23" s="32"/>
      <c r="F23" s="32"/>
      <c r="G23" s="32"/>
    </row>
    <row r="24" spans="1:19">
      <c r="D24" s="32"/>
      <c r="E24" s="32"/>
      <c r="F24" s="32"/>
      <c r="G24" s="32"/>
    </row>
    <row r="25" spans="1:19">
      <c r="D25" s="32"/>
      <c r="E25" s="32"/>
      <c r="F25" s="32"/>
      <c r="G25" s="32"/>
    </row>
    <row r="26" spans="1:19">
      <c r="D26" s="32"/>
      <c r="E26" s="32"/>
      <c r="F26" s="32"/>
      <c r="G26" s="32"/>
    </row>
    <row r="27" spans="1:19">
      <c r="D27" s="32"/>
      <c r="E27" s="32"/>
      <c r="F27" s="32"/>
      <c r="G27" s="32"/>
    </row>
    <row r="28" spans="1:19">
      <c r="D28" s="32"/>
      <c r="E28" s="32"/>
      <c r="F28" s="32"/>
      <c r="G28" s="32"/>
    </row>
    <row r="29" spans="1:19">
      <c r="D29" s="32"/>
      <c r="E29" s="32"/>
      <c r="F29" s="32"/>
      <c r="G29" s="32"/>
    </row>
    <row r="30" spans="1:19">
      <c r="D30" s="32"/>
      <c r="E30" s="32"/>
      <c r="F30" s="32"/>
      <c r="G30" s="32"/>
    </row>
    <row r="31" spans="1:19">
      <c r="D31" s="32"/>
      <c r="E31" s="32"/>
      <c r="F31" s="32"/>
      <c r="G31" s="32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4dc8f59612f7d4588e47ef6cf0388ab8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e736cd54e54e4fbe0922885811cbb4bb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6A676C-8E51-4669-B1E1-4D543586ED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e56c63-a953-42dc-a043-e059f94b1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2025-12-15T13:36:07Z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