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2.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drawings/drawing3.xml" ContentType="application/vnd.openxmlformats-officedocument.drawing+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uowtsd-my.sharepoint.com/personal/2517451_student_uwtsd_ac_uk/Documents/Documents/Assignments/Academic and Laboratory Skills/Abi/Excel/"/>
    </mc:Choice>
  </mc:AlternateContent>
  <xr:revisionPtr revIDLastSave="234" documentId="8_{9A1ECBF4-CEFD-4197-8167-572C21EF3343}" xr6:coauthVersionLast="47" xr6:coauthVersionMax="47" xr10:uidLastSave="{12736D64-5B9C-4226-B0C4-CEF3E0ACEA05}"/>
  <bookViews>
    <workbookView xWindow="-108" yWindow="-108" windowWidth="23256" windowHeight="13896" firstSheet="2" activeTab="2" xr2:uid="{A6935BD3-09BD-4DFA-98A0-73AEC26381C1}"/>
  </bookViews>
  <sheets>
    <sheet name="Moments" sheetId="2" state="hidden" r:id="rId1"/>
    <sheet name="Friction" sheetId="3" state="hidden" r:id="rId2"/>
    <sheet name="Gears" sheetId="4" r:id="rId3"/>
    <sheet name="Simple Harmonic Motion" sheetId="6" r:id="rId4"/>
    <sheet name="Rotational Friction"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7" i="5" l="1"/>
  <c r="N8" i="5" s="1"/>
  <c r="N18" i="5"/>
  <c r="I18" i="5"/>
  <c r="AE8" i="4"/>
  <c r="Z8" i="4"/>
  <c r="U14" i="4"/>
  <c r="U13" i="4"/>
  <c r="T13" i="4"/>
  <c r="S13" i="4"/>
  <c r="T20" i="4"/>
  <c r="S8" i="5"/>
  <c r="T21" i="4"/>
  <c r="T22" i="4"/>
  <c r="T23" i="4"/>
  <c r="T24" i="4"/>
  <c r="T25" i="4"/>
  <c r="T26" i="4"/>
  <c r="T27" i="4"/>
  <c r="S20" i="4"/>
  <c r="U8" i="4"/>
  <c r="S21" i="4"/>
  <c r="S22" i="4"/>
  <c r="S23" i="4"/>
  <c r="S24" i="4"/>
  <c r="S25" i="4"/>
  <c r="S26" i="4"/>
  <c r="S27" i="4"/>
  <c r="M17" i="4"/>
  <c r="M18" i="4"/>
  <c r="M19" i="4"/>
  <c r="M20" i="4"/>
  <c r="M21" i="4"/>
  <c r="M22" i="4"/>
  <c r="N22" i="4" s="1"/>
  <c r="M23" i="4"/>
  <c r="N23" i="4" s="1"/>
  <c r="M16" i="4"/>
  <c r="D17" i="4"/>
  <c r="D18" i="4"/>
  <c r="D19" i="4"/>
  <c r="D20" i="4"/>
  <c r="D21" i="4"/>
  <c r="D22" i="4"/>
  <c r="D23" i="4"/>
  <c r="D16" i="4"/>
  <c r="I23" i="4"/>
  <c r="I22" i="4"/>
  <c r="I21" i="4"/>
  <c r="I20" i="4"/>
  <c r="I19" i="4"/>
  <c r="I18" i="4"/>
  <c r="I17" i="4"/>
  <c r="I16" i="4"/>
  <c r="N17" i="4"/>
  <c r="N18" i="4"/>
  <c r="N19" i="4"/>
  <c r="N20" i="4"/>
  <c r="N16" i="4"/>
  <c r="H23" i="4"/>
  <c r="C23" i="4"/>
  <c r="H22" i="4"/>
  <c r="C22" i="4"/>
  <c r="N21" i="4"/>
  <c r="H21" i="4"/>
  <c r="C21" i="4"/>
  <c r="H20" i="4"/>
  <c r="C20" i="4"/>
  <c r="H19" i="4"/>
  <c r="C19" i="4"/>
  <c r="H18" i="4"/>
  <c r="C18" i="4"/>
  <c r="H17" i="4"/>
  <c r="C17" i="4"/>
  <c r="H16" i="4"/>
  <c r="C16" i="4"/>
  <c r="I8" i="5"/>
  <c r="I9" i="5"/>
  <c r="I10" i="5"/>
  <c r="I11" i="5"/>
  <c r="I12" i="5"/>
  <c r="I13" i="5"/>
  <c r="I14" i="5"/>
  <c r="I15" i="5"/>
  <c r="I16" i="5"/>
  <c r="I7" i="5"/>
  <c r="F5" i="6"/>
  <c r="M7" i="5"/>
  <c r="O6" i="6"/>
  <c r="O7" i="6"/>
  <c r="O8" i="6"/>
  <c r="O9" i="6"/>
  <c r="O10" i="6"/>
  <c r="O11" i="6"/>
  <c r="O5" i="6"/>
  <c r="G5" i="6"/>
  <c r="N6" i="6"/>
  <c r="N7" i="6"/>
  <c r="N8" i="6"/>
  <c r="N9" i="6"/>
  <c r="N10" i="6"/>
  <c r="N11" i="6"/>
  <c r="N5" i="6"/>
  <c r="M6" i="6"/>
  <c r="M7" i="6"/>
  <c r="M8" i="6"/>
  <c r="M9" i="6"/>
  <c r="M10" i="6"/>
  <c r="M11" i="6"/>
  <c r="M5" i="6"/>
  <c r="K6" i="6"/>
  <c r="K7" i="6"/>
  <c r="K8" i="6"/>
  <c r="K9" i="6"/>
  <c r="K10" i="6"/>
  <c r="K11" i="6"/>
  <c r="K5" i="6"/>
  <c r="C5" i="6"/>
  <c r="F6" i="6"/>
  <c r="F7" i="6"/>
  <c r="F8" i="6"/>
  <c r="F9" i="6"/>
  <c r="F10" i="6"/>
  <c r="F11" i="6"/>
  <c r="C6" i="6"/>
  <c r="C7" i="6"/>
  <c r="C8" i="6"/>
  <c r="C9" i="6"/>
  <c r="C10" i="6"/>
  <c r="C11" i="6"/>
  <c r="G6" i="6"/>
  <c r="G7" i="6"/>
  <c r="G8" i="6"/>
  <c r="G9" i="6"/>
  <c r="G10" i="6"/>
  <c r="G11" i="6"/>
  <c r="E6" i="6"/>
  <c r="E7" i="6"/>
  <c r="E8" i="6"/>
  <c r="E9" i="6"/>
  <c r="E10" i="6"/>
  <c r="E11" i="6"/>
  <c r="E5" i="6"/>
  <c r="AA18" i="4"/>
  <c r="AA19" i="4"/>
  <c r="AA20" i="4"/>
  <c r="Z14" i="4"/>
  <c r="AA14" i="4" s="1"/>
  <c r="Z15" i="4"/>
  <c r="AA15" i="4" s="1"/>
  <c r="Z16" i="4"/>
  <c r="AA16" i="4" s="1"/>
  <c r="Z17" i="4"/>
  <c r="AA17" i="4" s="1"/>
  <c r="Z18" i="4"/>
  <c r="Z20" i="4"/>
  <c r="Z19" i="4"/>
  <c r="AG15" i="4"/>
  <c r="AG16" i="4"/>
  <c r="AG17" i="4"/>
  <c r="AG18" i="4"/>
  <c r="AG19" i="4"/>
  <c r="AG20" i="4"/>
  <c r="AG14" i="4"/>
  <c r="AF15" i="4"/>
  <c r="AF16" i="4"/>
  <c r="AF17" i="4"/>
  <c r="AF18" i="4"/>
  <c r="AF19" i="4"/>
  <c r="AF20" i="4"/>
  <c r="AF14" i="4"/>
  <c r="H7" i="5"/>
  <c r="M8" i="5"/>
  <c r="M9" i="5"/>
  <c r="M10" i="5"/>
  <c r="M11" i="5"/>
  <c r="M12" i="5"/>
  <c r="M13" i="5"/>
  <c r="M14" i="5"/>
  <c r="M15" i="5"/>
  <c r="M16" i="5"/>
  <c r="AG9" i="5"/>
  <c r="AH9" i="5" s="1"/>
  <c r="AG10" i="5"/>
  <c r="AH10" i="5" s="1"/>
  <c r="AG11" i="5"/>
  <c r="AH11" i="5" s="1"/>
  <c r="AG12" i="5"/>
  <c r="AH12" i="5" s="1"/>
  <c r="AG13" i="5"/>
  <c r="AH13" i="5" s="1"/>
  <c r="AG14" i="5"/>
  <c r="AH14" i="5" s="1"/>
  <c r="AG15" i="5"/>
  <c r="AH15" i="5" s="1"/>
  <c r="AG16" i="5"/>
  <c r="AH16" i="5" s="1"/>
  <c r="AG17" i="5"/>
  <c r="AH17" i="5" s="1"/>
  <c r="AG8" i="5"/>
  <c r="AH8" i="5" s="1"/>
  <c r="AC9" i="5"/>
  <c r="AC11" i="5"/>
  <c r="AC12" i="5"/>
  <c r="AC15" i="5"/>
  <c r="AC16" i="5"/>
  <c r="AB9" i="5"/>
  <c r="AB10" i="5"/>
  <c r="AC10" i="5" s="1"/>
  <c r="AB11" i="5"/>
  <c r="AB12" i="5"/>
  <c r="AB13" i="5"/>
  <c r="AC13" i="5" s="1"/>
  <c r="AB14" i="5"/>
  <c r="AC14" i="5" s="1"/>
  <c r="AB15" i="5"/>
  <c r="AB16" i="5"/>
  <c r="AB17" i="5"/>
  <c r="AC17" i="5" s="1"/>
  <c r="AB8" i="5"/>
  <c r="AC8" i="5" s="1"/>
  <c r="X9" i="5"/>
  <c r="X10" i="5"/>
  <c r="X11" i="5"/>
  <c r="X12" i="5"/>
  <c r="X13" i="5"/>
  <c r="X14" i="5"/>
  <c r="X15" i="5"/>
  <c r="W9" i="5"/>
  <c r="W10" i="5"/>
  <c r="W11" i="5"/>
  <c r="W12" i="5"/>
  <c r="W13" i="5"/>
  <c r="W14" i="5"/>
  <c r="W15" i="5"/>
  <c r="W16" i="5"/>
  <c r="X16" i="5" s="1"/>
  <c r="W17" i="5"/>
  <c r="X17" i="5" s="1"/>
  <c r="W8" i="5"/>
  <c r="X8" i="5" s="1"/>
  <c r="S9" i="5"/>
  <c r="S11" i="5"/>
  <c r="S17" i="5"/>
  <c r="R8" i="5"/>
  <c r="R9" i="5"/>
  <c r="R10" i="5"/>
  <c r="S10" i="5" s="1"/>
  <c r="R11" i="5"/>
  <c r="R12" i="5"/>
  <c r="S12" i="5" s="1"/>
  <c r="R13" i="5"/>
  <c r="S13" i="5" s="1"/>
  <c r="R14" i="5"/>
  <c r="S14" i="5" s="1"/>
  <c r="R15" i="5"/>
  <c r="S15" i="5" s="1"/>
  <c r="R16" i="5"/>
  <c r="S16" i="5" s="1"/>
  <c r="R17" i="5"/>
  <c r="D8" i="5"/>
  <c r="D9" i="5"/>
  <c r="D10" i="5"/>
  <c r="D11" i="5"/>
  <c r="D12" i="5"/>
  <c r="D13" i="5"/>
  <c r="D14" i="5"/>
  <c r="D15" i="5"/>
  <c r="D16" i="5"/>
  <c r="G10" i="5"/>
  <c r="D7" i="5"/>
  <c r="G11" i="5"/>
  <c r="G14" i="5"/>
  <c r="H8" i="5"/>
  <c r="H9" i="5"/>
  <c r="H10" i="5"/>
  <c r="H11" i="5"/>
  <c r="H12" i="5"/>
  <c r="H13" i="5"/>
  <c r="H14" i="5"/>
  <c r="H15" i="5"/>
  <c r="H16" i="5"/>
  <c r="G15" i="5"/>
  <c r="C16" i="5"/>
  <c r="C15" i="5"/>
  <c r="C14" i="5"/>
  <c r="C13" i="5"/>
  <c r="C12" i="5"/>
  <c r="C11" i="5"/>
  <c r="C10" i="5"/>
  <c r="C9" i="5"/>
  <c r="C8" i="5"/>
  <c r="C7" i="5"/>
  <c r="N14" i="5" l="1"/>
  <c r="N13" i="5"/>
  <c r="N12" i="5"/>
  <c r="N11" i="5"/>
  <c r="N7" i="5"/>
  <c r="N10" i="5"/>
  <c r="N16" i="5"/>
  <c r="N15" i="5"/>
  <c r="N9" i="5"/>
</calcChain>
</file>

<file path=xl/sharedStrings.xml><?xml version="1.0" encoding="utf-8"?>
<sst xmlns="http://schemas.openxmlformats.org/spreadsheetml/2006/main" count="517" uniqueCount="222">
  <si>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</si>
  <si>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</si>
  <si>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</si>
  <si>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</si>
  <si>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</si>
  <si>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</si>
  <si>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</si>
  <si>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</si>
  <si>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</si>
  <si>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</si>
  <si>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</si>
  <si>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</si>
  <si>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</si>
  <si>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</si>
  <si>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</si>
  <si>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</si>
  <si>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</si>
  <si>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</si>
  <si>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</si>
  <si>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</si>
  <si>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</si>
  <si>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</si>
  <si>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</si>
  <si>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</si>
  <si>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</si>
  <si>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</si>
  <si>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</si>
  <si>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</si>
  <si>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</si>
  <si>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</si>
  <si>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</si>
  <si>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</si>
  <si>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</si>
  <si>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</si>
  <si>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</si>
  <si>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</si>
  <si>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</si>
  <si>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</si>
  <si>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</si>
  <si>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</si>
  <si>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</si>
  <si>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</si>
  <si>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</si>
  <si>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</si>
  <si>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</si>
  <si>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</si>
  <si>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</si>
  <si>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</si>
  <si>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</si>
  <si>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</si>
  <si>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</si>
  <si>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</si>
  <si>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</si>
  <si>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</si>
  <si>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</si>
  <si>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</si>
  <si>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</si>
  <si>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</si>
  <si>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</si>
  <si>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</si>
  <si>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</si>
  <si>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</si>
  <si>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</si>
  <si>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</si>
  <si>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</si>
  <si>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</si>
  <si>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</si>
  <si>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</si>
  <si>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</si>
  <si>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</si>
  <si>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</si>
  <si>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</si>
  <si>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</si>
  <si>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</si>
  <si>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</si>
  <si>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</si>
  <si>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</si>
  <si>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</si>
  <si>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</si>
  <si>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</si>
  <si>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</si>
  <si>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</si>
  <si>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</si>
  <si>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</si>
  <si>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</si>
  <si>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</si>
  <si>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</si>
  <si>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</si>
  <si>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</si>
  <si>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</si>
  <si>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</si>
  <si>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</si>
  <si>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</si>
  <si>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</si>
  <si>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</si>
  <si>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</si>
  <si>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</si>
  <si>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</si>
  <si>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</si>
  <si>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</si>
  <si>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</si>
  <si>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</si>
  <si>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</si>
  <si>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</si>
  <si>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</si>
  <si>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</si>
  <si>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</si>
  <si>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</si>
  <si>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</si>
  <si>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</si>
  <si>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</si>
  <si>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</si>
  <si>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</si>
  <si>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</si>
  <si>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</si>
  <si>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</si>
  <si>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</si>
  <si>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</si>
  <si>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</si>
  <si>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</si>
  <si>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</si>
  <si>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</si>
  <si>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</si>
  <si>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</si>
  <si>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</si>
  <si>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</si>
  <si>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</si>
  <si>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</si>
  <si>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</si>
  <si>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</si>
  <si>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</si>
  <si>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</si>
  <si>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</si>
  <si>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</si>
  <si>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</si>
  <si>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</si>
  <si>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</si>
  <si>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</si>
  <si>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</si>
  <si>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</si>
  <si>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</si>
  <si>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</si>
  <si>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</si>
  <si>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</si>
  <si>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</si>
  <si>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</si>
  <si>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</si>
  <si>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</si>
  <si>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</si>
  <si>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</si>
  <si>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</si>
  <si>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</si>
  <si>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1:4</t>
  </si>
  <si>
    <t>1:40</t>
  </si>
  <si>
    <t>PCD (mm)</t>
  </si>
  <si>
    <t>Predicted Overall Velocity Ratio = BxD/AxC=</t>
  </si>
  <si>
    <t>Velocity (turns)</t>
  </si>
  <si>
    <t>Direction</t>
  </si>
  <si>
    <t>Clockwise</t>
  </si>
  <si>
    <t>Anti-Clockwise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</si>
  <si>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</si>
  <si>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</si>
  <si>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</si>
  <si>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</si>
  <si>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</si>
  <si>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</si>
  <si>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</si>
  <si>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</si>
  <si>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</si>
  <si>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</si>
  <si>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</si>
  <si>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</si>
  <si>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</si>
  <si>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</si>
  <si>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 xml:space="preserve">Overall Actual Velocity Ratio = </t>
  </si>
  <si>
    <t>Gears: Small: Compound</t>
  </si>
  <si>
    <t>Graph of Load v effort</t>
  </si>
  <si>
    <t>Graph of Efficiency v Load</t>
  </si>
  <si>
    <t>ES7 Experiment 2</t>
  </si>
  <si>
    <t>g</t>
  </si>
  <si>
    <t>Light</t>
  </si>
  <si>
    <t xml:space="preserve">Length </t>
  </si>
  <si>
    <t>√l</t>
  </si>
  <si>
    <t>Time for 50 Swings</t>
  </si>
  <si>
    <t>Actual Period (T)</t>
  </si>
  <si>
    <t>Theoretical Period</t>
  </si>
  <si>
    <t>Heavy</t>
  </si>
  <si>
    <t>m</t>
  </si>
  <si>
    <t> </t>
  </si>
  <si>
    <t>s</t>
  </si>
  <si>
    <r>
      <t>Graph of l against (T/2</t>
    </r>
    <r>
      <rPr>
        <b/>
        <sz val="11"/>
        <color rgb="FF000000"/>
        <rFont val="Calibri"/>
        <family val="2"/>
      </rPr>
      <t>π)^2</t>
    </r>
  </si>
  <si>
    <t>Add in a line of best fit with a gradient line to find 'g'</t>
  </si>
  <si>
    <t xml:space="preserve">ES17 Rotational Friction </t>
  </si>
  <si>
    <t xml:space="preserve"> 1. The Wedge</t>
  </si>
  <si>
    <t>2. The Screw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</si>
  <si>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</si>
  <si>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</si>
  <si>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</si>
  <si>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</si>
  <si>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</si>
  <si>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</si>
  <si>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</si>
  <si>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</si>
  <si>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</si>
  <si>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</si>
  <si>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</si>
  <si>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</si>
  <si>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</si>
  <si>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</si>
  <si>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</si>
  <si>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</si>
  <si>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t>
  </si>
  <si>
    <t xml:space="preserve"> VR:1</t>
  </si>
  <si>
    <t>(T/2π)^2</t>
  </si>
  <si>
    <t xml:space="preserve"> 2. The Wedge</t>
  </si>
  <si>
    <t>Anti-clockwise</t>
  </si>
  <si>
    <t>60mm</t>
  </si>
  <si>
    <t xml:space="preserve"> </t>
  </si>
  <si>
    <t xml:space="preserve">Velocity Ratio: </t>
  </si>
  <si>
    <t>I would use the Ball Bearing. It has a steady increase and doesn’t have negative values of efficiency.</t>
  </si>
  <si>
    <t>They all follow a steady increase in percentage.</t>
  </si>
  <si>
    <t>it has a good load-to-effort range but a bad efficiency to load when the load is increased passed 400g.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</si>
</sst>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0" formatCode="0.000"/>
  </numFmts>
  <fonts count="8"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b/>
      <sz val="11"/>
      <color rgb="FF000000"/>
      <name val="Aptos Narrow"/>
      <family val="2"/>
    </font>
    <font>
      <sz val="11"/>
      <color rgb="FF000000"/>
      <name val="Aptos Narrow"/>
      <family val="2"/>
    </font>
    <font>
      <sz val="11"/>
      <color rgb="FF000000"/>
      <name val="Cambria Math"/>
      <family val="1"/>
    </font>
    <font>
      <b/>
      <sz val="11"/>
      <color rgb="FF000000"/>
      <name val="Calibri"/>
      <family val="2"/>
    </font>
  </fonts>
  <fills count="11">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DAF2D0"/>
        <bgColor rgb="FF000000"/>
      </patternFill>
    </fill>
    <fill>
      <patternFill patternType="solid">
        <fgColor rgb="FFFBE2D5"/>
        <bgColor rgb="FF000000"/>
      </patternFill>
    </fill>
  </fills>
  <borders count="106">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right style="thick">
        <color indexed="64"/>
      </right>
      <top/>
      <bottom style="thin">
        <color indexed="64"/>
      </bottom>
      <diagonal/>
    </border>
    <border>
      <left/>
      <right/>
      <top/>
      <bottom style="thin">
        <color indexed="64"/>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391">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7"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10"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4" xfId="0" applyBorder="1" applyProtection="1">
      <protection locked="0"/>
    </xf>
    <xf numFmtId="20" fontId="0" fillId="0" borderId="13" xfId="0" applyNumberFormat="1" applyBorder="1" applyAlignment="1" applyProtection="1">
      <alignment horizontal="center"/>
      <protection locked="0"/>
    </xf>
    <xf numFmtId="10" fontId="0" fillId="0" borderId="77" xfId="0" applyNumberFormat="1" applyBorder="1" applyAlignment="1" applyProtection="1">
      <alignment horizontal="center"/>
      <protection locked="0"/>
    </xf>
    <xf numFmtId="0" fontId="0" fillId="4" borderId="80" xfId="0" applyFill="1" applyBorder="1"/>
    <xf numFmtId="0" fontId="0" fillId="4" borderId="81" xfId="0" applyFill="1" applyBorder="1"/>
    <xf numFmtId="0" fontId="0" fillId="4" borderId="82" xfId="0" applyFill="1" applyBorder="1"/>
    <xf numFmtId="0" fontId="0" fillId="4" borderId="75" xfId="0" applyFill="1" applyBorder="1"/>
    <xf numFmtId="0" fontId="0" fillId="0" borderId="76" xfId="0" applyBorder="1" applyProtection="1">
      <protection locked="0"/>
    </xf>
    <xf numFmtId="10" fontId="0" fillId="0" borderId="77" xfId="0" applyNumberFormat="1" applyBorder="1" applyProtection="1">
      <protection locked="0"/>
    </xf>
    <xf numFmtId="0" fontId="0" fillId="4" borderId="78" xfId="0" applyFill="1" applyBorder="1"/>
    <xf numFmtId="0" fontId="0" fillId="0" borderId="81" xfId="0" applyBorder="1" applyProtection="1">
      <protection locked="0"/>
    </xf>
    <xf numFmtId="0" fontId="0" fillId="0" borderId="74" xfId="0" applyBorder="1"/>
    <xf numFmtId="49" fontId="0" fillId="0" borderId="13" xfId="0" applyNumberFormat="1" applyBorder="1" applyAlignment="1" applyProtection="1">
      <alignment horizontal="center"/>
      <protection locked="0"/>
    </xf>
    <xf numFmtId="10" fontId="0" fillId="0" borderId="47" xfId="0" applyNumberFormat="1" applyBorder="1" applyAlignment="1" applyProtection="1">
      <alignment horizontal="center"/>
      <protection locked="0"/>
    </xf>
    <xf numFmtId="2" fontId="0" fillId="0" borderId="47" xfId="0" applyNumberFormat="1" applyBorder="1" applyAlignment="1" applyProtection="1">
      <alignment horizontal="center"/>
      <protection locked="0"/>
    </xf>
    <xf numFmtId="0" fontId="4" fillId="0" borderId="0" xfId="0" applyFont="1"/>
    <xf numFmtId="0" fontId="5" fillId="0" borderId="0" xfId="0" applyFont="1"/>
    <xf numFmtId="0" fontId="5" fillId="9" borderId="33" xfId="0" applyFont="1" applyFill="1" applyBorder="1"/>
    <xf numFmtId="0" fontId="5" fillId="10" borderId="25" xfId="0" applyFont="1" applyFill="1" applyBorder="1"/>
    <xf numFmtId="0" fontId="5" fillId="10" borderId="33" xfId="0" applyFont="1" applyFill="1" applyBorder="1"/>
    <xf numFmtId="0" fontId="5" fillId="0" borderId="98" xfId="0" applyFont="1" applyBorder="1"/>
    <xf numFmtId="0" fontId="5" fillId="10" borderId="47" xfId="0" applyFont="1" applyFill="1" applyBorder="1"/>
    <xf numFmtId="0" fontId="4" fillId="0" borderId="0" xfId="0" applyFont="1" applyAlignment="1">
      <alignment wrapText="1"/>
    </xf>
    <xf numFmtId="0" fontId="5" fillId="0" borderId="0" xfId="0" applyFont="1" applyAlignment="1">
      <alignment wrapText="1"/>
    </xf>
    <xf numFmtId="0" fontId="5" fillId="9" borderId="22" xfId="0" applyFont="1" applyFill="1" applyBorder="1" applyAlignment="1">
      <alignment wrapText="1"/>
    </xf>
    <xf numFmtId="0" fontId="5" fillId="9" borderId="25" xfId="0" applyFont="1" applyFill="1" applyBorder="1" applyAlignment="1">
      <alignment wrapText="1"/>
    </xf>
    <xf numFmtId="0" fontId="5" fillId="9" borderId="47" xfId="0" applyFont="1" applyFill="1" applyBorder="1" applyAlignment="1">
      <alignment wrapText="1"/>
    </xf>
    <xf numFmtId="0" fontId="5" fillId="0" borderId="44" xfId="0" applyFont="1" applyBorder="1"/>
    <xf numFmtId="0" fontId="5" fillId="0" borderId="47" xfId="0" applyFont="1" applyBorder="1"/>
    <xf numFmtId="0" fontId="5" fillId="0" borderId="25" xfId="0" applyFont="1" applyBorder="1"/>
    <xf numFmtId="0" fontId="5" fillId="0" borderId="99" xfId="0" applyFont="1" applyBorder="1"/>
    <xf numFmtId="0" fontId="5" fillId="0" borderId="26" xfId="0" applyFont="1" applyBorder="1"/>
    <xf numFmtId="0" fontId="5" fillId="10" borderId="31" xfId="0" applyFont="1" applyFill="1" applyBorder="1"/>
    <xf numFmtId="0" fontId="5" fillId="0" borderId="100" xfId="0" applyFont="1" applyBorder="1"/>
    <xf numFmtId="0" fontId="5" fillId="0" borderId="102" xfId="0" applyFont="1" applyBorder="1"/>
    <xf numFmtId="0" fontId="5" fillId="0" borderId="104" xfId="0" applyFont="1" applyBorder="1"/>
    <xf numFmtId="2" fontId="5" fillId="0" borderId="98" xfId="0" applyNumberFormat="1" applyFont="1" applyBorder="1"/>
    <xf numFmtId="2" fontId="5" fillId="0" borderId="101" xfId="0" applyNumberFormat="1" applyFont="1" applyBorder="1"/>
    <xf numFmtId="2" fontId="5" fillId="0" borderId="103" xfId="0" applyNumberFormat="1" applyFont="1" applyBorder="1"/>
    <xf numFmtId="2" fontId="5" fillId="0" borderId="105" xfId="0" applyNumberFormat="1" applyFont="1" applyBorder="1"/>
    <xf numFmtId="2" fontId="0" fillId="0" borderId="45" xfId="0" applyNumberFormat="1" applyBorder="1" applyAlignment="1" applyProtection="1">
      <alignment horizontal="center"/>
      <protection locked="0"/>
    </xf>
    <xf numFmtId="20" fontId="0" fillId="0" borderId="7" xfId="0" applyNumberFormat="1" applyBorder="1" applyAlignment="1" applyProtection="1">
      <alignment horizontal="center"/>
      <protection locked="0"/>
    </xf>
    <xf numFmtId="0" fontId="0" fillId="4" borderId="84" xfId="0" applyFill="1" applyBorder="1"/>
    <xf numFmtId="0" fontId="0" fillId="4" borderId="85" xfId="0" applyFill="1" applyBorder="1"/>
    <xf numFmtId="0" fontId="0" fillId="4" borderId="86" xfId="0" applyFill="1" applyBorder="1"/>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87" xfId="0" applyFill="1" applyBorder="1"/>
    <xf numFmtId="0" fontId="0" fillId="4" borderId="88" xfId="0" applyFill="1" applyBorder="1"/>
    <xf numFmtId="0" fontId="0" fillId="4" borderId="89" xfId="0" applyFill="1" applyBorder="1"/>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1" fillId="0" borderId="0" xfId="0" applyFont="1" applyAlignment="1">
      <alignment horizontal="center"/>
    </xf>
    <xf numFmtId="0" fontId="5" fillId="0" borderId="0" xfId="0" applyFont="1"/>
    <xf numFmtId="0" fontId="0" fillId="0" borderId="72" xfId="0" applyBorder="1" applyAlignment="1">
      <alignment horizontal="center"/>
    </xf>
    <xf numFmtId="0" fontId="0" fillId="0" borderId="73"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xf numFmtId="0" fontId="0" fillId="0" borderId="0" xfId="0" applyAlignment="1">
      <alignment horizontal="center"/>
    </xf>
    <xf numFmtId="0" fontId="0" fillId="0" borderId="33" xfId="0" applyBorder="1" applyAlignment="1"/>
    <xf numFmtId="170" fontId="0" fillId="5" borderId="62" xfId="0" applyNumberFormat="1" applyFill="1" applyBorder="1" applyAlignment="1"/>
    <xf numFmtId="20" fontId="0" fillId="0" borderId="10" xfId="0" applyNumberFormat="1" applyBorder="1" applyAlignment="1" applyProtection="1">
      <alignment horizontal="center"/>
      <protection locked="0"/>
    </xf>
    <xf numFmtId="10" fontId="0" fillId="0" borderId="46" xfId="0" applyNumberFormat="1" applyBorder="1" applyAlignment="1" applyProtection="1">
      <alignment horizontal="center"/>
      <protection locked="0"/>
    </xf>
    <xf numFmtId="2" fontId="0" fillId="0" borderId="46" xfId="0" applyNumberFormat="1" applyBorder="1" applyAlignment="1" applyProtection="1">
      <alignment horizontal="center"/>
      <protection locked="0"/>
    </xf>
    <xf numFmtId="10" fontId="0" fillId="0" borderId="68" xfId="0" applyNumberFormat="1" applyFill="1" applyBorder="1" applyAlignment="1" applyProtection="1">
      <alignment horizontal="center"/>
      <protection locked="0"/>
    </xf>
    <xf numFmtId="0" fontId="6" fillId="9" borderId="22" xfId="0" applyFont="1" applyFill="1" applyBorder="1" applyAlignment="1">
      <alignment horizontal="center"/>
    </xf>
    <xf numFmtId="0" fontId="5" fillId="9" borderId="22" xfId="0" applyFont="1" applyFill="1" applyBorder="1" applyAlignment="1">
      <alignment horizontal="center"/>
    </xf>
    <xf numFmtId="0" fontId="5" fillId="0" borderId="0" xfId="0" applyFont="1" applyAlignment="1">
      <alignment horizontal="center"/>
    </xf>
    <xf numFmtId="0" fontId="5" fillId="10" borderId="1" xfId="0" applyFont="1" applyFill="1" applyBorder="1" applyAlignment="1">
      <alignment horizontal="center"/>
    </xf>
    <xf numFmtId="0" fontId="5" fillId="10" borderId="22" xfId="0" applyFont="1" applyFill="1" applyBorder="1" applyAlignment="1">
      <alignment horizontal="center"/>
    </xf>
    <xf numFmtId="0" fontId="6" fillId="10" borderId="22" xfId="0" applyFont="1" applyFill="1" applyBorder="1" applyAlignment="1">
      <alignment horizontal="center"/>
    </xf>
    <xf numFmtId="0" fontId="5" fillId="9"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effectLst/>
                <a:latin typeface="+mn-lt"/>
              </a:rPr>
              <a:t>Graph of Load v effort </a:t>
            </a:r>
            <a:endParaRPr lang="en-GB" sz="1400" b="0">
              <a:latin typeface="+mn-l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Gears!$K$25</c:f>
              <c:strCache>
                <c:ptCount val="1"/>
                <c:pt idx="0">
                  <c:v>Graph of Load v effort</c:v>
                </c:pt>
              </c:strCache>
            </c:strRef>
          </c:tx>
          <c:spPr>
            <a:ln w="19050" cap="rnd">
              <a:solidFill>
                <a:schemeClr val="accent1"/>
              </a:solidFill>
              <a:round/>
            </a:ln>
            <a:effectLst/>
          </c:spPr>
          <c:marker>
            <c:symbol val="none"/>
          </c:marker>
          <c:xVal>
            <c:numRef>
              <c:f>Gears!$K$16:$K$23</c:f>
              <c:numCache>
                <c:formatCode>General</c:formatCode>
                <c:ptCount val="8"/>
                <c:pt idx="0">
                  <c:v>50</c:v>
                </c:pt>
                <c:pt idx="1">
                  <c:v>100</c:v>
                </c:pt>
                <c:pt idx="2">
                  <c:v>150</c:v>
                </c:pt>
                <c:pt idx="3">
                  <c:v>200</c:v>
                </c:pt>
                <c:pt idx="4">
                  <c:v>250</c:v>
                </c:pt>
                <c:pt idx="5">
                  <c:v>300</c:v>
                </c:pt>
                <c:pt idx="6">
                  <c:v>350</c:v>
                </c:pt>
                <c:pt idx="7">
                  <c:v>400</c:v>
                </c:pt>
              </c:numCache>
            </c:numRef>
          </c:xVal>
          <c:yVal>
            <c:numRef>
              <c:f>Gears!$L$16:$L$23</c:f>
              <c:numCache>
                <c:formatCode>General</c:formatCode>
                <c:ptCount val="8"/>
                <c:pt idx="0">
                  <c:v>45</c:v>
                </c:pt>
                <c:pt idx="1">
                  <c:v>60</c:v>
                </c:pt>
                <c:pt idx="2">
                  <c:v>70</c:v>
                </c:pt>
                <c:pt idx="3">
                  <c:v>110</c:v>
                </c:pt>
                <c:pt idx="4">
                  <c:v>153</c:v>
                </c:pt>
                <c:pt idx="5">
                  <c:v>193</c:v>
                </c:pt>
                <c:pt idx="6">
                  <c:v>224</c:v>
                </c:pt>
                <c:pt idx="7">
                  <c:v>265</c:v>
                </c:pt>
              </c:numCache>
            </c:numRef>
          </c:yVal>
          <c:smooth val="0"/>
          <c:extLst>
            <c:ext xmlns:c16="http://schemas.microsoft.com/office/drawing/2014/chart" uri="{C3380CC4-5D6E-409C-BE32-E72D297353CC}">
              <c16:uniqueId val="{00000003-76F9-49AC-88A1-91DA14D72B13}"/>
            </c:ext>
          </c:extLst>
        </c:ser>
        <c:dLbls>
          <c:showLegendKey val="0"/>
          <c:showVal val="0"/>
          <c:showCatName val="0"/>
          <c:showSerName val="0"/>
          <c:showPercent val="0"/>
          <c:showBubbleSize val="0"/>
        </c:dLbls>
        <c:axId val="1792075183"/>
        <c:axId val="955156991"/>
      </c:scatterChart>
      <c:valAx>
        <c:axId val="179207518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5156991"/>
        <c:crosses val="autoZero"/>
        <c:crossBetween val="midCat"/>
      </c:valAx>
      <c:valAx>
        <c:axId val="95515699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207518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layout>
        <c:manualLayout>
          <c:xMode val="edge"/>
          <c:yMode val="edge"/>
          <c:x val="0.24653749267257086"/>
          <c:y val="3.1595576619273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Gears!$K$26</c:f>
              <c:strCache>
                <c:ptCount val="1"/>
                <c:pt idx="0">
                  <c:v>Graph of Efficiency v Load</c:v>
                </c:pt>
              </c:strCache>
            </c:strRef>
          </c:tx>
          <c:spPr>
            <a:ln w="19050" cap="rnd">
              <a:solidFill>
                <a:schemeClr val="accent2"/>
              </a:solidFill>
              <a:round/>
            </a:ln>
            <a:effectLst/>
          </c:spPr>
          <c:marker>
            <c:symbol val="none"/>
          </c:marker>
          <c:xVal>
            <c:numRef>
              <c:f>Gears!$N$16:$N$23</c:f>
              <c:numCache>
                <c:formatCode>0.00%</c:formatCode>
                <c:ptCount val="8"/>
                <c:pt idx="0">
                  <c:v>1.1111111111111112</c:v>
                </c:pt>
                <c:pt idx="1">
                  <c:v>1.6666666666666667</c:v>
                </c:pt>
                <c:pt idx="2">
                  <c:v>2.1428571428571428</c:v>
                </c:pt>
                <c:pt idx="3">
                  <c:v>1.8181818181818181</c:v>
                </c:pt>
                <c:pt idx="4">
                  <c:v>1.6339869281045751</c:v>
                </c:pt>
                <c:pt idx="5">
                  <c:v>1.5544041450777202</c:v>
                </c:pt>
                <c:pt idx="6">
                  <c:v>1.5625</c:v>
                </c:pt>
                <c:pt idx="7">
                  <c:v>1.5094339622641511</c:v>
                </c:pt>
              </c:numCache>
            </c:numRef>
          </c:xVal>
          <c:yVal>
            <c:numRef>
              <c:f>Gears!$K$16:$K$23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D16C-43B6-B4F1-AF7D254B2DB3}"/>
            </c:ext>
          </c:extLst>
        </c:ser>
        <c:dLbls>
          <c:showLegendKey val="0"/>
          <c:showVal val="0"/>
          <c:showCatName val="0"/>
          <c:showSerName val="0"/>
          <c:showPercent val="0"/>
          <c:showBubbleSize val="0"/>
        </c:dLbls>
        <c:axId val="1750487807"/>
        <c:axId val="1750492607"/>
      </c:scatterChart>
      <c:valAx>
        <c:axId val="1750487807"/>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492607"/>
        <c:crosses val="autoZero"/>
        <c:crossBetween val="midCat"/>
      </c:valAx>
      <c:valAx>
        <c:axId val="175049260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48780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27820804859529236"/>
          <c:y val="5.424954792043399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Gears!$F$25</c:f>
              <c:strCache>
                <c:ptCount val="1"/>
                <c:pt idx="0">
                  <c:v>Graph of Load v effort</c:v>
                </c:pt>
              </c:strCache>
            </c:strRef>
          </c:tx>
          <c:spPr>
            <a:ln w="19050" cap="rnd">
              <a:solidFill>
                <a:schemeClr val="accent1"/>
              </a:solidFill>
              <a:round/>
            </a:ln>
            <a:effectLst/>
          </c:spPr>
          <c:marker>
            <c:symbol val="none"/>
          </c:marker>
          <c:xVal>
            <c:numRef>
              <c:f>Gears!$F$16:$F$23</c:f>
              <c:numCache>
                <c:formatCode>General</c:formatCode>
                <c:ptCount val="8"/>
                <c:pt idx="0">
                  <c:v>50</c:v>
                </c:pt>
                <c:pt idx="1">
                  <c:v>100</c:v>
                </c:pt>
                <c:pt idx="2">
                  <c:v>150</c:v>
                </c:pt>
                <c:pt idx="3">
                  <c:v>200</c:v>
                </c:pt>
                <c:pt idx="4">
                  <c:v>250</c:v>
                </c:pt>
                <c:pt idx="5">
                  <c:v>300</c:v>
                </c:pt>
                <c:pt idx="6">
                  <c:v>350</c:v>
                </c:pt>
                <c:pt idx="7">
                  <c:v>400</c:v>
                </c:pt>
              </c:numCache>
            </c:numRef>
          </c:xVal>
          <c:yVal>
            <c:numRef>
              <c:f>Gears!$G$16:$G$23</c:f>
              <c:numCache>
                <c:formatCode>General</c:formatCode>
                <c:ptCount val="8"/>
                <c:pt idx="0">
                  <c:v>10</c:v>
                </c:pt>
                <c:pt idx="1">
                  <c:v>20</c:v>
                </c:pt>
                <c:pt idx="2">
                  <c:v>30</c:v>
                </c:pt>
                <c:pt idx="3">
                  <c:v>40</c:v>
                </c:pt>
                <c:pt idx="4">
                  <c:v>50</c:v>
                </c:pt>
                <c:pt idx="5">
                  <c:v>60</c:v>
                </c:pt>
                <c:pt idx="6">
                  <c:v>70</c:v>
                </c:pt>
                <c:pt idx="7">
                  <c:v>80</c:v>
                </c:pt>
              </c:numCache>
            </c:numRef>
          </c:yVal>
          <c:smooth val="0"/>
          <c:extLst>
            <c:ext xmlns:c16="http://schemas.microsoft.com/office/drawing/2014/chart" uri="{C3380CC4-5D6E-409C-BE32-E72D297353CC}">
              <c16:uniqueId val="{00000000-3D2C-4F5A-966B-8B30CA489406}"/>
            </c:ext>
          </c:extLst>
        </c:ser>
        <c:dLbls>
          <c:showLegendKey val="0"/>
          <c:showVal val="0"/>
          <c:showCatName val="0"/>
          <c:showSerName val="0"/>
          <c:showPercent val="0"/>
          <c:showBubbleSize val="0"/>
        </c:dLbls>
        <c:axId val="1750487327"/>
        <c:axId val="1750490687"/>
      </c:scatterChart>
      <c:valAx>
        <c:axId val="175048732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490687"/>
        <c:crosses val="autoZero"/>
        <c:crossBetween val="midCat"/>
      </c:valAx>
      <c:valAx>
        <c:axId val="175049068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48732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Gears!$F$26</c:f>
              <c:strCache>
                <c:ptCount val="1"/>
                <c:pt idx="0">
                  <c:v>Graph of Efficiency v Load</c:v>
                </c:pt>
              </c:strCache>
            </c:strRef>
          </c:tx>
          <c:spPr>
            <a:ln w="19050" cap="rnd">
              <a:solidFill>
                <a:schemeClr val="accent2"/>
              </a:solidFill>
              <a:round/>
            </a:ln>
            <a:effectLst/>
          </c:spPr>
          <c:marker>
            <c:symbol val="none"/>
          </c:marker>
          <c:errBars>
            <c:errDir val="x"/>
            <c:errBarType val="both"/>
            <c:errValType val="stdErr"/>
            <c:noEndCap val="0"/>
            <c:spPr>
              <a:noFill/>
              <a:ln w="9525" cap="flat" cmpd="sng" algn="ctr">
                <a:solidFill>
                  <a:schemeClr val="tx1">
                    <a:lumMod val="65000"/>
                    <a:lumOff val="35000"/>
                  </a:schemeClr>
                </a:solidFill>
                <a:round/>
              </a:ln>
              <a:effectLst/>
            </c:spPr>
          </c:errBars>
          <c:errBars>
            <c:errDir val="y"/>
            <c:errBarType val="both"/>
            <c:errValType val="stdErr"/>
            <c:noEndCap val="0"/>
            <c:spPr>
              <a:noFill/>
              <a:ln w="9525" cap="flat" cmpd="sng" algn="ctr">
                <a:solidFill>
                  <a:schemeClr val="tx1">
                    <a:lumMod val="65000"/>
                    <a:lumOff val="35000"/>
                  </a:schemeClr>
                </a:solidFill>
                <a:round/>
              </a:ln>
              <a:effectLst/>
            </c:spPr>
          </c:errBars>
          <c:xVal>
            <c:numRef>
              <c:f>Gears!$I$16:$I$23</c:f>
              <c:numCache>
                <c:formatCode>0.00%</c:formatCode>
                <c:ptCount val="8"/>
                <c:pt idx="0">
                  <c:v>1</c:v>
                </c:pt>
                <c:pt idx="1">
                  <c:v>1</c:v>
                </c:pt>
                <c:pt idx="2">
                  <c:v>1</c:v>
                </c:pt>
                <c:pt idx="3">
                  <c:v>1</c:v>
                </c:pt>
                <c:pt idx="4">
                  <c:v>1</c:v>
                </c:pt>
                <c:pt idx="5">
                  <c:v>1</c:v>
                </c:pt>
                <c:pt idx="6">
                  <c:v>1</c:v>
                </c:pt>
                <c:pt idx="7">
                  <c:v>1</c:v>
                </c:pt>
              </c:numCache>
            </c:numRef>
          </c:xVal>
          <c:yVal>
            <c:numRef>
              <c:f>Gears!$H$16:$H$23</c:f>
              <c:numCache>
                <c:formatCode>General</c:formatCode>
                <c:ptCount val="8"/>
                <c:pt idx="0">
                  <c:v>5</c:v>
                </c:pt>
                <c:pt idx="1">
                  <c:v>5</c:v>
                </c:pt>
                <c:pt idx="2">
                  <c:v>5</c:v>
                </c:pt>
                <c:pt idx="3">
                  <c:v>5</c:v>
                </c:pt>
                <c:pt idx="4">
                  <c:v>5</c:v>
                </c:pt>
                <c:pt idx="5">
                  <c:v>5</c:v>
                </c:pt>
                <c:pt idx="6">
                  <c:v>5</c:v>
                </c:pt>
                <c:pt idx="7">
                  <c:v>5</c:v>
                </c:pt>
              </c:numCache>
            </c:numRef>
          </c:yVal>
          <c:smooth val="0"/>
          <c:extLst>
            <c:ext xmlns:c16="http://schemas.microsoft.com/office/drawing/2014/chart" uri="{C3380CC4-5D6E-409C-BE32-E72D297353CC}">
              <c16:uniqueId val="{00000000-BAC2-48BE-839F-3D79213DBC3E}"/>
            </c:ext>
          </c:extLst>
        </c:ser>
        <c:dLbls>
          <c:showLegendKey val="0"/>
          <c:showVal val="0"/>
          <c:showCatName val="0"/>
          <c:showSerName val="0"/>
          <c:showPercent val="0"/>
          <c:showBubbleSize val="0"/>
        </c:dLbls>
        <c:axId val="959728063"/>
        <c:axId val="959728543"/>
      </c:scatterChart>
      <c:valAx>
        <c:axId val="959728063"/>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9728543"/>
        <c:crosses val="autoZero"/>
        <c:crossBetween val="midCat"/>
      </c:valAx>
      <c:valAx>
        <c:axId val="95972854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972806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Gears!$A$25</c:f>
              <c:strCache>
                <c:ptCount val="1"/>
                <c:pt idx="0">
                  <c:v>Graph of Load v effort</c:v>
                </c:pt>
              </c:strCache>
            </c:strRef>
          </c:tx>
          <c:spPr>
            <a:ln w="19050" cap="rnd">
              <a:solidFill>
                <a:schemeClr val="accent1"/>
              </a:solidFill>
              <a:round/>
            </a:ln>
            <a:effectLst/>
          </c:spPr>
          <c:marker>
            <c:symbol val="none"/>
          </c:marker>
          <c:xVal>
            <c:numRef>
              <c:f>Gears!$A$16:$A$23</c:f>
              <c:numCache>
                <c:formatCode>General</c:formatCode>
                <c:ptCount val="8"/>
                <c:pt idx="0">
                  <c:v>50</c:v>
                </c:pt>
                <c:pt idx="1">
                  <c:v>100</c:v>
                </c:pt>
                <c:pt idx="2">
                  <c:v>150</c:v>
                </c:pt>
                <c:pt idx="3">
                  <c:v>200</c:v>
                </c:pt>
                <c:pt idx="4">
                  <c:v>250</c:v>
                </c:pt>
                <c:pt idx="5">
                  <c:v>300</c:v>
                </c:pt>
                <c:pt idx="6">
                  <c:v>350</c:v>
                </c:pt>
                <c:pt idx="7">
                  <c:v>400</c:v>
                </c:pt>
              </c:numCache>
            </c:numRef>
          </c:xVal>
          <c:yVal>
            <c:numRef>
              <c:f>Gears!$B$16:$B$23</c:f>
              <c:numCache>
                <c:formatCode>General</c:formatCode>
                <c:ptCount val="8"/>
                <c:pt idx="0">
                  <c:v>61</c:v>
                </c:pt>
                <c:pt idx="1">
                  <c:v>115</c:v>
                </c:pt>
                <c:pt idx="2">
                  <c:v>172</c:v>
                </c:pt>
                <c:pt idx="3">
                  <c:v>226</c:v>
                </c:pt>
                <c:pt idx="4">
                  <c:v>282</c:v>
                </c:pt>
                <c:pt idx="5">
                  <c:v>340</c:v>
                </c:pt>
                <c:pt idx="6">
                  <c:v>400</c:v>
                </c:pt>
                <c:pt idx="7">
                  <c:v>460</c:v>
                </c:pt>
              </c:numCache>
            </c:numRef>
          </c:yVal>
          <c:smooth val="0"/>
          <c:extLst>
            <c:ext xmlns:c16="http://schemas.microsoft.com/office/drawing/2014/chart" uri="{C3380CC4-5D6E-409C-BE32-E72D297353CC}">
              <c16:uniqueId val="{00000000-DACF-4FEF-AFA1-09B70722F52E}"/>
            </c:ext>
          </c:extLst>
        </c:ser>
        <c:dLbls>
          <c:showLegendKey val="0"/>
          <c:showVal val="0"/>
          <c:showCatName val="0"/>
          <c:showSerName val="0"/>
          <c:showPercent val="0"/>
          <c:showBubbleSize val="0"/>
        </c:dLbls>
        <c:axId val="956166495"/>
        <c:axId val="956167935"/>
      </c:scatterChart>
      <c:valAx>
        <c:axId val="95616649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6167935"/>
        <c:crosses val="autoZero"/>
        <c:crossBetween val="midCat"/>
      </c:valAx>
      <c:valAx>
        <c:axId val="95616793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616649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Gears!$A$26</c:f>
              <c:strCache>
                <c:ptCount val="1"/>
                <c:pt idx="0">
                  <c:v>Graph of Efficiency v Load</c:v>
                </c:pt>
              </c:strCache>
            </c:strRef>
          </c:tx>
          <c:spPr>
            <a:ln w="19050" cap="rnd">
              <a:solidFill>
                <a:schemeClr val="accent2"/>
              </a:solidFill>
              <a:round/>
            </a:ln>
            <a:effectLst/>
          </c:spPr>
          <c:marker>
            <c:symbol val="none"/>
          </c:marker>
          <c:xVal>
            <c:numRef>
              <c:f>Gears!$D$16:$D$23</c:f>
              <c:numCache>
                <c:formatCode>0.00%</c:formatCode>
                <c:ptCount val="8"/>
                <c:pt idx="0">
                  <c:v>0.81967213114754101</c:v>
                </c:pt>
                <c:pt idx="1">
                  <c:v>0.86956521739130432</c:v>
                </c:pt>
                <c:pt idx="2">
                  <c:v>0.87209302325581395</c:v>
                </c:pt>
                <c:pt idx="3">
                  <c:v>0.88495575221238942</c:v>
                </c:pt>
                <c:pt idx="4">
                  <c:v>0.88652482269503541</c:v>
                </c:pt>
                <c:pt idx="5">
                  <c:v>0.88235294117647056</c:v>
                </c:pt>
                <c:pt idx="6">
                  <c:v>0.875</c:v>
                </c:pt>
                <c:pt idx="7">
                  <c:v>0.86956521739130432</c:v>
                </c:pt>
              </c:numCache>
            </c:numRef>
          </c:xVal>
          <c:yVal>
            <c:numRef>
              <c:f>Gears!$C$16:$C$23</c:f>
              <c:numCache>
                <c:formatCode>0.00</c:formatCode>
                <c:ptCount val="8"/>
                <c:pt idx="0">
                  <c:v>0.81967213114754101</c:v>
                </c:pt>
                <c:pt idx="1">
                  <c:v>0.86956521739130432</c:v>
                </c:pt>
                <c:pt idx="2">
                  <c:v>0.87209302325581395</c:v>
                </c:pt>
                <c:pt idx="3">
                  <c:v>0.88495575221238942</c:v>
                </c:pt>
                <c:pt idx="4">
                  <c:v>0.88652482269503541</c:v>
                </c:pt>
                <c:pt idx="5">
                  <c:v>0.88235294117647056</c:v>
                </c:pt>
                <c:pt idx="6">
                  <c:v>0.875</c:v>
                </c:pt>
                <c:pt idx="7">
                  <c:v>0.86956521739130432</c:v>
                </c:pt>
              </c:numCache>
            </c:numRef>
          </c:yVal>
          <c:smooth val="0"/>
          <c:extLst>
            <c:ext xmlns:c16="http://schemas.microsoft.com/office/drawing/2014/chart" uri="{C3380CC4-5D6E-409C-BE32-E72D297353CC}">
              <c16:uniqueId val="{00000000-98BB-4C43-B83A-CEEF87450305}"/>
            </c:ext>
          </c:extLst>
        </c:ser>
        <c:dLbls>
          <c:showLegendKey val="0"/>
          <c:showVal val="0"/>
          <c:showCatName val="0"/>
          <c:showSerName val="0"/>
          <c:showPercent val="0"/>
          <c:showBubbleSize val="0"/>
        </c:dLbls>
        <c:axId val="1791994543"/>
        <c:axId val="1791992623"/>
      </c:scatterChart>
      <c:valAx>
        <c:axId val="1791994543"/>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1992623"/>
        <c:crosses val="autoZero"/>
        <c:crossBetween val="midCat"/>
      </c:valAx>
      <c:valAx>
        <c:axId val="1791992623"/>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9199454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Gears!$Q$29</c:f>
              <c:strCache>
                <c:ptCount val="1"/>
                <c:pt idx="0">
                  <c:v>Graph of Load v effort</c:v>
                </c:pt>
              </c:strCache>
            </c:strRef>
          </c:tx>
          <c:spPr>
            <a:ln w="19050" cap="rnd">
              <a:solidFill>
                <a:schemeClr val="accent1"/>
              </a:solidFill>
              <a:round/>
            </a:ln>
            <a:effectLst/>
          </c:spPr>
          <c:marker>
            <c:symbol val="none"/>
          </c:marker>
          <c:xVal>
            <c:numRef>
              <c:f>Gears!$Q$20:$Q$27</c:f>
              <c:numCache>
                <c:formatCode>General</c:formatCode>
                <c:ptCount val="8"/>
                <c:pt idx="0">
                  <c:v>50</c:v>
                </c:pt>
                <c:pt idx="1">
                  <c:v>100</c:v>
                </c:pt>
                <c:pt idx="2">
                  <c:v>150</c:v>
                </c:pt>
                <c:pt idx="3">
                  <c:v>200</c:v>
                </c:pt>
                <c:pt idx="4">
                  <c:v>250</c:v>
                </c:pt>
                <c:pt idx="5">
                  <c:v>300</c:v>
                </c:pt>
                <c:pt idx="6">
                  <c:v>350</c:v>
                </c:pt>
                <c:pt idx="7">
                  <c:v>400</c:v>
                </c:pt>
              </c:numCache>
            </c:numRef>
          </c:xVal>
          <c:yVal>
            <c:numRef>
              <c:f>Gears!$R$20:$R$27</c:f>
              <c:numCache>
                <c:formatCode>General</c:formatCode>
                <c:ptCount val="8"/>
                <c:pt idx="0">
                  <c:v>45</c:v>
                </c:pt>
                <c:pt idx="1">
                  <c:v>65</c:v>
                </c:pt>
                <c:pt idx="2">
                  <c:v>90</c:v>
                </c:pt>
                <c:pt idx="3">
                  <c:v>135</c:v>
                </c:pt>
                <c:pt idx="4">
                  <c:v>150</c:v>
                </c:pt>
                <c:pt idx="5">
                  <c:v>175</c:v>
                </c:pt>
                <c:pt idx="6">
                  <c:v>210</c:v>
                </c:pt>
                <c:pt idx="7">
                  <c:v>235</c:v>
                </c:pt>
              </c:numCache>
            </c:numRef>
          </c:yVal>
          <c:smooth val="0"/>
          <c:extLst>
            <c:ext xmlns:c16="http://schemas.microsoft.com/office/drawing/2014/chart" uri="{C3380CC4-5D6E-409C-BE32-E72D297353CC}">
              <c16:uniqueId val="{00000003-4625-42F6-8230-ADBED66251E2}"/>
            </c:ext>
          </c:extLst>
        </c:ser>
        <c:dLbls>
          <c:showLegendKey val="0"/>
          <c:showVal val="0"/>
          <c:showCatName val="0"/>
          <c:showSerName val="0"/>
          <c:showPercent val="0"/>
          <c:showBubbleSize val="0"/>
        </c:dLbls>
        <c:axId val="1758488703"/>
        <c:axId val="1758486303"/>
      </c:scatterChart>
      <c:valAx>
        <c:axId val="175848870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8486303"/>
        <c:crosses val="autoZero"/>
        <c:crossBetween val="midCat"/>
      </c:valAx>
      <c:valAx>
        <c:axId val="175848630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848870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Gears!$Q$29</c:f>
              <c:strCache>
                <c:ptCount val="1"/>
                <c:pt idx="0">
                  <c:v>Graph of Load v effort</c:v>
                </c:pt>
              </c:strCache>
            </c:strRef>
          </c:tx>
          <c:spPr>
            <a:ln w="19050" cap="rnd">
              <a:solidFill>
                <a:schemeClr val="accent2"/>
              </a:solidFill>
              <a:round/>
            </a:ln>
            <a:effectLst/>
          </c:spPr>
          <c:marker>
            <c:symbol val="none"/>
          </c:marker>
          <c:xVal>
            <c:numRef>
              <c:f>Gears!$T$20:$T$27</c:f>
              <c:numCache>
                <c:formatCode>0.00%</c:formatCode>
                <c:ptCount val="8"/>
                <c:pt idx="0">
                  <c:v>0.51848395292165717</c:v>
                </c:pt>
                <c:pt idx="1">
                  <c:v>0.71790085789152525</c:v>
                </c:pt>
                <c:pt idx="2">
                  <c:v>0.77772592938248575</c:v>
                </c:pt>
                <c:pt idx="3">
                  <c:v>0.69131193722887607</c:v>
                </c:pt>
                <c:pt idx="4">
                  <c:v>0.77772592938248575</c:v>
                </c:pt>
                <c:pt idx="5">
                  <c:v>0.79994667022198518</c:v>
                </c:pt>
                <c:pt idx="6">
                  <c:v>0.77772592938248575</c:v>
                </c:pt>
                <c:pt idx="7">
                  <c:v>0.79427328958211307</c:v>
                </c:pt>
              </c:numCache>
            </c:numRef>
          </c:xVal>
          <c:yVal>
            <c:numRef>
              <c:f>Gears!$Q$20:$Q$27</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3-D3F2-4436-B6DA-2C85A94F973D}"/>
            </c:ext>
          </c:extLst>
        </c:ser>
        <c:dLbls>
          <c:showLegendKey val="0"/>
          <c:showVal val="0"/>
          <c:showCatName val="0"/>
          <c:showSerName val="0"/>
          <c:showPercent val="0"/>
          <c:showBubbleSize val="0"/>
        </c:dLbls>
        <c:axId val="1740358415"/>
        <c:axId val="1740354575"/>
      </c:scatterChart>
      <c:valAx>
        <c:axId val="1740358415"/>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0354575"/>
        <c:crosses val="autoZero"/>
        <c:crossBetween val="midCat"/>
      </c:valAx>
      <c:valAx>
        <c:axId val="174035457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035841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3"/>
    </mc:Choice>
    <mc:Fallback>
      <c:style val="3"/>
    </mc:Fallback>
  </mc:AlternateContent>
  <c:chart>
    <c:title>
      <c:layout>
        <c:manualLayout>
          <c:xMode val="edge"/>
          <c:yMode val="edge"/>
          <c:x val="0.28390703957981578"/>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Gears!$X$22</c:f>
              <c:strCache>
                <c:ptCount val="1"/>
                <c:pt idx="0">
                  <c:v>Graph of Load v effort</c:v>
                </c:pt>
              </c:strCache>
            </c:strRef>
          </c:tx>
          <c:spPr>
            <a:ln w="19050" cap="rnd">
              <a:solidFill>
                <a:schemeClr val="accent1"/>
              </a:solidFill>
              <a:round/>
            </a:ln>
            <a:effectLst/>
          </c:spPr>
          <c:marker>
            <c:symbol val="none"/>
          </c:marker>
          <c:xVal>
            <c:numRef>
              <c:f>Gears!$X$14:$X$20</c:f>
              <c:numCache>
                <c:formatCode>General</c:formatCode>
                <c:ptCount val="7"/>
                <c:pt idx="0">
                  <c:v>150</c:v>
                </c:pt>
                <c:pt idx="1">
                  <c:v>200</c:v>
                </c:pt>
                <c:pt idx="2">
                  <c:v>250</c:v>
                </c:pt>
                <c:pt idx="3">
                  <c:v>300</c:v>
                </c:pt>
                <c:pt idx="4">
                  <c:v>350</c:v>
                </c:pt>
                <c:pt idx="5">
                  <c:v>400</c:v>
                </c:pt>
                <c:pt idx="6">
                  <c:v>450</c:v>
                </c:pt>
              </c:numCache>
            </c:numRef>
          </c:xVal>
          <c:yVal>
            <c:numRef>
              <c:f>Gears!$Y$14:$Y$20</c:f>
              <c:numCache>
                <c:formatCode>General</c:formatCode>
                <c:ptCount val="7"/>
                <c:pt idx="0">
                  <c:v>30</c:v>
                </c:pt>
                <c:pt idx="1">
                  <c:v>46</c:v>
                </c:pt>
                <c:pt idx="2">
                  <c:v>60</c:v>
                </c:pt>
                <c:pt idx="3">
                  <c:v>74</c:v>
                </c:pt>
                <c:pt idx="4">
                  <c:v>105</c:v>
                </c:pt>
                <c:pt idx="5">
                  <c:v>108</c:v>
                </c:pt>
                <c:pt idx="6">
                  <c:v>134</c:v>
                </c:pt>
              </c:numCache>
            </c:numRef>
          </c:yVal>
          <c:smooth val="0"/>
          <c:extLst>
            <c:ext xmlns:c16="http://schemas.microsoft.com/office/drawing/2014/chart" uri="{C3380CC4-5D6E-409C-BE32-E72D297353CC}">
              <c16:uniqueId val="{00000000-85B4-4312-86D5-D72D2B91C88B}"/>
            </c:ext>
          </c:extLst>
        </c:ser>
        <c:dLbls>
          <c:showLegendKey val="0"/>
          <c:showVal val="0"/>
          <c:showCatName val="0"/>
          <c:showSerName val="0"/>
          <c:showPercent val="0"/>
          <c:showBubbleSize val="0"/>
        </c:dLbls>
        <c:axId val="1838348975"/>
        <c:axId val="1838350895"/>
      </c:scatterChart>
      <c:valAx>
        <c:axId val="183834897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8350895"/>
        <c:crosses val="autoZero"/>
        <c:crossBetween val="midCat"/>
      </c:valAx>
      <c:valAx>
        <c:axId val="183835089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83489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Gears!$X$23</c:f>
              <c:strCache>
                <c:ptCount val="1"/>
                <c:pt idx="0">
                  <c:v>Graph of Efficiency v Load</c:v>
                </c:pt>
              </c:strCache>
            </c:strRef>
          </c:tx>
          <c:spPr>
            <a:ln w="19050" cap="rnd">
              <a:solidFill>
                <a:schemeClr val="accent2"/>
              </a:solidFill>
              <a:round/>
            </a:ln>
            <a:effectLst/>
          </c:spPr>
          <c:marker>
            <c:symbol val="none"/>
          </c:marker>
          <c:xVal>
            <c:numRef>
              <c:f>Gears!$AA$14:$AA$20</c:f>
              <c:numCache>
                <c:formatCode>0.00%</c:formatCode>
                <c:ptCount val="7"/>
                <c:pt idx="0">
                  <c:v>0.05</c:v>
                </c:pt>
                <c:pt idx="1">
                  <c:v>5.7500000000000002E-2</c:v>
                </c:pt>
                <c:pt idx="2">
                  <c:v>0.06</c:v>
                </c:pt>
                <c:pt idx="3">
                  <c:v>6.1666666666666668E-2</c:v>
                </c:pt>
                <c:pt idx="4">
                  <c:v>7.4999999999999997E-2</c:v>
                </c:pt>
                <c:pt idx="5">
                  <c:v>6.7500000000000004E-2</c:v>
                </c:pt>
                <c:pt idx="6">
                  <c:v>7.4444444444444438E-2</c:v>
                </c:pt>
              </c:numCache>
            </c:numRef>
          </c:xVal>
          <c:yVal>
            <c:numRef>
              <c:f>Gears!$X$14:$X$20</c:f>
              <c:numCache>
                <c:formatCode>General</c:formatCode>
                <c:ptCount val="7"/>
                <c:pt idx="0">
                  <c:v>150</c:v>
                </c:pt>
                <c:pt idx="1">
                  <c:v>200</c:v>
                </c:pt>
                <c:pt idx="2">
                  <c:v>250</c:v>
                </c:pt>
                <c:pt idx="3">
                  <c:v>300</c:v>
                </c:pt>
                <c:pt idx="4">
                  <c:v>350</c:v>
                </c:pt>
                <c:pt idx="5">
                  <c:v>400</c:v>
                </c:pt>
                <c:pt idx="6">
                  <c:v>450</c:v>
                </c:pt>
              </c:numCache>
            </c:numRef>
          </c:yVal>
          <c:smooth val="0"/>
          <c:extLst>
            <c:ext xmlns:c16="http://schemas.microsoft.com/office/drawing/2014/chart" uri="{C3380CC4-5D6E-409C-BE32-E72D297353CC}">
              <c16:uniqueId val="{00000000-8644-4A13-B39B-BC5C89A7793D}"/>
            </c:ext>
          </c:extLst>
        </c:ser>
        <c:dLbls>
          <c:showLegendKey val="0"/>
          <c:showVal val="0"/>
          <c:showCatName val="0"/>
          <c:showSerName val="0"/>
          <c:showPercent val="0"/>
          <c:showBubbleSize val="0"/>
        </c:dLbls>
        <c:axId val="1838361455"/>
        <c:axId val="1838350415"/>
      </c:scatterChart>
      <c:valAx>
        <c:axId val="1838361455"/>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8350415"/>
        <c:crosses val="autoZero"/>
        <c:crossBetween val="midCat"/>
      </c:valAx>
      <c:valAx>
        <c:axId val="183835041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836145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6858705161854774E-2"/>
          <c:y val="0.16708333333333336"/>
          <c:w val="0.88055796150481191"/>
          <c:h val="0.72125801983085447"/>
        </c:manualLayout>
      </c:layout>
      <c:scatterChart>
        <c:scatterStyle val="lineMarker"/>
        <c:varyColors val="0"/>
        <c:ser>
          <c:idx val="0"/>
          <c:order val="0"/>
          <c:tx>
            <c:strRef>
              <c:f>Gears!$AD$22</c:f>
              <c:strCache>
                <c:ptCount val="1"/>
                <c:pt idx="0">
                  <c:v>Graph of Load v effort</c:v>
                </c:pt>
              </c:strCache>
            </c:strRef>
          </c:tx>
          <c:spPr>
            <a:ln w="19050" cap="rnd">
              <a:solidFill>
                <a:schemeClr val="accent1"/>
              </a:solidFill>
              <a:round/>
            </a:ln>
            <a:effectLst/>
          </c:spPr>
          <c:marker>
            <c:symbol val="none"/>
          </c:marker>
          <c:xVal>
            <c:numRef>
              <c:f>Gears!$AD$14:$AD$20</c:f>
              <c:numCache>
                <c:formatCode>General</c:formatCode>
                <c:ptCount val="7"/>
                <c:pt idx="0">
                  <c:v>200</c:v>
                </c:pt>
                <c:pt idx="1">
                  <c:v>250</c:v>
                </c:pt>
                <c:pt idx="2">
                  <c:v>300</c:v>
                </c:pt>
                <c:pt idx="3">
                  <c:v>350</c:v>
                </c:pt>
                <c:pt idx="4">
                  <c:v>400</c:v>
                </c:pt>
                <c:pt idx="5">
                  <c:v>450</c:v>
                </c:pt>
                <c:pt idx="6">
                  <c:v>500</c:v>
                </c:pt>
              </c:numCache>
            </c:numRef>
          </c:xVal>
          <c:yVal>
            <c:numRef>
              <c:f>Gears!$AE$14:$AE$20</c:f>
              <c:numCache>
                <c:formatCode>General</c:formatCode>
                <c:ptCount val="7"/>
                <c:pt idx="0">
                  <c:v>40</c:v>
                </c:pt>
                <c:pt idx="1">
                  <c:v>66</c:v>
                </c:pt>
                <c:pt idx="2">
                  <c:v>77</c:v>
                </c:pt>
                <c:pt idx="3">
                  <c:v>90</c:v>
                </c:pt>
                <c:pt idx="4">
                  <c:v>100</c:v>
                </c:pt>
                <c:pt idx="5">
                  <c:v>105</c:v>
                </c:pt>
                <c:pt idx="6">
                  <c:v>110</c:v>
                </c:pt>
              </c:numCache>
            </c:numRef>
          </c:yVal>
          <c:smooth val="0"/>
          <c:extLst>
            <c:ext xmlns:c16="http://schemas.microsoft.com/office/drawing/2014/chart" uri="{C3380CC4-5D6E-409C-BE32-E72D297353CC}">
              <c16:uniqueId val="{00000001-ED97-4852-A642-B80709F5137C}"/>
            </c:ext>
          </c:extLst>
        </c:ser>
        <c:dLbls>
          <c:showLegendKey val="0"/>
          <c:showVal val="0"/>
          <c:showCatName val="0"/>
          <c:showSerName val="0"/>
          <c:showPercent val="0"/>
          <c:showBubbleSize val="0"/>
        </c:dLbls>
        <c:axId val="1929686623"/>
        <c:axId val="1929685183"/>
      </c:scatterChart>
      <c:valAx>
        <c:axId val="192968662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9685183"/>
        <c:crosses val="autoZero"/>
        <c:crossBetween val="midCat"/>
      </c:valAx>
      <c:valAx>
        <c:axId val="192968518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968662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Gears!$AD$23</c:f>
              <c:strCache>
                <c:ptCount val="1"/>
                <c:pt idx="0">
                  <c:v>Graph of Efficiency v Load</c:v>
                </c:pt>
              </c:strCache>
            </c:strRef>
          </c:tx>
          <c:spPr>
            <a:ln w="19050" cap="rnd">
              <a:solidFill>
                <a:schemeClr val="accent2"/>
              </a:solidFill>
              <a:round/>
            </a:ln>
            <a:effectLst/>
          </c:spPr>
          <c:marker>
            <c:symbol val="none"/>
          </c:marker>
          <c:xVal>
            <c:numRef>
              <c:f>Gears!$AG$14:$AG$20</c:f>
              <c:numCache>
                <c:formatCode>0.00%</c:formatCode>
                <c:ptCount val="7"/>
                <c:pt idx="0">
                  <c:v>0.125</c:v>
                </c:pt>
                <c:pt idx="1">
                  <c:v>9.4696969696969696E-2</c:v>
                </c:pt>
                <c:pt idx="2">
                  <c:v>9.7402597402597407E-2</c:v>
                </c:pt>
                <c:pt idx="3">
                  <c:v>9.7222222222222224E-2</c:v>
                </c:pt>
                <c:pt idx="4">
                  <c:v>0.1</c:v>
                </c:pt>
                <c:pt idx="5">
                  <c:v>0.10714285714285714</c:v>
                </c:pt>
                <c:pt idx="6">
                  <c:v>0.11363636363636365</c:v>
                </c:pt>
              </c:numCache>
            </c:numRef>
          </c:xVal>
          <c:yVal>
            <c:numRef>
              <c:f>Gears!$AD$14:$AD$20</c:f>
              <c:numCache>
                <c:formatCode>General</c:formatCode>
                <c:ptCount val="7"/>
                <c:pt idx="0">
                  <c:v>200</c:v>
                </c:pt>
                <c:pt idx="1">
                  <c:v>250</c:v>
                </c:pt>
                <c:pt idx="2">
                  <c:v>300</c:v>
                </c:pt>
                <c:pt idx="3">
                  <c:v>350</c:v>
                </c:pt>
                <c:pt idx="4">
                  <c:v>400</c:v>
                </c:pt>
                <c:pt idx="5">
                  <c:v>450</c:v>
                </c:pt>
                <c:pt idx="6">
                  <c:v>500</c:v>
                </c:pt>
              </c:numCache>
            </c:numRef>
          </c:yVal>
          <c:smooth val="0"/>
          <c:extLst>
            <c:ext xmlns:c16="http://schemas.microsoft.com/office/drawing/2014/chart" uri="{C3380CC4-5D6E-409C-BE32-E72D297353CC}">
              <c16:uniqueId val="{00000000-8C14-4198-AA62-0E321F35FA26}"/>
            </c:ext>
          </c:extLst>
        </c:ser>
        <c:dLbls>
          <c:showLegendKey val="0"/>
          <c:showVal val="0"/>
          <c:showCatName val="0"/>
          <c:showSerName val="0"/>
          <c:showPercent val="0"/>
          <c:showBubbleSize val="0"/>
        </c:dLbls>
        <c:axId val="1733313119"/>
        <c:axId val="1733326079"/>
      </c:scatterChart>
      <c:valAx>
        <c:axId val="1733313119"/>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3326079"/>
        <c:crosses val="autoZero"/>
        <c:crossBetween val="midCat"/>
      </c:valAx>
      <c:valAx>
        <c:axId val="17333260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331311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Graph of l against (T/2π)^2</c:v>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'Simple Harmonic Motion'!$C$5:$C$11</c:f>
              <c:numCache>
                <c:formatCode>General</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xVal>
          <c:yVal>
            <c:numRef>
              <c:f>'Simple Harmonic Motion'!$G$5:$G$11</c:f>
              <c:numCache>
                <c:formatCode>0.00</c:formatCode>
                <c:ptCount val="7"/>
                <c:pt idx="0">
                  <c:v>4.5483079337045429E-2</c:v>
                </c:pt>
                <c:pt idx="1">
                  <c:v>3.090296101091302E-2</c:v>
                </c:pt>
                <c:pt idx="2">
                  <c:v>3.1409566929124708E-2</c:v>
                </c:pt>
                <c:pt idx="3">
                  <c:v>2.7863325501642892E-2</c:v>
                </c:pt>
                <c:pt idx="4">
                  <c:v>2.5836901828796135E-2</c:v>
                </c:pt>
                <c:pt idx="5">
                  <c:v>2.3810478155949378E-2</c:v>
                </c:pt>
                <c:pt idx="6">
                  <c:v>2.1277448564890934E-2</c:v>
                </c:pt>
              </c:numCache>
            </c:numRef>
          </c:yVal>
          <c:smooth val="0"/>
          <c:extLst>
            <c:ext xmlns:c16="http://schemas.microsoft.com/office/drawing/2014/chart" uri="{C3380CC4-5D6E-409C-BE32-E72D297353CC}">
              <c16:uniqueId val="{00000003-3E18-4932-B7B4-EF3EAC21177F}"/>
            </c:ext>
          </c:extLst>
        </c:ser>
        <c:dLbls>
          <c:showLegendKey val="0"/>
          <c:showVal val="0"/>
          <c:showCatName val="0"/>
          <c:showSerName val="0"/>
          <c:showPercent val="0"/>
          <c:showBubbleSize val="0"/>
        </c:dLbls>
        <c:axId val="946725583"/>
        <c:axId val="946723183"/>
      </c:scatterChart>
      <c:valAx>
        <c:axId val="94672558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6723183"/>
        <c:crosses val="autoZero"/>
        <c:crossBetween val="midCat"/>
      </c:valAx>
      <c:valAx>
        <c:axId val="946723183"/>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6725583"/>
        <c:crosses val="autoZero"/>
        <c:crossBetween val="midCat"/>
      </c:valAx>
      <c:spPr>
        <a:noFill/>
        <a:ln>
          <a:noFill/>
        </a:ln>
        <a:effectLst/>
      </c:spPr>
    </c:plotArea>
    <c:plotVisOnly val="0"/>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Heavy Graph of l against (T/2π)^2</c:v>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'Simple Harmonic Motion'!$K$5:$K$11</c:f>
              <c:numCache>
                <c:formatCode>General</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xVal>
          <c:yVal>
            <c:numRef>
              <c:f>'Simple Harmonic Motion'!$O$5:$O$11</c:f>
              <c:numCache>
                <c:formatCode>0.00</c:formatCode>
                <c:ptCount val="7"/>
                <c:pt idx="0">
                  <c:v>4.9647379984745506E-2</c:v>
                </c:pt>
                <c:pt idx="1">
                  <c:v>4.2808200088887714E-2</c:v>
                </c:pt>
                <c:pt idx="2">
                  <c:v>3.894786299211464E-2</c:v>
                </c:pt>
                <c:pt idx="3">
                  <c:v>3.4084446177282429E-2</c:v>
                </c:pt>
                <c:pt idx="4">
                  <c:v>2.9545257150105701E-2</c:v>
                </c:pt>
                <c:pt idx="5">
                  <c:v>2.3344400711194618E-2</c:v>
                </c:pt>
                <c:pt idx="6">
                  <c:v>1.8734286855468258E-2</c:v>
                </c:pt>
              </c:numCache>
            </c:numRef>
          </c:yVal>
          <c:smooth val="0"/>
          <c:extLst>
            <c:ext xmlns:c16="http://schemas.microsoft.com/office/drawing/2014/chart" uri="{C3380CC4-5D6E-409C-BE32-E72D297353CC}">
              <c16:uniqueId val="{00000000-2CA7-4E90-BF8C-22992677EEFE}"/>
            </c:ext>
          </c:extLst>
        </c:ser>
        <c:dLbls>
          <c:showLegendKey val="0"/>
          <c:showVal val="0"/>
          <c:showCatName val="0"/>
          <c:showSerName val="0"/>
          <c:showPercent val="0"/>
          <c:showBubbleSize val="0"/>
        </c:dLbls>
        <c:axId val="1019462383"/>
        <c:axId val="1019451343"/>
      </c:scatterChart>
      <c:valAx>
        <c:axId val="101946238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9451343"/>
        <c:crosses val="autoZero"/>
        <c:crossBetween val="midCat"/>
      </c:valAx>
      <c:valAx>
        <c:axId val="1019451343"/>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946238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1. The Wedge  </a:t>
            </a:r>
          </a:p>
          <a:p>
            <a:pPr>
              <a:defRPr/>
            </a:pPr>
            <a:r>
              <a:rPr lang="en-US"/>
              <a:t>Graph of 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5292407606095351E-2"/>
          <c:y val="0.19047583635382009"/>
          <c:w val="0.88380796150481189"/>
          <c:h val="0.6153546952464275"/>
        </c:manualLayout>
      </c:layout>
      <c:scatterChart>
        <c:scatterStyle val="lineMarker"/>
        <c:varyColors val="0"/>
        <c:ser>
          <c:idx val="0"/>
          <c:order val="0"/>
          <c:tx>
            <c:strRef>
              <c:f>'Rotational Friction'!$A$19</c:f>
              <c:strCache>
                <c:ptCount val="1"/>
                <c:pt idx="0">
                  <c:v>Graph of Load v effort</c:v>
                </c:pt>
              </c:strCache>
            </c:strRef>
          </c:tx>
          <c:spPr>
            <a:ln w="19050" cap="rnd">
              <a:solidFill>
                <a:schemeClr val="accent1"/>
              </a:solidFill>
              <a:round/>
            </a:ln>
            <a:effectLst/>
          </c:spPr>
          <c:marker>
            <c:symbol val="none"/>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68</c:v>
                </c:pt>
                <c:pt idx="1">
                  <c:v>110</c:v>
                </c:pt>
                <c:pt idx="2">
                  <c:v>140</c:v>
                </c:pt>
                <c:pt idx="3">
                  <c:v>174</c:v>
                </c:pt>
                <c:pt idx="4">
                  <c:v>207</c:v>
                </c:pt>
                <c:pt idx="5">
                  <c:v>250</c:v>
                </c:pt>
                <c:pt idx="6">
                  <c:v>262</c:v>
                </c:pt>
                <c:pt idx="7">
                  <c:v>300</c:v>
                </c:pt>
                <c:pt idx="8">
                  <c:v>340</c:v>
                </c:pt>
                <c:pt idx="9">
                  <c:v>363</c:v>
                </c:pt>
              </c:numCache>
            </c:numRef>
          </c:yVal>
          <c:smooth val="0"/>
          <c:extLst>
            <c:ext xmlns:c16="http://schemas.microsoft.com/office/drawing/2014/chart" uri="{C3380CC4-5D6E-409C-BE32-E72D297353CC}">
              <c16:uniqueId val="{00000002-E1D5-406D-9A4E-6DBBC2D87C4D}"/>
            </c:ext>
          </c:extLst>
        </c:ser>
        <c:dLbls>
          <c:showLegendKey val="0"/>
          <c:showVal val="0"/>
          <c:showCatName val="0"/>
          <c:showSerName val="0"/>
          <c:showPercent val="0"/>
          <c:showBubbleSize val="0"/>
        </c:dLbls>
        <c:axId val="1750878975"/>
        <c:axId val="1750879935"/>
      </c:scatterChart>
      <c:valAx>
        <c:axId val="175087897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879935"/>
        <c:crosses val="autoZero"/>
        <c:crossBetween val="midCat"/>
      </c:valAx>
      <c:valAx>
        <c:axId val="175087993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5087897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 2. The Wedge </a:t>
            </a:r>
          </a:p>
          <a:p>
            <a:pPr>
              <a:defRPr/>
            </a:pPr>
            <a:r>
              <a:rPr lang="en-US"/>
              <a:t>Graph of Efficiency v</a:t>
            </a:r>
            <a:r>
              <a:rPr lang="en-US" baseline="0"/>
              <a:t> Load</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tx>
            <c:strRef>
              <c:f>'Rotational Friction'!$I$3:$I$6</c:f>
              <c:strCache>
                <c:ptCount val="4"/>
                <c:pt idx="0">
                  <c:v> 2. The Wedge</c:v>
                </c:pt>
                <c:pt idx="2">
                  <c:v>Efficiency</c:v>
                </c:pt>
                <c:pt idx="3">
                  <c:v>%</c:v>
                </c:pt>
              </c:strCache>
            </c:strRef>
          </c:tx>
          <c:spPr>
            <a:ln w="19050" cap="rnd">
              <a:solidFill>
                <a:schemeClr val="accent2"/>
              </a:solidFill>
              <a:round/>
            </a:ln>
            <a:effectLst/>
          </c:spPr>
          <c:marker>
            <c:symbol val="none"/>
          </c:marker>
          <c:xVal>
            <c:numRef>
              <c:f>'Rotational Friction'!$D$7:$D$16</c:f>
              <c:numCache>
                <c:formatCode>0.00%</c:formatCode>
                <c:ptCount val="10"/>
                <c:pt idx="0">
                  <c:v>0.24608236869044808</c:v>
                </c:pt>
                <c:pt idx="1">
                  <c:v>0.30424729219909941</c:v>
                </c:pt>
                <c:pt idx="2">
                  <c:v>0.35857716580608145</c:v>
                </c:pt>
                <c:pt idx="3">
                  <c:v>0.3846804843896659</c:v>
                </c:pt>
                <c:pt idx="4">
                  <c:v>0.40419326258334465</c:v>
                </c:pt>
                <c:pt idx="5">
                  <c:v>0.40160642570281124</c:v>
                </c:pt>
                <c:pt idx="6">
                  <c:v>0.44708094464371478</c:v>
                </c:pt>
                <c:pt idx="7">
                  <c:v>0.44622936189201245</c:v>
                </c:pt>
                <c:pt idx="8">
                  <c:v>0.44294826364280648</c:v>
                </c:pt>
                <c:pt idx="9">
                  <c:v>0.46098074575621123</c:v>
                </c:pt>
              </c:numCache>
            </c:numRef>
          </c:xVal>
          <c:y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1-38C2-4862-80DF-69C66C55E0C1}"/>
            </c:ext>
          </c:extLst>
        </c:ser>
        <c:dLbls>
          <c:showLegendKey val="0"/>
          <c:showVal val="0"/>
          <c:showCatName val="0"/>
          <c:showSerName val="0"/>
          <c:showPercent val="0"/>
          <c:showBubbleSize val="0"/>
        </c:dLbls>
        <c:axId val="1825991407"/>
        <c:axId val="1825990447"/>
      </c:scatterChart>
      <c:valAx>
        <c:axId val="1825991407"/>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5990447"/>
        <c:crosses val="autoZero"/>
        <c:crossBetween val="midCat"/>
      </c:valAx>
      <c:valAx>
        <c:axId val="182599044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599140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3. Ball Bearing</a:t>
            </a:r>
          </a:p>
          <a:p>
            <a:pPr>
              <a:defRPr/>
            </a:pPr>
            <a:r>
              <a:rPr lang="en-GB"/>
              <a:t>Graph of Load v effort</a:t>
            </a:r>
          </a:p>
        </c:rich>
      </c:tx>
      <c:layout>
        <c:manualLayout>
          <c:xMode val="edge"/>
          <c:yMode val="edge"/>
          <c:x val="0.22990449204144153"/>
          <c:y val="3.686491476076992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Friction'!$P$5</c:f>
              <c:strCache>
                <c:ptCount val="1"/>
                <c:pt idx="0">
                  <c:v>Ball Bearing</c:v>
                </c:pt>
              </c:strCache>
            </c:strRef>
          </c:tx>
          <c:spPr>
            <a:ln w="19050" cap="rnd">
              <a:solidFill>
                <a:schemeClr val="accent1">
                  <a:shade val="76000"/>
                </a:schemeClr>
              </a:solidFill>
              <a:round/>
            </a:ln>
            <a:effectLst/>
          </c:spPr>
          <c:marker>
            <c:symbol val="none"/>
          </c:marker>
          <c:yVal>
            <c:numRef>
              <c:f>'Rotational Friction'!$Q$5:$S$5</c:f>
              <c:numCache>
                <c:formatCode>General</c:formatCode>
                <c:ptCount val="3"/>
              </c:numCache>
            </c:numRef>
          </c:yVal>
          <c:smooth val="0"/>
          <c:extLst>
            <c:ext xmlns:c16="http://schemas.microsoft.com/office/drawing/2014/chart" uri="{C3380CC4-5D6E-409C-BE32-E72D297353CC}">
              <c16:uniqueId val="{00000000-FAEE-4C91-B953-B74FA3127337}"/>
            </c:ext>
          </c:extLst>
        </c:ser>
        <c:ser>
          <c:idx val="1"/>
          <c:order val="1"/>
          <c:tx>
            <c:strRef>
              <c:f>'Rotational Friction'!$P$20</c:f>
              <c:strCache>
                <c:ptCount val="1"/>
                <c:pt idx="0">
                  <c:v>Graph of Load v effort</c:v>
                </c:pt>
              </c:strCache>
            </c:strRef>
          </c:tx>
          <c:spPr>
            <a:ln w="19050" cap="rnd">
              <a:solidFill>
                <a:schemeClr val="accent1">
                  <a:tint val="77000"/>
                </a:schemeClr>
              </a:solidFill>
              <a:round/>
            </a:ln>
            <a:effectLst/>
          </c:spPr>
          <c:marker>
            <c:symbol val="none"/>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60</c:v>
                </c:pt>
                <c:pt idx="1">
                  <c:v>110</c:v>
                </c:pt>
                <c:pt idx="2">
                  <c:v>160</c:v>
                </c:pt>
                <c:pt idx="3">
                  <c:v>210</c:v>
                </c:pt>
                <c:pt idx="4">
                  <c:v>260</c:v>
                </c:pt>
                <c:pt idx="5">
                  <c:v>310</c:v>
                </c:pt>
                <c:pt idx="6">
                  <c:v>360</c:v>
                </c:pt>
                <c:pt idx="7">
                  <c:v>410</c:v>
                </c:pt>
                <c:pt idx="8">
                  <c:v>460</c:v>
                </c:pt>
                <c:pt idx="9">
                  <c:v>510</c:v>
                </c:pt>
              </c:numCache>
            </c:numRef>
          </c:yVal>
          <c:smooth val="0"/>
          <c:extLst>
            <c:ext xmlns:c16="http://schemas.microsoft.com/office/drawing/2014/chart" uri="{C3380CC4-5D6E-409C-BE32-E72D297353CC}">
              <c16:uniqueId val="{00000001-FAEE-4C91-B953-B74FA3127337}"/>
            </c:ext>
          </c:extLst>
        </c:ser>
        <c:dLbls>
          <c:showLegendKey val="0"/>
          <c:showVal val="0"/>
          <c:showCatName val="0"/>
          <c:showSerName val="0"/>
          <c:showPercent val="0"/>
          <c:showBubbleSize val="0"/>
        </c:dLbls>
        <c:axId val="1789882959"/>
        <c:axId val="1789885839"/>
      </c:scatterChart>
      <c:valAx>
        <c:axId val="1789882959"/>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9885839"/>
        <c:crosses val="autoZero"/>
        <c:crossBetween val="midCat"/>
      </c:valAx>
      <c:valAx>
        <c:axId val="178988583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988295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sz="1400" b="0" i="0" u="none" strike="noStrike" kern="1200" spc="0" baseline="0">
                <a:solidFill>
                  <a:sysClr val="windowText" lastClr="000000">
                    <a:lumMod val="65000"/>
                    <a:lumOff val="35000"/>
                  </a:sysClr>
                </a:solidFill>
              </a:rPr>
              <a:t>2. The Wedge  </a:t>
            </a:r>
            <a:endParaRPr lang="en-US"/>
          </a:p>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a:t>Graph of Load v effort</a:t>
            </a:r>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US"/>
        </a:p>
      </c:txPr>
    </c:title>
    <c:autoTitleDeleted val="0"/>
    <c:plotArea>
      <c:layout/>
      <c:scatterChart>
        <c:scatterStyle val="lineMarker"/>
        <c:varyColors val="0"/>
        <c:ser>
          <c:idx val="0"/>
          <c:order val="0"/>
          <c:tx>
            <c:strRef>
              <c:f>'Rotational Friction'!$F$19</c:f>
              <c:strCache>
                <c:ptCount val="1"/>
                <c:pt idx="0">
                  <c:v>Graph of Load v effort</c:v>
                </c:pt>
              </c:strCache>
            </c:strRef>
          </c:tx>
          <c:spPr>
            <a:ln w="19050" cap="rnd">
              <a:solidFill>
                <a:schemeClr val="accent1"/>
              </a:solidFill>
              <a:round/>
            </a:ln>
            <a:effectLst/>
          </c:spPr>
          <c:marker>
            <c:symbol val="none"/>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34</c:v>
                </c:pt>
                <c:pt idx="1">
                  <c:v>52</c:v>
                </c:pt>
                <c:pt idx="2">
                  <c:v>68</c:v>
                </c:pt>
                <c:pt idx="3">
                  <c:v>99</c:v>
                </c:pt>
                <c:pt idx="4">
                  <c:v>107</c:v>
                </c:pt>
                <c:pt idx="5">
                  <c:v>122</c:v>
                </c:pt>
                <c:pt idx="6">
                  <c:v>132</c:v>
                </c:pt>
                <c:pt idx="7">
                  <c:v>139</c:v>
                </c:pt>
                <c:pt idx="8">
                  <c:v>153</c:v>
                </c:pt>
                <c:pt idx="9">
                  <c:v>170</c:v>
                </c:pt>
              </c:numCache>
            </c:numRef>
          </c:yVal>
          <c:smooth val="0"/>
          <c:extLst>
            <c:ext xmlns:c16="http://schemas.microsoft.com/office/drawing/2014/chart" uri="{C3380CC4-5D6E-409C-BE32-E72D297353CC}">
              <c16:uniqueId val="{00000000-5863-4FA9-963B-C7DD627095FF}"/>
            </c:ext>
          </c:extLst>
        </c:ser>
        <c:dLbls>
          <c:showLegendKey val="0"/>
          <c:showVal val="0"/>
          <c:showCatName val="0"/>
          <c:showSerName val="0"/>
          <c:showPercent val="0"/>
          <c:showBubbleSize val="0"/>
        </c:dLbls>
        <c:axId val="1740352655"/>
        <c:axId val="1740353135"/>
      </c:scatterChart>
      <c:valAx>
        <c:axId val="174035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0353135"/>
        <c:crosses val="autoZero"/>
        <c:crossBetween val="midCat"/>
      </c:valAx>
      <c:valAx>
        <c:axId val="174035313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035265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2. The Wedge</a:t>
            </a:r>
          </a:p>
          <a:p>
            <a:pPr>
              <a:defRPr/>
            </a:pPr>
            <a:r>
              <a:rPr lang="en-US"/>
              <a:t>Graph of Efficiency v Load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Friction'!$F$20</c:f>
              <c:strCache>
                <c:ptCount val="1"/>
                <c:pt idx="0">
                  <c:v>Graph of Efficiency v Load</c:v>
                </c:pt>
              </c:strCache>
            </c:strRef>
          </c:tx>
          <c:spPr>
            <a:ln w="19050" cap="rnd">
              <a:solidFill>
                <a:schemeClr val="accent2"/>
              </a:solidFill>
              <a:round/>
            </a:ln>
            <a:effectLst/>
          </c:spPr>
          <c:marker>
            <c:symbol val="none"/>
          </c:marker>
          <c:xVal>
            <c:numRef>
              <c:f>'Rotational Friction'!$I$7:$I$16</c:f>
              <c:numCache>
                <c:formatCode>0.00%</c:formatCode>
                <c:ptCount val="10"/>
                <c:pt idx="0">
                  <c:v>0.12156635821229378</c:v>
                </c:pt>
                <c:pt idx="1">
                  <c:v>0.15897139150838416</c:v>
                </c:pt>
                <c:pt idx="2">
                  <c:v>0.18234953731844067</c:v>
                </c:pt>
                <c:pt idx="3">
                  <c:v>0.16700024966537327</c:v>
                </c:pt>
                <c:pt idx="4">
                  <c:v>0.19314281211299011</c:v>
                </c:pt>
                <c:pt idx="5">
                  <c:v>0.20327489405990107</c:v>
                </c:pt>
                <c:pt idx="6">
                  <c:v>0.21918782768580239</c:v>
                </c:pt>
                <c:pt idx="7">
                  <c:v>0.23788524772477629</c:v>
                </c:pt>
                <c:pt idx="8">
                  <c:v>0.24313271642458756</c:v>
                </c:pt>
                <c:pt idx="9">
                  <c:v>0.24313271642458756</c:v>
                </c:pt>
              </c:numCache>
            </c:numRef>
          </c:xVal>
          <c:y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8F1D-4843-ADEB-FF2ECFCD9BF6}"/>
            </c:ext>
          </c:extLst>
        </c:ser>
        <c:dLbls>
          <c:showLegendKey val="0"/>
          <c:showVal val="0"/>
          <c:showCatName val="0"/>
          <c:showSerName val="0"/>
          <c:showPercent val="0"/>
          <c:showBubbleSize val="0"/>
        </c:dLbls>
        <c:axId val="1740358895"/>
        <c:axId val="1740349775"/>
      </c:scatterChart>
      <c:valAx>
        <c:axId val="1740358895"/>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0349775"/>
        <c:crosses val="autoZero"/>
        <c:crossBetween val="midCat"/>
      </c:valAx>
      <c:valAx>
        <c:axId val="174034977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4035889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2. The Screw Jack</a:t>
            </a:r>
          </a:p>
          <a:p>
            <a:pPr>
              <a:defRPr/>
            </a:pPr>
            <a:r>
              <a:rPr lang="en-US"/>
              <a:t>Graph of 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Friction'!$K$19</c:f>
              <c:strCache>
                <c:ptCount val="1"/>
                <c:pt idx="0">
                  <c:v>Graph of Load v effort</c:v>
                </c:pt>
              </c:strCache>
            </c:strRef>
          </c:tx>
          <c:spPr>
            <a:ln w="19050" cap="rnd">
              <a:solidFill>
                <a:schemeClr val="accent1"/>
              </a:solidFill>
              <a:round/>
            </a:ln>
            <a:effectLst/>
          </c:spPr>
          <c:marker>
            <c:symbol val="none"/>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100</c:v>
                </c:pt>
                <c:pt idx="1">
                  <c:v>84</c:v>
                </c:pt>
                <c:pt idx="2">
                  <c:v>82</c:v>
                </c:pt>
                <c:pt idx="3">
                  <c:v>81</c:v>
                </c:pt>
                <c:pt idx="4">
                  <c:v>80</c:v>
                </c:pt>
                <c:pt idx="5">
                  <c:v>79</c:v>
                </c:pt>
                <c:pt idx="6">
                  <c:v>90</c:v>
                </c:pt>
                <c:pt idx="7">
                  <c:v>100</c:v>
                </c:pt>
                <c:pt idx="8">
                  <c:v>105</c:v>
                </c:pt>
                <c:pt idx="9">
                  <c:v>110</c:v>
                </c:pt>
              </c:numCache>
            </c:numRef>
          </c:yVal>
          <c:smooth val="0"/>
          <c:extLst>
            <c:ext xmlns:c16="http://schemas.microsoft.com/office/drawing/2014/chart" uri="{C3380CC4-5D6E-409C-BE32-E72D297353CC}">
              <c16:uniqueId val="{00000000-3CB9-49D0-BC2F-F976A3E729A9}"/>
            </c:ext>
          </c:extLst>
        </c:ser>
        <c:dLbls>
          <c:showLegendKey val="0"/>
          <c:showVal val="0"/>
          <c:showCatName val="0"/>
          <c:showSerName val="0"/>
          <c:showPercent val="0"/>
          <c:showBubbleSize val="0"/>
        </c:dLbls>
        <c:axId val="966326431"/>
        <c:axId val="1825362063"/>
      </c:scatterChart>
      <c:valAx>
        <c:axId val="96632643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5362063"/>
        <c:crosses val="autoZero"/>
        <c:crossBetween val="midCat"/>
      </c:valAx>
      <c:valAx>
        <c:axId val="182536206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632643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sz="1400" b="0" i="0" u="none" strike="noStrike" kern="1200" spc="0" baseline="0">
                <a:solidFill>
                  <a:sysClr val="windowText" lastClr="000000">
                    <a:lumMod val="65000"/>
                    <a:lumOff val="35000"/>
                  </a:sysClr>
                </a:solidFill>
              </a:rPr>
              <a:t>2. The Screw Jack</a:t>
            </a:r>
          </a:p>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a:t>Graph of Efficiency v Load</a:t>
            </a:r>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US"/>
        </a:p>
      </c:txPr>
    </c:title>
    <c:autoTitleDeleted val="0"/>
    <c:plotArea>
      <c:layout/>
      <c:scatterChart>
        <c:scatterStyle val="lineMarker"/>
        <c:varyColors val="0"/>
        <c:ser>
          <c:idx val="0"/>
          <c:order val="0"/>
          <c:tx>
            <c:strRef>
              <c:f>'Rotational Friction'!$K$20</c:f>
              <c:strCache>
                <c:ptCount val="1"/>
                <c:pt idx="0">
                  <c:v>Graph of Efficiency v Load</c:v>
                </c:pt>
              </c:strCache>
            </c:strRef>
          </c:tx>
          <c:spPr>
            <a:ln w="19050" cap="rnd">
              <a:solidFill>
                <a:schemeClr val="accent2"/>
              </a:solidFill>
              <a:round/>
            </a:ln>
            <a:effectLst/>
          </c:spPr>
          <c:marker>
            <c:symbol val="none"/>
          </c:marker>
          <c:xVal>
            <c:numRef>
              <c:f>'Rotational Friction'!$N$7:$N$16</c:f>
              <c:numCache>
                <c:formatCode>0.00%</c:formatCode>
                <c:ptCount val="10"/>
                <c:pt idx="0">
                  <c:v>9.9471839432434591E-3</c:v>
                </c:pt>
                <c:pt idx="1">
                  <c:v>2.3683771293436805E-2</c:v>
                </c:pt>
                <c:pt idx="2">
                  <c:v>3.6392136377719972E-2</c:v>
                </c:pt>
                <c:pt idx="3">
                  <c:v>4.9121896016017075E-2</c:v>
                </c:pt>
                <c:pt idx="4">
                  <c:v>6.2169899645271615E-2</c:v>
                </c:pt>
                <c:pt idx="5">
                  <c:v>7.554823248033006E-2</c:v>
                </c:pt>
                <c:pt idx="6">
                  <c:v>7.7366986225226905E-2</c:v>
                </c:pt>
                <c:pt idx="7">
                  <c:v>7.9577471545947673E-2</c:v>
                </c:pt>
                <c:pt idx="8">
                  <c:v>8.5261576656372504E-2</c:v>
                </c:pt>
                <c:pt idx="9">
                  <c:v>9.0428944938576908E-2</c:v>
                </c:pt>
              </c:numCache>
            </c:numRef>
          </c:xVal>
          <c:y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34A1-41DA-81CD-CC010224E1AC}"/>
            </c:ext>
          </c:extLst>
        </c:ser>
        <c:dLbls>
          <c:showLegendKey val="0"/>
          <c:showVal val="0"/>
          <c:showCatName val="0"/>
          <c:showSerName val="0"/>
          <c:showPercent val="0"/>
          <c:showBubbleSize val="0"/>
        </c:dLbls>
        <c:axId val="2141488559"/>
        <c:axId val="2141486639"/>
      </c:scatterChart>
      <c:valAx>
        <c:axId val="2141488559"/>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1486639"/>
        <c:crosses val="autoZero"/>
        <c:crossBetween val="midCat"/>
      </c:valAx>
      <c:valAx>
        <c:axId val="214148663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148855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GB" sz="1400" b="0" i="0" u="none" strike="noStrike" kern="1200" spc="0" baseline="0">
                <a:solidFill>
                  <a:sysClr val="windowText" lastClr="000000">
                    <a:lumMod val="65000"/>
                    <a:lumOff val="35000"/>
                  </a:sysClr>
                </a:solidFill>
              </a:rPr>
              <a:t>3. Ball Bearing</a:t>
            </a:r>
          </a:p>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a:t>Graph of Efficiency v Load</a:t>
            </a:r>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Friction'!$P$21</c:f>
              <c:strCache>
                <c:ptCount val="1"/>
                <c:pt idx="0">
                  <c:v>Graph of Efficiency v Load</c:v>
                </c:pt>
              </c:strCache>
            </c:strRef>
          </c:tx>
          <c:spPr>
            <a:ln w="19050" cap="rnd">
              <a:solidFill>
                <a:schemeClr val="accent2"/>
              </a:solidFill>
              <a:round/>
            </a:ln>
            <a:effectLst/>
          </c:spPr>
          <c:marker>
            <c:symbol val="none"/>
          </c:marker>
          <c:xVal>
            <c:numRef>
              <c:f>'Rotational Friction'!$S$8:$S$17</c:f>
              <c:numCache>
                <c:formatCode>0.00%</c:formatCode>
                <c:ptCount val="10"/>
                <c:pt idx="0">
                  <c:v>0.83333333333333337</c:v>
                </c:pt>
                <c:pt idx="1">
                  <c:v>0.90909090909090906</c:v>
                </c:pt>
                <c:pt idx="2">
                  <c:v>0.9375</c:v>
                </c:pt>
                <c:pt idx="3">
                  <c:v>0.95238095238095233</c:v>
                </c:pt>
                <c:pt idx="4">
                  <c:v>0.96153846153846156</c:v>
                </c:pt>
                <c:pt idx="5">
                  <c:v>0.967741935483871</c:v>
                </c:pt>
                <c:pt idx="6">
                  <c:v>0.97222222222222221</c:v>
                </c:pt>
                <c:pt idx="7">
                  <c:v>0.97560975609756095</c:v>
                </c:pt>
                <c:pt idx="8">
                  <c:v>0.97826086956521741</c:v>
                </c:pt>
                <c:pt idx="9">
                  <c:v>0.98039215686274506</c:v>
                </c:pt>
              </c:numCache>
            </c:numRef>
          </c:xVal>
          <c:y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92A6-49B5-9EB1-CDE9F77F2659}"/>
            </c:ext>
          </c:extLst>
        </c:ser>
        <c:dLbls>
          <c:showLegendKey val="0"/>
          <c:showVal val="0"/>
          <c:showCatName val="0"/>
          <c:showSerName val="0"/>
          <c:showPercent val="0"/>
          <c:showBubbleSize val="0"/>
        </c:dLbls>
        <c:axId val="966843823"/>
        <c:axId val="966844303"/>
      </c:scatterChart>
      <c:valAx>
        <c:axId val="966843823"/>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6844303"/>
        <c:crosses val="autoZero"/>
        <c:crossBetween val="midCat"/>
      </c:valAx>
      <c:valAx>
        <c:axId val="96684430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684382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3. Oil Sintered Bearing</a:t>
            </a:r>
          </a:p>
          <a:p>
            <a:pPr>
              <a:defRPr/>
            </a:pPr>
            <a:r>
              <a:rPr lang="en-US"/>
              <a:t>Graph of 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none"/>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Friction'!$V$8:$V$17</c:f>
              <c:numCache>
                <c:formatCode>General</c:formatCode>
                <c:ptCount val="10"/>
                <c:pt idx="0">
                  <c:v>70</c:v>
                </c:pt>
                <c:pt idx="1">
                  <c:v>120</c:v>
                </c:pt>
                <c:pt idx="2">
                  <c:v>180</c:v>
                </c:pt>
                <c:pt idx="3">
                  <c:v>250</c:v>
                </c:pt>
                <c:pt idx="4">
                  <c:v>290</c:v>
                </c:pt>
                <c:pt idx="5">
                  <c:v>350</c:v>
                </c:pt>
                <c:pt idx="6">
                  <c:v>400</c:v>
                </c:pt>
                <c:pt idx="7">
                  <c:v>460</c:v>
                </c:pt>
                <c:pt idx="8">
                  <c:v>520</c:v>
                </c:pt>
                <c:pt idx="9">
                  <c:v>580</c:v>
                </c:pt>
              </c:numCache>
            </c:numRef>
          </c:yVal>
          <c:smooth val="0"/>
          <c:extLst>
            <c:ext xmlns:c16="http://schemas.microsoft.com/office/drawing/2014/chart" uri="{C3380CC4-5D6E-409C-BE32-E72D297353CC}">
              <c16:uniqueId val="{00000000-1EB4-4495-A644-EAF482163EE4}"/>
            </c:ext>
          </c:extLst>
        </c:ser>
        <c:dLbls>
          <c:showLegendKey val="0"/>
          <c:showVal val="0"/>
          <c:showCatName val="0"/>
          <c:showSerName val="0"/>
          <c:showPercent val="0"/>
          <c:showBubbleSize val="0"/>
        </c:dLbls>
        <c:axId val="1909249135"/>
        <c:axId val="1909256815"/>
      </c:scatterChart>
      <c:valAx>
        <c:axId val="190924913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09256815"/>
        <c:crosses val="autoZero"/>
        <c:crossBetween val="midCat"/>
      </c:valAx>
      <c:valAx>
        <c:axId val="190925681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0924913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3. Oil Sintered Bearing</a:t>
            </a:r>
          </a:p>
          <a:p>
            <a:pPr>
              <a:defRPr/>
            </a:pPr>
            <a:r>
              <a:rPr lang="en-US"/>
              <a:t>Graph of Efficiency v Load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Friction'!$P$21</c:f>
              <c:strCache>
                <c:ptCount val="1"/>
                <c:pt idx="0">
                  <c:v>Graph of Efficiency v Load</c:v>
                </c:pt>
              </c:strCache>
            </c:strRef>
          </c:tx>
          <c:spPr>
            <a:ln w="19050" cap="rnd">
              <a:solidFill>
                <a:schemeClr val="accent2"/>
              </a:solidFill>
              <a:round/>
            </a:ln>
            <a:effectLst/>
          </c:spPr>
          <c:marker>
            <c:symbol val="none"/>
          </c:marker>
          <c:xVal>
            <c:numRef>
              <c:f>'Rotational Friction'!$X$8:$X$17</c:f>
              <c:numCache>
                <c:formatCode>0.00%</c:formatCode>
                <c:ptCount val="10"/>
                <c:pt idx="0">
                  <c:v>0.7142857142857143</c:v>
                </c:pt>
                <c:pt idx="1">
                  <c:v>0.83333333333333337</c:v>
                </c:pt>
                <c:pt idx="2">
                  <c:v>0.83333333333333337</c:v>
                </c:pt>
                <c:pt idx="3">
                  <c:v>0.8</c:v>
                </c:pt>
                <c:pt idx="4">
                  <c:v>0.86206896551724133</c:v>
                </c:pt>
                <c:pt idx="5">
                  <c:v>0.8571428571428571</c:v>
                </c:pt>
                <c:pt idx="6">
                  <c:v>0.875</c:v>
                </c:pt>
                <c:pt idx="7">
                  <c:v>0.86956521739130432</c:v>
                </c:pt>
                <c:pt idx="8">
                  <c:v>0.86538461538461542</c:v>
                </c:pt>
                <c:pt idx="9">
                  <c:v>0.86206896551724133</c:v>
                </c:pt>
              </c:numCache>
            </c:numRef>
          </c:xVal>
          <c:y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36E0-42E0-9A78-01A7AE88EA50}"/>
            </c:ext>
          </c:extLst>
        </c:ser>
        <c:dLbls>
          <c:showLegendKey val="0"/>
          <c:showVal val="0"/>
          <c:showCatName val="0"/>
          <c:showSerName val="0"/>
          <c:showPercent val="0"/>
          <c:showBubbleSize val="0"/>
        </c:dLbls>
        <c:axId val="988887583"/>
        <c:axId val="988888063"/>
      </c:scatterChart>
      <c:valAx>
        <c:axId val="988887583"/>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8888063"/>
        <c:crosses val="autoZero"/>
        <c:crossBetween val="midCat"/>
      </c:valAx>
      <c:valAx>
        <c:axId val="98888806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888758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3. Brass Bearing</a:t>
            </a:r>
          </a:p>
          <a:p>
            <a:pPr>
              <a:defRPr/>
            </a:pPr>
            <a:r>
              <a:rPr lang="en-US"/>
              <a:t>Graph of 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none"/>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Friction'!$AA$8:$AA$17</c:f>
              <c:numCache>
                <c:formatCode>General</c:formatCode>
                <c:ptCount val="10"/>
                <c:pt idx="0">
                  <c:v>61</c:v>
                </c:pt>
                <c:pt idx="1">
                  <c:v>116</c:v>
                </c:pt>
                <c:pt idx="2">
                  <c:v>173</c:v>
                </c:pt>
                <c:pt idx="3">
                  <c:v>228</c:v>
                </c:pt>
                <c:pt idx="4">
                  <c:v>290</c:v>
                </c:pt>
                <c:pt idx="5">
                  <c:v>318</c:v>
                </c:pt>
                <c:pt idx="6">
                  <c:v>400</c:v>
                </c:pt>
                <c:pt idx="7">
                  <c:v>460</c:v>
                </c:pt>
                <c:pt idx="8">
                  <c:v>520</c:v>
                </c:pt>
                <c:pt idx="9">
                  <c:v>570</c:v>
                </c:pt>
              </c:numCache>
            </c:numRef>
          </c:yVal>
          <c:smooth val="0"/>
          <c:extLst>
            <c:ext xmlns:c16="http://schemas.microsoft.com/office/drawing/2014/chart" uri="{C3380CC4-5D6E-409C-BE32-E72D297353CC}">
              <c16:uniqueId val="{00000000-7378-45B0-9FBF-A7A0295C3FBA}"/>
            </c:ext>
          </c:extLst>
        </c:ser>
        <c:dLbls>
          <c:showLegendKey val="0"/>
          <c:showVal val="0"/>
          <c:showCatName val="0"/>
          <c:showSerName val="0"/>
          <c:showPercent val="0"/>
          <c:showBubbleSize val="0"/>
        </c:dLbls>
        <c:axId val="1913114767"/>
        <c:axId val="1913118607"/>
      </c:scatterChart>
      <c:valAx>
        <c:axId val="191311476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13118607"/>
        <c:crosses val="autoZero"/>
        <c:crossBetween val="midCat"/>
      </c:valAx>
      <c:valAx>
        <c:axId val="191311860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1311476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sz="1400" b="0" i="0" u="none" strike="noStrike" kern="1200" spc="0" baseline="0">
                <a:solidFill>
                  <a:sysClr val="windowText" lastClr="000000">
                    <a:lumMod val="65000"/>
                    <a:lumOff val="35000"/>
                  </a:sysClr>
                </a:solidFill>
              </a:rPr>
              <a:t>3. Brass Bearing</a:t>
            </a:r>
          </a:p>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n-US"/>
              <a:t>Graph of Efficiency v Load</a:t>
            </a:r>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Friction'!$P$21</c:f>
              <c:strCache>
                <c:ptCount val="1"/>
                <c:pt idx="0">
                  <c:v>Graph of Efficiency v Load</c:v>
                </c:pt>
              </c:strCache>
            </c:strRef>
          </c:tx>
          <c:spPr>
            <a:ln w="19050" cap="rnd">
              <a:solidFill>
                <a:schemeClr val="accent2"/>
              </a:solidFill>
              <a:round/>
            </a:ln>
            <a:effectLst/>
          </c:spPr>
          <c:marker>
            <c:symbol val="none"/>
          </c:marker>
          <c:xVal>
            <c:numRef>
              <c:f>'Rotational Friction'!$AC$8:$AC$17</c:f>
              <c:numCache>
                <c:formatCode>0.00%</c:formatCode>
                <c:ptCount val="10"/>
                <c:pt idx="0">
                  <c:v>0.81967213114754101</c:v>
                </c:pt>
                <c:pt idx="1">
                  <c:v>0.86206896551724133</c:v>
                </c:pt>
                <c:pt idx="2">
                  <c:v>0.86705202312138729</c:v>
                </c:pt>
                <c:pt idx="3">
                  <c:v>0.8771929824561403</c:v>
                </c:pt>
                <c:pt idx="4">
                  <c:v>0.86206896551724133</c:v>
                </c:pt>
                <c:pt idx="5">
                  <c:v>0.94339622641509435</c:v>
                </c:pt>
                <c:pt idx="6">
                  <c:v>0.875</c:v>
                </c:pt>
                <c:pt idx="7">
                  <c:v>0.86956521739130432</c:v>
                </c:pt>
                <c:pt idx="8">
                  <c:v>0.86538461538461542</c:v>
                </c:pt>
                <c:pt idx="9">
                  <c:v>0.8771929824561403</c:v>
                </c:pt>
              </c:numCache>
            </c:numRef>
          </c:xVal>
          <c:y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ADFD-4FD8-871A-057CE09850F1}"/>
            </c:ext>
          </c:extLst>
        </c:ser>
        <c:dLbls>
          <c:showLegendKey val="0"/>
          <c:showVal val="0"/>
          <c:showCatName val="0"/>
          <c:showSerName val="0"/>
          <c:showPercent val="0"/>
          <c:showBubbleSize val="0"/>
        </c:dLbls>
        <c:axId val="1029641247"/>
        <c:axId val="1029635007"/>
      </c:scatterChart>
      <c:valAx>
        <c:axId val="1029641247"/>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9635007"/>
        <c:crosses val="autoZero"/>
        <c:crossBetween val="midCat"/>
      </c:valAx>
      <c:valAx>
        <c:axId val="102963500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2964124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3. Tufnol Bearing</a:t>
            </a:r>
          </a:p>
          <a:p>
            <a:pPr>
              <a:defRPr/>
            </a:pPr>
            <a:r>
              <a:rPr lang="en-US"/>
              <a:t>Graph of 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none"/>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Friction'!$AF$8:$AF$17</c:f>
              <c:numCache>
                <c:formatCode>General</c:formatCode>
                <c:ptCount val="10"/>
                <c:pt idx="0">
                  <c:v>57</c:v>
                </c:pt>
                <c:pt idx="1">
                  <c:v>111</c:v>
                </c:pt>
                <c:pt idx="2">
                  <c:v>164</c:v>
                </c:pt>
                <c:pt idx="3">
                  <c:v>217</c:v>
                </c:pt>
                <c:pt idx="4">
                  <c:v>270</c:v>
                </c:pt>
                <c:pt idx="5">
                  <c:v>320</c:v>
                </c:pt>
                <c:pt idx="6">
                  <c:v>372</c:v>
                </c:pt>
                <c:pt idx="7">
                  <c:v>426</c:v>
                </c:pt>
                <c:pt idx="8">
                  <c:v>482</c:v>
                </c:pt>
                <c:pt idx="9">
                  <c:v>539</c:v>
                </c:pt>
              </c:numCache>
            </c:numRef>
          </c:yVal>
          <c:smooth val="0"/>
          <c:extLst>
            <c:ext xmlns:c16="http://schemas.microsoft.com/office/drawing/2014/chart" uri="{C3380CC4-5D6E-409C-BE32-E72D297353CC}">
              <c16:uniqueId val="{00000000-8481-4184-8544-373191C22752}"/>
            </c:ext>
          </c:extLst>
        </c:ser>
        <c:dLbls>
          <c:showLegendKey val="0"/>
          <c:showVal val="0"/>
          <c:showCatName val="0"/>
          <c:showSerName val="0"/>
          <c:showPercent val="0"/>
          <c:showBubbleSize val="0"/>
        </c:dLbls>
        <c:axId val="1876880303"/>
        <c:axId val="1876880783"/>
      </c:scatterChart>
      <c:valAx>
        <c:axId val="187688030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6880783"/>
        <c:crosses val="autoZero"/>
        <c:crossBetween val="midCat"/>
      </c:valAx>
      <c:valAx>
        <c:axId val="187688078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7688030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3. Tufnol Bearing</a:t>
            </a:r>
          </a:p>
          <a:p>
            <a:pPr>
              <a:defRPr/>
            </a:pPr>
            <a:r>
              <a:rPr lang="en-US"/>
              <a:t>Graph of Efficiency v Load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Friction'!$P$21</c:f>
              <c:strCache>
                <c:ptCount val="1"/>
                <c:pt idx="0">
                  <c:v>Graph of Efficiency v Load</c:v>
                </c:pt>
              </c:strCache>
            </c:strRef>
          </c:tx>
          <c:spPr>
            <a:ln w="19050" cap="rnd">
              <a:solidFill>
                <a:schemeClr val="accent2"/>
              </a:solidFill>
              <a:round/>
            </a:ln>
            <a:effectLst/>
          </c:spPr>
          <c:marker>
            <c:symbol val="none"/>
          </c:marker>
          <c:xVal>
            <c:numRef>
              <c:f>'Rotational Friction'!$AH$8:$AH$17</c:f>
              <c:numCache>
                <c:formatCode>0.00%</c:formatCode>
                <c:ptCount val="10"/>
                <c:pt idx="0">
                  <c:v>0.8771929824561403</c:v>
                </c:pt>
                <c:pt idx="1">
                  <c:v>0.90090090090090091</c:v>
                </c:pt>
                <c:pt idx="2">
                  <c:v>0.91463414634146345</c:v>
                </c:pt>
                <c:pt idx="3">
                  <c:v>0.92165898617511521</c:v>
                </c:pt>
                <c:pt idx="4">
                  <c:v>0.92592592592592593</c:v>
                </c:pt>
                <c:pt idx="5">
                  <c:v>0.9375</c:v>
                </c:pt>
                <c:pt idx="6">
                  <c:v>0.94086021505376349</c:v>
                </c:pt>
                <c:pt idx="7">
                  <c:v>0.93896713615023475</c:v>
                </c:pt>
                <c:pt idx="8">
                  <c:v>0.93360995850622408</c:v>
                </c:pt>
                <c:pt idx="9">
                  <c:v>0.92764378478664189</c:v>
                </c:pt>
              </c:numCache>
            </c:numRef>
          </c:xVal>
          <c:y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234F-4DB6-A3E1-07FC6A047B66}"/>
            </c:ext>
          </c:extLst>
        </c:ser>
        <c:dLbls>
          <c:showLegendKey val="0"/>
          <c:showVal val="0"/>
          <c:showCatName val="0"/>
          <c:showSerName val="0"/>
          <c:showPercent val="0"/>
          <c:showBubbleSize val="0"/>
        </c:dLbls>
        <c:axId val="1899310895"/>
        <c:axId val="1899299855"/>
      </c:scatterChart>
      <c:valAx>
        <c:axId val="1899310895"/>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99299855"/>
        <c:crosses val="autoZero"/>
        <c:crossBetween val="midCat"/>
      </c:valAx>
      <c:valAx>
        <c:axId val="189929985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9931089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withinLinear" id="15">
  <a:schemeClr val="accent2"/>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withinLinear" id="15">
  <a:schemeClr val="accent2"/>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withinLinear" id="15">
  <a:schemeClr val="accent2"/>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withinLinear" id="15">
  <a:schemeClr val="accent2"/>
</cs:colorStyle>
</file>

<file path=xl/charts/colors9.xml><?xml version="1.0" encoding="utf-8"?>
<cs:colorStyle xmlns:cs="http://schemas.microsoft.com/office/drawing/2012/chartStyle" xmlns:a="http://schemas.openxmlformats.org/drawingml/2006/main" meth="withinLinear" id="14">
  <a:schemeClr val="accent1"/>
</cs:colorStyle>
</file>

<file path=xl/charts/colors10.xml><?xml version="1.0" encoding="utf-8"?>
<cs:colorStyle xmlns:cs="http://schemas.microsoft.com/office/drawing/2012/chartStyle" xmlns:a="http://schemas.openxmlformats.org/drawingml/2006/main" meth="withinLinear" id="15">
  <a:schemeClr val="accent2"/>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withinLinear" id="15">
  <a:schemeClr val="accent2"/>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withinLinear" id="14">
  <a:schemeClr val="accent1"/>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withinLinear" id="15">
  <a:schemeClr val="accent2"/>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withinLinear" id="15">
  <a:schemeClr val="accent2"/>
</cs:colorStyle>
</file>

<file path=xl/charts/colors22.xml><?xml version="1.0" encoding="utf-8"?>
<cs:colorStyle xmlns:cs="http://schemas.microsoft.com/office/drawing/2012/chartStyle" xmlns:a="http://schemas.openxmlformats.org/drawingml/2006/main" meth="withinLinear" id="15">
  <a:schemeClr val="accent2"/>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withinLinear" id="15">
  <a:schemeClr val="accent2"/>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withinLinear" id="15">
  <a:schemeClr val="accent2"/>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withinLinear" id="15">
  <a:schemeClr val="accent2"/>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3.xml.rels><?xml version="1.0" encoding="UTF-8" standalone="yes"?>
<Relationships xmlns="http://schemas.openxmlformats.org/package/2006/relationships"><Relationship Id="rId8" Type="http://schemas.openxmlformats.org/officeDocument/2006/relationships/chart" Target="../charts/chart22.xml"/><Relationship Id="rId13" Type="http://schemas.openxmlformats.org/officeDocument/2006/relationships/chart" Target="../charts/chart27.xml"/><Relationship Id="rId3" Type="http://schemas.openxmlformats.org/officeDocument/2006/relationships/chart" Target="../charts/chart17.xml"/><Relationship Id="rId7" Type="http://schemas.openxmlformats.org/officeDocument/2006/relationships/chart" Target="../charts/chart21.xml"/><Relationship Id="rId12" Type="http://schemas.openxmlformats.org/officeDocument/2006/relationships/chart" Target="../charts/chart26.xml"/><Relationship Id="rId2" Type="http://schemas.openxmlformats.org/officeDocument/2006/relationships/chart" Target="../charts/chart16.xml"/><Relationship Id="rId1" Type="http://schemas.openxmlformats.org/officeDocument/2006/relationships/chart" Target="../charts/chart15.xml"/><Relationship Id="rId6" Type="http://schemas.openxmlformats.org/officeDocument/2006/relationships/chart" Target="../charts/chart20.xml"/><Relationship Id="rId11" Type="http://schemas.openxmlformats.org/officeDocument/2006/relationships/chart" Target="../charts/chart25.xml"/><Relationship Id="rId5" Type="http://schemas.openxmlformats.org/officeDocument/2006/relationships/chart" Target="../charts/chart19.xml"/><Relationship Id="rId10" Type="http://schemas.openxmlformats.org/officeDocument/2006/relationships/chart" Target="../charts/chart24.xml"/><Relationship Id="rId4" Type="http://schemas.openxmlformats.org/officeDocument/2006/relationships/chart" Target="../charts/chart18.xml"/><Relationship Id="rId9" Type="http://schemas.openxmlformats.org/officeDocument/2006/relationships/chart" Target="../charts/chart23.xml"/><Relationship Id="rId14"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xdr:from>
      <xdr:col>10</xdr:col>
      <xdr:colOff>7620</xdr:colOff>
      <xdr:row>26</xdr:row>
      <xdr:rowOff>19050</xdr:rowOff>
    </xdr:from>
    <xdr:to>
      <xdr:col>14</xdr:col>
      <xdr:colOff>22860</xdr:colOff>
      <xdr:row>37</xdr:row>
      <xdr:rowOff>175260</xdr:rowOff>
    </xdr:to>
    <xdr:graphicFrame macro="">
      <xdr:nvGraphicFramePr>
        <xdr:cNvPr id="2" name="Chart 1">
          <a:extLst>
            <a:ext uri="{FF2B5EF4-FFF2-40B4-BE49-F238E27FC236}">
              <a16:creationId xmlns:a16="http://schemas.microsoft.com/office/drawing/2014/main" id="{4C869097-A19D-9BED-B0B2-EE4D21C6F33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15240</xdr:colOff>
      <xdr:row>37</xdr:row>
      <xdr:rowOff>179070</xdr:rowOff>
    </xdr:from>
    <xdr:to>
      <xdr:col>14</xdr:col>
      <xdr:colOff>53340</xdr:colOff>
      <xdr:row>51</xdr:row>
      <xdr:rowOff>30480</xdr:rowOff>
    </xdr:to>
    <xdr:graphicFrame macro="">
      <xdr:nvGraphicFramePr>
        <xdr:cNvPr id="3" name="Chart 2">
          <a:extLst>
            <a:ext uri="{FF2B5EF4-FFF2-40B4-BE49-F238E27FC236}">
              <a16:creationId xmlns:a16="http://schemas.microsoft.com/office/drawing/2014/main" id="{D3AF42F7-FD60-DD65-1B36-667BCA3BB04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7620</xdr:colOff>
      <xdr:row>25</xdr:row>
      <xdr:rowOff>171450</xdr:rowOff>
    </xdr:from>
    <xdr:to>
      <xdr:col>9</xdr:col>
      <xdr:colOff>15240</xdr:colOff>
      <xdr:row>37</xdr:row>
      <xdr:rowOff>15240</xdr:rowOff>
    </xdr:to>
    <xdr:graphicFrame macro="">
      <xdr:nvGraphicFramePr>
        <xdr:cNvPr id="4" name="Chart 3">
          <a:extLst>
            <a:ext uri="{FF2B5EF4-FFF2-40B4-BE49-F238E27FC236}">
              <a16:creationId xmlns:a16="http://schemas.microsoft.com/office/drawing/2014/main" id="{90F76BC0-8AF3-FDB4-5AAA-570C78209C2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0</xdr:colOff>
      <xdr:row>38</xdr:row>
      <xdr:rowOff>3810</xdr:rowOff>
    </xdr:from>
    <xdr:to>
      <xdr:col>8</xdr:col>
      <xdr:colOff>624840</xdr:colOff>
      <xdr:row>50</xdr:row>
      <xdr:rowOff>99060</xdr:rowOff>
    </xdr:to>
    <xdr:graphicFrame macro="">
      <xdr:nvGraphicFramePr>
        <xdr:cNvPr id="5" name="Chart 4">
          <a:extLst>
            <a:ext uri="{FF2B5EF4-FFF2-40B4-BE49-F238E27FC236}">
              <a16:creationId xmlns:a16="http://schemas.microsoft.com/office/drawing/2014/main" id="{5D380AF8-4FEC-1BAD-9172-B1F1A961036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22860</xdr:colOff>
      <xdr:row>25</xdr:row>
      <xdr:rowOff>179070</xdr:rowOff>
    </xdr:from>
    <xdr:to>
      <xdr:col>4</xdr:col>
      <xdr:colOff>0</xdr:colOff>
      <xdr:row>38</xdr:row>
      <xdr:rowOff>53340</xdr:rowOff>
    </xdr:to>
    <xdr:graphicFrame macro="">
      <xdr:nvGraphicFramePr>
        <xdr:cNvPr id="6" name="Chart 5">
          <a:extLst>
            <a:ext uri="{FF2B5EF4-FFF2-40B4-BE49-F238E27FC236}">
              <a16:creationId xmlns:a16="http://schemas.microsoft.com/office/drawing/2014/main" id="{1079382A-1655-D506-7E40-ADC606D8ADA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38</xdr:row>
      <xdr:rowOff>179070</xdr:rowOff>
    </xdr:from>
    <xdr:to>
      <xdr:col>4</xdr:col>
      <xdr:colOff>0</xdr:colOff>
      <xdr:row>51</xdr:row>
      <xdr:rowOff>99060</xdr:rowOff>
    </xdr:to>
    <xdr:graphicFrame macro="">
      <xdr:nvGraphicFramePr>
        <xdr:cNvPr id="7" name="Chart 6">
          <a:extLst>
            <a:ext uri="{FF2B5EF4-FFF2-40B4-BE49-F238E27FC236}">
              <a16:creationId xmlns:a16="http://schemas.microsoft.com/office/drawing/2014/main" id="{96DC25A5-2E4F-CD7D-E3ED-EF9D8412772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xdr:col>
      <xdr:colOff>21771</xdr:colOff>
      <xdr:row>30</xdr:row>
      <xdr:rowOff>16328</xdr:rowOff>
    </xdr:from>
    <xdr:to>
      <xdr:col>19</xdr:col>
      <xdr:colOff>1045029</xdr:colOff>
      <xdr:row>44</xdr:row>
      <xdr:rowOff>168728</xdr:rowOff>
    </xdr:to>
    <xdr:graphicFrame macro="">
      <xdr:nvGraphicFramePr>
        <xdr:cNvPr id="8" name="Chart 7">
          <a:extLst>
            <a:ext uri="{FF2B5EF4-FFF2-40B4-BE49-F238E27FC236}">
              <a16:creationId xmlns:a16="http://schemas.microsoft.com/office/drawing/2014/main" id="{51B02E0F-EC9E-1E39-91BD-74D12786D8E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15</xdr:col>
      <xdr:colOff>598714</xdr:colOff>
      <xdr:row>45</xdr:row>
      <xdr:rowOff>179614</xdr:rowOff>
    </xdr:from>
    <xdr:to>
      <xdr:col>19</xdr:col>
      <xdr:colOff>1055914</xdr:colOff>
      <xdr:row>60</xdr:row>
      <xdr:rowOff>146957</xdr:rowOff>
    </xdr:to>
    <xdr:graphicFrame macro="">
      <xdr:nvGraphicFramePr>
        <xdr:cNvPr id="9" name="Chart 8">
          <a:extLst>
            <a:ext uri="{FF2B5EF4-FFF2-40B4-BE49-F238E27FC236}">
              <a16:creationId xmlns:a16="http://schemas.microsoft.com/office/drawing/2014/main" id="{536B06C3-BBC7-2AF8-0849-85E4343DF2F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23</xdr:col>
      <xdr:colOff>10885</xdr:colOff>
      <xdr:row>23</xdr:row>
      <xdr:rowOff>16329</xdr:rowOff>
    </xdr:from>
    <xdr:to>
      <xdr:col>28</xdr:col>
      <xdr:colOff>0</xdr:colOff>
      <xdr:row>37</xdr:row>
      <xdr:rowOff>136072</xdr:rowOff>
    </xdr:to>
    <xdr:graphicFrame macro="">
      <xdr:nvGraphicFramePr>
        <xdr:cNvPr id="11" name="Chart 10">
          <a:extLst>
            <a:ext uri="{FF2B5EF4-FFF2-40B4-BE49-F238E27FC236}">
              <a16:creationId xmlns:a16="http://schemas.microsoft.com/office/drawing/2014/main" id="{F0B4FC59-90A7-3693-85CC-8837AE8F07E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23</xdr:col>
      <xdr:colOff>-1</xdr:colOff>
      <xdr:row>37</xdr:row>
      <xdr:rowOff>179615</xdr:rowOff>
    </xdr:from>
    <xdr:to>
      <xdr:col>27</xdr:col>
      <xdr:colOff>598714</xdr:colOff>
      <xdr:row>52</xdr:row>
      <xdr:rowOff>146958</xdr:rowOff>
    </xdr:to>
    <xdr:graphicFrame macro="">
      <xdr:nvGraphicFramePr>
        <xdr:cNvPr id="12" name="Chart 11">
          <a:extLst>
            <a:ext uri="{FF2B5EF4-FFF2-40B4-BE49-F238E27FC236}">
              <a16:creationId xmlns:a16="http://schemas.microsoft.com/office/drawing/2014/main" id="{82533D68-561A-76B5-CE93-C78BE100FD4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29</xdr:col>
      <xdr:colOff>32657</xdr:colOff>
      <xdr:row>23</xdr:row>
      <xdr:rowOff>27214</xdr:rowOff>
    </xdr:from>
    <xdr:to>
      <xdr:col>34</xdr:col>
      <xdr:colOff>21771</xdr:colOff>
      <xdr:row>37</xdr:row>
      <xdr:rowOff>146957</xdr:rowOff>
    </xdr:to>
    <xdr:graphicFrame macro="">
      <xdr:nvGraphicFramePr>
        <xdr:cNvPr id="13" name="Chart 12">
          <a:extLst>
            <a:ext uri="{FF2B5EF4-FFF2-40B4-BE49-F238E27FC236}">
              <a16:creationId xmlns:a16="http://schemas.microsoft.com/office/drawing/2014/main" id="{7ECC0D51-A3D4-10EA-170F-FE26C2B88A6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29</xdr:col>
      <xdr:colOff>32657</xdr:colOff>
      <xdr:row>37</xdr:row>
      <xdr:rowOff>179615</xdr:rowOff>
    </xdr:from>
    <xdr:to>
      <xdr:col>33</xdr:col>
      <xdr:colOff>576942</xdr:colOff>
      <xdr:row>52</xdr:row>
      <xdr:rowOff>146958</xdr:rowOff>
    </xdr:to>
    <xdr:graphicFrame macro="">
      <xdr:nvGraphicFramePr>
        <xdr:cNvPr id="14" name="Chart 13">
          <a:extLst>
            <a:ext uri="{FF2B5EF4-FFF2-40B4-BE49-F238E27FC236}">
              <a16:creationId xmlns:a16="http://schemas.microsoft.com/office/drawing/2014/main" id="{E2D3588F-5C4B-2768-A644-A48DFFD39DB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29392</xdr:colOff>
      <xdr:row>13</xdr:row>
      <xdr:rowOff>4899</xdr:rowOff>
    </xdr:from>
    <xdr:to>
      <xdr:col>7</xdr:col>
      <xdr:colOff>31569</xdr:colOff>
      <xdr:row>27</xdr:row>
      <xdr:rowOff>4899</xdr:rowOff>
    </xdr:to>
    <xdr:graphicFrame macro="">
      <xdr:nvGraphicFramePr>
        <xdr:cNvPr id="2" name="Chart 1">
          <a:extLst>
            <a:ext uri="{FF2B5EF4-FFF2-40B4-BE49-F238E27FC236}">
              <a16:creationId xmlns:a16="http://schemas.microsoft.com/office/drawing/2014/main" id="{F75BEF4B-4CE4-7DC5-5ECF-512572ADE04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51163</xdr:colOff>
      <xdr:row>12</xdr:row>
      <xdr:rowOff>12519</xdr:rowOff>
    </xdr:from>
    <xdr:to>
      <xdr:col>14</xdr:col>
      <xdr:colOff>118654</xdr:colOff>
      <xdr:row>26</xdr:row>
      <xdr:rowOff>12519</xdr:rowOff>
    </xdr:to>
    <xdr:graphicFrame macro="">
      <xdr:nvGraphicFramePr>
        <xdr:cNvPr id="3" name="Chart 2">
          <a:extLst>
            <a:ext uri="{FF2B5EF4-FFF2-40B4-BE49-F238E27FC236}">
              <a16:creationId xmlns:a16="http://schemas.microsoft.com/office/drawing/2014/main" id="{9890065D-4302-8D69-7ECF-64E31E9F8F8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20</xdr:row>
      <xdr:rowOff>171450</xdr:rowOff>
    </xdr:from>
    <xdr:to>
      <xdr:col>5</xdr:col>
      <xdr:colOff>0</xdr:colOff>
      <xdr:row>34</xdr:row>
      <xdr:rowOff>71717</xdr:rowOff>
    </xdr:to>
    <xdr:graphicFrame macro="">
      <xdr:nvGraphicFramePr>
        <xdr:cNvPr id="2" name="Chart 1">
          <a:extLst>
            <a:ext uri="{FF2B5EF4-FFF2-40B4-BE49-F238E27FC236}">
              <a16:creationId xmlns:a16="http://schemas.microsoft.com/office/drawing/2014/main" id="{6EB3455E-CA68-596A-BAF1-E407895EDC3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36</xdr:row>
      <xdr:rowOff>8964</xdr:rowOff>
    </xdr:from>
    <xdr:to>
      <xdr:col>4</xdr:col>
      <xdr:colOff>600634</xdr:colOff>
      <xdr:row>48</xdr:row>
      <xdr:rowOff>89647</xdr:rowOff>
    </xdr:to>
    <xdr:graphicFrame macro="">
      <xdr:nvGraphicFramePr>
        <xdr:cNvPr id="3" name="Chart 2">
          <a:extLst>
            <a:ext uri="{FF2B5EF4-FFF2-40B4-BE49-F238E27FC236}">
              <a16:creationId xmlns:a16="http://schemas.microsoft.com/office/drawing/2014/main" id="{93BDB428-EA93-0613-E0DA-DD15A748152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605119</xdr:colOff>
      <xdr:row>20</xdr:row>
      <xdr:rowOff>179293</xdr:rowOff>
    </xdr:from>
    <xdr:to>
      <xdr:col>19</xdr:col>
      <xdr:colOff>600635</xdr:colOff>
      <xdr:row>34</xdr:row>
      <xdr:rowOff>80682</xdr:rowOff>
    </xdr:to>
    <xdr:graphicFrame macro="">
      <xdr:nvGraphicFramePr>
        <xdr:cNvPr id="4" name="Chart 3">
          <a:extLst>
            <a:ext uri="{FF2B5EF4-FFF2-40B4-BE49-F238E27FC236}">
              <a16:creationId xmlns:a16="http://schemas.microsoft.com/office/drawing/2014/main" id="{BB21BDCF-4159-EAB6-7480-DE2E76F6374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4482</xdr:colOff>
      <xdr:row>20</xdr:row>
      <xdr:rowOff>170329</xdr:rowOff>
    </xdr:from>
    <xdr:to>
      <xdr:col>10</xdr:col>
      <xdr:colOff>0</xdr:colOff>
      <xdr:row>34</xdr:row>
      <xdr:rowOff>71716</xdr:rowOff>
    </xdr:to>
    <xdr:graphicFrame macro="">
      <xdr:nvGraphicFramePr>
        <xdr:cNvPr id="5" name="Chart 4">
          <a:extLst>
            <a:ext uri="{FF2B5EF4-FFF2-40B4-BE49-F238E27FC236}">
              <a16:creationId xmlns:a16="http://schemas.microsoft.com/office/drawing/2014/main" id="{039BC545-1DE9-471E-B55E-EF106C1FD36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4482</xdr:colOff>
      <xdr:row>36</xdr:row>
      <xdr:rowOff>8964</xdr:rowOff>
    </xdr:from>
    <xdr:to>
      <xdr:col>9</xdr:col>
      <xdr:colOff>591671</xdr:colOff>
      <xdr:row>48</xdr:row>
      <xdr:rowOff>89647</xdr:rowOff>
    </xdr:to>
    <xdr:graphicFrame macro="">
      <xdr:nvGraphicFramePr>
        <xdr:cNvPr id="6" name="Chart 5">
          <a:extLst>
            <a:ext uri="{FF2B5EF4-FFF2-40B4-BE49-F238E27FC236}">
              <a16:creationId xmlns:a16="http://schemas.microsoft.com/office/drawing/2014/main" id="{D6A05CC2-2255-2516-0569-FE9FE763EAD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13447</xdr:colOff>
      <xdr:row>20</xdr:row>
      <xdr:rowOff>170329</xdr:rowOff>
    </xdr:from>
    <xdr:to>
      <xdr:col>14</xdr:col>
      <xdr:colOff>600635</xdr:colOff>
      <xdr:row>34</xdr:row>
      <xdr:rowOff>71717</xdr:rowOff>
    </xdr:to>
    <xdr:graphicFrame macro="">
      <xdr:nvGraphicFramePr>
        <xdr:cNvPr id="7" name="Chart 6">
          <a:extLst>
            <a:ext uri="{FF2B5EF4-FFF2-40B4-BE49-F238E27FC236}">
              <a16:creationId xmlns:a16="http://schemas.microsoft.com/office/drawing/2014/main" id="{1340F88B-3127-9FB1-66D3-1A6CC451DAE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9</xdr:col>
      <xdr:colOff>605118</xdr:colOff>
      <xdr:row>36</xdr:row>
      <xdr:rowOff>8965</xdr:rowOff>
    </xdr:from>
    <xdr:to>
      <xdr:col>15</xdr:col>
      <xdr:colOff>0</xdr:colOff>
      <xdr:row>48</xdr:row>
      <xdr:rowOff>98612</xdr:rowOff>
    </xdr:to>
    <xdr:graphicFrame macro="">
      <xdr:nvGraphicFramePr>
        <xdr:cNvPr id="8" name="Chart 7">
          <a:extLst>
            <a:ext uri="{FF2B5EF4-FFF2-40B4-BE49-F238E27FC236}">
              <a16:creationId xmlns:a16="http://schemas.microsoft.com/office/drawing/2014/main" id="{AF74DE23-D18C-6EF2-B377-33F6D446C6E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15</xdr:col>
      <xdr:colOff>4482</xdr:colOff>
      <xdr:row>36</xdr:row>
      <xdr:rowOff>8964</xdr:rowOff>
    </xdr:from>
    <xdr:to>
      <xdr:col>20</xdr:col>
      <xdr:colOff>0</xdr:colOff>
      <xdr:row>48</xdr:row>
      <xdr:rowOff>107577</xdr:rowOff>
    </xdr:to>
    <xdr:graphicFrame macro="">
      <xdr:nvGraphicFramePr>
        <xdr:cNvPr id="9" name="Chart 8">
          <a:extLst>
            <a:ext uri="{FF2B5EF4-FFF2-40B4-BE49-F238E27FC236}">
              <a16:creationId xmlns:a16="http://schemas.microsoft.com/office/drawing/2014/main" id="{FE5D9F10-F061-3051-EE96-9F830D899FC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20</xdr:col>
      <xdr:colOff>13446</xdr:colOff>
      <xdr:row>20</xdr:row>
      <xdr:rowOff>170329</xdr:rowOff>
    </xdr:from>
    <xdr:to>
      <xdr:col>24</xdr:col>
      <xdr:colOff>600635</xdr:colOff>
      <xdr:row>34</xdr:row>
      <xdr:rowOff>71717</xdr:rowOff>
    </xdr:to>
    <xdr:graphicFrame macro="">
      <xdr:nvGraphicFramePr>
        <xdr:cNvPr id="10" name="Chart 9">
          <a:extLst>
            <a:ext uri="{FF2B5EF4-FFF2-40B4-BE49-F238E27FC236}">
              <a16:creationId xmlns:a16="http://schemas.microsoft.com/office/drawing/2014/main" id="{2528B4B2-86F3-527C-B21D-F58C7CA622B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20</xdr:col>
      <xdr:colOff>4482</xdr:colOff>
      <xdr:row>36</xdr:row>
      <xdr:rowOff>8964</xdr:rowOff>
    </xdr:from>
    <xdr:to>
      <xdr:col>24</xdr:col>
      <xdr:colOff>591671</xdr:colOff>
      <xdr:row>48</xdr:row>
      <xdr:rowOff>107577</xdr:rowOff>
    </xdr:to>
    <xdr:graphicFrame macro="">
      <xdr:nvGraphicFramePr>
        <xdr:cNvPr id="11" name="Chart 10">
          <a:extLst>
            <a:ext uri="{FF2B5EF4-FFF2-40B4-BE49-F238E27FC236}">
              <a16:creationId xmlns:a16="http://schemas.microsoft.com/office/drawing/2014/main" id="{2A68E5E5-B69B-969D-A3E8-B3AE0D6DC8A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25</xdr:col>
      <xdr:colOff>13447</xdr:colOff>
      <xdr:row>20</xdr:row>
      <xdr:rowOff>170329</xdr:rowOff>
    </xdr:from>
    <xdr:to>
      <xdr:col>29</xdr:col>
      <xdr:colOff>600635</xdr:colOff>
      <xdr:row>34</xdr:row>
      <xdr:rowOff>71717</xdr:rowOff>
    </xdr:to>
    <xdr:graphicFrame macro="">
      <xdr:nvGraphicFramePr>
        <xdr:cNvPr id="12" name="Chart 11">
          <a:extLst>
            <a:ext uri="{FF2B5EF4-FFF2-40B4-BE49-F238E27FC236}">
              <a16:creationId xmlns:a16="http://schemas.microsoft.com/office/drawing/2014/main" id="{0802AA80-53FA-E2DA-2407-9751502912A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25</xdr:col>
      <xdr:colOff>13446</xdr:colOff>
      <xdr:row>36</xdr:row>
      <xdr:rowOff>17928</xdr:rowOff>
    </xdr:from>
    <xdr:to>
      <xdr:col>29</xdr:col>
      <xdr:colOff>600635</xdr:colOff>
      <xdr:row>48</xdr:row>
      <xdr:rowOff>107576</xdr:rowOff>
    </xdr:to>
    <xdr:graphicFrame macro="">
      <xdr:nvGraphicFramePr>
        <xdr:cNvPr id="13" name="Chart 12">
          <a:extLst>
            <a:ext uri="{FF2B5EF4-FFF2-40B4-BE49-F238E27FC236}">
              <a16:creationId xmlns:a16="http://schemas.microsoft.com/office/drawing/2014/main" id="{66336799-FD2D-3B40-A2CF-E55817B104B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30</xdr:col>
      <xdr:colOff>13447</xdr:colOff>
      <xdr:row>20</xdr:row>
      <xdr:rowOff>170329</xdr:rowOff>
    </xdr:from>
    <xdr:to>
      <xdr:col>35</xdr:col>
      <xdr:colOff>8965</xdr:colOff>
      <xdr:row>34</xdr:row>
      <xdr:rowOff>62753</xdr:rowOff>
    </xdr:to>
    <xdr:graphicFrame macro="">
      <xdr:nvGraphicFramePr>
        <xdr:cNvPr id="14" name="Chart 13">
          <a:extLst>
            <a:ext uri="{FF2B5EF4-FFF2-40B4-BE49-F238E27FC236}">
              <a16:creationId xmlns:a16="http://schemas.microsoft.com/office/drawing/2014/main" id="{0C0EA564-197B-E1A8-813A-04E73DEA737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30</xdr:col>
      <xdr:colOff>4483</xdr:colOff>
      <xdr:row>36</xdr:row>
      <xdr:rowOff>8964</xdr:rowOff>
    </xdr:from>
    <xdr:to>
      <xdr:col>35</xdr:col>
      <xdr:colOff>0</xdr:colOff>
      <xdr:row>48</xdr:row>
      <xdr:rowOff>89647</xdr:rowOff>
    </xdr:to>
    <xdr:graphicFrame macro="">
      <xdr:nvGraphicFramePr>
        <xdr:cNvPr id="15" name="Chart 14">
          <a:extLst>
            <a:ext uri="{FF2B5EF4-FFF2-40B4-BE49-F238E27FC236}">
              <a16:creationId xmlns:a16="http://schemas.microsoft.com/office/drawing/2014/main" id="{FEC20E90-B3BC-918B-435F-6F4901463F2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25</xdr:col>
      <xdr:colOff>0</xdr:colOff>
      <xdr:row>49</xdr:row>
      <xdr:rowOff>8965</xdr:rowOff>
    </xdr:from>
    <xdr:to>
      <xdr:col>29</xdr:col>
      <xdr:colOff>582706</xdr:colOff>
      <xdr:row>52</xdr:row>
      <xdr:rowOff>125506</xdr:rowOff>
    </xdr:to>
    <xdr:sp macro="" textlink="">
      <xdr:nvSpPr>
        <xdr:cNvPr id="16" name="TextBox 15">
          <a:extLst>
            <a:ext uri="{FF2B5EF4-FFF2-40B4-BE49-F238E27FC236}">
              <a16:creationId xmlns:a16="http://schemas.microsoft.com/office/drawing/2014/main" id="{F0CC5840-6525-EE23-2B2F-8E1E7F34EF21}"/>
            </a:ext>
          </a:extLst>
        </xdr:cNvPr>
        <xdr:cNvSpPr txBox="1"/>
      </xdr:nvSpPr>
      <xdr:spPr>
        <a:xfrm>
          <a:off x="15813741" y="8928847"/>
          <a:ext cx="3021106" cy="654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 think the Brass Bearing graph for Efficency v Load </a:t>
          </a:r>
          <a:r>
            <a:rPr lang="en-GB" sz="1100" baseline="0"/>
            <a:t> looks so inconsistent due to not messuring the drop correctly</a:t>
          </a:r>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sheetPr>
    <tabColor rgb="FFFF0000"/>
  </sheetPr>
  <dimension ref="A1:AR45"/>
  <sheetViews>
    <sheetView topLeftCell="C2" zoomScale="70" zoomScaleNormal="70" workbookViewId="0">
      <selection activeCell="C14" sqref="C14"/>
    </sheetView>
  </sheetViews>
  <sheetFormatPr defaultRowHeight="14.4" x14ac:dyDescent="0.3"/>
  <cols>
    <col min="1" max="1" width="17.44140625" customWidth="1"/>
    <col min="2" max="2" width="9.33203125" customWidth="1"/>
    <col min="3" max="3" width="19.88671875" customWidth="1"/>
    <col min="4" max="4" width="11.5546875" bestFit="1" customWidth="1"/>
    <col min="5" max="5" width="15.88671875" bestFit="1" customWidth="1"/>
    <col min="6" max="6" width="7.6640625" customWidth="1"/>
    <col min="7" max="7" width="19.88671875" customWidth="1"/>
    <col min="8" max="8" width="11.5546875" bestFit="1" customWidth="1"/>
    <col min="10" max="10" width="7.33203125" customWidth="1"/>
    <col min="11" max="11" width="17.88671875" customWidth="1"/>
    <col min="13" max="13" width="9" customWidth="1"/>
    <col min="15" max="15" width="9.6640625" customWidth="1"/>
  </cols>
  <sheetData>
    <row r="1" spans="1:32" x14ac:dyDescent="0.3">
      <c r="A1" s="1" t="s">
        <v>0</v>
      </c>
    </row>
    <row r="2" spans="1:32" x14ac:dyDescent="0.3">
      <c r="A2" s="1" t="s">
        <v>1</v>
      </c>
    </row>
    <row r="3" spans="1:32" ht="15" thickBot="1" x14ac:dyDescent="0.35">
      <c r="A3" s="1" t="s">
        <v>2</v>
      </c>
      <c r="K3" s="1" t="s">
        <v>3</v>
      </c>
    </row>
    <row r="4" spans="1:32" ht="15.6" thickTop="1" thickBot="1" x14ac:dyDescent="0.35">
      <c r="A4" s="313" t="s">
        <v>4</v>
      </c>
      <c r="B4" s="313"/>
      <c r="C4" s="313"/>
      <c r="D4" s="313"/>
      <c r="E4" s="314" t="s">
        <v>5</v>
      </c>
      <c r="F4" s="314"/>
      <c r="G4" s="314"/>
      <c r="H4" s="314"/>
      <c r="K4" s="313" t="s">
        <v>4</v>
      </c>
      <c r="L4" s="313"/>
      <c r="M4" s="313"/>
      <c r="N4" s="313"/>
      <c r="O4" s="314" t="s">
        <v>5</v>
      </c>
      <c r="P4" s="314"/>
      <c r="Q4" s="314"/>
      <c r="R4" s="314"/>
      <c r="U4" s="132" t="s">
        <v>6</v>
      </c>
      <c r="V4" s="133"/>
      <c r="W4" s="133"/>
      <c r="X4" s="133"/>
      <c r="Y4" s="133"/>
      <c r="Z4" s="133"/>
      <c r="AA4" s="134"/>
      <c r="AB4" s="197" t="s">
        <v>7</v>
      </c>
      <c r="AC4" s="198"/>
      <c r="AD4" s="198"/>
      <c r="AE4" s="198"/>
      <c r="AF4" s="199"/>
    </row>
    <row r="5" spans="1:32" ht="15" thickTop="1" x14ac:dyDescent="0.3">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0"/>
      <c r="AC5" s="201"/>
      <c r="AD5" s="201"/>
      <c r="AE5" s="201"/>
      <c r="AF5" s="202"/>
    </row>
    <row r="6" spans="1:32" x14ac:dyDescent="0.3">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0"/>
      <c r="AC6" s="201"/>
      <c r="AD6" s="201"/>
      <c r="AE6" s="201"/>
      <c r="AF6" s="202"/>
    </row>
    <row r="7" spans="1:32" x14ac:dyDescent="0.3">
      <c r="A7" s="15">
        <v>150</v>
      </c>
      <c r="B7" s="206"/>
      <c r="C7" s="206"/>
      <c r="D7" s="206"/>
      <c r="E7" s="17">
        <v>150</v>
      </c>
      <c r="F7" s="206"/>
      <c r="G7" s="206"/>
      <c r="H7" s="215"/>
      <c r="K7" s="15">
        <v>150</v>
      </c>
      <c r="L7" s="206"/>
      <c r="M7" s="16">
        <v>0.18</v>
      </c>
      <c r="N7" s="206"/>
      <c r="O7" s="17">
        <v>380</v>
      </c>
      <c r="P7" s="206"/>
      <c r="Q7" s="206"/>
      <c r="R7" s="215"/>
      <c r="U7" s="135" t="s">
        <v>14</v>
      </c>
      <c r="V7" s="136"/>
      <c r="W7" s="136"/>
      <c r="X7" s="136"/>
      <c r="Y7" s="136"/>
      <c r="Z7" s="136"/>
      <c r="AA7" s="137"/>
      <c r="AB7" s="200"/>
      <c r="AC7" s="201"/>
      <c r="AD7" s="201"/>
      <c r="AE7" s="201"/>
      <c r="AF7" s="202"/>
    </row>
    <row r="8" spans="1:32" x14ac:dyDescent="0.3">
      <c r="A8" s="15">
        <v>200</v>
      </c>
      <c r="B8" s="206"/>
      <c r="C8" s="206"/>
      <c r="D8" s="206"/>
      <c r="E8" s="17">
        <v>200</v>
      </c>
      <c r="F8" s="206"/>
      <c r="G8" s="206"/>
      <c r="H8" s="215"/>
      <c r="K8" s="15">
        <v>200</v>
      </c>
      <c r="L8" s="206"/>
      <c r="M8" s="16">
        <v>0.18</v>
      </c>
      <c r="N8" s="206"/>
      <c r="O8" s="17">
        <v>510</v>
      </c>
      <c r="P8" s="206"/>
      <c r="Q8" s="206"/>
      <c r="R8" s="215"/>
      <c r="U8" s="135" t="s">
        <v>15</v>
      </c>
      <c r="V8" s="136"/>
      <c r="W8" s="136"/>
      <c r="X8" s="136"/>
      <c r="Y8" s="136"/>
      <c r="Z8" s="136"/>
      <c r="AA8" s="137"/>
      <c r="AB8" s="200"/>
      <c r="AC8" s="201"/>
      <c r="AD8" s="201"/>
      <c r="AE8" s="201"/>
      <c r="AF8" s="202"/>
    </row>
    <row r="9" spans="1:32" x14ac:dyDescent="0.3">
      <c r="A9" s="15">
        <v>300</v>
      </c>
      <c r="B9" s="206"/>
      <c r="C9" s="206"/>
      <c r="D9" s="206"/>
      <c r="E9" s="17">
        <v>300</v>
      </c>
      <c r="F9" s="206"/>
      <c r="G9" s="206"/>
      <c r="H9" s="215"/>
      <c r="K9" s="15">
        <v>100</v>
      </c>
      <c r="L9" s="206"/>
      <c r="M9" s="16">
        <v>0.1</v>
      </c>
      <c r="N9" s="206"/>
      <c r="O9" s="17">
        <v>200</v>
      </c>
      <c r="P9" s="206"/>
      <c r="Q9" s="206"/>
      <c r="R9" s="215"/>
      <c r="U9" s="135" t="s">
        <v>16</v>
      </c>
      <c r="V9" s="136"/>
      <c r="W9" s="136"/>
      <c r="X9" s="136"/>
      <c r="Y9" s="136"/>
      <c r="Z9" s="136"/>
      <c r="AA9" s="137"/>
      <c r="AB9" s="200"/>
      <c r="AC9" s="201"/>
      <c r="AD9" s="201"/>
      <c r="AE9" s="201"/>
      <c r="AF9" s="202"/>
    </row>
    <row r="10" spans="1:32" x14ac:dyDescent="0.3">
      <c r="A10" s="15">
        <v>100</v>
      </c>
      <c r="B10" s="206"/>
      <c r="C10" s="206"/>
      <c r="D10" s="206"/>
      <c r="E10" s="17">
        <v>200</v>
      </c>
      <c r="F10" s="206"/>
      <c r="G10" s="206"/>
      <c r="H10" s="215"/>
      <c r="K10" s="15">
        <v>150</v>
      </c>
      <c r="L10" s="206"/>
      <c r="M10" s="16">
        <v>0.1</v>
      </c>
      <c r="N10" s="206"/>
      <c r="O10" s="17">
        <v>310</v>
      </c>
      <c r="P10" s="206"/>
      <c r="Q10" s="206"/>
      <c r="R10" s="215"/>
      <c r="U10" s="135"/>
      <c r="V10" s="136"/>
      <c r="W10" s="136"/>
      <c r="X10" s="136"/>
      <c r="Y10" s="136"/>
      <c r="Z10" s="136"/>
      <c r="AA10" s="137"/>
      <c r="AB10" s="200"/>
      <c r="AC10" s="201"/>
      <c r="AD10" s="201"/>
      <c r="AE10" s="201"/>
      <c r="AF10" s="202"/>
    </row>
    <row r="11" spans="1:32" ht="15" thickBot="1" x14ac:dyDescent="0.35">
      <c r="A11" s="19">
        <v>150</v>
      </c>
      <c r="B11" s="214"/>
      <c r="C11" s="214"/>
      <c r="D11" s="214"/>
      <c r="E11" s="21">
        <v>300</v>
      </c>
      <c r="F11" s="214"/>
      <c r="G11" s="214"/>
      <c r="H11" s="216"/>
      <c r="K11" s="19">
        <v>200</v>
      </c>
      <c r="L11" s="214"/>
      <c r="M11" s="20">
        <v>0.1</v>
      </c>
      <c r="N11" s="214"/>
      <c r="O11" s="21">
        <v>400</v>
      </c>
      <c r="P11" s="214"/>
      <c r="Q11" s="214"/>
      <c r="R11" s="216"/>
      <c r="U11" s="138"/>
      <c r="V11" s="139"/>
      <c r="W11" s="139"/>
      <c r="X11" s="139"/>
      <c r="Y11" s="139"/>
      <c r="Z11" s="139"/>
      <c r="AA11" s="140"/>
      <c r="AB11" s="203"/>
      <c r="AC11" s="204"/>
      <c r="AD11" s="204"/>
      <c r="AE11" s="204"/>
      <c r="AF11" s="205"/>
    </row>
    <row r="12" spans="1:32" ht="15" thickTop="1" x14ac:dyDescent="0.3"/>
    <row r="15" spans="1:32" x14ac:dyDescent="0.3">
      <c r="A15" s="1" t="s">
        <v>17</v>
      </c>
      <c r="B15" s="1"/>
      <c r="C15" s="1"/>
      <c r="D15" s="1"/>
      <c r="E15" s="1"/>
      <c r="F15" s="1"/>
    </row>
    <row r="16" spans="1:32" x14ac:dyDescent="0.3">
      <c r="A16" s="1" t="s">
        <v>18</v>
      </c>
      <c r="B16" s="1"/>
      <c r="C16" s="1"/>
      <c r="D16" s="1"/>
      <c r="E16" s="1" t="s">
        <v>19</v>
      </c>
      <c r="F16" s="1"/>
    </row>
    <row r="17" spans="1:44" ht="15" thickBot="1" x14ac:dyDescent="0.35"/>
    <row r="18" spans="1:44" ht="15" thickBot="1" x14ac:dyDescent="0.35">
      <c r="A18" s="181" t="s">
        <v>20</v>
      </c>
      <c r="E18" s="182" t="s">
        <v>20</v>
      </c>
      <c r="K18" s="307" t="s">
        <v>21</v>
      </c>
      <c r="L18" s="308"/>
      <c r="M18" s="308"/>
      <c r="N18" s="308"/>
      <c r="O18" s="308"/>
      <c r="P18" s="308"/>
      <c r="Q18" s="308"/>
      <c r="R18" s="308"/>
      <c r="S18" s="308"/>
      <c r="T18" s="309"/>
    </row>
    <row r="19" spans="1:44" x14ac:dyDescent="0.3">
      <c r="A19" s="183" t="s">
        <v>22</v>
      </c>
      <c r="E19" s="184" t="s">
        <v>23</v>
      </c>
      <c r="K19" s="200" t="s">
        <v>7</v>
      </c>
      <c r="L19" s="201"/>
      <c r="M19" s="201"/>
      <c r="N19" s="201"/>
      <c r="O19" s="201"/>
      <c r="P19" s="201"/>
      <c r="Q19" s="201"/>
      <c r="R19" s="201"/>
      <c r="S19" s="201"/>
      <c r="T19" s="202"/>
    </row>
    <row r="20" spans="1:44" x14ac:dyDescent="0.3">
      <c r="A20" s="183" t="s">
        <v>24</v>
      </c>
      <c r="E20" s="184" t="s">
        <v>24</v>
      </c>
      <c r="K20" s="200"/>
      <c r="L20" s="201"/>
      <c r="M20" s="201"/>
      <c r="N20" s="201"/>
      <c r="O20" s="201"/>
      <c r="P20" s="201"/>
      <c r="Q20" s="201"/>
      <c r="R20" s="201"/>
      <c r="S20" s="201"/>
      <c r="T20" s="202"/>
    </row>
    <row r="21" spans="1:44" ht="15" thickBot="1" x14ac:dyDescent="0.35">
      <c r="A21" s="185" t="s">
        <v>25</v>
      </c>
      <c r="E21" s="186" t="s">
        <v>26</v>
      </c>
      <c r="K21" s="200"/>
      <c r="L21" s="201"/>
      <c r="M21" s="201"/>
      <c r="N21" s="201"/>
      <c r="O21" s="201"/>
      <c r="P21" s="201"/>
      <c r="Q21" s="201"/>
      <c r="R21" s="201"/>
      <c r="S21" s="201"/>
      <c r="T21" s="202"/>
    </row>
    <row r="22" spans="1:44" ht="15.6" thickTop="1" thickBot="1" x14ac:dyDescent="0.35">
      <c r="A22" s="187" t="s">
        <v>27</v>
      </c>
      <c r="B22" s="188" t="s">
        <v>28</v>
      </c>
      <c r="C22" s="188" t="s">
        <v>29</v>
      </c>
      <c r="D22" s="189" t="s">
        <v>30</v>
      </c>
      <c r="E22" s="190" t="s">
        <v>27</v>
      </c>
      <c r="F22" s="191" t="s">
        <v>28</v>
      </c>
      <c r="G22" s="191" t="s">
        <v>29</v>
      </c>
      <c r="H22" s="192" t="s">
        <v>30</v>
      </c>
      <c r="K22" s="200"/>
      <c r="L22" s="201"/>
      <c r="M22" s="201"/>
      <c r="N22" s="201"/>
      <c r="O22" s="201"/>
      <c r="P22" s="201"/>
      <c r="Q22" s="201"/>
      <c r="R22" s="201"/>
      <c r="S22" s="201"/>
      <c r="T22" s="202"/>
    </row>
    <row r="23" spans="1:44" x14ac:dyDescent="0.3">
      <c r="A23" s="22">
        <v>100</v>
      </c>
      <c r="B23" s="193">
        <v>0.98</v>
      </c>
      <c r="C23" s="193">
        <v>1.6</v>
      </c>
      <c r="D23" s="194">
        <v>0.6</v>
      </c>
      <c r="E23" s="23">
        <v>100</v>
      </c>
      <c r="F23" s="195">
        <v>0.98</v>
      </c>
      <c r="G23" s="195">
        <v>1.6</v>
      </c>
      <c r="H23" s="196">
        <v>0.6</v>
      </c>
      <c r="K23" s="200"/>
      <c r="L23" s="201"/>
      <c r="M23" s="201"/>
      <c r="N23" s="201"/>
      <c r="O23" s="201"/>
      <c r="P23" s="201"/>
      <c r="Q23" s="201"/>
      <c r="R23" s="201"/>
      <c r="S23" s="201"/>
      <c r="T23" s="202"/>
    </row>
    <row r="24" spans="1:44" x14ac:dyDescent="0.3">
      <c r="A24" s="15">
        <v>200</v>
      </c>
      <c r="B24" s="206"/>
      <c r="C24" s="206"/>
      <c r="D24" s="215"/>
      <c r="E24" s="24">
        <v>200</v>
      </c>
      <c r="F24" s="206"/>
      <c r="G24" s="206"/>
      <c r="H24" s="215"/>
      <c r="K24" s="200"/>
      <c r="L24" s="201"/>
      <c r="M24" s="201"/>
      <c r="N24" s="201"/>
      <c r="O24" s="201"/>
      <c r="P24" s="201"/>
      <c r="Q24" s="201"/>
      <c r="R24" s="201"/>
      <c r="S24" s="201"/>
      <c r="T24" s="202"/>
    </row>
    <row r="25" spans="1:44" ht="15" thickBot="1" x14ac:dyDescent="0.35">
      <c r="A25" s="15">
        <v>300</v>
      </c>
      <c r="B25" s="206"/>
      <c r="C25" s="206"/>
      <c r="D25" s="215"/>
      <c r="E25" s="24">
        <v>300</v>
      </c>
      <c r="F25" s="206"/>
      <c r="G25" s="206"/>
      <c r="H25" s="215"/>
      <c r="K25" s="203"/>
      <c r="L25" s="204"/>
      <c r="M25" s="204"/>
      <c r="N25" s="204"/>
      <c r="O25" s="204"/>
      <c r="P25" s="204"/>
      <c r="Q25" s="204"/>
      <c r="R25" s="204"/>
      <c r="S25" s="204"/>
      <c r="T25" s="205"/>
    </row>
    <row r="26" spans="1:44" x14ac:dyDescent="0.3">
      <c r="A26" s="15">
        <v>400</v>
      </c>
      <c r="B26" s="206"/>
      <c r="C26" s="206"/>
      <c r="D26" s="215"/>
      <c r="E26" s="24">
        <v>400</v>
      </c>
      <c r="F26" s="206"/>
      <c r="G26" s="206"/>
      <c r="H26" s="215"/>
    </row>
    <row r="27" spans="1:44" ht="15" thickBot="1" x14ac:dyDescent="0.35">
      <c r="A27" s="19">
        <v>500</v>
      </c>
      <c r="B27" s="214"/>
      <c r="C27" s="214"/>
      <c r="D27" s="216"/>
      <c r="E27" s="25">
        <v>500</v>
      </c>
      <c r="F27" s="214"/>
      <c r="G27" s="214"/>
      <c r="H27" s="216"/>
    </row>
    <row r="28" spans="1:44" ht="15" thickTop="1" x14ac:dyDescent="0.3"/>
    <row r="31" spans="1:44" ht="15" thickBot="1" x14ac:dyDescent="0.35">
      <c r="A31" s="1" t="s">
        <v>31</v>
      </c>
      <c r="B31" s="1"/>
      <c r="C31" s="1"/>
    </row>
    <row r="32" spans="1:44" ht="15" thickBot="1" x14ac:dyDescent="0.35">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5.6" thickTop="1" thickBot="1" x14ac:dyDescent="0.35">
      <c r="A33" s="315" t="s">
        <v>36</v>
      </c>
      <c r="B33" s="316"/>
      <c r="C33" s="316"/>
      <c r="D33" s="316"/>
      <c r="E33" s="317"/>
      <c r="H33" s="323" t="s">
        <v>37</v>
      </c>
      <c r="I33" s="324"/>
      <c r="J33" s="324"/>
      <c r="K33" s="324"/>
      <c r="L33" s="324"/>
      <c r="M33" s="324"/>
      <c r="N33" s="324"/>
      <c r="O33" s="325"/>
      <c r="Q33" s="304" t="s">
        <v>38</v>
      </c>
      <c r="R33" s="305"/>
      <c r="S33" s="305"/>
      <c r="T33" s="305"/>
      <c r="U33" s="305"/>
      <c r="V33" s="305"/>
      <c r="W33" s="305"/>
      <c r="X33" s="305"/>
      <c r="Y33" s="305"/>
      <c r="Z33" s="306"/>
      <c r="AB33" s="155">
        <v>1</v>
      </c>
      <c r="AC33" s="301" t="s">
        <v>39</v>
      </c>
      <c r="AD33" s="302"/>
      <c r="AE33" s="302"/>
      <c r="AF33" s="302"/>
      <c r="AG33" s="302"/>
      <c r="AH33" s="302"/>
      <c r="AI33" s="302"/>
      <c r="AJ33" s="302"/>
      <c r="AK33" s="302"/>
      <c r="AL33" s="302"/>
      <c r="AM33" s="302"/>
      <c r="AN33" s="302"/>
      <c r="AO33" s="302"/>
      <c r="AP33" s="302"/>
      <c r="AQ33" s="302"/>
      <c r="AR33" s="303"/>
    </row>
    <row r="34" spans="1:44" ht="15" thickTop="1" x14ac:dyDescent="0.3">
      <c r="A34" s="2" t="s">
        <v>40</v>
      </c>
      <c r="B34" s="3" t="s">
        <v>41</v>
      </c>
      <c r="C34" s="3" t="s">
        <v>42</v>
      </c>
      <c r="D34" s="3" t="s">
        <v>43</v>
      </c>
      <c r="E34" s="32" t="s">
        <v>44</v>
      </c>
      <c r="H34" s="326" t="s">
        <v>45</v>
      </c>
      <c r="I34" s="327"/>
      <c r="J34" s="327"/>
      <c r="K34" s="327"/>
      <c r="L34" s="327"/>
      <c r="M34" s="327"/>
      <c r="N34" s="327"/>
      <c r="O34" s="328"/>
      <c r="Q34" s="141" t="s">
        <v>46</v>
      </c>
      <c r="R34" s="142" t="s">
        <v>47</v>
      </c>
      <c r="S34" s="142" t="s">
        <v>48</v>
      </c>
      <c r="T34" s="142" t="s">
        <v>49</v>
      </c>
      <c r="U34" s="142" t="s">
        <v>50</v>
      </c>
      <c r="V34" s="142" t="s">
        <v>51</v>
      </c>
      <c r="W34" s="142" t="s">
        <v>51</v>
      </c>
      <c r="X34" s="142" t="s">
        <v>52</v>
      </c>
      <c r="Y34" s="142" t="s">
        <v>53</v>
      </c>
      <c r="Z34" s="143" t="s">
        <v>54</v>
      </c>
      <c r="AB34" s="155" t="s">
        <v>55</v>
      </c>
      <c r="AC34" s="295"/>
      <c r="AD34" s="296"/>
      <c r="AE34" s="296"/>
      <c r="AF34" s="296"/>
      <c r="AG34" s="296"/>
      <c r="AH34" s="296"/>
      <c r="AI34" s="296"/>
      <c r="AJ34" s="296"/>
      <c r="AK34" s="296"/>
      <c r="AL34" s="296"/>
      <c r="AM34" s="296"/>
      <c r="AN34" s="296"/>
      <c r="AO34" s="296"/>
      <c r="AP34" s="296"/>
      <c r="AQ34" s="296"/>
      <c r="AR34" s="297"/>
    </row>
    <row r="35" spans="1:44" ht="15" thickBot="1" x14ac:dyDescent="0.35">
      <c r="A35" s="4">
        <v>100</v>
      </c>
      <c r="B35" s="5">
        <v>0.98</v>
      </c>
      <c r="C35" s="5">
        <v>0.5</v>
      </c>
      <c r="D35" s="5">
        <v>0.5</v>
      </c>
      <c r="E35" s="33">
        <v>1</v>
      </c>
      <c r="H35" s="310" t="s">
        <v>56</v>
      </c>
      <c r="I35" s="311"/>
      <c r="J35" s="311"/>
      <c r="K35" s="311"/>
      <c r="L35" s="311"/>
      <c r="M35" s="311"/>
      <c r="N35" s="311"/>
      <c r="O35" s="312"/>
      <c r="Q35" s="144" t="s">
        <v>57</v>
      </c>
      <c r="R35" s="145" t="s">
        <v>57</v>
      </c>
      <c r="S35" s="145" t="s">
        <v>57</v>
      </c>
      <c r="T35" s="145" t="s">
        <v>57</v>
      </c>
      <c r="U35" s="145" t="s">
        <v>57</v>
      </c>
      <c r="V35" s="145" t="s">
        <v>57</v>
      </c>
      <c r="W35" s="145" t="s">
        <v>58</v>
      </c>
      <c r="X35" s="145" t="s">
        <v>58</v>
      </c>
      <c r="Y35" s="145" t="s">
        <v>58</v>
      </c>
      <c r="Z35" s="146" t="s">
        <v>58</v>
      </c>
      <c r="AB35" s="155">
        <v>2</v>
      </c>
      <c r="AC35" s="289" t="s">
        <v>59</v>
      </c>
      <c r="AD35" s="290"/>
      <c r="AE35" s="290"/>
      <c r="AF35" s="290"/>
      <c r="AG35" s="290"/>
      <c r="AH35" s="290"/>
      <c r="AI35" s="290"/>
      <c r="AJ35" s="290"/>
      <c r="AK35" s="290"/>
      <c r="AL35" s="290"/>
      <c r="AM35" s="290"/>
      <c r="AN35" s="290"/>
      <c r="AO35" s="290"/>
      <c r="AP35" s="290"/>
      <c r="AQ35" s="290"/>
      <c r="AR35" s="291"/>
    </row>
    <row r="36" spans="1:44" ht="15.6" thickTop="1" thickBot="1" x14ac:dyDescent="0.35">
      <c r="A36" s="4">
        <v>200</v>
      </c>
      <c r="B36" s="210"/>
      <c r="C36" s="210"/>
      <c r="D36" s="210"/>
      <c r="E36" s="211"/>
      <c r="H36" s="321" t="s">
        <v>60</v>
      </c>
      <c r="I36" s="321" t="s">
        <v>61</v>
      </c>
      <c r="J36" s="318" t="s">
        <v>62</v>
      </c>
      <c r="K36" s="318"/>
      <c r="L36" s="319"/>
      <c r="M36" s="320" t="s">
        <v>63</v>
      </c>
      <c r="N36" s="318"/>
      <c r="O36" s="319"/>
      <c r="Q36" s="147">
        <v>50</v>
      </c>
      <c r="R36" s="148">
        <v>50</v>
      </c>
      <c r="S36" s="148">
        <v>50</v>
      </c>
      <c r="T36" s="148">
        <v>50</v>
      </c>
      <c r="U36" s="148">
        <v>50</v>
      </c>
      <c r="V36" s="148">
        <v>250</v>
      </c>
      <c r="W36" s="148">
        <v>2.4500000000000002</v>
      </c>
      <c r="X36" s="148">
        <v>1.25</v>
      </c>
      <c r="Y36" s="148">
        <v>1.25</v>
      </c>
      <c r="Z36" s="149">
        <v>2.5</v>
      </c>
      <c r="AB36" s="155" t="s">
        <v>55</v>
      </c>
      <c r="AC36" s="295"/>
      <c r="AD36" s="296"/>
      <c r="AE36" s="296"/>
      <c r="AF36" s="296"/>
      <c r="AG36" s="296"/>
      <c r="AH36" s="296"/>
      <c r="AI36" s="296"/>
      <c r="AJ36" s="296"/>
      <c r="AK36" s="296"/>
      <c r="AL36" s="296"/>
      <c r="AM36" s="296"/>
      <c r="AN36" s="296"/>
      <c r="AO36" s="296"/>
      <c r="AP36" s="296"/>
      <c r="AQ36" s="296"/>
      <c r="AR36" s="297"/>
    </row>
    <row r="37" spans="1:44" ht="15.6" thickTop="1" thickBot="1" x14ac:dyDescent="0.35">
      <c r="A37" s="4">
        <v>300</v>
      </c>
      <c r="B37" s="210"/>
      <c r="C37" s="210"/>
      <c r="D37" s="210"/>
      <c r="E37" s="211"/>
      <c r="H37" s="322"/>
      <c r="I37" s="322"/>
      <c r="J37" s="27" t="s">
        <v>42</v>
      </c>
      <c r="K37" s="7" t="s">
        <v>43</v>
      </c>
      <c r="L37" s="7" t="s">
        <v>64</v>
      </c>
      <c r="M37" s="7" t="s">
        <v>42</v>
      </c>
      <c r="N37" s="7" t="s">
        <v>43</v>
      </c>
      <c r="O37" s="8" t="s">
        <v>64</v>
      </c>
      <c r="Q37" s="150">
        <v>100</v>
      </c>
      <c r="R37" s="52">
        <v>100</v>
      </c>
      <c r="S37" s="52">
        <v>100</v>
      </c>
      <c r="T37" s="52">
        <v>100</v>
      </c>
      <c r="U37" s="52">
        <v>100</v>
      </c>
      <c r="V37" s="206"/>
      <c r="W37" s="206"/>
      <c r="X37" s="206"/>
      <c r="Y37" s="206"/>
      <c r="Z37" s="207"/>
      <c r="AB37" s="155">
        <v>3</v>
      </c>
      <c r="AC37" s="289" t="s">
        <v>65</v>
      </c>
      <c r="AD37" s="290"/>
      <c r="AE37" s="290"/>
      <c r="AF37" s="290"/>
      <c r="AG37" s="290"/>
      <c r="AH37" s="290"/>
      <c r="AI37" s="290"/>
      <c r="AJ37" s="290"/>
      <c r="AK37" s="290"/>
      <c r="AL37" s="290"/>
      <c r="AM37" s="290"/>
      <c r="AN37" s="290"/>
      <c r="AO37" s="290"/>
      <c r="AP37" s="290"/>
      <c r="AQ37" s="290"/>
      <c r="AR37" s="291"/>
    </row>
    <row r="38" spans="1:44" ht="15" thickTop="1" x14ac:dyDescent="0.3">
      <c r="A38" s="4">
        <v>400</v>
      </c>
      <c r="B38" s="210"/>
      <c r="C38" s="210"/>
      <c r="D38" s="210"/>
      <c r="E38" s="211"/>
      <c r="H38" s="28">
        <v>0</v>
      </c>
      <c r="I38" s="29">
        <v>0.36</v>
      </c>
      <c r="J38" s="210"/>
      <c r="K38" s="210"/>
      <c r="L38" s="210"/>
      <c r="M38" s="210"/>
      <c r="N38" s="210"/>
      <c r="O38" s="211"/>
      <c r="Q38" s="150">
        <v>150</v>
      </c>
      <c r="R38" s="52">
        <v>150</v>
      </c>
      <c r="S38" s="52">
        <v>150</v>
      </c>
      <c r="T38" s="52">
        <v>150</v>
      </c>
      <c r="U38" s="52">
        <v>150</v>
      </c>
      <c r="V38" s="206"/>
      <c r="W38" s="206"/>
      <c r="X38" s="206"/>
      <c r="Y38" s="206"/>
      <c r="Z38" s="207"/>
      <c r="AB38" s="155" t="s">
        <v>55</v>
      </c>
      <c r="AC38" s="298"/>
      <c r="AD38" s="299"/>
      <c r="AE38" s="299"/>
      <c r="AF38" s="299"/>
      <c r="AG38" s="299"/>
      <c r="AH38" s="299"/>
      <c r="AI38" s="299"/>
      <c r="AJ38" s="299"/>
      <c r="AK38" s="299"/>
      <c r="AL38" s="299"/>
      <c r="AM38" s="299"/>
      <c r="AN38" s="299"/>
      <c r="AO38" s="299"/>
      <c r="AP38" s="299"/>
      <c r="AQ38" s="299"/>
      <c r="AR38" s="300"/>
    </row>
    <row r="39" spans="1:44" ht="15" thickBot="1" x14ac:dyDescent="0.35">
      <c r="A39" s="6">
        <v>500</v>
      </c>
      <c r="B39" s="212"/>
      <c r="C39" s="212"/>
      <c r="D39" s="212"/>
      <c r="E39" s="213"/>
      <c r="H39" s="30">
        <v>0.06</v>
      </c>
      <c r="I39" s="9">
        <v>0.3</v>
      </c>
      <c r="J39" s="210"/>
      <c r="K39" s="210"/>
      <c r="L39" s="210"/>
      <c r="M39" s="210"/>
      <c r="N39" s="210"/>
      <c r="O39" s="211"/>
      <c r="Q39" s="150">
        <v>200</v>
      </c>
      <c r="R39" s="52">
        <v>200</v>
      </c>
      <c r="S39" s="52">
        <v>200</v>
      </c>
      <c r="T39" s="52">
        <v>200</v>
      </c>
      <c r="U39" s="52">
        <v>200</v>
      </c>
      <c r="V39" s="206"/>
      <c r="W39" s="206"/>
      <c r="X39" s="206"/>
      <c r="Y39" s="206"/>
      <c r="Z39" s="207"/>
      <c r="AB39" s="155">
        <v>4</v>
      </c>
      <c r="AC39" s="289" t="s">
        <v>66</v>
      </c>
      <c r="AD39" s="290"/>
      <c r="AE39" s="290"/>
      <c r="AF39" s="290"/>
      <c r="AG39" s="290"/>
      <c r="AH39" s="290"/>
      <c r="AI39" s="290"/>
      <c r="AJ39" s="290"/>
      <c r="AK39" s="290"/>
      <c r="AL39" s="290"/>
      <c r="AM39" s="290"/>
      <c r="AN39" s="290"/>
      <c r="AO39" s="290"/>
      <c r="AP39" s="290"/>
      <c r="AQ39" s="290"/>
      <c r="AR39" s="291"/>
    </row>
    <row r="40" spans="1:44" ht="15.6" thickTop="1" thickBot="1" x14ac:dyDescent="0.35">
      <c r="H40" s="30">
        <v>0.12</v>
      </c>
      <c r="I40" s="9">
        <v>0.24</v>
      </c>
      <c r="J40" s="210"/>
      <c r="K40" s="210"/>
      <c r="L40" s="210"/>
      <c r="M40" s="210"/>
      <c r="N40" s="210"/>
      <c r="O40" s="211"/>
      <c r="Q40" s="151">
        <v>250</v>
      </c>
      <c r="R40" s="152">
        <v>250</v>
      </c>
      <c r="S40" s="152">
        <v>250</v>
      </c>
      <c r="T40" s="152">
        <v>250</v>
      </c>
      <c r="U40" s="152">
        <v>250</v>
      </c>
      <c r="V40" s="208"/>
      <c r="W40" s="208"/>
      <c r="X40" s="208"/>
      <c r="Y40" s="208"/>
      <c r="Z40" s="209"/>
      <c r="AB40" s="156" t="s">
        <v>55</v>
      </c>
      <c r="AC40" s="292"/>
      <c r="AD40" s="293"/>
      <c r="AE40" s="293"/>
      <c r="AF40" s="293"/>
      <c r="AG40" s="293"/>
      <c r="AH40" s="293"/>
      <c r="AI40" s="293"/>
      <c r="AJ40" s="293"/>
      <c r="AK40" s="293"/>
      <c r="AL40" s="293"/>
      <c r="AM40" s="293"/>
      <c r="AN40" s="293"/>
      <c r="AO40" s="293"/>
      <c r="AP40" s="293"/>
      <c r="AQ40" s="293"/>
      <c r="AR40" s="294"/>
    </row>
    <row r="41" spans="1:44" x14ac:dyDescent="0.3">
      <c r="H41" s="30">
        <v>0.18</v>
      </c>
      <c r="I41" s="9">
        <v>0.18</v>
      </c>
      <c r="J41" s="210"/>
      <c r="K41" s="210"/>
      <c r="L41" s="210"/>
      <c r="M41" s="210"/>
      <c r="N41" s="210"/>
      <c r="O41" s="211"/>
    </row>
    <row r="42" spans="1:44" x14ac:dyDescent="0.3">
      <c r="H42" s="30">
        <v>0.24</v>
      </c>
      <c r="I42" s="9">
        <v>0.12</v>
      </c>
      <c r="J42" s="210"/>
      <c r="K42" s="210"/>
      <c r="L42" s="210"/>
      <c r="M42" s="210"/>
      <c r="N42" s="210"/>
      <c r="O42" s="211"/>
    </row>
    <row r="43" spans="1:44" x14ac:dyDescent="0.3">
      <c r="H43" s="30">
        <v>0.3</v>
      </c>
      <c r="I43" s="9">
        <v>0.06</v>
      </c>
      <c r="J43" s="210"/>
      <c r="K43" s="210"/>
      <c r="L43" s="210"/>
      <c r="M43" s="210"/>
      <c r="N43" s="210"/>
      <c r="O43" s="211"/>
    </row>
    <row r="44" spans="1:44" ht="15" thickBot="1" x14ac:dyDescent="0.35">
      <c r="H44" s="31">
        <v>0.36</v>
      </c>
      <c r="I44" s="10">
        <v>0</v>
      </c>
      <c r="J44" s="212"/>
      <c r="K44" s="212"/>
      <c r="L44" s="212"/>
      <c r="M44" s="212"/>
      <c r="N44" s="212"/>
      <c r="O44" s="213"/>
    </row>
    <row r="45" spans="1:44" ht="15" thickTop="1" x14ac:dyDescent="0.3"/>
  </sheetData>
  <mergeCells count="22">
    <mergeCell ref="A4:D4"/>
    <mergeCell ref="E4:H4"/>
    <mergeCell ref="A33:E33"/>
    <mergeCell ref="J36:L36"/>
    <mergeCell ref="M36:O36"/>
    <mergeCell ref="H36:H37"/>
    <mergeCell ref="I36:I37"/>
    <mergeCell ref="H33:O33"/>
    <mergeCell ref="H34:O34"/>
    <mergeCell ref="K4:N4"/>
    <mergeCell ref="O4:R4"/>
    <mergeCell ref="AC33:AR33"/>
    <mergeCell ref="AC35:AR35"/>
    <mergeCell ref="AC37:AR37"/>
    <mergeCell ref="Q33:Z33"/>
    <mergeCell ref="K18:T18"/>
    <mergeCell ref="H35:O35"/>
    <mergeCell ref="AC39:AR39"/>
    <mergeCell ref="AC40:AR40"/>
    <mergeCell ref="AC34:AR34"/>
    <mergeCell ref="AC36:AR36"/>
    <mergeCell ref="AC38:AR3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sheetPr>
    <tabColor rgb="FFFF0000"/>
  </sheetPr>
  <dimension ref="A1:AF63"/>
  <sheetViews>
    <sheetView zoomScale="55" zoomScaleNormal="55" workbookViewId="0">
      <selection activeCell="Q58" sqref="Q58:T62"/>
    </sheetView>
  </sheetViews>
  <sheetFormatPr defaultRowHeight="14.4" x14ac:dyDescent="0.3"/>
  <cols>
    <col min="1" max="1" width="11" customWidth="1"/>
    <col min="2" max="2" width="13" customWidth="1"/>
    <col min="5" max="5" width="13.44140625" customWidth="1"/>
    <col min="10" max="10" width="17.44140625" bestFit="1" customWidth="1"/>
    <col min="11" max="11" width="16" customWidth="1"/>
    <col min="12" max="12" width="20.5546875" customWidth="1"/>
    <col min="13" max="13" width="15.5546875" customWidth="1"/>
    <col min="14" max="14" width="20.33203125" customWidth="1"/>
    <col min="16" max="16" width="18.88671875" customWidth="1"/>
    <col min="17" max="17" width="29.6640625" bestFit="1" customWidth="1"/>
    <col min="18" max="18" width="24.44140625" bestFit="1" customWidth="1"/>
    <col min="19" max="19" width="14.44140625" bestFit="1" customWidth="1"/>
    <col min="20" max="20" width="13.5546875" bestFit="1" customWidth="1"/>
    <col min="22" max="22" width="14.44140625" customWidth="1"/>
  </cols>
  <sheetData>
    <row r="1" spans="1:32" x14ac:dyDescent="0.3">
      <c r="A1" s="1" t="s">
        <v>67</v>
      </c>
    </row>
    <row r="3" spans="1:32" x14ac:dyDescent="0.3">
      <c r="A3" s="1" t="s">
        <v>68</v>
      </c>
      <c r="J3" s="1" t="s">
        <v>69</v>
      </c>
      <c r="P3" s="1" t="s">
        <v>70</v>
      </c>
      <c r="V3" s="1" t="s">
        <v>71</v>
      </c>
    </row>
    <row r="4" spans="1:32" ht="15" thickBot="1" x14ac:dyDescent="0.35">
      <c r="P4" s="1" t="s">
        <v>72</v>
      </c>
    </row>
    <row r="5" spans="1:32" ht="15.6" thickTop="1" thickBot="1" x14ac:dyDescent="0.35">
      <c r="A5" s="34" t="s">
        <v>73</v>
      </c>
      <c r="B5" s="35"/>
      <c r="C5" s="36"/>
      <c r="J5" s="26"/>
      <c r="K5" s="356" t="s">
        <v>74</v>
      </c>
      <c r="L5" s="356"/>
      <c r="M5" s="350" t="s">
        <v>75</v>
      </c>
      <c r="N5" s="351"/>
      <c r="P5" s="338" t="s">
        <v>76</v>
      </c>
      <c r="Q5" s="339"/>
      <c r="R5" s="339"/>
      <c r="S5" s="339"/>
      <c r="T5" s="340"/>
      <c r="V5" s="158" t="s">
        <v>77</v>
      </c>
      <c r="W5" s="158" t="s">
        <v>78</v>
      </c>
      <c r="X5" s="158" t="s">
        <v>79</v>
      </c>
    </row>
    <row r="6" spans="1:32" ht="15.6" thickTop="1" thickBot="1" x14ac:dyDescent="0.35">
      <c r="A6" s="37" t="s">
        <v>80</v>
      </c>
      <c r="B6" s="38"/>
      <c r="C6" s="39"/>
      <c r="J6" s="51" t="s">
        <v>81</v>
      </c>
      <c r="K6" s="51" t="s">
        <v>82</v>
      </c>
      <c r="L6" s="51" t="s">
        <v>83</v>
      </c>
      <c r="M6" s="51" t="s">
        <v>82</v>
      </c>
      <c r="N6" s="51" t="s">
        <v>83</v>
      </c>
      <c r="P6" s="341" t="s">
        <v>84</v>
      </c>
      <c r="Q6" s="342"/>
      <c r="R6" s="342"/>
      <c r="S6" s="342"/>
      <c r="T6" s="343"/>
      <c r="V6" s="161" t="s">
        <v>85</v>
      </c>
      <c r="W6" s="228"/>
      <c r="X6" s="228"/>
    </row>
    <row r="7" spans="1:32" ht="15.6" thickTop="1" thickBot="1" x14ac:dyDescent="0.35">
      <c r="A7" s="40"/>
      <c r="B7" s="347" t="s">
        <v>86</v>
      </c>
      <c r="C7" s="348"/>
      <c r="D7" s="352"/>
      <c r="E7" s="353" t="s">
        <v>87</v>
      </c>
      <c r="F7" s="354"/>
      <c r="G7" s="355"/>
      <c r="J7" s="53" t="s">
        <v>88</v>
      </c>
      <c r="K7" s="219"/>
      <c r="L7" s="220"/>
      <c r="M7" s="220"/>
      <c r="N7" s="221"/>
      <c r="P7" s="57" t="s">
        <v>89</v>
      </c>
      <c r="Q7" s="58" t="s">
        <v>90</v>
      </c>
      <c r="R7" s="58" t="s">
        <v>91</v>
      </c>
      <c r="S7" s="58" t="s">
        <v>92</v>
      </c>
      <c r="T7" s="59" t="s">
        <v>93</v>
      </c>
      <c r="V7" s="162" t="s">
        <v>94</v>
      </c>
      <c r="W7" s="229"/>
      <c r="X7" s="229"/>
    </row>
    <row r="8" spans="1:32" ht="15" thickTop="1" x14ac:dyDescent="0.3">
      <c r="A8" s="42" t="s">
        <v>95</v>
      </c>
      <c r="B8" s="43" t="s">
        <v>96</v>
      </c>
      <c r="C8" s="44" t="s">
        <v>97</v>
      </c>
      <c r="D8" s="44" t="s">
        <v>97</v>
      </c>
      <c r="E8" s="44" t="s">
        <v>96</v>
      </c>
      <c r="F8" s="44" t="s">
        <v>97</v>
      </c>
      <c r="G8" s="44" t="s">
        <v>97</v>
      </c>
      <c r="J8" s="54" t="s">
        <v>98</v>
      </c>
      <c r="K8" s="222"/>
      <c r="L8" s="223"/>
      <c r="M8" s="223"/>
      <c r="N8" s="224"/>
      <c r="P8" s="22">
        <v>0</v>
      </c>
      <c r="Q8" s="220"/>
      <c r="R8" s="220"/>
      <c r="S8" s="220"/>
      <c r="T8" s="221"/>
      <c r="V8" s="162" t="s">
        <v>99</v>
      </c>
      <c r="W8" s="229"/>
      <c r="X8" s="229"/>
    </row>
    <row r="9" spans="1:32" ht="15" thickBot="1" x14ac:dyDescent="0.35">
      <c r="A9" s="42" t="s">
        <v>100</v>
      </c>
      <c r="B9" s="45" t="s">
        <v>101</v>
      </c>
      <c r="C9" s="42" t="s">
        <v>101</v>
      </c>
      <c r="D9" s="42" t="s">
        <v>101</v>
      </c>
      <c r="E9" s="42" t="s">
        <v>101</v>
      </c>
      <c r="F9" s="42" t="s">
        <v>101</v>
      </c>
      <c r="G9" s="42" t="s">
        <v>101</v>
      </c>
      <c r="J9" s="55" t="s">
        <v>102</v>
      </c>
      <c r="K9" s="225"/>
      <c r="L9" s="226"/>
      <c r="M9" s="226"/>
      <c r="N9" s="227"/>
      <c r="P9" s="15" t="s">
        <v>103</v>
      </c>
      <c r="Q9" s="223"/>
      <c r="R9" s="223"/>
      <c r="S9" s="223"/>
      <c r="T9" s="224"/>
      <c r="V9" s="163" t="s">
        <v>104</v>
      </c>
      <c r="W9" s="230"/>
      <c r="X9" s="230"/>
    </row>
    <row r="10" spans="1:32" ht="15" thickTop="1" x14ac:dyDescent="0.3">
      <c r="A10" s="42" t="s">
        <v>105</v>
      </c>
      <c r="B10" s="45" t="s">
        <v>106</v>
      </c>
      <c r="C10" s="42" t="s">
        <v>106</v>
      </c>
      <c r="D10" s="42" t="s">
        <v>106</v>
      </c>
      <c r="E10" s="42" t="s">
        <v>106</v>
      </c>
      <c r="F10" s="42" t="s">
        <v>106</v>
      </c>
      <c r="G10" s="42" t="s">
        <v>106</v>
      </c>
      <c r="P10" s="15" t="s">
        <v>107</v>
      </c>
      <c r="Q10" s="223"/>
      <c r="R10" s="223"/>
      <c r="S10" s="223"/>
      <c r="T10" s="224"/>
      <c r="V10" s="130"/>
      <c r="W10" s="130"/>
      <c r="X10" s="130"/>
    </row>
    <row r="11" spans="1:32" x14ac:dyDescent="0.3">
      <c r="A11" s="42"/>
      <c r="B11" s="45" t="s">
        <v>108</v>
      </c>
      <c r="C11" s="42" t="s">
        <v>109</v>
      </c>
      <c r="D11" s="42" t="s">
        <v>108</v>
      </c>
      <c r="E11" s="42" t="s">
        <v>108</v>
      </c>
      <c r="F11" s="42" t="s">
        <v>109</v>
      </c>
      <c r="G11" s="42" t="s">
        <v>108</v>
      </c>
      <c r="P11" s="15" t="s">
        <v>110</v>
      </c>
      <c r="Q11" s="223"/>
      <c r="R11" s="223"/>
      <c r="S11" s="223"/>
      <c r="T11" s="224"/>
    </row>
    <row r="12" spans="1:32" ht="15" thickBot="1" x14ac:dyDescent="0.35">
      <c r="A12" s="46"/>
      <c r="B12" s="41" t="s">
        <v>111</v>
      </c>
      <c r="C12" s="47" t="s">
        <v>57</v>
      </c>
      <c r="D12" s="47" t="s">
        <v>112</v>
      </c>
      <c r="E12" s="47" t="s">
        <v>113</v>
      </c>
      <c r="F12" s="47" t="s">
        <v>57</v>
      </c>
      <c r="G12" s="47" t="s">
        <v>114</v>
      </c>
      <c r="J12" s="69"/>
      <c r="P12" s="19" t="s">
        <v>115</v>
      </c>
      <c r="Q12" s="226"/>
      <c r="R12" s="226"/>
      <c r="S12" s="226"/>
      <c r="T12" s="227"/>
    </row>
    <row r="13" spans="1:32" ht="15.6" thickTop="1" thickBot="1" x14ac:dyDescent="0.35">
      <c r="A13" s="48">
        <v>15</v>
      </c>
      <c r="B13" s="217"/>
      <c r="C13" s="217"/>
      <c r="D13" s="217"/>
      <c r="E13" s="217"/>
      <c r="F13" s="217"/>
      <c r="G13" s="218"/>
    </row>
    <row r="14" spans="1:32" ht="15.6" thickTop="1" thickBot="1" x14ac:dyDescent="0.35">
      <c r="A14" s="49">
        <v>25</v>
      </c>
      <c r="B14" s="210"/>
      <c r="C14" s="210"/>
      <c r="D14" s="210"/>
      <c r="E14" s="210"/>
      <c r="F14" s="210"/>
      <c r="G14" s="211"/>
      <c r="P14" s="344" t="s">
        <v>116</v>
      </c>
      <c r="Q14" s="345"/>
      <c r="R14" s="345"/>
      <c r="S14" s="345"/>
      <c r="T14" s="346"/>
      <c r="V14" s="1" t="s">
        <v>35</v>
      </c>
    </row>
    <row r="15" spans="1:32" ht="15" thickBot="1" x14ac:dyDescent="0.35">
      <c r="A15" s="49">
        <v>35</v>
      </c>
      <c r="B15" s="210"/>
      <c r="C15" s="210"/>
      <c r="D15" s="210"/>
      <c r="E15" s="210"/>
      <c r="F15" s="210"/>
      <c r="G15" s="211"/>
      <c r="P15" s="347" t="s">
        <v>84</v>
      </c>
      <c r="Q15" s="348"/>
      <c r="R15" s="348"/>
      <c r="S15" s="348"/>
      <c r="T15" s="349"/>
      <c r="V15" s="160">
        <v>1</v>
      </c>
      <c r="W15" s="332" t="s">
        <v>117</v>
      </c>
      <c r="X15" s="333"/>
      <c r="Y15" s="333"/>
      <c r="Z15" s="333"/>
      <c r="AA15" s="333"/>
      <c r="AB15" s="333"/>
      <c r="AC15" s="333"/>
      <c r="AD15" s="333"/>
      <c r="AE15" s="333"/>
      <c r="AF15" s="334"/>
    </row>
    <row r="16" spans="1:32" ht="15.6" thickTop="1" thickBot="1" x14ac:dyDescent="0.35">
      <c r="A16" s="49">
        <v>45</v>
      </c>
      <c r="B16" s="210"/>
      <c r="C16" s="210"/>
      <c r="D16" s="210"/>
      <c r="E16" s="210"/>
      <c r="F16" s="210"/>
      <c r="G16" s="211"/>
      <c r="P16" s="60" t="s">
        <v>89</v>
      </c>
      <c r="Q16" s="61" t="s">
        <v>90</v>
      </c>
      <c r="R16" s="61" t="s">
        <v>91</v>
      </c>
      <c r="S16" s="61" t="s">
        <v>92</v>
      </c>
      <c r="T16" s="62" t="s">
        <v>93</v>
      </c>
      <c r="V16" s="159" t="s">
        <v>55</v>
      </c>
      <c r="W16" s="329"/>
      <c r="X16" s="330"/>
      <c r="Y16" s="330"/>
      <c r="Z16" s="330"/>
      <c r="AA16" s="330"/>
      <c r="AB16" s="330"/>
      <c r="AC16" s="330"/>
      <c r="AD16" s="330"/>
      <c r="AE16" s="330"/>
      <c r="AF16" s="331"/>
    </row>
    <row r="17" spans="1:32" ht="15.6" thickTop="1" thickBot="1" x14ac:dyDescent="0.35">
      <c r="A17" s="50">
        <v>55</v>
      </c>
      <c r="B17" s="212"/>
      <c r="C17" s="212"/>
      <c r="D17" s="212"/>
      <c r="E17" s="212"/>
      <c r="F17" s="212"/>
      <c r="G17" s="213"/>
      <c r="P17" s="63">
        <v>0</v>
      </c>
      <c r="Q17" s="220"/>
      <c r="R17" s="220"/>
      <c r="S17" s="220"/>
      <c r="T17" s="221"/>
      <c r="V17" s="159">
        <v>2</v>
      </c>
      <c r="W17" s="335" t="s">
        <v>118</v>
      </c>
      <c r="X17" s="336"/>
      <c r="Y17" s="336"/>
      <c r="Z17" s="336"/>
      <c r="AA17" s="336"/>
      <c r="AB17" s="336"/>
      <c r="AC17" s="336"/>
      <c r="AD17" s="336"/>
      <c r="AE17" s="336"/>
      <c r="AF17" s="337"/>
    </row>
    <row r="18" spans="1:32" ht="15" thickTop="1" x14ac:dyDescent="0.3">
      <c r="P18" s="64" t="s">
        <v>103</v>
      </c>
      <c r="Q18" s="223"/>
      <c r="R18" s="223"/>
      <c r="S18" s="223"/>
      <c r="T18" s="224"/>
      <c r="V18" s="159" t="s">
        <v>55</v>
      </c>
      <c r="W18" s="329"/>
      <c r="X18" s="330"/>
      <c r="Y18" s="330"/>
      <c r="Z18" s="330"/>
      <c r="AA18" s="330"/>
      <c r="AB18" s="330"/>
      <c r="AC18" s="330"/>
      <c r="AD18" s="330"/>
      <c r="AE18" s="330"/>
      <c r="AF18" s="331"/>
    </row>
    <row r="19" spans="1:32" x14ac:dyDescent="0.3">
      <c r="P19" s="64" t="s">
        <v>107</v>
      </c>
      <c r="Q19" s="223"/>
      <c r="R19" s="223"/>
      <c r="S19" s="223"/>
      <c r="T19" s="224"/>
    </row>
    <row r="20" spans="1:32" x14ac:dyDescent="0.3">
      <c r="P20" s="64" t="s">
        <v>110</v>
      </c>
      <c r="Q20" s="223"/>
      <c r="R20" s="223"/>
      <c r="S20" s="223"/>
      <c r="T20" s="224"/>
    </row>
    <row r="21" spans="1:32" ht="15" thickBot="1" x14ac:dyDescent="0.35">
      <c r="P21" s="65" t="s">
        <v>115</v>
      </c>
      <c r="Q21" s="226"/>
      <c r="R21" s="226"/>
      <c r="S21" s="226"/>
      <c r="T21" s="227"/>
    </row>
    <row r="22" spans="1:32" ht="15.6" thickTop="1" thickBot="1" x14ac:dyDescent="0.35"/>
    <row r="23" spans="1:32" ht="15" thickTop="1" x14ac:dyDescent="0.3">
      <c r="P23" s="323" t="s">
        <v>119</v>
      </c>
      <c r="Q23" s="324"/>
      <c r="R23" s="324"/>
      <c r="S23" s="324"/>
      <c r="T23" s="325"/>
    </row>
    <row r="24" spans="1:32" ht="15" thickBot="1" x14ac:dyDescent="0.35">
      <c r="P24" s="310" t="s">
        <v>84</v>
      </c>
      <c r="Q24" s="311"/>
      <c r="R24" s="311"/>
      <c r="S24" s="311"/>
      <c r="T24" s="312"/>
    </row>
    <row r="25" spans="1:32" ht="15.6" thickTop="1" thickBot="1" x14ac:dyDescent="0.35">
      <c r="P25" s="66" t="s">
        <v>89</v>
      </c>
      <c r="Q25" s="67" t="s">
        <v>90</v>
      </c>
      <c r="R25" s="67" t="s">
        <v>91</v>
      </c>
      <c r="S25" s="67" t="s">
        <v>92</v>
      </c>
      <c r="T25" s="68" t="s">
        <v>93</v>
      </c>
    </row>
    <row r="26" spans="1:32" ht="15" thickTop="1" x14ac:dyDescent="0.3">
      <c r="P26" s="23">
        <v>0</v>
      </c>
      <c r="Q26" s="220"/>
      <c r="R26" s="220"/>
      <c r="S26" s="220"/>
      <c r="T26" s="221"/>
    </row>
    <row r="27" spans="1:32" x14ac:dyDescent="0.3">
      <c r="P27" s="24" t="s">
        <v>103</v>
      </c>
      <c r="Q27" s="223"/>
      <c r="R27" s="223"/>
      <c r="S27" s="223"/>
      <c r="T27" s="224"/>
    </row>
    <row r="28" spans="1:32" x14ac:dyDescent="0.3">
      <c r="P28" s="24" t="s">
        <v>107</v>
      </c>
      <c r="Q28" s="223"/>
      <c r="R28" s="223"/>
      <c r="S28" s="223"/>
      <c r="T28" s="224"/>
    </row>
    <row r="29" spans="1:32" x14ac:dyDescent="0.3">
      <c r="P29" s="24" t="s">
        <v>110</v>
      </c>
      <c r="Q29" s="223"/>
      <c r="R29" s="223"/>
      <c r="S29" s="223"/>
      <c r="T29" s="224"/>
    </row>
    <row r="30" spans="1:32" ht="15" thickBot="1" x14ac:dyDescent="0.35">
      <c r="P30" s="25" t="s">
        <v>115</v>
      </c>
      <c r="Q30" s="226"/>
      <c r="R30" s="226"/>
      <c r="S30" s="226"/>
      <c r="T30" s="227"/>
    </row>
    <row r="31" spans="1:32" ht="15" thickTop="1" x14ac:dyDescent="0.3"/>
    <row r="33" spans="16:20" x14ac:dyDescent="0.3">
      <c r="P33" s="56" t="s">
        <v>120</v>
      </c>
    </row>
    <row r="35" spans="16:20" x14ac:dyDescent="0.3">
      <c r="P35" s="1" t="s">
        <v>121</v>
      </c>
    </row>
    <row r="36" spans="16:20" ht="15" thickBot="1" x14ac:dyDescent="0.35"/>
    <row r="37" spans="16:20" ht="15" thickTop="1" x14ac:dyDescent="0.3">
      <c r="P37" s="338" t="s">
        <v>122</v>
      </c>
      <c r="Q37" s="339"/>
      <c r="R37" s="339"/>
      <c r="S37" s="339"/>
      <c r="T37" s="340"/>
    </row>
    <row r="38" spans="16:20" ht="15" thickBot="1" x14ac:dyDescent="0.35">
      <c r="P38" s="341" t="s">
        <v>84</v>
      </c>
      <c r="Q38" s="342"/>
      <c r="R38" s="342"/>
      <c r="S38" s="342"/>
      <c r="T38" s="343"/>
    </row>
    <row r="39" spans="16:20" ht="15.6" thickTop="1" thickBot="1" x14ac:dyDescent="0.35">
      <c r="P39" s="57" t="s">
        <v>89</v>
      </c>
      <c r="Q39" s="58" t="s">
        <v>90</v>
      </c>
      <c r="R39" s="58" t="s">
        <v>91</v>
      </c>
      <c r="S39" s="58" t="s">
        <v>92</v>
      </c>
      <c r="T39" s="59" t="s">
        <v>93</v>
      </c>
    </row>
    <row r="40" spans="16:20" ht="15" thickTop="1" x14ac:dyDescent="0.3">
      <c r="P40" s="22">
        <v>0</v>
      </c>
      <c r="Q40" s="206"/>
      <c r="R40" s="206"/>
      <c r="S40" s="231"/>
      <c r="T40" s="232"/>
    </row>
    <row r="41" spans="16:20" x14ac:dyDescent="0.3">
      <c r="P41" s="15" t="s">
        <v>103</v>
      </c>
      <c r="Q41" s="206"/>
      <c r="R41" s="206"/>
      <c r="S41" s="206"/>
      <c r="T41" s="215"/>
    </row>
    <row r="42" spans="16:20" x14ac:dyDescent="0.3">
      <c r="P42" s="15" t="s">
        <v>107</v>
      </c>
      <c r="Q42" s="206"/>
      <c r="R42" s="206"/>
      <c r="S42" s="206"/>
      <c r="T42" s="215"/>
    </row>
    <row r="43" spans="16:20" x14ac:dyDescent="0.3">
      <c r="P43" s="15" t="s">
        <v>110</v>
      </c>
      <c r="Q43" s="206"/>
      <c r="R43" s="206"/>
      <c r="S43" s="206"/>
      <c r="T43" s="215"/>
    </row>
    <row r="44" spans="16:20" ht="15" thickBot="1" x14ac:dyDescent="0.35">
      <c r="P44" s="19" t="s">
        <v>115</v>
      </c>
      <c r="Q44" s="214"/>
      <c r="R44" s="214"/>
      <c r="S44" s="214"/>
      <c r="T44" s="216"/>
    </row>
    <row r="45" spans="16:20" ht="15.6" thickTop="1" thickBot="1" x14ac:dyDescent="0.35"/>
    <row r="46" spans="16:20" ht="15" thickTop="1" x14ac:dyDescent="0.3">
      <c r="P46" s="344" t="s">
        <v>123</v>
      </c>
      <c r="Q46" s="345"/>
      <c r="R46" s="345"/>
      <c r="S46" s="345"/>
      <c r="T46" s="346"/>
    </row>
    <row r="47" spans="16:20" ht="15" thickBot="1" x14ac:dyDescent="0.35">
      <c r="P47" s="347" t="s">
        <v>84</v>
      </c>
      <c r="Q47" s="348"/>
      <c r="R47" s="348"/>
      <c r="S47" s="348"/>
      <c r="T47" s="349"/>
    </row>
    <row r="48" spans="16:20" ht="15.6" thickTop="1" thickBot="1" x14ac:dyDescent="0.35">
      <c r="P48" s="60" t="s">
        <v>89</v>
      </c>
      <c r="Q48" s="61" t="s">
        <v>90</v>
      </c>
      <c r="R48" s="61" t="s">
        <v>91</v>
      </c>
      <c r="S48" s="61" t="s">
        <v>92</v>
      </c>
      <c r="T48" s="62" t="s">
        <v>93</v>
      </c>
    </row>
    <row r="49" spans="16:20" ht="15" thickTop="1" x14ac:dyDescent="0.3">
      <c r="P49" s="63">
        <v>0</v>
      </c>
      <c r="Q49" s="231"/>
      <c r="R49" s="231"/>
      <c r="S49" s="231"/>
      <c r="T49" s="232"/>
    </row>
    <row r="50" spans="16:20" x14ac:dyDescent="0.3">
      <c r="P50" s="64" t="s">
        <v>103</v>
      </c>
      <c r="Q50" s="206"/>
      <c r="R50" s="206"/>
      <c r="S50" s="206"/>
      <c r="T50" s="215"/>
    </row>
    <row r="51" spans="16:20" x14ac:dyDescent="0.3">
      <c r="P51" s="64" t="s">
        <v>107</v>
      </c>
      <c r="Q51" s="206"/>
      <c r="R51" s="206"/>
      <c r="S51" s="206"/>
      <c r="T51" s="215"/>
    </row>
    <row r="52" spans="16:20" x14ac:dyDescent="0.3">
      <c r="P52" s="64" t="s">
        <v>110</v>
      </c>
      <c r="Q52" s="206"/>
      <c r="R52" s="206"/>
      <c r="S52" s="206"/>
      <c r="T52" s="215"/>
    </row>
    <row r="53" spans="16:20" ht="15" thickBot="1" x14ac:dyDescent="0.35">
      <c r="P53" s="65" t="s">
        <v>115</v>
      </c>
      <c r="Q53" s="214"/>
      <c r="R53" s="214"/>
      <c r="S53" s="214"/>
      <c r="T53" s="216"/>
    </row>
    <row r="54" spans="16:20" ht="15.6" thickTop="1" thickBot="1" x14ac:dyDescent="0.35"/>
    <row r="55" spans="16:20" ht="15" thickTop="1" x14ac:dyDescent="0.3">
      <c r="P55" s="323" t="s">
        <v>124</v>
      </c>
      <c r="Q55" s="324"/>
      <c r="R55" s="324"/>
      <c r="S55" s="324"/>
      <c r="T55" s="325"/>
    </row>
    <row r="56" spans="16:20" ht="15" thickBot="1" x14ac:dyDescent="0.35">
      <c r="P56" s="310" t="s">
        <v>84</v>
      </c>
      <c r="Q56" s="311"/>
      <c r="R56" s="311"/>
      <c r="S56" s="311"/>
      <c r="T56" s="312"/>
    </row>
    <row r="57" spans="16:20" ht="15.6" thickTop="1" thickBot="1" x14ac:dyDescent="0.35">
      <c r="P57" s="66" t="s">
        <v>89</v>
      </c>
      <c r="Q57" s="67" t="s">
        <v>90</v>
      </c>
      <c r="R57" s="67" t="s">
        <v>91</v>
      </c>
      <c r="S57" s="67" t="s">
        <v>92</v>
      </c>
      <c r="T57" s="68" t="s">
        <v>93</v>
      </c>
    </row>
    <row r="58" spans="16:20" ht="15" thickTop="1" x14ac:dyDescent="0.3">
      <c r="P58" s="23">
        <v>0</v>
      </c>
      <c r="Q58" s="231"/>
      <c r="R58" s="231"/>
      <c r="S58" s="231"/>
      <c r="T58" s="232"/>
    </row>
    <row r="59" spans="16:20" x14ac:dyDescent="0.3">
      <c r="P59" s="24" t="s">
        <v>103</v>
      </c>
      <c r="Q59" s="206"/>
      <c r="R59" s="206"/>
      <c r="S59" s="206"/>
      <c r="T59" s="215"/>
    </row>
    <row r="60" spans="16:20" x14ac:dyDescent="0.3">
      <c r="P60" s="24" t="s">
        <v>107</v>
      </c>
      <c r="Q60" s="206"/>
      <c r="R60" s="206"/>
      <c r="S60" s="206"/>
      <c r="T60" s="215"/>
    </row>
    <row r="61" spans="16:20" x14ac:dyDescent="0.3">
      <c r="P61" s="24" t="s">
        <v>110</v>
      </c>
      <c r="Q61" s="206"/>
      <c r="R61" s="206"/>
      <c r="S61" s="206"/>
      <c r="T61" s="215"/>
    </row>
    <row r="62" spans="16:20" ht="15" thickBot="1" x14ac:dyDescent="0.35">
      <c r="P62" s="25" t="s">
        <v>115</v>
      </c>
      <c r="Q62" s="214"/>
      <c r="R62" s="214"/>
      <c r="S62" s="214"/>
      <c r="T62" s="216"/>
    </row>
    <row r="63" spans="16:20" ht="15" thickTop="1" x14ac:dyDescent="0.3"/>
  </sheetData>
  <mergeCells count="20">
    <mergeCell ref="P14:T14"/>
    <mergeCell ref="P15:T15"/>
    <mergeCell ref="M5:N5"/>
    <mergeCell ref="B7:D7"/>
    <mergeCell ref="E7:G7"/>
    <mergeCell ref="K5:L5"/>
    <mergeCell ref="P5:T5"/>
    <mergeCell ref="P6:T6"/>
    <mergeCell ref="P56:T56"/>
    <mergeCell ref="W16:AF16"/>
    <mergeCell ref="W18:AF18"/>
    <mergeCell ref="W15:AF15"/>
    <mergeCell ref="W17:AF17"/>
    <mergeCell ref="P37:T37"/>
    <mergeCell ref="P38:T38"/>
    <mergeCell ref="P46:T46"/>
    <mergeCell ref="P47:T47"/>
    <mergeCell ref="P55:T55"/>
    <mergeCell ref="P23:T23"/>
    <mergeCell ref="P24:T2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sheetPr>
    <tabColor rgb="FF00B050"/>
  </sheetPr>
  <dimension ref="A1:AG30"/>
  <sheetViews>
    <sheetView tabSelected="1" topLeftCell="D6" zoomScale="55" zoomScaleNormal="55" workbookViewId="0">
      <selection activeCell="H64" sqref="H64"/>
    </sheetView>
  </sheetViews>
  <sheetFormatPr defaultRowHeight="14.4" x14ac:dyDescent="0.3"/>
  <cols>
    <col min="1" max="1" width="14.44140625" customWidth="1"/>
    <col min="2" max="2" width="9.88671875" bestFit="1" customWidth="1"/>
    <col min="3" max="3" width="13.5546875" bestFit="1" customWidth="1"/>
    <col min="4" max="4" width="11.33203125" bestFit="1" customWidth="1"/>
    <col min="6" max="6" width="13.44140625" customWidth="1"/>
    <col min="7" max="7" width="15.5546875" bestFit="1" customWidth="1"/>
    <col min="8" max="8" width="13.33203125" bestFit="1" customWidth="1"/>
    <col min="9" max="9" width="9.21875" bestFit="1" customWidth="1"/>
    <col min="11" max="11" width="13.44140625" customWidth="1"/>
    <col min="12" max="12" width="15.5546875" customWidth="1"/>
    <col min="13" max="13" width="10.109375" bestFit="1" customWidth="1"/>
    <col min="14" max="14" width="15.5546875" bestFit="1" customWidth="1"/>
    <col min="17" max="17" width="22.33203125" bestFit="1" customWidth="1"/>
    <col min="18" max="20" width="15.5546875" bestFit="1" customWidth="1"/>
    <col min="21" max="21" width="18" bestFit="1" customWidth="1"/>
    <col min="24" max="24" width="13.6640625" customWidth="1"/>
    <col min="25" max="25" width="11.33203125" customWidth="1"/>
    <col min="26" max="26" width="11" customWidth="1"/>
    <col min="27" max="27" width="10.77734375" customWidth="1"/>
    <col min="30" max="30" width="13.33203125" customWidth="1"/>
    <col min="31" max="31" width="14.109375" customWidth="1"/>
    <col min="32" max="32" width="15" customWidth="1"/>
  </cols>
  <sheetData>
    <row r="1" spans="1:33" x14ac:dyDescent="0.3">
      <c r="A1" s="1" t="s">
        <v>125</v>
      </c>
      <c r="X1" s="1" t="s">
        <v>126</v>
      </c>
      <c r="AD1" s="365" t="s">
        <v>127</v>
      </c>
      <c r="AE1" s="365"/>
      <c r="AF1" s="365"/>
    </row>
    <row r="2" spans="1:33" x14ac:dyDescent="0.3">
      <c r="A2" s="1"/>
    </row>
    <row r="3" spans="1:33" ht="15" thickBot="1" x14ac:dyDescent="0.35">
      <c r="A3" s="1" t="s">
        <v>128</v>
      </c>
      <c r="F3" s="1" t="s">
        <v>129</v>
      </c>
      <c r="K3" s="1" t="s">
        <v>130</v>
      </c>
      <c r="Q3" s="1" t="s">
        <v>131</v>
      </c>
    </row>
    <row r="4" spans="1:33" ht="15" thickTop="1" x14ac:dyDescent="0.3">
      <c r="A4" s="72"/>
      <c r="B4" s="73" t="s">
        <v>132</v>
      </c>
      <c r="C4" s="74" t="s">
        <v>133</v>
      </c>
      <c r="D4" s="75"/>
      <c r="F4" s="72"/>
      <c r="G4" s="85" t="s">
        <v>132</v>
      </c>
      <c r="H4" s="86" t="s">
        <v>133</v>
      </c>
      <c r="I4" s="87"/>
      <c r="K4" s="72"/>
      <c r="L4" s="100" t="s">
        <v>132</v>
      </c>
      <c r="M4" s="101" t="s">
        <v>134</v>
      </c>
      <c r="N4" s="102" t="s">
        <v>133</v>
      </c>
      <c r="O4" s="103"/>
      <c r="Q4" s="72"/>
      <c r="R4" s="115" t="s">
        <v>132</v>
      </c>
      <c r="S4" s="116" t="s">
        <v>133</v>
      </c>
      <c r="T4" s="116" t="s">
        <v>132</v>
      </c>
      <c r="U4" s="117" t="s">
        <v>133</v>
      </c>
      <c r="X4" s="72"/>
      <c r="Y4" s="73" t="s">
        <v>132</v>
      </c>
      <c r="Z4" s="74" t="s">
        <v>133</v>
      </c>
      <c r="AA4" s="75"/>
      <c r="AD4" s="72"/>
      <c r="AE4" s="85" t="s">
        <v>132</v>
      </c>
      <c r="AF4" s="86" t="s">
        <v>133</v>
      </c>
      <c r="AG4" s="87"/>
    </row>
    <row r="5" spans="1:33" x14ac:dyDescent="0.3">
      <c r="A5" s="72"/>
      <c r="B5" s="76" t="s">
        <v>135</v>
      </c>
      <c r="C5" s="77" t="s">
        <v>135</v>
      </c>
      <c r="D5" s="78" t="s">
        <v>136</v>
      </c>
      <c r="F5" s="72"/>
      <c r="G5" s="88" t="s">
        <v>137</v>
      </c>
      <c r="H5" s="89" t="s">
        <v>138</v>
      </c>
      <c r="I5" s="90" t="s">
        <v>136</v>
      </c>
      <c r="K5" s="72"/>
      <c r="L5" s="104" t="s">
        <v>139</v>
      </c>
      <c r="M5" s="105" t="s">
        <v>140</v>
      </c>
      <c r="N5" s="106" t="s">
        <v>139</v>
      </c>
      <c r="O5" s="107" t="s">
        <v>136</v>
      </c>
      <c r="Q5" s="72"/>
      <c r="R5" s="118" t="s">
        <v>141</v>
      </c>
      <c r="S5" s="119" t="s">
        <v>139</v>
      </c>
      <c r="T5" s="119" t="s">
        <v>137</v>
      </c>
      <c r="U5" s="120" t="s">
        <v>142</v>
      </c>
      <c r="X5" s="72"/>
      <c r="Y5" s="76" t="s">
        <v>135</v>
      </c>
      <c r="Z5" s="77" t="s">
        <v>143</v>
      </c>
      <c r="AA5" s="78" t="s">
        <v>136</v>
      </c>
      <c r="AD5" s="72"/>
      <c r="AE5" s="88" t="s">
        <v>144</v>
      </c>
      <c r="AF5" s="89" t="s">
        <v>145</v>
      </c>
      <c r="AG5" s="90" t="s">
        <v>136</v>
      </c>
    </row>
    <row r="6" spans="1:33" ht="15" thickBot="1" x14ac:dyDescent="0.35">
      <c r="A6" s="26"/>
      <c r="B6" s="79" t="s">
        <v>146</v>
      </c>
      <c r="C6" s="80" t="s">
        <v>147</v>
      </c>
      <c r="D6" s="81" t="s">
        <v>148</v>
      </c>
      <c r="F6" s="26"/>
      <c r="G6" s="91" t="s">
        <v>146</v>
      </c>
      <c r="H6" s="92" t="s">
        <v>147</v>
      </c>
      <c r="I6" s="93" t="s">
        <v>148</v>
      </c>
      <c r="K6" s="26"/>
      <c r="L6" s="108" t="s">
        <v>146</v>
      </c>
      <c r="M6" s="109" t="s">
        <v>149</v>
      </c>
      <c r="N6" s="110" t="s">
        <v>147</v>
      </c>
      <c r="O6" s="111" t="s">
        <v>148</v>
      </c>
      <c r="Q6" s="26"/>
      <c r="R6" s="121" t="s">
        <v>146</v>
      </c>
      <c r="S6" s="122" t="s">
        <v>147</v>
      </c>
      <c r="T6" s="122" t="s">
        <v>149</v>
      </c>
      <c r="U6" s="123" t="s">
        <v>150</v>
      </c>
      <c r="X6" s="26"/>
      <c r="Y6" s="79" t="s">
        <v>146</v>
      </c>
      <c r="Z6" s="80" t="s">
        <v>147</v>
      </c>
      <c r="AA6" s="81" t="s">
        <v>148</v>
      </c>
      <c r="AD6" s="26"/>
      <c r="AE6" s="91" t="s">
        <v>146</v>
      </c>
      <c r="AF6" s="92" t="s">
        <v>147</v>
      </c>
      <c r="AG6" s="93" t="s">
        <v>148</v>
      </c>
    </row>
    <row r="7" spans="1:33" ht="15" thickTop="1" x14ac:dyDescent="0.3">
      <c r="A7" s="28" t="s">
        <v>151</v>
      </c>
      <c r="B7" s="231">
        <v>60</v>
      </c>
      <c r="C7" s="231">
        <v>60</v>
      </c>
      <c r="D7" s="248">
        <v>4.2361111111111113E-2</v>
      </c>
      <c r="F7" s="94" t="s">
        <v>151</v>
      </c>
      <c r="G7" s="231">
        <v>20</v>
      </c>
      <c r="H7" s="231">
        <v>100</v>
      </c>
      <c r="I7" s="248">
        <v>0.20902777777777778</v>
      </c>
      <c r="K7" s="48" t="s">
        <v>151</v>
      </c>
      <c r="L7" s="231">
        <v>60</v>
      </c>
      <c r="M7" s="231">
        <v>140</v>
      </c>
      <c r="N7" s="231">
        <v>60</v>
      </c>
      <c r="O7" s="248">
        <v>4.2361111111111113E-2</v>
      </c>
      <c r="Q7" s="124" t="s">
        <v>151</v>
      </c>
      <c r="R7" s="243">
        <v>140</v>
      </c>
      <c r="S7" s="243">
        <v>20</v>
      </c>
      <c r="T7" s="243">
        <v>60</v>
      </c>
      <c r="U7" s="244">
        <v>100</v>
      </c>
      <c r="X7" s="28" t="s">
        <v>151</v>
      </c>
      <c r="Y7" s="231">
        <v>10</v>
      </c>
      <c r="Z7" s="231">
        <v>40</v>
      </c>
      <c r="AA7" s="259" t="s">
        <v>152</v>
      </c>
      <c r="AD7" s="94" t="s">
        <v>151</v>
      </c>
      <c r="AE7" s="245">
        <v>1</v>
      </c>
      <c r="AF7" s="231">
        <v>40</v>
      </c>
      <c r="AG7" s="259" t="s">
        <v>153</v>
      </c>
    </row>
    <row r="8" spans="1:33" ht="15" thickBot="1" x14ac:dyDescent="0.35">
      <c r="A8" s="30" t="s">
        <v>154</v>
      </c>
      <c r="B8" s="206" t="s">
        <v>216</v>
      </c>
      <c r="C8" s="206" t="s">
        <v>216</v>
      </c>
      <c r="D8" s="288"/>
      <c r="F8" s="4" t="s">
        <v>154</v>
      </c>
      <c r="G8" s="206">
        <v>20</v>
      </c>
      <c r="H8" s="206">
        <v>100</v>
      </c>
      <c r="I8" s="215"/>
      <c r="K8" s="49" t="s">
        <v>154</v>
      </c>
      <c r="L8" s="206">
        <v>60</v>
      </c>
      <c r="M8" s="206">
        <v>140</v>
      </c>
      <c r="N8" s="206">
        <v>60</v>
      </c>
      <c r="O8" s="288">
        <v>4.2361111111111113E-2</v>
      </c>
      <c r="Q8" s="357" t="s">
        <v>155</v>
      </c>
      <c r="R8" s="358"/>
      <c r="S8" s="358"/>
      <c r="T8" s="358"/>
      <c r="U8" s="379">
        <f>(S7*U7)/(R7*T7)</f>
        <v>0.23809523809523808</v>
      </c>
      <c r="X8" s="31" t="s">
        <v>156</v>
      </c>
      <c r="Y8" s="214">
        <v>1</v>
      </c>
      <c r="Z8" s="214">
        <f>1*(10/40)</f>
        <v>0.25</v>
      </c>
      <c r="AA8" s="380">
        <v>4.4444444444444446E-2</v>
      </c>
      <c r="AD8" s="6" t="s">
        <v>156</v>
      </c>
      <c r="AE8" s="214">
        <f>(AE7/AF7)</f>
        <v>2.5000000000000001E-2</v>
      </c>
      <c r="AF8" s="237">
        <v>1</v>
      </c>
      <c r="AG8" s="380">
        <v>6.9444444444444448E-2</v>
      </c>
    </row>
    <row r="9" spans="1:33" ht="15.6" thickTop="1" thickBot="1" x14ac:dyDescent="0.35">
      <c r="A9" s="30" t="s">
        <v>156</v>
      </c>
      <c r="B9" s="206">
        <v>1</v>
      </c>
      <c r="C9" s="236">
        <v>1</v>
      </c>
      <c r="D9" s="288">
        <v>4.2361111111111113E-2</v>
      </c>
      <c r="F9" s="4" t="s">
        <v>156</v>
      </c>
      <c r="G9" s="206">
        <v>5</v>
      </c>
      <c r="H9" s="236">
        <v>1</v>
      </c>
      <c r="I9" s="288">
        <v>0.20902777777777778</v>
      </c>
      <c r="K9" s="49" t="s">
        <v>156</v>
      </c>
      <c r="L9" s="206">
        <v>1</v>
      </c>
      <c r="M9" s="240"/>
      <c r="N9" s="236">
        <v>1</v>
      </c>
      <c r="O9" s="288">
        <v>4.2361111111111113E-2</v>
      </c>
    </row>
    <row r="10" spans="1:33" ht="15.6" thickTop="1" thickBot="1" x14ac:dyDescent="0.35">
      <c r="A10" s="31" t="s">
        <v>157</v>
      </c>
      <c r="B10" s="237" t="s">
        <v>158</v>
      </c>
      <c r="C10" s="214" t="s">
        <v>159</v>
      </c>
      <c r="D10" s="238"/>
      <c r="F10" s="6" t="s">
        <v>157</v>
      </c>
      <c r="G10" s="237" t="s">
        <v>158</v>
      </c>
      <c r="H10" s="214" t="s">
        <v>215</v>
      </c>
      <c r="I10" s="238"/>
      <c r="K10" s="50" t="s">
        <v>157</v>
      </c>
      <c r="L10" s="237" t="s">
        <v>158</v>
      </c>
      <c r="M10" s="241"/>
      <c r="N10" s="214" t="s">
        <v>158</v>
      </c>
      <c r="O10" s="238"/>
      <c r="Q10" s="72"/>
      <c r="R10" s="115" t="s">
        <v>132</v>
      </c>
      <c r="S10" s="116" t="s">
        <v>133</v>
      </c>
      <c r="T10" s="116" t="s">
        <v>132</v>
      </c>
      <c r="U10" s="117" t="s">
        <v>133</v>
      </c>
      <c r="X10" s="359" t="s">
        <v>160</v>
      </c>
      <c r="Y10" s="360"/>
      <c r="Z10" s="360"/>
      <c r="AA10" s="361"/>
      <c r="AD10" s="359" t="s">
        <v>161</v>
      </c>
      <c r="AE10" s="360"/>
      <c r="AF10" s="360"/>
      <c r="AG10" s="361"/>
    </row>
    <row r="11" spans="1:33" ht="15.6" thickTop="1" thickBot="1" x14ac:dyDescent="0.35">
      <c r="Q11" s="72"/>
      <c r="R11" s="118" t="s">
        <v>141</v>
      </c>
      <c r="S11" s="119" t="s">
        <v>139</v>
      </c>
      <c r="T11" s="119" t="s">
        <v>137</v>
      </c>
      <c r="U11" s="120" t="s">
        <v>142</v>
      </c>
      <c r="X11" s="362" t="s">
        <v>162</v>
      </c>
      <c r="Y11" s="363"/>
      <c r="Z11" s="363"/>
      <c r="AA11" s="364"/>
      <c r="AD11" s="362" t="s">
        <v>163</v>
      </c>
      <c r="AE11" s="363"/>
      <c r="AF11" s="363"/>
      <c r="AG11" s="364"/>
    </row>
    <row r="12" spans="1:33" ht="15.6" thickTop="1" thickBot="1" x14ac:dyDescent="0.35">
      <c r="A12" s="359" t="s">
        <v>164</v>
      </c>
      <c r="B12" s="360"/>
      <c r="C12" s="360"/>
      <c r="D12" s="361"/>
      <c r="F12" s="359" t="s">
        <v>165</v>
      </c>
      <c r="G12" s="360"/>
      <c r="H12" s="360"/>
      <c r="I12" s="361"/>
      <c r="K12" s="359" t="s">
        <v>166</v>
      </c>
      <c r="L12" s="360"/>
      <c r="M12" s="360"/>
      <c r="N12" s="361"/>
      <c r="Q12" s="26"/>
      <c r="R12" s="121" t="s">
        <v>146</v>
      </c>
      <c r="S12" s="122" t="s">
        <v>147</v>
      </c>
      <c r="T12" s="122" t="s">
        <v>149</v>
      </c>
      <c r="U12" s="123" t="s">
        <v>150</v>
      </c>
      <c r="X12" s="70" t="s">
        <v>40</v>
      </c>
      <c r="Y12" s="70" t="s">
        <v>167</v>
      </c>
      <c r="Z12" s="70" t="s">
        <v>168</v>
      </c>
      <c r="AA12" s="70" t="s">
        <v>169</v>
      </c>
      <c r="AD12" s="95" t="s">
        <v>40</v>
      </c>
      <c r="AE12" s="95" t="s">
        <v>167</v>
      </c>
      <c r="AF12" s="95" t="s">
        <v>168</v>
      </c>
      <c r="AG12" s="95" t="s">
        <v>169</v>
      </c>
    </row>
    <row r="13" spans="1:33" ht="15.6" thickTop="1" thickBot="1" x14ac:dyDescent="0.35">
      <c r="A13" s="362" t="s">
        <v>170</v>
      </c>
      <c r="B13" s="363"/>
      <c r="C13" s="363"/>
      <c r="D13" s="364"/>
      <c r="F13" s="362" t="s">
        <v>171</v>
      </c>
      <c r="G13" s="363"/>
      <c r="H13" s="363"/>
      <c r="I13" s="364"/>
      <c r="K13" s="362" t="s">
        <v>170</v>
      </c>
      <c r="L13" s="363"/>
      <c r="M13" s="363"/>
      <c r="N13" s="364"/>
      <c r="Q13" s="124" t="s">
        <v>156</v>
      </c>
      <c r="R13" s="243">
        <v>3</v>
      </c>
      <c r="S13" s="243">
        <f>(R7/S7)*R13</f>
        <v>21</v>
      </c>
      <c r="T13" s="243">
        <f>(S7/T7)*S13</f>
        <v>7</v>
      </c>
      <c r="U13" s="244">
        <f>(T7/U7)*T13</f>
        <v>4.2</v>
      </c>
      <c r="X13" s="71"/>
      <c r="Y13" s="71"/>
      <c r="Z13" s="71" t="s">
        <v>172</v>
      </c>
      <c r="AA13" s="71" t="s">
        <v>173</v>
      </c>
      <c r="AD13" s="96"/>
      <c r="AE13" s="96"/>
      <c r="AF13" s="96" t="s">
        <v>172</v>
      </c>
      <c r="AG13" s="96" t="s">
        <v>173</v>
      </c>
    </row>
    <row r="14" spans="1:33" ht="15.6" thickTop="1" thickBot="1" x14ac:dyDescent="0.35">
      <c r="A14" s="70" t="s">
        <v>40</v>
      </c>
      <c r="B14" s="70" t="s">
        <v>167</v>
      </c>
      <c r="C14" s="70" t="s">
        <v>168</v>
      </c>
      <c r="D14" s="70" t="s">
        <v>169</v>
      </c>
      <c r="F14" s="95" t="s">
        <v>40</v>
      </c>
      <c r="G14" s="95" t="s">
        <v>167</v>
      </c>
      <c r="H14" s="95" t="s">
        <v>168</v>
      </c>
      <c r="I14" s="95" t="s">
        <v>169</v>
      </c>
      <c r="K14" s="44" t="s">
        <v>40</v>
      </c>
      <c r="L14" s="44" t="s">
        <v>167</v>
      </c>
      <c r="M14" s="44" t="s">
        <v>168</v>
      </c>
      <c r="N14" s="44" t="s">
        <v>169</v>
      </c>
      <c r="Q14" s="357" t="s">
        <v>174</v>
      </c>
      <c r="R14" s="358"/>
      <c r="S14" s="358"/>
      <c r="T14" s="358"/>
      <c r="U14" s="379">
        <f>(R13/U13)</f>
        <v>0.7142857142857143</v>
      </c>
      <c r="X14" s="83">
        <v>150</v>
      </c>
      <c r="Y14" s="233">
        <v>30</v>
      </c>
      <c r="Z14" s="287">
        <f t="shared" ref="Z14:Z18" si="0">$Y14/$X14</f>
        <v>0.2</v>
      </c>
      <c r="AA14" s="381">
        <f t="shared" ref="AA14:AA19" si="1">$Z14/4</f>
        <v>0.05</v>
      </c>
      <c r="AD14" s="98">
        <v>200</v>
      </c>
      <c r="AE14" s="233">
        <v>40</v>
      </c>
      <c r="AF14" s="261">
        <f>$AD14/$AE14</f>
        <v>5</v>
      </c>
      <c r="AG14" s="260">
        <f>$AF14/40</f>
        <v>0.125</v>
      </c>
    </row>
    <row r="15" spans="1:33" ht="15.6" thickTop="1" thickBot="1" x14ac:dyDescent="0.35">
      <c r="A15" s="71"/>
      <c r="B15" s="71"/>
      <c r="C15" s="71" t="s">
        <v>172</v>
      </c>
      <c r="D15" s="71" t="s">
        <v>173</v>
      </c>
      <c r="F15" s="96"/>
      <c r="G15" s="96"/>
      <c r="H15" s="96" t="s">
        <v>172</v>
      </c>
      <c r="I15" s="96" t="s">
        <v>173</v>
      </c>
      <c r="K15" s="47"/>
      <c r="L15" s="47"/>
      <c r="M15" s="47" t="s">
        <v>172</v>
      </c>
      <c r="N15" s="47" t="s">
        <v>173</v>
      </c>
      <c r="X15" s="83">
        <v>200</v>
      </c>
      <c r="Y15" s="234">
        <v>46</v>
      </c>
      <c r="Z15" s="287">
        <f t="shared" si="0"/>
        <v>0.23</v>
      </c>
      <c r="AA15" s="381">
        <f t="shared" si="1"/>
        <v>5.7500000000000002E-2</v>
      </c>
      <c r="AD15" s="98">
        <v>250</v>
      </c>
      <c r="AE15" s="234">
        <v>66</v>
      </c>
      <c r="AF15" s="261">
        <f t="shared" ref="AF15:AF20" si="2">$AD15/$AE15</f>
        <v>3.7878787878787881</v>
      </c>
      <c r="AG15" s="260">
        <f t="shared" ref="AG15:AG20" si="3">$AF15/40</f>
        <v>9.4696969696969696E-2</v>
      </c>
    </row>
    <row r="16" spans="1:33" ht="15.6" thickTop="1" thickBot="1" x14ac:dyDescent="0.35">
      <c r="A16" s="82">
        <v>50</v>
      </c>
      <c r="B16" s="239">
        <v>61</v>
      </c>
      <c r="C16" s="261">
        <f t="shared" ref="C16:C23" si="4">A16/B16</f>
        <v>0.81967213114754101</v>
      </c>
      <c r="D16" s="260">
        <f>C16/1</f>
        <v>0.81967213114754101</v>
      </c>
      <c r="F16" s="97">
        <v>50</v>
      </c>
      <c r="G16" s="233">
        <v>10</v>
      </c>
      <c r="H16" s="233">
        <f t="shared" ref="H16:H23" si="5">(F16/G16)</f>
        <v>5</v>
      </c>
      <c r="I16" s="260">
        <f>(H16/5)</f>
        <v>1</v>
      </c>
      <c r="K16" s="112">
        <v>50</v>
      </c>
      <c r="L16" s="233">
        <v>45</v>
      </c>
      <c r="M16" s="261">
        <f>(K16/L16)</f>
        <v>1.1111111111111112</v>
      </c>
      <c r="N16" s="260">
        <f>($M16/1)</f>
        <v>1.1111111111111112</v>
      </c>
      <c r="Q16" s="359" t="s">
        <v>175</v>
      </c>
      <c r="R16" s="360"/>
      <c r="S16" s="360"/>
      <c r="T16" s="361"/>
      <c r="X16" s="83">
        <v>250</v>
      </c>
      <c r="Y16" s="234">
        <v>60</v>
      </c>
      <c r="Z16" s="287">
        <f t="shared" si="0"/>
        <v>0.24</v>
      </c>
      <c r="AA16" s="381">
        <f t="shared" si="1"/>
        <v>0.06</v>
      </c>
      <c r="AD16" s="98">
        <v>300</v>
      </c>
      <c r="AE16" s="234">
        <v>77</v>
      </c>
      <c r="AF16" s="261">
        <f t="shared" si="2"/>
        <v>3.8961038961038961</v>
      </c>
      <c r="AG16" s="260">
        <f t="shared" si="3"/>
        <v>9.7402597402597407E-2</v>
      </c>
    </row>
    <row r="17" spans="1:33" ht="15.6" thickTop="1" thickBot="1" x14ac:dyDescent="0.35">
      <c r="A17" s="83">
        <v>100</v>
      </c>
      <c r="B17" s="234">
        <v>115</v>
      </c>
      <c r="C17" s="261">
        <f t="shared" si="4"/>
        <v>0.86956521739130432</v>
      </c>
      <c r="D17" s="260">
        <f>C17/1</f>
        <v>0.86956521739130432</v>
      </c>
      <c r="F17" s="98">
        <v>100</v>
      </c>
      <c r="G17" s="234">
        <v>20</v>
      </c>
      <c r="H17" s="233">
        <f t="shared" si="5"/>
        <v>5</v>
      </c>
      <c r="I17" s="260">
        <f>(H17/5)</f>
        <v>1</v>
      </c>
      <c r="K17" s="113">
        <v>100</v>
      </c>
      <c r="L17" s="234">
        <v>60</v>
      </c>
      <c r="M17" s="261">
        <f t="shared" ref="M17:M23" si="6">(K17/L17)</f>
        <v>1.6666666666666667</v>
      </c>
      <c r="N17" s="260">
        <f t="shared" ref="N17:N23" si="7">($M17/1)</f>
        <v>1.6666666666666667</v>
      </c>
      <c r="Q17" s="362" t="s">
        <v>218</v>
      </c>
      <c r="R17" s="363"/>
      <c r="S17" s="363"/>
      <c r="T17" s="378">
        <v>2.1429999999999998</v>
      </c>
      <c r="X17" s="83">
        <v>300</v>
      </c>
      <c r="Y17" s="234">
        <v>74</v>
      </c>
      <c r="Z17" s="287">
        <f t="shared" si="0"/>
        <v>0.24666666666666667</v>
      </c>
      <c r="AA17" s="381">
        <f t="shared" si="1"/>
        <v>6.1666666666666668E-2</v>
      </c>
      <c r="AD17" s="98">
        <v>350</v>
      </c>
      <c r="AE17" s="234">
        <v>90</v>
      </c>
      <c r="AF17" s="261">
        <f t="shared" si="2"/>
        <v>3.8888888888888888</v>
      </c>
      <c r="AG17" s="260">
        <f t="shared" si="3"/>
        <v>9.7222222222222224E-2</v>
      </c>
    </row>
    <row r="18" spans="1:33" ht="15.6" thickTop="1" thickBot="1" x14ac:dyDescent="0.35">
      <c r="A18" s="83">
        <v>150</v>
      </c>
      <c r="B18" s="377">
        <v>172</v>
      </c>
      <c r="C18" s="261">
        <f t="shared" si="4"/>
        <v>0.87209302325581395</v>
      </c>
      <c r="D18" s="260">
        <f>C18/1</f>
        <v>0.87209302325581395</v>
      </c>
      <c r="F18" s="98">
        <v>150</v>
      </c>
      <c r="G18" s="234">
        <v>30</v>
      </c>
      <c r="H18" s="233">
        <f t="shared" si="5"/>
        <v>5</v>
      </c>
      <c r="I18" s="260">
        <f>(H18/5)</f>
        <v>1</v>
      </c>
      <c r="K18" s="113">
        <v>150</v>
      </c>
      <c r="L18" s="234">
        <v>70</v>
      </c>
      <c r="M18" s="261">
        <f t="shared" si="6"/>
        <v>2.1428571428571428</v>
      </c>
      <c r="N18" s="260">
        <f t="shared" si="7"/>
        <v>2.1428571428571428</v>
      </c>
      <c r="Q18" s="125" t="s">
        <v>40</v>
      </c>
      <c r="R18" s="125" t="s">
        <v>167</v>
      </c>
      <c r="S18" s="125" t="s">
        <v>168</v>
      </c>
      <c r="T18" s="125" t="s">
        <v>169</v>
      </c>
      <c r="X18" s="83">
        <v>350</v>
      </c>
      <c r="Y18" s="234">
        <v>105</v>
      </c>
      <c r="Z18" s="287">
        <f t="shared" si="0"/>
        <v>0.3</v>
      </c>
      <c r="AA18" s="381">
        <f t="shared" si="1"/>
        <v>7.4999999999999997E-2</v>
      </c>
      <c r="AD18" s="98">
        <v>400</v>
      </c>
      <c r="AE18" s="234">
        <v>100</v>
      </c>
      <c r="AF18" s="261">
        <f t="shared" si="2"/>
        <v>4</v>
      </c>
      <c r="AG18" s="260">
        <f t="shared" si="3"/>
        <v>0.1</v>
      </c>
    </row>
    <row r="19" spans="1:33" ht="15.6" thickTop="1" thickBot="1" x14ac:dyDescent="0.35">
      <c r="A19" s="83">
        <v>200</v>
      </c>
      <c r="B19" s="234">
        <v>226</v>
      </c>
      <c r="C19" s="261">
        <f t="shared" si="4"/>
        <v>0.88495575221238942</v>
      </c>
      <c r="D19" s="260">
        <f>C19/1</f>
        <v>0.88495575221238942</v>
      </c>
      <c r="F19" s="98">
        <v>200</v>
      </c>
      <c r="G19" s="234">
        <v>40</v>
      </c>
      <c r="H19" s="233">
        <f t="shared" si="5"/>
        <v>5</v>
      </c>
      <c r="I19" s="260">
        <f>(H19/5)</f>
        <v>1</v>
      </c>
      <c r="K19" s="113">
        <v>200</v>
      </c>
      <c r="L19" s="234">
        <v>110</v>
      </c>
      <c r="M19" s="261">
        <f t="shared" si="6"/>
        <v>1.8181818181818181</v>
      </c>
      <c r="N19" s="260">
        <f t="shared" si="7"/>
        <v>1.8181818181818181</v>
      </c>
      <c r="Q19" s="126"/>
      <c r="R19" s="126"/>
      <c r="S19" s="126" t="s">
        <v>172</v>
      </c>
      <c r="T19" s="126" t="s">
        <v>173</v>
      </c>
      <c r="X19" s="83">
        <v>400</v>
      </c>
      <c r="Y19" s="234">
        <v>108</v>
      </c>
      <c r="Z19" s="287">
        <f>$Y19/$X19</f>
        <v>0.27</v>
      </c>
      <c r="AA19" s="381">
        <f t="shared" si="1"/>
        <v>6.7500000000000004E-2</v>
      </c>
      <c r="AD19" s="98">
        <v>450</v>
      </c>
      <c r="AE19" s="234">
        <v>105</v>
      </c>
      <c r="AF19" s="261">
        <f t="shared" si="2"/>
        <v>4.2857142857142856</v>
      </c>
      <c r="AG19" s="260">
        <f t="shared" si="3"/>
        <v>0.10714285714285714</v>
      </c>
    </row>
    <row r="20" spans="1:33" ht="15.6" thickTop="1" thickBot="1" x14ac:dyDescent="0.35">
      <c r="A20" s="83">
        <v>250</v>
      </c>
      <c r="B20" s="234">
        <v>282</v>
      </c>
      <c r="C20" s="261">
        <f t="shared" si="4"/>
        <v>0.88652482269503541</v>
      </c>
      <c r="D20" s="260">
        <f>C20/1</f>
        <v>0.88652482269503541</v>
      </c>
      <c r="F20" s="98">
        <v>250</v>
      </c>
      <c r="G20" s="234">
        <v>50</v>
      </c>
      <c r="H20" s="233">
        <f t="shared" si="5"/>
        <v>5</v>
      </c>
      <c r="I20" s="260">
        <f>(H20/5)</f>
        <v>1</v>
      </c>
      <c r="K20" s="113">
        <v>250</v>
      </c>
      <c r="L20" s="234">
        <v>153</v>
      </c>
      <c r="M20" s="261">
        <f t="shared" si="6"/>
        <v>1.6339869281045751</v>
      </c>
      <c r="N20" s="260">
        <f t="shared" si="7"/>
        <v>1.6339869281045751</v>
      </c>
      <c r="Q20" s="127">
        <v>50</v>
      </c>
      <c r="R20" s="233">
        <v>45</v>
      </c>
      <c r="S20" s="261">
        <f>(Q20/R20)</f>
        <v>1.1111111111111112</v>
      </c>
      <c r="T20" s="260">
        <f>(S20/$T$17)</f>
        <v>0.51848395292165717</v>
      </c>
      <c r="X20" s="84">
        <v>450</v>
      </c>
      <c r="Y20" s="235">
        <v>134</v>
      </c>
      <c r="Z20" s="287">
        <f>$Y20/$X20</f>
        <v>0.29777777777777775</v>
      </c>
      <c r="AA20" s="381">
        <f>$Z20/4</f>
        <v>7.4444444444444438E-2</v>
      </c>
      <c r="AD20" s="99">
        <v>500</v>
      </c>
      <c r="AE20" s="235">
        <v>110</v>
      </c>
      <c r="AF20" s="261">
        <f t="shared" si="2"/>
        <v>4.5454545454545459</v>
      </c>
      <c r="AG20" s="260">
        <f t="shared" si="3"/>
        <v>0.11363636363636365</v>
      </c>
    </row>
    <row r="21" spans="1:33" ht="15" thickTop="1" x14ac:dyDescent="0.3">
      <c r="A21" s="83">
        <v>300</v>
      </c>
      <c r="B21" s="234">
        <v>340</v>
      </c>
      <c r="C21" s="287">
        <f t="shared" si="4"/>
        <v>0.88235294117647056</v>
      </c>
      <c r="D21" s="260">
        <f>C21/1</f>
        <v>0.88235294117647056</v>
      </c>
      <c r="F21" s="98">
        <v>300</v>
      </c>
      <c r="G21" s="234">
        <v>60</v>
      </c>
      <c r="H21" s="233">
        <f t="shared" si="5"/>
        <v>5</v>
      </c>
      <c r="I21" s="260">
        <f>(H21/5)</f>
        <v>1</v>
      </c>
      <c r="K21" s="113">
        <v>300</v>
      </c>
      <c r="L21" s="234">
        <v>193</v>
      </c>
      <c r="M21" s="261">
        <f t="shared" si="6"/>
        <v>1.5544041450777202</v>
      </c>
      <c r="N21" s="260">
        <f t="shared" si="7"/>
        <v>1.5544041450777202</v>
      </c>
      <c r="Q21" s="128">
        <v>100</v>
      </c>
      <c r="R21" s="234">
        <v>65</v>
      </c>
      <c r="S21" s="261">
        <f t="shared" ref="S21:S27" si="8">(Q21/R21)</f>
        <v>1.5384615384615385</v>
      </c>
      <c r="T21" s="260">
        <f t="shared" ref="T21:T27" si="9">(S21/$T$17)</f>
        <v>0.71790085789152525</v>
      </c>
    </row>
    <row r="22" spans="1:33" x14ac:dyDescent="0.3">
      <c r="A22" s="83">
        <v>350</v>
      </c>
      <c r="B22" s="234">
        <v>400</v>
      </c>
      <c r="C22" s="287">
        <f t="shared" si="4"/>
        <v>0.875</v>
      </c>
      <c r="D22" s="260">
        <f>C22/1</f>
        <v>0.875</v>
      </c>
      <c r="F22" s="98">
        <v>350</v>
      </c>
      <c r="G22" s="234">
        <v>70</v>
      </c>
      <c r="H22" s="233">
        <f t="shared" si="5"/>
        <v>5</v>
      </c>
      <c r="I22" s="260">
        <f>(H22/5)</f>
        <v>1</v>
      </c>
      <c r="K22" s="113">
        <v>350</v>
      </c>
      <c r="L22" s="234">
        <v>224</v>
      </c>
      <c r="M22" s="261">
        <f t="shared" si="6"/>
        <v>1.5625</v>
      </c>
      <c r="N22" s="260">
        <f t="shared" si="7"/>
        <v>1.5625</v>
      </c>
      <c r="Q22" s="128">
        <v>150</v>
      </c>
      <c r="R22" s="234">
        <v>90</v>
      </c>
      <c r="S22" s="261">
        <f t="shared" si="8"/>
        <v>1.6666666666666667</v>
      </c>
      <c r="T22" s="260">
        <f t="shared" si="9"/>
        <v>0.77772592938248575</v>
      </c>
      <c r="X22" s="1" t="s">
        <v>176</v>
      </c>
      <c r="AD22" s="1" t="s">
        <v>176</v>
      </c>
    </row>
    <row r="23" spans="1:33" ht="15" thickBot="1" x14ac:dyDescent="0.35">
      <c r="A23" s="84">
        <v>400</v>
      </c>
      <c r="B23" s="235">
        <v>460</v>
      </c>
      <c r="C23" s="382">
        <f t="shared" si="4"/>
        <v>0.86956521739130432</v>
      </c>
      <c r="D23" s="260">
        <f>C23/1</f>
        <v>0.86956521739130432</v>
      </c>
      <c r="F23" s="99">
        <v>400</v>
      </c>
      <c r="G23" s="235">
        <v>80</v>
      </c>
      <c r="H23" s="233">
        <f t="shared" si="5"/>
        <v>5</v>
      </c>
      <c r="I23" s="260">
        <f>(H23/5)</f>
        <v>1</v>
      </c>
      <c r="K23" s="114">
        <v>400</v>
      </c>
      <c r="L23" s="235">
        <v>265</v>
      </c>
      <c r="M23" s="261">
        <f t="shared" si="6"/>
        <v>1.5094339622641511</v>
      </c>
      <c r="N23" s="260">
        <f t="shared" si="7"/>
        <v>1.5094339622641511</v>
      </c>
      <c r="Q23" s="128">
        <v>200</v>
      </c>
      <c r="R23" s="234">
        <v>135</v>
      </c>
      <c r="S23" s="261">
        <f t="shared" si="8"/>
        <v>1.4814814814814814</v>
      </c>
      <c r="T23" s="260">
        <f t="shared" si="9"/>
        <v>0.69131193722887607</v>
      </c>
      <c r="X23" s="1" t="s">
        <v>177</v>
      </c>
      <c r="AD23" s="1" t="s">
        <v>177</v>
      </c>
    </row>
    <row r="24" spans="1:33" ht="15" thickTop="1" x14ac:dyDescent="0.3">
      <c r="Q24" s="128">
        <v>250</v>
      </c>
      <c r="R24" s="234">
        <v>150</v>
      </c>
      <c r="S24" s="261">
        <f t="shared" si="8"/>
        <v>1.6666666666666667</v>
      </c>
      <c r="T24" s="260">
        <f t="shared" si="9"/>
        <v>0.77772592938248575</v>
      </c>
    </row>
    <row r="25" spans="1:33" x14ac:dyDescent="0.3">
      <c r="A25" s="1" t="s">
        <v>176</v>
      </c>
      <c r="F25" s="1" t="s">
        <v>176</v>
      </c>
      <c r="K25" s="1" t="s">
        <v>176</v>
      </c>
      <c r="M25" t="s">
        <v>217</v>
      </c>
      <c r="Q25" s="128">
        <v>300</v>
      </c>
      <c r="R25" s="234">
        <v>175</v>
      </c>
      <c r="S25" s="261">
        <f t="shared" si="8"/>
        <v>1.7142857142857142</v>
      </c>
      <c r="T25" s="260">
        <f t="shared" si="9"/>
        <v>0.79994667022198518</v>
      </c>
    </row>
    <row r="26" spans="1:33" x14ac:dyDescent="0.3">
      <c r="A26" s="1" t="s">
        <v>177</v>
      </c>
      <c r="F26" s="1" t="s">
        <v>177</v>
      </c>
      <c r="K26" s="1" t="s">
        <v>177</v>
      </c>
      <c r="Q26" s="128">
        <v>350</v>
      </c>
      <c r="R26" s="234">
        <v>210</v>
      </c>
      <c r="S26" s="261">
        <f t="shared" si="8"/>
        <v>1.6666666666666667</v>
      </c>
      <c r="T26" s="260">
        <f t="shared" si="9"/>
        <v>0.77772592938248575</v>
      </c>
    </row>
    <row r="27" spans="1:33" ht="15" thickBot="1" x14ac:dyDescent="0.35">
      <c r="Q27" s="129">
        <v>400</v>
      </c>
      <c r="R27" s="235">
        <v>235</v>
      </c>
      <c r="S27" s="261">
        <f t="shared" si="8"/>
        <v>1.7021276595744681</v>
      </c>
      <c r="T27" s="260">
        <f t="shared" si="9"/>
        <v>0.79427328958211307</v>
      </c>
      <c r="W27" s="242"/>
    </row>
    <row r="28" spans="1:33" ht="15" thickTop="1" x14ac:dyDescent="0.3"/>
    <row r="29" spans="1:33" x14ac:dyDescent="0.3">
      <c r="Q29" s="1" t="s">
        <v>176</v>
      </c>
    </row>
    <row r="30" spans="1:33" x14ac:dyDescent="0.3">
      <c r="Q30" s="1" t="s">
        <v>177</v>
      </c>
    </row>
  </sheetData>
  <mergeCells count="15">
    <mergeCell ref="Q16:T16"/>
    <mergeCell ref="A12:D12"/>
    <mergeCell ref="A13:D13"/>
    <mergeCell ref="F12:I12"/>
    <mergeCell ref="F13:I13"/>
    <mergeCell ref="K12:N12"/>
    <mergeCell ref="K13:N13"/>
    <mergeCell ref="Q14:T14"/>
    <mergeCell ref="Q8:T8"/>
    <mergeCell ref="Q17:S17"/>
    <mergeCell ref="AD1:AF1"/>
    <mergeCell ref="X10:AA10"/>
    <mergeCell ref="X11:AA11"/>
    <mergeCell ref="AD10:AG10"/>
    <mergeCell ref="AD11:AG11"/>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19830-5EF6-401A-83C8-0AD3A36612D0}">
  <sheetPr>
    <tabColor rgb="FF00B050"/>
  </sheetPr>
  <dimension ref="A1:P19"/>
  <sheetViews>
    <sheetView topLeftCell="A3" zoomScale="70" zoomScaleNormal="70" workbookViewId="0">
      <selection activeCell="S17" sqref="S17"/>
    </sheetView>
  </sheetViews>
  <sheetFormatPr defaultRowHeight="14.4" x14ac:dyDescent="0.3"/>
  <cols>
    <col min="1" max="1" width="16.109375" bestFit="1" customWidth="1"/>
    <col min="2" max="2" width="19.21875" customWidth="1"/>
    <col min="4" max="4" width="16.6640625" bestFit="1" customWidth="1"/>
    <col min="5" max="5" width="14.88671875" bestFit="1" customWidth="1"/>
    <col min="6" max="6" width="21.109375" bestFit="1" customWidth="1"/>
    <col min="7" max="7" width="14" bestFit="1" customWidth="1"/>
    <col min="12" max="12" width="16.6640625" bestFit="1" customWidth="1"/>
    <col min="13" max="13" width="14.88671875" bestFit="1" customWidth="1"/>
    <col min="14" max="14" width="16.33203125" bestFit="1" customWidth="1"/>
    <col min="15" max="15" width="14.44140625" bestFit="1" customWidth="1"/>
  </cols>
  <sheetData>
    <row r="1" spans="1:16" x14ac:dyDescent="0.3">
      <c r="A1" s="262" t="s">
        <v>178</v>
      </c>
      <c r="B1" s="269"/>
      <c r="C1" s="263" t="s">
        <v>179</v>
      </c>
      <c r="D1" s="263">
        <v>9.81</v>
      </c>
      <c r="E1" s="263"/>
      <c r="F1" s="263"/>
      <c r="G1" s="263"/>
      <c r="H1" s="263"/>
      <c r="I1" s="263"/>
      <c r="J1" s="263"/>
      <c r="K1" s="263"/>
      <c r="L1" s="263"/>
      <c r="M1" s="263"/>
      <c r="N1" s="263"/>
      <c r="O1" s="263"/>
      <c r="P1" s="263"/>
    </row>
    <row r="2" spans="1:16" x14ac:dyDescent="0.3">
      <c r="A2" s="263"/>
      <c r="B2" s="270"/>
      <c r="C2" s="263"/>
      <c r="D2" s="263"/>
      <c r="E2" s="263"/>
      <c r="F2" s="263"/>
      <c r="G2" s="263"/>
      <c r="H2" s="263"/>
      <c r="I2" s="263"/>
      <c r="J2" s="263"/>
      <c r="K2" s="263"/>
      <c r="L2" s="263"/>
      <c r="M2" s="263"/>
      <c r="N2" s="263"/>
      <c r="O2" s="263"/>
      <c r="P2" s="263"/>
    </row>
    <row r="3" spans="1:16" ht="83.4" x14ac:dyDescent="4.1500000000000004">
      <c r="A3" s="390" t="s">
        <v>180</v>
      </c>
      <c r="B3" s="271" t="s">
        <v>181</v>
      </c>
      <c r="C3" s="384" t="s">
        <v>182</v>
      </c>
      <c r="D3" s="385" t="s">
        <v>183</v>
      </c>
      <c r="E3" s="385" t="s">
        <v>184</v>
      </c>
      <c r="F3" s="385" t="s">
        <v>185</v>
      </c>
      <c r="G3" s="385" t="s">
        <v>213</v>
      </c>
      <c r="H3" s="386"/>
      <c r="I3" s="387" t="s">
        <v>186</v>
      </c>
      <c r="J3" s="388" t="s">
        <v>181</v>
      </c>
      <c r="K3" s="389" t="s">
        <v>182</v>
      </c>
      <c r="L3" s="388" t="s">
        <v>183</v>
      </c>
      <c r="M3" s="388" t="s">
        <v>184</v>
      </c>
      <c r="N3" s="388" t="s">
        <v>185</v>
      </c>
      <c r="O3" s="388" t="s">
        <v>213</v>
      </c>
      <c r="P3" s="263"/>
    </row>
    <row r="4" spans="1:16" x14ac:dyDescent="0.3">
      <c r="A4" s="263"/>
      <c r="B4" s="272" t="s">
        <v>187</v>
      </c>
      <c r="C4" s="264" t="s">
        <v>188</v>
      </c>
      <c r="D4" s="264" t="s">
        <v>189</v>
      </c>
      <c r="E4" s="264" t="s">
        <v>189</v>
      </c>
      <c r="F4" s="264" t="s">
        <v>189</v>
      </c>
      <c r="G4" s="264" t="s">
        <v>188</v>
      </c>
      <c r="H4" s="263"/>
      <c r="I4" s="263"/>
      <c r="J4" s="265" t="s">
        <v>187</v>
      </c>
      <c r="K4" s="266" t="s">
        <v>188</v>
      </c>
      <c r="L4" s="266" t="s">
        <v>189</v>
      </c>
      <c r="M4" s="279" t="s">
        <v>189</v>
      </c>
      <c r="N4" s="279" t="s">
        <v>189</v>
      </c>
      <c r="O4" s="266" t="s">
        <v>188</v>
      </c>
      <c r="P4" s="263"/>
    </row>
    <row r="5" spans="1:16" x14ac:dyDescent="0.3">
      <c r="A5" s="263"/>
      <c r="B5" s="273">
        <v>0.5</v>
      </c>
      <c r="C5" s="267">
        <f>SQRT(B5)</f>
        <v>0.70710678118654757</v>
      </c>
      <c r="D5" s="274">
        <v>67</v>
      </c>
      <c r="E5" s="267">
        <f>$D5/50</f>
        <v>1.34</v>
      </c>
      <c r="F5" s="283">
        <f>(2*PI())*(SQRT(B5/$D$1))</f>
        <v>1.4185033534428875</v>
      </c>
      <c r="G5" s="283">
        <f>($E5/(2*PI()))^2</f>
        <v>4.5483079337045429E-2</v>
      </c>
      <c r="H5" s="263"/>
      <c r="I5" s="263"/>
      <c r="J5" s="268">
        <v>0.5</v>
      </c>
      <c r="K5" s="267">
        <f>SQRT($J5)</f>
        <v>0.70710678118654757</v>
      </c>
      <c r="L5" s="277">
        <v>70</v>
      </c>
      <c r="M5" s="280">
        <f>$L5/50</f>
        <v>1.4</v>
      </c>
      <c r="N5" s="284">
        <f>(2*PI())*SQRT($K5/$D$1)</f>
        <v>1.6868942805695015</v>
      </c>
      <c r="O5" s="283">
        <f>($M5/(2*PI()))^2</f>
        <v>4.9647379984745506E-2</v>
      </c>
      <c r="P5" s="263"/>
    </row>
    <row r="6" spans="1:16" x14ac:dyDescent="0.3">
      <c r="A6" s="263"/>
      <c r="B6" s="273">
        <v>0.45</v>
      </c>
      <c r="C6" s="267">
        <f t="shared" ref="C6:C11" si="0">SQRT(B6)</f>
        <v>0.67082039324993692</v>
      </c>
      <c r="D6" s="275">
        <v>61</v>
      </c>
      <c r="E6" s="267">
        <f t="shared" ref="E6:E11" si="1">$D6/50</f>
        <v>1.22</v>
      </c>
      <c r="F6" s="283">
        <f t="shared" ref="F6:F11" si="2">(2*PI())*(SQRT(B6/$D$1))</f>
        <v>1.345710439639912</v>
      </c>
      <c r="G6" s="283">
        <f t="shared" ref="G6:G11" si="3">($E6/(2*PI())^2)</f>
        <v>3.090296101091302E-2</v>
      </c>
      <c r="H6" s="263"/>
      <c r="I6" s="263"/>
      <c r="J6" s="268">
        <v>0.45</v>
      </c>
      <c r="K6" s="267">
        <f t="shared" ref="K6:K11" si="4">SQRT($J6)</f>
        <v>0.67082039324993692</v>
      </c>
      <c r="L6" s="277">
        <v>65</v>
      </c>
      <c r="M6" s="281">
        <f t="shared" ref="M6:M11" si="5">$L6/50</f>
        <v>1.3</v>
      </c>
      <c r="N6" s="285">
        <f t="shared" ref="N6:N11" si="6">(2*PI())*SQRT($K6/$D$1)</f>
        <v>1.6430413490980997</v>
      </c>
      <c r="O6" s="283">
        <f t="shared" ref="O6:O11" si="7">($M6/(2*PI()))^2</f>
        <v>4.2808200088887714E-2</v>
      </c>
      <c r="P6" s="263"/>
    </row>
    <row r="7" spans="1:16" x14ac:dyDescent="0.3">
      <c r="A7" s="263"/>
      <c r="B7" s="273">
        <v>0.4</v>
      </c>
      <c r="C7" s="267">
        <f t="shared" si="0"/>
        <v>0.63245553203367588</v>
      </c>
      <c r="D7" s="275">
        <v>62</v>
      </c>
      <c r="E7" s="267">
        <f t="shared" si="1"/>
        <v>1.24</v>
      </c>
      <c r="F7" s="283">
        <f t="shared" si="2"/>
        <v>1.2687479698438826</v>
      </c>
      <c r="G7" s="283">
        <f t="shared" si="3"/>
        <v>3.1409566929124708E-2</v>
      </c>
      <c r="H7" s="263"/>
      <c r="I7" s="263"/>
      <c r="J7" s="268">
        <v>0.4</v>
      </c>
      <c r="K7" s="267">
        <f t="shared" si="4"/>
        <v>0.63245553203367588</v>
      </c>
      <c r="L7" s="277">
        <v>62</v>
      </c>
      <c r="M7" s="281">
        <f t="shared" si="5"/>
        <v>1.24</v>
      </c>
      <c r="N7" s="285">
        <f t="shared" si="6"/>
        <v>1.5953661111240549</v>
      </c>
      <c r="O7" s="283">
        <f t="shared" si="7"/>
        <v>3.894786299211464E-2</v>
      </c>
      <c r="P7" s="263"/>
    </row>
    <row r="8" spans="1:16" x14ac:dyDescent="0.3">
      <c r="A8" s="263"/>
      <c r="B8" s="273">
        <v>0.35</v>
      </c>
      <c r="C8" s="267">
        <f t="shared" si="0"/>
        <v>0.59160797830996159</v>
      </c>
      <c r="D8" s="275">
        <v>55</v>
      </c>
      <c r="E8" s="267">
        <f t="shared" si="1"/>
        <v>1.1000000000000001</v>
      </c>
      <c r="F8" s="283">
        <f t="shared" si="2"/>
        <v>1.1868050533302013</v>
      </c>
      <c r="G8" s="283">
        <f t="shared" si="3"/>
        <v>2.7863325501642892E-2</v>
      </c>
      <c r="H8" s="263"/>
      <c r="I8" s="263"/>
      <c r="J8" s="268">
        <v>0.35</v>
      </c>
      <c r="K8" s="267">
        <f t="shared" si="4"/>
        <v>0.59160797830996159</v>
      </c>
      <c r="L8" s="277">
        <v>58</v>
      </c>
      <c r="M8" s="281">
        <f t="shared" si="5"/>
        <v>1.1599999999999999</v>
      </c>
      <c r="N8" s="285">
        <f t="shared" si="6"/>
        <v>1.5429873862040286</v>
      </c>
      <c r="O8" s="283">
        <f t="shared" si="7"/>
        <v>3.4084446177282429E-2</v>
      </c>
      <c r="P8" s="263"/>
    </row>
    <row r="9" spans="1:16" x14ac:dyDescent="0.3">
      <c r="A9" s="263"/>
      <c r="B9" s="273">
        <v>0.3</v>
      </c>
      <c r="C9" s="267">
        <f t="shared" si="0"/>
        <v>0.54772255750516607</v>
      </c>
      <c r="D9" s="275">
        <v>51</v>
      </c>
      <c r="E9" s="267">
        <f t="shared" si="1"/>
        <v>1.02</v>
      </c>
      <c r="F9" s="283">
        <f t="shared" si="2"/>
        <v>1.0987679728847353</v>
      </c>
      <c r="G9" s="283">
        <f t="shared" si="3"/>
        <v>2.5836901828796135E-2</v>
      </c>
      <c r="H9" s="263"/>
      <c r="I9" s="263"/>
      <c r="J9" s="268">
        <v>0.3</v>
      </c>
      <c r="K9" s="267">
        <f t="shared" si="4"/>
        <v>0.54772255750516607</v>
      </c>
      <c r="L9" s="277">
        <v>54</v>
      </c>
      <c r="M9" s="281">
        <f t="shared" si="5"/>
        <v>1.08</v>
      </c>
      <c r="N9" s="285">
        <f t="shared" si="6"/>
        <v>1.4846554550588655</v>
      </c>
      <c r="O9" s="283">
        <f t="shared" si="7"/>
        <v>2.9545257150105701E-2</v>
      </c>
      <c r="P9" s="263"/>
    </row>
    <row r="10" spans="1:16" x14ac:dyDescent="0.3">
      <c r="A10" s="263"/>
      <c r="B10" s="273">
        <v>0.25</v>
      </c>
      <c r="C10" s="267">
        <f t="shared" si="0"/>
        <v>0.5</v>
      </c>
      <c r="D10" s="275">
        <v>47</v>
      </c>
      <c r="E10" s="267">
        <f t="shared" si="1"/>
        <v>0.94</v>
      </c>
      <c r="F10" s="283">
        <f t="shared" si="2"/>
        <v>1.0030333403553238</v>
      </c>
      <c r="G10" s="283">
        <f t="shared" si="3"/>
        <v>2.3810478155949378E-2</v>
      </c>
      <c r="H10" s="263"/>
      <c r="I10" s="263"/>
      <c r="J10" s="268">
        <v>0.25</v>
      </c>
      <c r="K10" s="267">
        <f t="shared" si="4"/>
        <v>0.5</v>
      </c>
      <c r="L10" s="277">
        <v>48</v>
      </c>
      <c r="M10" s="281">
        <f t="shared" si="5"/>
        <v>0.96</v>
      </c>
      <c r="N10" s="285">
        <f t="shared" si="6"/>
        <v>1.4185033534428875</v>
      </c>
      <c r="O10" s="283">
        <f t="shared" si="7"/>
        <v>2.3344400711194618E-2</v>
      </c>
      <c r="P10" s="263"/>
    </row>
    <row r="11" spans="1:16" x14ac:dyDescent="0.3">
      <c r="A11" s="263"/>
      <c r="B11" s="272">
        <v>0.2</v>
      </c>
      <c r="C11" s="267">
        <f t="shared" si="0"/>
        <v>0.44721359549995793</v>
      </c>
      <c r="D11" s="276">
        <v>42</v>
      </c>
      <c r="E11" s="267">
        <f t="shared" si="1"/>
        <v>0.84</v>
      </c>
      <c r="F11" s="283">
        <f t="shared" si="2"/>
        <v>0.8971402930932747</v>
      </c>
      <c r="G11" s="283">
        <f t="shared" si="3"/>
        <v>2.1277448564890934E-2</v>
      </c>
      <c r="H11" s="263"/>
      <c r="I11" s="263"/>
      <c r="J11" s="265">
        <v>0.2</v>
      </c>
      <c r="K11" s="267">
        <f t="shared" si="4"/>
        <v>0.44721359549995793</v>
      </c>
      <c r="L11" s="278">
        <v>43</v>
      </c>
      <c r="M11" s="282">
        <f t="shared" si="5"/>
        <v>0.86</v>
      </c>
      <c r="N11" s="286">
        <f t="shared" si="6"/>
        <v>1.341537643861477</v>
      </c>
      <c r="O11" s="283">
        <f t="shared" si="7"/>
        <v>1.8734286855468258E-2</v>
      </c>
      <c r="P11" s="263"/>
    </row>
    <row r="12" spans="1:16" x14ac:dyDescent="0.3">
      <c r="A12" s="263"/>
      <c r="B12" s="270"/>
      <c r="C12" s="263"/>
      <c r="D12" s="263"/>
      <c r="E12" s="263"/>
      <c r="F12" s="263"/>
      <c r="G12" s="263"/>
      <c r="H12" s="263"/>
      <c r="I12" s="263"/>
      <c r="J12" s="263"/>
      <c r="K12" s="263"/>
      <c r="L12" s="263"/>
      <c r="M12" s="263"/>
      <c r="N12" s="263"/>
      <c r="O12" s="263"/>
      <c r="P12" s="263"/>
    </row>
    <row r="13" spans="1:16" x14ac:dyDescent="0.3">
      <c r="A13" s="263"/>
      <c r="B13" s="270"/>
      <c r="C13" s="263"/>
      <c r="D13" s="263"/>
      <c r="E13" s="263"/>
      <c r="F13" s="263"/>
      <c r="G13" s="263"/>
      <c r="H13" s="263"/>
      <c r="I13" s="263"/>
      <c r="J13" s="263"/>
      <c r="K13" s="263"/>
      <c r="L13" s="263"/>
      <c r="M13" s="263"/>
      <c r="N13" s="263"/>
      <c r="O13" s="263"/>
      <c r="P13" s="263"/>
    </row>
    <row r="14" spans="1:16" ht="28.8" x14ac:dyDescent="0.3">
      <c r="A14" s="263"/>
      <c r="B14" s="269" t="s">
        <v>190</v>
      </c>
      <c r="C14" s="262"/>
      <c r="D14" s="262"/>
      <c r="E14" s="263"/>
      <c r="F14" s="263"/>
      <c r="G14" s="263"/>
      <c r="H14" s="263"/>
      <c r="I14" s="263"/>
      <c r="J14" s="263"/>
      <c r="K14" s="263"/>
      <c r="L14" s="263"/>
      <c r="M14" s="263"/>
      <c r="N14" s="263"/>
      <c r="O14" s="263"/>
      <c r="P14" s="263"/>
    </row>
    <row r="15" spans="1:16" ht="43.2" x14ac:dyDescent="0.3">
      <c r="A15" s="263"/>
      <c r="B15" s="269" t="s">
        <v>191</v>
      </c>
      <c r="C15" s="262"/>
      <c r="D15" s="262"/>
      <c r="E15" s="262"/>
      <c r="F15" s="263"/>
      <c r="G15" s="263"/>
      <c r="H15" s="263"/>
      <c r="I15" s="263"/>
      <c r="J15" s="366"/>
      <c r="K15" s="263"/>
      <c r="L15" s="263"/>
      <c r="M15" s="263"/>
      <c r="N15" s="263"/>
      <c r="O15" s="263"/>
      <c r="P15" s="263"/>
    </row>
    <row r="16" spans="1:16" x14ac:dyDescent="0.3">
      <c r="A16" s="263"/>
      <c r="B16" s="270"/>
      <c r="C16" s="263"/>
      <c r="D16" s="263"/>
      <c r="E16" s="263"/>
      <c r="F16" s="263"/>
      <c r="G16" s="263"/>
      <c r="H16" s="263"/>
      <c r="I16" s="263"/>
      <c r="J16" s="366"/>
      <c r="K16" s="263"/>
      <c r="L16" s="263"/>
      <c r="M16" s="263"/>
      <c r="N16" s="263"/>
      <c r="O16" s="263"/>
      <c r="P16" s="263"/>
    </row>
    <row r="17" spans="1:16" x14ac:dyDescent="0.3">
      <c r="A17" s="263"/>
      <c r="B17" s="270"/>
      <c r="C17" s="263"/>
      <c r="D17" s="263"/>
      <c r="E17" s="263"/>
      <c r="F17" s="263"/>
      <c r="G17" s="263"/>
      <c r="H17" s="263"/>
      <c r="I17" s="263"/>
      <c r="J17" s="263"/>
      <c r="K17" s="263"/>
      <c r="L17" s="263"/>
      <c r="M17" s="263"/>
      <c r="N17" s="263"/>
      <c r="O17" s="263"/>
      <c r="P17" s="263"/>
    </row>
    <row r="18" spans="1:16" x14ac:dyDescent="0.3">
      <c r="A18" s="263"/>
      <c r="B18" s="270"/>
      <c r="C18" s="263"/>
      <c r="D18" s="263"/>
      <c r="E18" s="263"/>
      <c r="F18" s="263"/>
      <c r="G18" s="263"/>
      <c r="H18" s="263"/>
      <c r="I18" s="263"/>
      <c r="J18" s="263"/>
      <c r="K18" s="263"/>
      <c r="L18" s="263"/>
      <c r="M18" s="263"/>
      <c r="N18" s="263"/>
      <c r="O18" s="263"/>
      <c r="P18" s="263"/>
    </row>
    <row r="19" spans="1:16" x14ac:dyDescent="0.3">
      <c r="A19" s="263"/>
      <c r="C19" s="263"/>
      <c r="D19" s="263"/>
      <c r="E19" s="263"/>
      <c r="F19" s="263"/>
      <c r="G19" s="263"/>
      <c r="H19" s="263"/>
      <c r="I19" s="263"/>
      <c r="J19" s="263"/>
      <c r="K19" s="263"/>
      <c r="L19" s="263"/>
      <c r="M19" s="263"/>
      <c r="N19" s="263"/>
      <c r="O19" s="263"/>
      <c r="P19" s="263"/>
    </row>
  </sheetData>
  <mergeCells count="1">
    <mergeCell ref="J15:J1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sheetPr>
    <tabColor rgb="FF00B050"/>
  </sheetPr>
  <dimension ref="A1:AU21"/>
  <sheetViews>
    <sheetView topLeftCell="O6" zoomScale="70" zoomScaleNormal="70" workbookViewId="0">
      <selection activeCell="AM19" sqref="AM19"/>
    </sheetView>
  </sheetViews>
  <sheetFormatPr defaultRowHeight="14.4" x14ac:dyDescent="0.3"/>
  <cols>
    <col min="4" max="4" width="8.88671875" bestFit="1" customWidth="1"/>
    <col min="9" max="9" width="10.109375" bestFit="1" customWidth="1"/>
    <col min="11" max="11" width="16.109375" bestFit="1" customWidth="1"/>
  </cols>
  <sheetData>
    <row r="1" spans="1:47" x14ac:dyDescent="0.3">
      <c r="A1" s="1" t="s">
        <v>192</v>
      </c>
    </row>
    <row r="2" spans="1:47" x14ac:dyDescent="0.3">
      <c r="A2" s="1"/>
    </row>
    <row r="3" spans="1:47" x14ac:dyDescent="0.3">
      <c r="A3" s="1" t="s">
        <v>193</v>
      </c>
      <c r="F3" t="s">
        <v>214</v>
      </c>
      <c r="K3" s="1" t="s">
        <v>194</v>
      </c>
      <c r="P3" s="1" t="s">
        <v>195</v>
      </c>
    </row>
    <row r="4" spans="1:47" ht="15" thickBot="1" x14ac:dyDescent="0.35">
      <c r="K4" s="1" t="s">
        <v>196</v>
      </c>
      <c r="AJ4" t="s">
        <v>35</v>
      </c>
    </row>
    <row r="5" spans="1:47" ht="15" thickBot="1" x14ac:dyDescent="0.35">
      <c r="A5" s="164" t="s">
        <v>197</v>
      </c>
      <c r="B5" s="165" t="s">
        <v>198</v>
      </c>
      <c r="C5" s="165" t="s">
        <v>199</v>
      </c>
      <c r="D5" s="166" t="s">
        <v>200</v>
      </c>
      <c r="F5" s="171" t="s">
        <v>197</v>
      </c>
      <c r="G5" s="172" t="s">
        <v>198</v>
      </c>
      <c r="H5" s="172" t="s">
        <v>199</v>
      </c>
      <c r="I5" s="173" t="s">
        <v>200</v>
      </c>
      <c r="K5" s="178" t="s">
        <v>197</v>
      </c>
      <c r="L5" s="179" t="s">
        <v>198</v>
      </c>
      <c r="M5" s="179" t="s">
        <v>199</v>
      </c>
      <c r="N5" s="180" t="s">
        <v>200</v>
      </c>
      <c r="P5" s="304" t="s">
        <v>201</v>
      </c>
      <c r="Q5" s="305"/>
      <c r="R5" s="305"/>
      <c r="S5" s="306"/>
      <c r="U5" s="304" t="s">
        <v>202</v>
      </c>
      <c r="V5" s="305"/>
      <c r="W5" s="305"/>
      <c r="X5" s="306"/>
      <c r="Z5" s="304" t="s">
        <v>203</v>
      </c>
      <c r="AA5" s="305"/>
      <c r="AB5" s="305"/>
      <c r="AC5" s="306"/>
      <c r="AE5" s="304" t="s">
        <v>204</v>
      </c>
      <c r="AF5" s="305"/>
      <c r="AG5" s="305"/>
      <c r="AH5" s="306"/>
      <c r="AJ5" s="178">
        <v>1</v>
      </c>
      <c r="AK5" s="369" t="s">
        <v>205</v>
      </c>
      <c r="AL5" s="333"/>
      <c r="AM5" s="333"/>
      <c r="AN5" s="333"/>
      <c r="AO5" s="333"/>
      <c r="AP5" s="333"/>
      <c r="AQ5" s="333"/>
      <c r="AR5" s="333"/>
      <c r="AS5" s="333"/>
      <c r="AT5" s="333"/>
      <c r="AU5" s="334"/>
    </row>
    <row r="6" spans="1:47" ht="15" thickBot="1" x14ac:dyDescent="0.35">
      <c r="A6" s="167" t="s">
        <v>57</v>
      </c>
      <c r="B6" s="168" t="s">
        <v>57</v>
      </c>
      <c r="C6" s="168"/>
      <c r="D6" s="169" t="s">
        <v>206</v>
      </c>
      <c r="F6" s="174" t="s">
        <v>57</v>
      </c>
      <c r="G6" s="175" t="s">
        <v>57</v>
      </c>
      <c r="H6" s="175"/>
      <c r="I6" s="176" t="s">
        <v>206</v>
      </c>
      <c r="K6" s="250" t="s">
        <v>57</v>
      </c>
      <c r="L6" s="251" t="s">
        <v>57</v>
      </c>
      <c r="M6" s="251"/>
      <c r="N6" s="252" t="s">
        <v>206</v>
      </c>
      <c r="P6" s="147" t="s">
        <v>197</v>
      </c>
      <c r="Q6" s="148" t="s">
        <v>198</v>
      </c>
      <c r="R6" s="148" t="s">
        <v>199</v>
      </c>
      <c r="S6" s="149" t="s">
        <v>200</v>
      </c>
      <c r="U6" s="147" t="s">
        <v>197</v>
      </c>
      <c r="V6" s="148" t="s">
        <v>198</v>
      </c>
      <c r="W6" s="148" t="s">
        <v>199</v>
      </c>
      <c r="X6" s="149" t="s">
        <v>200</v>
      </c>
      <c r="Z6" s="147" t="s">
        <v>197</v>
      </c>
      <c r="AA6" s="148" t="s">
        <v>198</v>
      </c>
      <c r="AB6" s="148" t="s">
        <v>199</v>
      </c>
      <c r="AC6" s="149" t="s">
        <v>200</v>
      </c>
      <c r="AE6" s="147" t="s">
        <v>197</v>
      </c>
      <c r="AF6" s="148" t="s">
        <v>198</v>
      </c>
      <c r="AG6" s="148" t="s">
        <v>199</v>
      </c>
      <c r="AH6" s="149" t="s">
        <v>200</v>
      </c>
      <c r="AJ6" s="155" t="s">
        <v>55</v>
      </c>
      <c r="AK6" s="370" t="s">
        <v>220</v>
      </c>
      <c r="AL6" s="371"/>
      <c r="AM6" s="371"/>
      <c r="AN6" s="371"/>
      <c r="AO6" s="371"/>
      <c r="AP6" s="371"/>
      <c r="AQ6" s="371"/>
      <c r="AR6" s="371"/>
      <c r="AS6" s="371"/>
      <c r="AT6" s="371"/>
      <c r="AU6" s="372"/>
    </row>
    <row r="7" spans="1:47" ht="15" thickBot="1" x14ac:dyDescent="0.35">
      <c r="A7" s="164">
        <v>50</v>
      </c>
      <c r="B7" s="246">
        <v>68</v>
      </c>
      <c r="C7" s="246">
        <f t="shared" ref="C7:C16" si="0">A7/B7</f>
        <v>0.73529411764705888</v>
      </c>
      <c r="D7" s="249">
        <f t="shared" ref="D7:D16" si="1">(C7/D$17)</f>
        <v>0.24608236869044808</v>
      </c>
      <c r="F7" s="171">
        <v>50</v>
      </c>
      <c r="G7" s="246">
        <v>34</v>
      </c>
      <c r="H7" s="246">
        <f>(F7/G7)</f>
        <v>1.4705882352941178</v>
      </c>
      <c r="I7" s="249">
        <f>(H7/I$17)</f>
        <v>0.12156635821229378</v>
      </c>
      <c r="K7" s="253">
        <v>50</v>
      </c>
      <c r="L7" s="254">
        <v>100</v>
      </c>
      <c r="M7" s="254">
        <f>($K7/$L7)</f>
        <v>0.5</v>
      </c>
      <c r="N7" s="255">
        <f>($M7/$N$17)</f>
        <v>9.9471839432434591E-3</v>
      </c>
      <c r="P7" s="151" t="s">
        <v>57</v>
      </c>
      <c r="Q7" s="152" t="s">
        <v>57</v>
      </c>
      <c r="R7" s="152"/>
      <c r="S7" s="153" t="s">
        <v>206</v>
      </c>
      <c r="U7" s="151" t="s">
        <v>57</v>
      </c>
      <c r="V7" s="152" t="s">
        <v>57</v>
      </c>
      <c r="W7" s="152"/>
      <c r="X7" s="153" t="s">
        <v>206</v>
      </c>
      <c r="Z7" s="151" t="s">
        <v>57</v>
      </c>
      <c r="AA7" s="152" t="s">
        <v>57</v>
      </c>
      <c r="AB7" s="152"/>
      <c r="AC7" s="153" t="s">
        <v>206</v>
      </c>
      <c r="AE7" s="151" t="s">
        <v>57</v>
      </c>
      <c r="AF7" s="152" t="s">
        <v>57</v>
      </c>
      <c r="AG7" s="152"/>
      <c r="AH7" s="153" t="s">
        <v>206</v>
      </c>
      <c r="AJ7" s="155">
        <v>2</v>
      </c>
      <c r="AK7" s="373" t="s">
        <v>207</v>
      </c>
      <c r="AL7" s="336"/>
      <c r="AM7" s="336"/>
      <c r="AN7" s="336"/>
      <c r="AO7" s="336"/>
      <c r="AP7" s="336"/>
      <c r="AQ7" s="336"/>
      <c r="AR7" s="336"/>
      <c r="AS7" s="336"/>
      <c r="AT7" s="336"/>
      <c r="AU7" s="337"/>
    </row>
    <row r="8" spans="1:47" ht="15" thickBot="1" x14ac:dyDescent="0.35">
      <c r="A8" s="170">
        <v>100</v>
      </c>
      <c r="B8" s="206">
        <v>110</v>
      </c>
      <c r="C8" s="206">
        <f t="shared" si="0"/>
        <v>0.90909090909090906</v>
      </c>
      <c r="D8" s="249">
        <f t="shared" si="1"/>
        <v>0.30424729219909941</v>
      </c>
      <c r="F8" s="177">
        <v>100</v>
      </c>
      <c r="G8" s="206">
        <v>52</v>
      </c>
      <c r="H8" s="246">
        <f t="shared" ref="H8:H16" si="2">(F8/G8)</f>
        <v>1.9230769230769231</v>
      </c>
      <c r="I8" s="249">
        <f t="shared" ref="I8:I16" si="3">(H8/I$17)</f>
        <v>0.15897139150838416</v>
      </c>
      <c r="K8" s="256">
        <v>100</v>
      </c>
      <c r="L8" s="210">
        <v>84</v>
      </c>
      <c r="M8" s="254">
        <f t="shared" ref="M8:M16" si="4">($K8/$L8)</f>
        <v>1.1904761904761905</v>
      </c>
      <c r="N8" s="255">
        <f t="shared" ref="N8:N16" si="5">($M8/$N$17)</f>
        <v>2.3683771293436805E-2</v>
      </c>
      <c r="P8" s="147">
        <v>50</v>
      </c>
      <c r="Q8" s="246">
        <v>60</v>
      </c>
      <c r="R8" s="246">
        <f t="shared" ref="R8:R17" si="6">($P8/$Q8)</f>
        <v>0.83333333333333337</v>
      </c>
      <c r="S8" s="249">
        <f>(R8/$S$18)</f>
        <v>0.83333333333333337</v>
      </c>
      <c r="U8" s="147">
        <v>50</v>
      </c>
      <c r="V8" s="246">
        <v>70</v>
      </c>
      <c r="W8" s="246">
        <f t="shared" ref="W8:W17" si="7">($U8/$V8)</f>
        <v>0.7142857142857143</v>
      </c>
      <c r="X8" s="249">
        <f t="shared" ref="X8:X17" si="8">(W8/1)</f>
        <v>0.7142857142857143</v>
      </c>
      <c r="Z8" s="147">
        <v>50</v>
      </c>
      <c r="AA8" s="246">
        <v>61</v>
      </c>
      <c r="AB8" s="246">
        <f t="shared" ref="AB8:AB17" si="9">($Z8/$AA8)</f>
        <v>0.81967213114754101</v>
      </c>
      <c r="AC8" s="249">
        <f t="shared" ref="AC8:AC17" si="10">($AB8/1)</f>
        <v>0.81967213114754101</v>
      </c>
      <c r="AE8" s="147">
        <v>50</v>
      </c>
      <c r="AF8" s="246">
        <v>57</v>
      </c>
      <c r="AG8" s="246">
        <f t="shared" ref="AG8:AG17" si="11">($AE8/$AF8)</f>
        <v>0.8771929824561403</v>
      </c>
      <c r="AH8" s="249">
        <f t="shared" ref="AH8:AH17" si="12">($AG8/1)</f>
        <v>0.8771929824561403</v>
      </c>
      <c r="AJ8" s="155" t="s">
        <v>55</v>
      </c>
      <c r="AK8" s="370" t="s">
        <v>219</v>
      </c>
      <c r="AL8" s="371"/>
      <c r="AM8" s="371"/>
      <c r="AN8" s="371"/>
      <c r="AO8" s="371"/>
      <c r="AP8" s="371"/>
      <c r="AQ8" s="371"/>
      <c r="AR8" s="371"/>
      <c r="AS8" s="371"/>
      <c r="AT8" s="371"/>
      <c r="AU8" s="372"/>
    </row>
    <row r="9" spans="1:47" ht="15" thickBot="1" x14ac:dyDescent="0.35">
      <c r="A9" s="170">
        <v>150</v>
      </c>
      <c r="B9" s="206">
        <v>140</v>
      </c>
      <c r="C9" s="206">
        <f t="shared" si="0"/>
        <v>1.0714285714285714</v>
      </c>
      <c r="D9" s="249">
        <f t="shared" si="1"/>
        <v>0.35857716580608145</v>
      </c>
      <c r="F9" s="177">
        <v>150</v>
      </c>
      <c r="G9" s="206">
        <v>68</v>
      </c>
      <c r="H9" s="246">
        <f t="shared" si="2"/>
        <v>2.2058823529411766</v>
      </c>
      <c r="I9" s="249">
        <f t="shared" si="3"/>
        <v>0.18234953731844067</v>
      </c>
      <c r="K9" s="256">
        <v>150</v>
      </c>
      <c r="L9" s="210">
        <v>82</v>
      </c>
      <c r="M9" s="254">
        <f t="shared" si="4"/>
        <v>1.8292682926829269</v>
      </c>
      <c r="N9" s="255">
        <f t="shared" si="5"/>
        <v>3.6392136377719972E-2</v>
      </c>
      <c r="P9" s="150">
        <v>100</v>
      </c>
      <c r="Q9" s="206">
        <v>110</v>
      </c>
      <c r="R9" s="246">
        <f t="shared" si="6"/>
        <v>0.90909090909090906</v>
      </c>
      <c r="S9" s="249">
        <f t="shared" ref="S9:S17" si="13">(R9/1)</f>
        <v>0.90909090909090906</v>
      </c>
      <c r="U9" s="150">
        <v>100</v>
      </c>
      <c r="V9" s="206">
        <v>120</v>
      </c>
      <c r="W9" s="246">
        <f t="shared" si="7"/>
        <v>0.83333333333333337</v>
      </c>
      <c r="X9" s="249">
        <f t="shared" si="8"/>
        <v>0.83333333333333337</v>
      </c>
      <c r="Z9" s="150">
        <v>100</v>
      </c>
      <c r="AA9" s="206">
        <v>116</v>
      </c>
      <c r="AB9" s="246">
        <f t="shared" si="9"/>
        <v>0.86206896551724133</v>
      </c>
      <c r="AC9" s="249">
        <f t="shared" si="10"/>
        <v>0.86206896551724133</v>
      </c>
      <c r="AE9" s="150">
        <v>100</v>
      </c>
      <c r="AF9" s="206">
        <v>111</v>
      </c>
      <c r="AG9" s="246">
        <f t="shared" si="11"/>
        <v>0.90090090090090091</v>
      </c>
      <c r="AH9" s="249">
        <f t="shared" si="12"/>
        <v>0.90090090090090091</v>
      </c>
      <c r="AJ9" s="155">
        <v>3</v>
      </c>
      <c r="AK9" s="373" t="s">
        <v>208</v>
      </c>
      <c r="AL9" s="336"/>
      <c r="AM9" s="336"/>
      <c r="AN9" s="336"/>
      <c r="AO9" s="336"/>
      <c r="AP9" s="336"/>
      <c r="AQ9" s="336"/>
      <c r="AR9" s="336"/>
      <c r="AS9" s="336"/>
      <c r="AT9" s="336"/>
      <c r="AU9" s="337"/>
    </row>
    <row r="10" spans="1:47" ht="15" thickBot="1" x14ac:dyDescent="0.35">
      <c r="A10" s="170">
        <v>200</v>
      </c>
      <c r="B10" s="206">
        <v>174</v>
      </c>
      <c r="C10" s="206">
        <f t="shared" si="0"/>
        <v>1.1494252873563218</v>
      </c>
      <c r="D10" s="249">
        <f t="shared" si="1"/>
        <v>0.3846804843896659</v>
      </c>
      <c r="F10" s="177">
        <v>200</v>
      </c>
      <c r="G10" s="206">
        <f>107-8</f>
        <v>99</v>
      </c>
      <c r="H10" s="246">
        <f t="shared" si="2"/>
        <v>2.0202020202020203</v>
      </c>
      <c r="I10" s="249">
        <f t="shared" si="3"/>
        <v>0.16700024966537327</v>
      </c>
      <c r="K10" s="256">
        <v>200</v>
      </c>
      <c r="L10" s="210">
        <v>81</v>
      </c>
      <c r="M10" s="254">
        <f t="shared" si="4"/>
        <v>2.4691358024691357</v>
      </c>
      <c r="N10" s="255">
        <f t="shared" si="5"/>
        <v>4.9121896016017075E-2</v>
      </c>
      <c r="P10" s="150">
        <v>150</v>
      </c>
      <c r="Q10" s="206">
        <v>160</v>
      </c>
      <c r="R10" s="246">
        <f t="shared" si="6"/>
        <v>0.9375</v>
      </c>
      <c r="S10" s="249">
        <f t="shared" si="13"/>
        <v>0.9375</v>
      </c>
      <c r="U10" s="150">
        <v>150</v>
      </c>
      <c r="V10" s="206">
        <v>180</v>
      </c>
      <c r="W10" s="246">
        <f t="shared" si="7"/>
        <v>0.83333333333333337</v>
      </c>
      <c r="X10" s="249">
        <f t="shared" si="8"/>
        <v>0.83333333333333337</v>
      </c>
      <c r="Z10" s="150">
        <v>150</v>
      </c>
      <c r="AA10" s="206">
        <v>173</v>
      </c>
      <c r="AB10" s="246">
        <f t="shared" si="9"/>
        <v>0.86705202312138729</v>
      </c>
      <c r="AC10" s="249">
        <f t="shared" si="10"/>
        <v>0.86705202312138729</v>
      </c>
      <c r="AE10" s="150">
        <v>150</v>
      </c>
      <c r="AF10" s="206">
        <v>164</v>
      </c>
      <c r="AG10" s="246">
        <f t="shared" si="11"/>
        <v>0.91463414634146345</v>
      </c>
      <c r="AH10" s="249">
        <f t="shared" si="12"/>
        <v>0.91463414634146345</v>
      </c>
      <c r="AJ10" s="156" t="s">
        <v>55</v>
      </c>
      <c r="AK10" s="374" t="s">
        <v>221</v>
      </c>
      <c r="AL10" s="375"/>
      <c r="AM10" s="375"/>
      <c r="AN10" s="375"/>
      <c r="AO10" s="375"/>
      <c r="AP10" s="375"/>
      <c r="AQ10" s="375"/>
      <c r="AR10" s="375"/>
      <c r="AS10" s="375"/>
      <c r="AT10" s="375"/>
      <c r="AU10" s="376"/>
    </row>
    <row r="11" spans="1:47" ht="15" thickBot="1" x14ac:dyDescent="0.35">
      <c r="A11" s="170">
        <v>250</v>
      </c>
      <c r="B11" s="206">
        <v>207</v>
      </c>
      <c r="C11" s="206">
        <f t="shared" si="0"/>
        <v>1.2077294685990339</v>
      </c>
      <c r="D11" s="249">
        <f t="shared" si="1"/>
        <v>0.40419326258334465</v>
      </c>
      <c r="F11" s="177">
        <v>250</v>
      </c>
      <c r="G11" s="206">
        <f>122-15</f>
        <v>107</v>
      </c>
      <c r="H11" s="246">
        <f t="shared" si="2"/>
        <v>2.3364485981308412</v>
      </c>
      <c r="I11" s="249">
        <f t="shared" si="3"/>
        <v>0.19314281211299011</v>
      </c>
      <c r="K11" s="256">
        <v>250</v>
      </c>
      <c r="L11" s="210">
        <v>80</v>
      </c>
      <c r="M11" s="254">
        <f t="shared" si="4"/>
        <v>3.125</v>
      </c>
      <c r="N11" s="255">
        <f t="shared" si="5"/>
        <v>6.2169899645271615E-2</v>
      </c>
      <c r="P11" s="150">
        <v>200</v>
      </c>
      <c r="Q11" s="206">
        <v>210</v>
      </c>
      <c r="R11" s="246">
        <f t="shared" si="6"/>
        <v>0.95238095238095233</v>
      </c>
      <c r="S11" s="249">
        <f t="shared" si="13"/>
        <v>0.95238095238095233</v>
      </c>
      <c r="U11" s="150">
        <v>200</v>
      </c>
      <c r="V11" s="206">
        <v>250</v>
      </c>
      <c r="W11" s="246">
        <f t="shared" si="7"/>
        <v>0.8</v>
      </c>
      <c r="X11" s="249">
        <f t="shared" si="8"/>
        <v>0.8</v>
      </c>
      <c r="Z11" s="150">
        <v>200</v>
      </c>
      <c r="AA11" s="206">
        <v>228</v>
      </c>
      <c r="AB11" s="246">
        <f t="shared" si="9"/>
        <v>0.8771929824561403</v>
      </c>
      <c r="AC11" s="249">
        <f t="shared" si="10"/>
        <v>0.8771929824561403</v>
      </c>
      <c r="AE11" s="150">
        <v>200</v>
      </c>
      <c r="AF11" s="206">
        <v>217</v>
      </c>
      <c r="AG11" s="246">
        <f t="shared" si="11"/>
        <v>0.92165898617511521</v>
      </c>
      <c r="AH11" s="249">
        <f t="shared" si="12"/>
        <v>0.92165898617511521</v>
      </c>
    </row>
    <row r="12" spans="1:47" ht="15" thickBot="1" x14ac:dyDescent="0.35">
      <c r="A12" s="170">
        <v>300</v>
      </c>
      <c r="B12" s="206">
        <v>250</v>
      </c>
      <c r="C12" s="206">
        <f t="shared" si="0"/>
        <v>1.2</v>
      </c>
      <c r="D12" s="249">
        <f t="shared" si="1"/>
        <v>0.40160642570281124</v>
      </c>
      <c r="F12" s="177">
        <v>300</v>
      </c>
      <c r="G12" s="206">
        <v>122</v>
      </c>
      <c r="H12" s="246">
        <f t="shared" si="2"/>
        <v>2.459016393442623</v>
      </c>
      <c r="I12" s="249">
        <f t="shared" si="3"/>
        <v>0.20327489405990107</v>
      </c>
      <c r="K12" s="256">
        <v>300</v>
      </c>
      <c r="L12" s="210">
        <v>79</v>
      </c>
      <c r="M12" s="254">
        <f t="shared" si="4"/>
        <v>3.7974683544303796</v>
      </c>
      <c r="N12" s="255">
        <f t="shared" si="5"/>
        <v>7.554823248033006E-2</v>
      </c>
      <c r="P12" s="150">
        <v>250</v>
      </c>
      <c r="Q12" s="206">
        <v>260</v>
      </c>
      <c r="R12" s="246">
        <f t="shared" si="6"/>
        <v>0.96153846153846156</v>
      </c>
      <c r="S12" s="249">
        <f t="shared" si="13"/>
        <v>0.96153846153846156</v>
      </c>
      <c r="U12" s="150">
        <v>250</v>
      </c>
      <c r="V12" s="206">
        <v>290</v>
      </c>
      <c r="W12" s="246">
        <f t="shared" si="7"/>
        <v>0.86206896551724133</v>
      </c>
      <c r="X12" s="249">
        <f t="shared" si="8"/>
        <v>0.86206896551724133</v>
      </c>
      <c r="Z12" s="150">
        <v>250</v>
      </c>
      <c r="AA12" s="206">
        <v>290</v>
      </c>
      <c r="AB12" s="246">
        <f t="shared" si="9"/>
        <v>0.86206896551724133</v>
      </c>
      <c r="AC12" s="249">
        <f t="shared" si="10"/>
        <v>0.86206896551724133</v>
      </c>
      <c r="AE12" s="150">
        <v>250</v>
      </c>
      <c r="AF12" s="206">
        <v>270</v>
      </c>
      <c r="AG12" s="246">
        <f t="shared" si="11"/>
        <v>0.92592592592592593</v>
      </c>
      <c r="AH12" s="249">
        <f t="shared" si="12"/>
        <v>0.92592592592592593</v>
      </c>
    </row>
    <row r="13" spans="1:47" ht="15" thickBot="1" x14ac:dyDescent="0.35">
      <c r="A13" s="170">
        <v>350</v>
      </c>
      <c r="B13" s="206">
        <v>262</v>
      </c>
      <c r="C13" s="206">
        <f t="shared" si="0"/>
        <v>1.3358778625954197</v>
      </c>
      <c r="D13" s="249">
        <f t="shared" si="1"/>
        <v>0.44708094464371478</v>
      </c>
      <c r="F13" s="177">
        <v>350</v>
      </c>
      <c r="G13" s="206">
        <v>132</v>
      </c>
      <c r="H13" s="246">
        <f t="shared" si="2"/>
        <v>2.6515151515151514</v>
      </c>
      <c r="I13" s="249">
        <f t="shared" si="3"/>
        <v>0.21918782768580239</v>
      </c>
      <c r="K13" s="256">
        <v>350</v>
      </c>
      <c r="L13" s="210">
        <v>90</v>
      </c>
      <c r="M13" s="254">
        <f t="shared" si="4"/>
        <v>3.8888888888888888</v>
      </c>
      <c r="N13" s="255">
        <f t="shared" si="5"/>
        <v>7.7366986225226905E-2</v>
      </c>
      <c r="P13" s="150">
        <v>300</v>
      </c>
      <c r="Q13" s="206">
        <v>310</v>
      </c>
      <c r="R13" s="246">
        <f t="shared" si="6"/>
        <v>0.967741935483871</v>
      </c>
      <c r="S13" s="249">
        <f t="shared" si="13"/>
        <v>0.967741935483871</v>
      </c>
      <c r="U13" s="150">
        <v>300</v>
      </c>
      <c r="V13" s="206">
        <v>350</v>
      </c>
      <c r="W13" s="246">
        <f t="shared" si="7"/>
        <v>0.8571428571428571</v>
      </c>
      <c r="X13" s="249">
        <f t="shared" si="8"/>
        <v>0.8571428571428571</v>
      </c>
      <c r="Z13" s="150">
        <v>300</v>
      </c>
      <c r="AA13" s="206">
        <v>318</v>
      </c>
      <c r="AB13" s="246">
        <f t="shared" si="9"/>
        <v>0.94339622641509435</v>
      </c>
      <c r="AC13" s="249">
        <f t="shared" si="10"/>
        <v>0.94339622641509435</v>
      </c>
      <c r="AE13" s="150">
        <v>300</v>
      </c>
      <c r="AF13" s="206">
        <v>320</v>
      </c>
      <c r="AG13" s="246">
        <f t="shared" si="11"/>
        <v>0.9375</v>
      </c>
      <c r="AH13" s="249">
        <f t="shared" si="12"/>
        <v>0.9375</v>
      </c>
    </row>
    <row r="14" spans="1:47" ht="15" thickBot="1" x14ac:dyDescent="0.35">
      <c r="A14" s="170">
        <v>400</v>
      </c>
      <c r="B14" s="206">
        <v>300</v>
      </c>
      <c r="C14" s="206">
        <f t="shared" si="0"/>
        <v>1.3333333333333333</v>
      </c>
      <c r="D14" s="249">
        <f t="shared" si="1"/>
        <v>0.44622936189201245</v>
      </c>
      <c r="F14" s="177">
        <v>400</v>
      </c>
      <c r="G14" s="206">
        <f>153-14</f>
        <v>139</v>
      </c>
      <c r="H14" s="246">
        <f t="shared" si="2"/>
        <v>2.8776978417266186</v>
      </c>
      <c r="I14" s="249">
        <f t="shared" si="3"/>
        <v>0.23788524772477629</v>
      </c>
      <c r="K14" s="256">
        <v>400</v>
      </c>
      <c r="L14" s="210">
        <v>100</v>
      </c>
      <c r="M14" s="254">
        <f t="shared" si="4"/>
        <v>4</v>
      </c>
      <c r="N14" s="255">
        <f t="shared" si="5"/>
        <v>7.9577471545947673E-2</v>
      </c>
      <c r="P14" s="150">
        <v>350</v>
      </c>
      <c r="Q14" s="206">
        <v>360</v>
      </c>
      <c r="R14" s="246">
        <f t="shared" si="6"/>
        <v>0.97222222222222221</v>
      </c>
      <c r="S14" s="249">
        <f t="shared" si="13"/>
        <v>0.97222222222222221</v>
      </c>
      <c r="U14" s="150">
        <v>350</v>
      </c>
      <c r="V14" s="206">
        <v>400</v>
      </c>
      <c r="W14" s="246">
        <f t="shared" si="7"/>
        <v>0.875</v>
      </c>
      <c r="X14" s="249">
        <f t="shared" si="8"/>
        <v>0.875</v>
      </c>
      <c r="Z14" s="150">
        <v>350</v>
      </c>
      <c r="AA14" s="206">
        <v>400</v>
      </c>
      <c r="AB14" s="246">
        <f t="shared" si="9"/>
        <v>0.875</v>
      </c>
      <c r="AC14" s="249">
        <f t="shared" si="10"/>
        <v>0.875</v>
      </c>
      <c r="AE14" s="150">
        <v>350</v>
      </c>
      <c r="AF14" s="206">
        <v>372</v>
      </c>
      <c r="AG14" s="246">
        <f t="shared" si="11"/>
        <v>0.94086021505376349</v>
      </c>
      <c r="AH14" s="249">
        <f t="shared" si="12"/>
        <v>0.94086021505376349</v>
      </c>
    </row>
    <row r="15" spans="1:47" ht="15" thickBot="1" x14ac:dyDescent="0.35">
      <c r="A15" s="170">
        <v>450</v>
      </c>
      <c r="B15" s="206">
        <v>340</v>
      </c>
      <c r="C15" s="206">
        <f t="shared" si="0"/>
        <v>1.3235294117647058</v>
      </c>
      <c r="D15" s="249">
        <f t="shared" si="1"/>
        <v>0.44294826364280648</v>
      </c>
      <c r="F15" s="177">
        <v>450</v>
      </c>
      <c r="G15" s="206">
        <f>170-17</f>
        <v>153</v>
      </c>
      <c r="H15" s="246">
        <f t="shared" si="2"/>
        <v>2.9411764705882355</v>
      </c>
      <c r="I15" s="249">
        <f t="shared" si="3"/>
        <v>0.24313271642458756</v>
      </c>
      <c r="K15" s="256">
        <v>450</v>
      </c>
      <c r="L15" s="210">
        <v>105</v>
      </c>
      <c r="M15" s="254">
        <f t="shared" si="4"/>
        <v>4.2857142857142856</v>
      </c>
      <c r="N15" s="255">
        <f t="shared" si="5"/>
        <v>8.5261576656372504E-2</v>
      </c>
      <c r="P15" s="150">
        <v>400</v>
      </c>
      <c r="Q15" s="206">
        <v>410</v>
      </c>
      <c r="R15" s="246">
        <f t="shared" si="6"/>
        <v>0.97560975609756095</v>
      </c>
      <c r="S15" s="249">
        <f t="shared" si="13"/>
        <v>0.97560975609756095</v>
      </c>
      <c r="U15" s="150">
        <v>400</v>
      </c>
      <c r="V15" s="206">
        <v>460</v>
      </c>
      <c r="W15" s="246">
        <f t="shared" si="7"/>
        <v>0.86956521739130432</v>
      </c>
      <c r="X15" s="249">
        <f t="shared" si="8"/>
        <v>0.86956521739130432</v>
      </c>
      <c r="Z15" s="150">
        <v>400</v>
      </c>
      <c r="AA15" s="206">
        <v>460</v>
      </c>
      <c r="AB15" s="246">
        <f t="shared" si="9"/>
        <v>0.86956521739130432</v>
      </c>
      <c r="AC15" s="249">
        <f t="shared" si="10"/>
        <v>0.86956521739130432</v>
      </c>
      <c r="AE15" s="150">
        <v>400</v>
      </c>
      <c r="AF15" s="206">
        <v>426</v>
      </c>
      <c r="AG15" s="246">
        <f t="shared" si="11"/>
        <v>0.93896713615023475</v>
      </c>
      <c r="AH15" s="249">
        <f t="shared" si="12"/>
        <v>0.93896713615023475</v>
      </c>
    </row>
    <row r="16" spans="1:47" ht="15" thickBot="1" x14ac:dyDescent="0.35">
      <c r="A16" s="167">
        <v>500</v>
      </c>
      <c r="B16" s="208">
        <v>363</v>
      </c>
      <c r="C16" s="208">
        <f t="shared" si="0"/>
        <v>1.3774104683195592</v>
      </c>
      <c r="D16" s="249">
        <f t="shared" si="1"/>
        <v>0.46098074575621123</v>
      </c>
      <c r="F16" s="174">
        <v>500</v>
      </c>
      <c r="G16" s="208">
        <v>170</v>
      </c>
      <c r="H16" s="246">
        <f t="shared" si="2"/>
        <v>2.9411764705882355</v>
      </c>
      <c r="I16" s="249">
        <f t="shared" si="3"/>
        <v>0.24313271642458756</v>
      </c>
      <c r="K16" s="250">
        <v>500</v>
      </c>
      <c r="L16" s="257">
        <v>110</v>
      </c>
      <c r="M16" s="254">
        <f t="shared" si="4"/>
        <v>4.5454545454545459</v>
      </c>
      <c r="N16" s="255">
        <f t="shared" si="5"/>
        <v>9.0428944938576908E-2</v>
      </c>
      <c r="P16" s="150">
        <v>450</v>
      </c>
      <c r="Q16" s="206">
        <v>460</v>
      </c>
      <c r="R16" s="246">
        <f t="shared" si="6"/>
        <v>0.97826086956521741</v>
      </c>
      <c r="S16" s="249">
        <f t="shared" si="13"/>
        <v>0.97826086956521741</v>
      </c>
      <c r="U16" s="150">
        <v>450</v>
      </c>
      <c r="V16" s="206">
        <v>520</v>
      </c>
      <c r="W16" s="246">
        <f t="shared" si="7"/>
        <v>0.86538461538461542</v>
      </c>
      <c r="X16" s="249">
        <f t="shared" si="8"/>
        <v>0.86538461538461542</v>
      </c>
      <c r="Z16" s="150">
        <v>450</v>
      </c>
      <c r="AA16" s="206">
        <v>520</v>
      </c>
      <c r="AB16" s="246">
        <f t="shared" si="9"/>
        <v>0.86538461538461542</v>
      </c>
      <c r="AC16" s="249">
        <f t="shared" si="10"/>
        <v>0.86538461538461542</v>
      </c>
      <c r="AE16" s="150">
        <v>450</v>
      </c>
      <c r="AF16" s="206">
        <v>482</v>
      </c>
      <c r="AG16" s="246">
        <f t="shared" si="11"/>
        <v>0.93360995850622408</v>
      </c>
      <c r="AH16" s="249">
        <f t="shared" si="12"/>
        <v>0.93360995850622408</v>
      </c>
    </row>
    <row r="17" spans="1:34" ht="15" thickBot="1" x14ac:dyDescent="0.35">
      <c r="A17" s="367" t="s">
        <v>209</v>
      </c>
      <c r="B17" s="368"/>
      <c r="C17" s="368"/>
      <c r="D17" s="247">
        <v>2.988</v>
      </c>
      <c r="F17" s="367" t="s">
        <v>210</v>
      </c>
      <c r="G17" s="368"/>
      <c r="H17" s="368"/>
      <c r="I17" s="247">
        <v>12.097</v>
      </c>
      <c r="K17" s="367" t="s">
        <v>211</v>
      </c>
      <c r="L17" s="368"/>
      <c r="M17" s="368"/>
      <c r="N17" s="258">
        <f>N18</f>
        <v>50.26548245743669</v>
      </c>
      <c r="P17" s="151">
        <v>500</v>
      </c>
      <c r="Q17" s="208">
        <v>510</v>
      </c>
      <c r="R17" s="246">
        <f t="shared" si="6"/>
        <v>0.98039215686274506</v>
      </c>
      <c r="S17" s="249">
        <f t="shared" si="13"/>
        <v>0.98039215686274506</v>
      </c>
      <c r="U17" s="151">
        <v>500</v>
      </c>
      <c r="V17" s="208">
        <v>580</v>
      </c>
      <c r="W17" s="246">
        <f t="shared" si="7"/>
        <v>0.86206896551724133</v>
      </c>
      <c r="X17" s="249">
        <f t="shared" si="8"/>
        <v>0.86206896551724133</v>
      </c>
      <c r="Z17" s="151">
        <v>500</v>
      </c>
      <c r="AA17" s="208">
        <v>570</v>
      </c>
      <c r="AB17" s="246">
        <f t="shared" si="9"/>
        <v>0.8771929824561403</v>
      </c>
      <c r="AC17" s="249">
        <f t="shared" si="10"/>
        <v>0.8771929824561403</v>
      </c>
      <c r="AE17" s="151">
        <v>500</v>
      </c>
      <c r="AF17" s="208">
        <v>539</v>
      </c>
      <c r="AG17" s="246">
        <f t="shared" si="11"/>
        <v>0.92764378478664189</v>
      </c>
      <c r="AH17" s="249">
        <f t="shared" si="12"/>
        <v>0.92764378478664189</v>
      </c>
    </row>
    <row r="18" spans="1:34" ht="15" thickBot="1" x14ac:dyDescent="0.35">
      <c r="I18" s="383">
        <f>4.75*(1000/3600)</f>
        <v>1.3194444444444444</v>
      </c>
      <c r="L18">
        <v>40</v>
      </c>
      <c r="M18">
        <v>2.5</v>
      </c>
      <c r="N18">
        <f>(PI()*L18)/M18</f>
        <v>50.26548245743669</v>
      </c>
      <c r="P18" s="367" t="s">
        <v>212</v>
      </c>
      <c r="Q18" s="368"/>
      <c r="R18" s="368"/>
      <c r="S18" s="258">
        <v>1</v>
      </c>
      <c r="U18" s="367" t="s">
        <v>212</v>
      </c>
      <c r="V18" s="368"/>
      <c r="W18" s="368"/>
      <c r="X18" s="258">
        <v>1</v>
      </c>
      <c r="Z18" s="367" t="s">
        <v>212</v>
      </c>
      <c r="AA18" s="368"/>
      <c r="AB18" s="368"/>
      <c r="AC18" s="258">
        <v>1</v>
      </c>
      <c r="AE18" s="367" t="s">
        <v>212</v>
      </c>
      <c r="AF18" s="368"/>
      <c r="AG18" s="368"/>
      <c r="AH18" s="258">
        <v>1</v>
      </c>
    </row>
    <row r="19" spans="1:34" x14ac:dyDescent="0.3">
      <c r="A19" s="1" t="s">
        <v>176</v>
      </c>
      <c r="F19" s="1" t="s">
        <v>176</v>
      </c>
      <c r="K19" s="1" t="s">
        <v>176</v>
      </c>
    </row>
    <row r="20" spans="1:34" x14ac:dyDescent="0.3">
      <c r="A20" s="1" t="s">
        <v>177</v>
      </c>
      <c r="F20" s="1" t="s">
        <v>177</v>
      </c>
      <c r="K20" s="1" t="s">
        <v>177</v>
      </c>
      <c r="P20" s="1" t="s">
        <v>176</v>
      </c>
    </row>
    <row r="21" spans="1:34" x14ac:dyDescent="0.3">
      <c r="P21" s="1" t="s">
        <v>177</v>
      </c>
    </row>
  </sheetData>
  <mergeCells count="17">
    <mergeCell ref="A17:C17"/>
    <mergeCell ref="F17:H17"/>
    <mergeCell ref="P5:S5"/>
    <mergeCell ref="K17:M17"/>
    <mergeCell ref="P18:R18"/>
    <mergeCell ref="U18:W18"/>
    <mergeCell ref="Z5:AC5"/>
    <mergeCell ref="AE5:AH5"/>
    <mergeCell ref="AK5:AU5"/>
    <mergeCell ref="AK6:AU6"/>
    <mergeCell ref="AK7:AU7"/>
    <mergeCell ref="AK8:AU8"/>
    <mergeCell ref="AK9:AU9"/>
    <mergeCell ref="AK10:AU10"/>
    <mergeCell ref="Z18:AB18"/>
    <mergeCell ref="AE18:AG18"/>
    <mergeCell ref="U5:X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7da2dc2f-10e7-442f-ad91-645aa4b47b8a" xsi:nil="true"/>
    <lcf76f155ced4ddcb4097134ff3c332f xmlns="c9412f1f-c5de-433b-90f0-e30b35783b17">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dba95e710b6373b01bd0318d6e282f3e">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8395408dd1526b15def3b6ef0a690fca"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4a6595d-74eb-490b-8c13-2daa6f43ecee}"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A8F385-9AFF-436D-A6CF-219FB2B4F1EF}">
  <ds:schemaRefs>
    <ds:schemaRef ds:uri="http://schemas.microsoft.com/sharepoint/v3/contenttype/forms"/>
  </ds:schemaRefs>
</ds:datastoreItem>
</file>

<file path=customXml/itemProps2.xml><?xml version="1.0" encoding="utf-8"?>
<ds:datastoreItem xmlns:ds="http://schemas.openxmlformats.org/officeDocument/2006/customXml" ds:itemID="{25DD40E9-58A9-4B0C-A0AE-27B6CEB13663}">
  <ds:schemaRefs>
    <ds:schemaRef ds:uri="c9412f1f-c5de-433b-90f0-e30b35783b17"/>
    <ds:schemaRef ds:uri="http://schemas.openxmlformats.org/package/2006/metadata/core-properties"/>
    <ds:schemaRef ds:uri="http://purl.org/dc/elements/1.1/"/>
    <ds:schemaRef ds:uri="http://schemas.microsoft.com/office/2006/documentManagement/types"/>
    <ds:schemaRef ds:uri="http://schemas.microsoft.com/office/infopath/2007/PartnerControls"/>
    <ds:schemaRef ds:uri="7da2dc2f-10e7-442f-ad91-645aa4b47b8a"/>
    <ds:schemaRef ds:uri="http://schemas.microsoft.com/office/2006/metadata/properties"/>
    <ds:schemaRef ds:uri="http://purl.org/dc/dcmitype/"/>
    <ds:schemaRef ds:uri="http://www.w3.org/XML/1998/namespace"/>
    <ds:schemaRef ds:uri="http://purl.org/dc/terms/"/>
  </ds:schemaRefs>
</ds:datastoreItem>
</file>

<file path=customXml/itemProps3.xml><?xml version="1.0" encoding="utf-8"?>
<ds:datastoreItem xmlns:ds="http://schemas.openxmlformats.org/officeDocument/2006/customXml" ds:itemID="{4DB8307C-1BD3-48F7-9507-EC5355B711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Moments</vt:lpstr>
      <vt:lpstr>Friction</vt:lpstr>
      <vt:lpstr>Gears</vt:lpstr>
      <vt:lpstr>Simple Harmonic Motion</vt:lpstr>
      <vt:lpstr>Rotational Friction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James Hatherill (2517451)</cp:lastModifiedBy>
  <cp:revision/>
  <dcterms:created xsi:type="dcterms:W3CDTF">2025-06-27T08:03:11Z</dcterms:created>
  <dcterms:modified xsi:type="dcterms:W3CDTF">2025-12-05T20:41:18Z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