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730"/>
  <workbookPr defaultThemeVersion="124226"/>
  <mc:AlternateContent xmlns:mc="http://schemas.openxmlformats.org/markup-compatibility/2006">
    <mc:Choice Requires="x15">
      <x15ac:absPath xmlns:x15ac="http://schemas.microsoft.com/office/spreadsheetml/2010/11/ac" url="D:\UWTSD work\2019_2020\M4X02198 Vehicle Systems\Coursework\Student Excel Files\"/>
    </mc:Choice>
  </mc:AlternateContent>
  <xr:revisionPtr revIDLastSave="0" documentId="13_ncr:1_{F7AB5DA2-E698-4BD6-BB53-6BC5AE27616A}" xr6:coauthVersionLast="45" xr6:coauthVersionMax="45" xr10:uidLastSave="{00000000-0000-0000-0000-000000000000}"/>
  <bookViews>
    <workbookView xWindow="-108" yWindow="-108" windowWidth="23256" windowHeight="12576" xr2:uid="{00000000-000D-0000-FFFF-FFFF00000000}"/>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14" i="1" l="1"/>
  <c r="J15" i="1"/>
  <c r="J18" i="1"/>
  <c r="J19" i="1"/>
  <c r="J22" i="1"/>
  <c r="J23" i="1"/>
  <c r="J26" i="1"/>
  <c r="G2" i="1"/>
  <c r="G4" i="1" s="1"/>
  <c r="H4" i="1" s="1"/>
  <c r="G3" i="1"/>
  <c r="G7" i="1" s="1"/>
  <c r="H7" i="1" s="1"/>
  <c r="J11" i="1" s="1"/>
  <c r="C16" i="1"/>
  <c r="C17" i="1" s="1"/>
  <c r="G12" i="1" l="1"/>
  <c r="G11" i="1"/>
  <c r="J25" i="1"/>
  <c r="J21" i="1"/>
  <c r="J17" i="1"/>
  <c r="J13" i="1"/>
  <c r="J24" i="1"/>
  <c r="J20" i="1"/>
  <c r="J16" i="1"/>
  <c r="J12" i="1"/>
  <c r="G15" i="1"/>
  <c r="G19" i="1"/>
  <c r="G23" i="1"/>
  <c r="G16" i="1"/>
  <c r="G20" i="1"/>
  <c r="G24" i="1"/>
  <c r="G13" i="1"/>
  <c r="G17" i="1"/>
  <c r="G21" i="1"/>
  <c r="G25" i="1"/>
  <c r="G14" i="1"/>
  <c r="G18" i="1"/>
  <c r="G22" i="1"/>
  <c r="G26" i="1"/>
  <c r="G5" i="1"/>
  <c r="H5" i="1" s="1"/>
  <c r="H11" i="1" s="1"/>
  <c r="G6" i="1"/>
  <c r="H6" i="1" s="1"/>
  <c r="I12" i="1" l="1"/>
  <c r="I16" i="1"/>
  <c r="I20" i="1"/>
  <c r="I24" i="1"/>
  <c r="I13" i="1"/>
  <c r="I17" i="1"/>
  <c r="I21" i="1"/>
  <c r="I25" i="1"/>
  <c r="I14" i="1"/>
  <c r="I18" i="1"/>
  <c r="I22" i="1"/>
  <c r="I26" i="1"/>
  <c r="I11" i="1"/>
  <c r="I15" i="1"/>
  <c r="I19" i="1"/>
  <c r="I23" i="1"/>
  <c r="H14" i="1"/>
  <c r="H18" i="1"/>
  <c r="H22" i="1"/>
  <c r="H26" i="1"/>
  <c r="H15" i="1"/>
  <c r="H19" i="1"/>
  <c r="H23" i="1"/>
  <c r="H12" i="1"/>
  <c r="H16" i="1"/>
  <c r="H20" i="1"/>
  <c r="H24" i="1"/>
  <c r="H13" i="1"/>
  <c r="H17" i="1"/>
  <c r="H21" i="1"/>
  <c r="H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Kerry Tudor</author>
  </authors>
  <commentList>
    <comment ref="H4" authorId="0" shapeId="0" xr:uid="{00000000-0006-0000-0000-000001000000}">
      <text>
        <r>
          <rPr>
            <b/>
            <sz val="9"/>
            <color indexed="81"/>
            <rFont val="Tahoma"/>
            <family val="2"/>
          </rPr>
          <t>Kerry Tudor:</t>
        </r>
        <r>
          <rPr>
            <sz val="9"/>
            <color indexed="81"/>
            <rFont val="Tahoma"/>
            <family val="2"/>
          </rPr>
          <t xml:space="preserve">
Correct static load values</t>
        </r>
      </text>
    </comment>
    <comment ref="S11" authorId="0" shapeId="0" xr:uid="{00000000-0006-0000-0000-000002000000}">
      <text>
        <r>
          <rPr>
            <b/>
            <sz val="9"/>
            <color indexed="81"/>
            <rFont val="Tahoma"/>
            <family val="2"/>
          </rPr>
          <t>Kerry Tudor:</t>
        </r>
        <r>
          <rPr>
            <sz val="9"/>
            <color indexed="81"/>
            <rFont val="Tahoma"/>
            <family val="2"/>
          </rPr>
          <t xml:space="preserve">
Did you notice that there was an issue and that all four contact patches were gaining load as it went around the corner? 
It would have been good to include this graph in your report and explain the issues you had. </t>
        </r>
      </text>
    </comment>
    <comment ref="C17" authorId="0" shapeId="0" xr:uid="{00000000-0006-0000-0000-000003000000}">
      <text>
        <r>
          <rPr>
            <b/>
            <sz val="9"/>
            <color indexed="81"/>
            <rFont val="Tahoma"/>
            <family val="2"/>
          </rPr>
          <t>Kerry Tudor:</t>
        </r>
        <r>
          <rPr>
            <sz val="9"/>
            <color indexed="81"/>
            <rFont val="Tahoma"/>
            <family val="2"/>
          </rPr>
          <t xml:space="preserve">
Correct. </t>
        </r>
      </text>
    </comment>
    <comment ref="M27" authorId="0" shapeId="0" xr:uid="{00000000-0006-0000-0000-000004000000}">
      <text>
        <r>
          <rPr>
            <b/>
            <sz val="9"/>
            <color indexed="81"/>
            <rFont val="Tahoma"/>
            <family val="2"/>
          </rPr>
          <t>Kerry Tudor:</t>
        </r>
        <r>
          <rPr>
            <sz val="9"/>
            <color indexed="81"/>
            <rFont val="Tahoma"/>
            <family val="2"/>
          </rPr>
          <t xml:space="preserve">
=$H$4+(($C$2*F11*$C$4)/$C$13)*$C$5*$C$7-(($C$9*0.5*$C$12*(30^2))/2)
F11 should be *9.81 to give you acceleration
You only need to multiple this section (($C$2*F11*$C$4)/$C$13) by C5 and not C7. The C7 value would be used when calculating the effect of longitudinal weight transfer
($C$9*0.5*$C$12*(30^2)) this section should also include the Area from Cell C10</t>
        </r>
      </text>
    </comment>
    <comment ref="G29" authorId="0" shapeId="0" xr:uid="{00000000-0006-0000-0000-000005000000}">
      <text>
        <r>
          <rPr>
            <b/>
            <sz val="9"/>
            <color indexed="81"/>
            <rFont val="Tahoma"/>
            <family val="2"/>
          </rPr>
          <t>Kerry Tudor:</t>
        </r>
        <r>
          <rPr>
            <sz val="9"/>
            <color indexed="81"/>
            <rFont val="Tahoma"/>
            <family val="2"/>
          </rPr>
          <t xml:space="preserve">
Where you have calculated the weight transfer value, you have forgotten to multiple the G force value by 9.81 to give you the accelaration.</t>
        </r>
      </text>
    </comment>
  </commentList>
</comments>
</file>

<file path=xl/sharedStrings.xml><?xml version="1.0" encoding="utf-8"?>
<sst xmlns="http://schemas.openxmlformats.org/spreadsheetml/2006/main" count="52" uniqueCount="43">
  <si>
    <t>Wheelbase</t>
  </si>
  <si>
    <t>Mass</t>
  </si>
  <si>
    <t>Centre of Gravity Height</t>
  </si>
  <si>
    <t>Static Weight Distribution (Front)</t>
  </si>
  <si>
    <t>Static Weight Distribution (Left)</t>
  </si>
  <si>
    <t>CI</t>
  </si>
  <si>
    <t>Centre of Pressure</t>
  </si>
  <si>
    <t>Average Track</t>
  </si>
  <si>
    <t>Maximum G</t>
  </si>
  <si>
    <t>kg</t>
  </si>
  <si>
    <t>Front</t>
  </si>
  <si>
    <t>Rear</t>
  </si>
  <si>
    <t>Front Left</t>
  </si>
  <si>
    <t>Front Right</t>
  </si>
  <si>
    <t>Rear Left</t>
  </si>
  <si>
    <t>Rear Right</t>
  </si>
  <si>
    <t>Air Density (P)</t>
  </si>
  <si>
    <t>Velocity (m/s)</t>
  </si>
  <si>
    <t>m</t>
  </si>
  <si>
    <t>m²</t>
  </si>
  <si>
    <t>G</t>
  </si>
  <si>
    <t>m/s</t>
  </si>
  <si>
    <t>kg/m³</t>
  </si>
  <si>
    <t>Velocity² (m/s)</t>
  </si>
  <si>
    <t>Area</t>
  </si>
  <si>
    <t>Variables</t>
  </si>
  <si>
    <t>Data</t>
  </si>
  <si>
    <t>Units</t>
  </si>
  <si>
    <t>Weight distribution</t>
  </si>
  <si>
    <t>Statis Weight Distribution (Rear)</t>
  </si>
  <si>
    <t>Static Weight Distribution (Right)</t>
  </si>
  <si>
    <t>Gravity (N)</t>
  </si>
  <si>
    <t>Newtons</t>
  </si>
  <si>
    <t>N</t>
  </si>
  <si>
    <t>x10k</t>
  </si>
  <si>
    <t>G Force</t>
  </si>
  <si>
    <t>V-Load FL</t>
  </si>
  <si>
    <t>V-Load FR</t>
  </si>
  <si>
    <t>V-Load RL</t>
  </si>
  <si>
    <t>V-Load RR</t>
  </si>
  <si>
    <t>%</t>
  </si>
  <si>
    <t xml:space="preserve">AeroLoad </t>
  </si>
  <si>
    <t>Mark = 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</si>
</sst>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9"/>
      <color indexed="81"/>
      <name val="Tahoma"/>
      <family val="2"/>
    </font>
    <font>
      <b/>
      <sz val="9"/>
      <color indexed="81"/>
      <name val="Tahoma"/>
      <family val="2"/>
    </font>
    <font>
      <b/>
      <sz val="11"/>
      <color theme="1"/>
      <name val="Calibri"/>
      <family val="2"/>
      <scheme val="minor"/>
    </font>
  </fonts>
  <fills count="7">
    <fill>
      <patternFill patternType="none"/>
    </fill>
    <fill>
      <patternFill patternType="gray125"/>
    </fill>
    <fill>
      <patternFill patternType="solid">
        <fgColor theme="6"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rgb="FFFF0000"/>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22">
    <xf numFmtId="0" fontId="0" fillId="0" borderId="0" xfId="0"/>
    <xf numFmtId="0" fontId="0" fillId="0" borderId="1" xfId="0" applyBorder="1"/>
    <xf numFmtId="9" fontId="0" fillId="0" borderId="1" xfId="0" applyNumberFormat="1" applyBorder="1"/>
    <xf numFmtId="0" fontId="0" fillId="0" borderId="4" xfId="0" applyBorder="1"/>
    <xf numFmtId="0" fontId="0" fillId="0" borderId="6" xfId="0" applyBorder="1"/>
    <xf numFmtId="0" fontId="0" fillId="0" borderId="8" xfId="0" applyBorder="1"/>
    <xf numFmtId="0" fontId="0" fillId="0" borderId="9" xfId="0" applyBorder="1"/>
    <xf numFmtId="0" fontId="0" fillId="2" borderId="5" xfId="0" applyFill="1" applyBorder="1"/>
    <xf numFmtId="0" fontId="0" fillId="2" borderId="7" xfId="0" applyFill="1" applyBorder="1"/>
    <xf numFmtId="0" fontId="0" fillId="2" borderId="1" xfId="0" applyFill="1" applyBorder="1"/>
    <xf numFmtId="0" fontId="0" fillId="3" borderId="2" xfId="0" applyFill="1" applyBorder="1"/>
    <xf numFmtId="0" fontId="0" fillId="3" borderId="3" xfId="0" applyFill="1" applyBorder="1"/>
    <xf numFmtId="0" fontId="0" fillId="3" borderId="4" xfId="0" applyFill="1" applyBorder="1"/>
    <xf numFmtId="0" fontId="0" fillId="0" borderId="8" xfId="0" applyFill="1" applyBorder="1"/>
    <xf numFmtId="0" fontId="0" fillId="0" borderId="9" xfId="0" applyFill="1" applyBorder="1"/>
    <xf numFmtId="0" fontId="0" fillId="3" borderId="3" xfId="0" applyFill="1" applyBorder="1" applyAlignment="1"/>
    <xf numFmtId="2" fontId="0" fillId="0" borderId="1" xfId="0" applyNumberFormat="1" applyBorder="1"/>
    <xf numFmtId="0" fontId="0" fillId="4" borderId="0" xfId="0" applyFill="1"/>
    <xf numFmtId="0" fontId="0" fillId="5" borderId="0" xfId="0" applyFill="1"/>
    <xf numFmtId="0" fontId="0" fillId="3" borderId="2" xfId="0" applyFill="1" applyBorder="1" applyAlignment="1">
      <alignment horizontal="center"/>
    </xf>
    <xf numFmtId="0" fontId="0" fillId="3" borderId="3" xfId="0" applyFill="1" applyBorder="1" applyAlignment="1">
      <alignment horizontal="center"/>
    </xf>
    <xf numFmtId="0" fontId="3" fillId="6" borderId="10"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011596675415573"/>
          <c:y val="2.7777777777777776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Sheet1!$G$10</c:f>
              <c:strCache>
                <c:ptCount val="1"/>
                <c:pt idx="0">
                  <c:v>V-Load FL</c:v>
                </c:pt>
              </c:strCache>
            </c:strRef>
          </c:tx>
          <c:spPr>
            <a:ln w="28575" cap="rnd">
              <a:solidFill>
                <a:schemeClr val="accent1"/>
              </a:solidFill>
              <a:round/>
            </a:ln>
            <a:effectLst/>
          </c:spPr>
          <c:marker>
            <c:symbol val="none"/>
          </c:marker>
          <c:cat>
            <c:numRef>
              <c:f>Sheet1!$F$11:$F$26</c:f>
              <c:numCache>
                <c:formatCode>General</c:formatCode>
                <c:ptCount val="16"/>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numCache>
            </c:numRef>
          </c:cat>
          <c:val>
            <c:numRef>
              <c:f>Sheet1!$G$11:$G$26</c:f>
              <c:numCache>
                <c:formatCode>General</c:formatCode>
                <c:ptCount val="16"/>
                <c:pt idx="0">
                  <c:v>1535.3049960000001</c:v>
                </c:pt>
                <c:pt idx="1">
                  <c:v>1538.6501426666669</c:v>
                </c:pt>
                <c:pt idx="2">
                  <c:v>1541.9952893333334</c:v>
                </c:pt>
                <c:pt idx="3">
                  <c:v>1545.3404360000002</c:v>
                </c:pt>
                <c:pt idx="4">
                  <c:v>1548.6855826666667</c:v>
                </c:pt>
                <c:pt idx="5">
                  <c:v>1552.0307293333335</c:v>
                </c:pt>
                <c:pt idx="6">
                  <c:v>1555.3758760000001</c:v>
                </c:pt>
                <c:pt idx="7">
                  <c:v>1558.7210226666668</c:v>
                </c:pt>
                <c:pt idx="8">
                  <c:v>1562.0661693333334</c:v>
                </c:pt>
                <c:pt idx="9">
                  <c:v>1565.4113160000002</c:v>
                </c:pt>
                <c:pt idx="10">
                  <c:v>1568.7564626666667</c:v>
                </c:pt>
                <c:pt idx="11">
                  <c:v>1572.1016093333335</c:v>
                </c:pt>
                <c:pt idx="12">
                  <c:v>1575.4467560000001</c:v>
                </c:pt>
                <c:pt idx="13">
                  <c:v>1578.7919026666668</c:v>
                </c:pt>
                <c:pt idx="14">
                  <c:v>1582.1370493333334</c:v>
                </c:pt>
                <c:pt idx="15">
                  <c:v>1585.4821960000002</c:v>
                </c:pt>
              </c:numCache>
            </c:numRef>
          </c:val>
          <c:smooth val="0"/>
          <c:extLst>
            <c:ext xmlns:c16="http://schemas.microsoft.com/office/drawing/2014/chart" uri="{C3380CC4-5D6E-409C-BE32-E72D297353CC}">
              <c16:uniqueId val="{00000000-CF44-485B-919F-35C350536337}"/>
            </c:ext>
          </c:extLst>
        </c:ser>
        <c:ser>
          <c:idx val="1"/>
          <c:order val="1"/>
          <c:tx>
            <c:strRef>
              <c:f>Sheet1!$H$10</c:f>
              <c:strCache>
                <c:ptCount val="1"/>
                <c:pt idx="0">
                  <c:v>V-Load FR</c:v>
                </c:pt>
              </c:strCache>
            </c:strRef>
          </c:tx>
          <c:spPr>
            <a:ln w="28575" cap="rnd">
              <a:solidFill>
                <a:schemeClr val="accent2"/>
              </a:solidFill>
              <a:round/>
            </a:ln>
            <a:effectLst/>
          </c:spPr>
          <c:marker>
            <c:symbol val="none"/>
          </c:marker>
          <c:cat>
            <c:numRef>
              <c:f>Sheet1!$F$11:$F$26</c:f>
              <c:numCache>
                <c:formatCode>General</c:formatCode>
                <c:ptCount val="16"/>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numCache>
            </c:numRef>
          </c:cat>
          <c:val>
            <c:numRef>
              <c:f>Sheet1!$H$11:$H$26</c:f>
              <c:numCache>
                <c:formatCode>General</c:formatCode>
                <c:ptCount val="16"/>
                <c:pt idx="0">
                  <c:v>1477.3946039999998</c:v>
                </c:pt>
                <c:pt idx="1">
                  <c:v>1480.6085684444442</c:v>
                </c:pt>
                <c:pt idx="2">
                  <c:v>1483.8225328888886</c:v>
                </c:pt>
                <c:pt idx="3">
                  <c:v>1487.0364973333333</c:v>
                </c:pt>
                <c:pt idx="4">
                  <c:v>1490.2504617777777</c:v>
                </c:pt>
                <c:pt idx="5">
                  <c:v>1493.4644262222221</c:v>
                </c:pt>
                <c:pt idx="6">
                  <c:v>1496.6783906666665</c:v>
                </c:pt>
                <c:pt idx="7">
                  <c:v>1499.8923551111109</c:v>
                </c:pt>
                <c:pt idx="8">
                  <c:v>1503.1063195555555</c:v>
                </c:pt>
                <c:pt idx="9">
                  <c:v>1506.3202839999999</c:v>
                </c:pt>
                <c:pt idx="10">
                  <c:v>1509.5342484444443</c:v>
                </c:pt>
                <c:pt idx="11">
                  <c:v>1512.7482128888887</c:v>
                </c:pt>
                <c:pt idx="12">
                  <c:v>1515.9621773333331</c:v>
                </c:pt>
                <c:pt idx="13">
                  <c:v>1519.1761417777777</c:v>
                </c:pt>
                <c:pt idx="14">
                  <c:v>1522.3901062222221</c:v>
                </c:pt>
                <c:pt idx="15">
                  <c:v>1525.6040706666665</c:v>
                </c:pt>
              </c:numCache>
            </c:numRef>
          </c:val>
          <c:smooth val="0"/>
          <c:extLst>
            <c:ext xmlns:c16="http://schemas.microsoft.com/office/drawing/2014/chart" uri="{C3380CC4-5D6E-409C-BE32-E72D297353CC}">
              <c16:uniqueId val="{00000001-CF44-485B-919F-35C350536337}"/>
            </c:ext>
          </c:extLst>
        </c:ser>
        <c:ser>
          <c:idx val="2"/>
          <c:order val="2"/>
          <c:tx>
            <c:strRef>
              <c:f>Sheet1!$I$10</c:f>
              <c:strCache>
                <c:ptCount val="1"/>
                <c:pt idx="0">
                  <c:v>V-Load RL</c:v>
                </c:pt>
              </c:strCache>
            </c:strRef>
          </c:tx>
          <c:spPr>
            <a:ln w="28575" cap="rnd">
              <a:solidFill>
                <a:schemeClr val="accent3"/>
              </a:solidFill>
              <a:round/>
            </a:ln>
            <a:effectLst/>
          </c:spPr>
          <c:marker>
            <c:symbol val="none"/>
          </c:marker>
          <c:cat>
            <c:numRef>
              <c:f>Sheet1!$F$11:$F$26</c:f>
              <c:numCache>
                <c:formatCode>General</c:formatCode>
                <c:ptCount val="16"/>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numCache>
            </c:numRef>
          </c:cat>
          <c:val>
            <c:numRef>
              <c:f>Sheet1!$I$11:$I$26</c:f>
              <c:numCache>
                <c:formatCode>General</c:formatCode>
                <c:ptCount val="16"/>
                <c:pt idx="0">
                  <c:v>1723.8218039999999</c:v>
                </c:pt>
                <c:pt idx="1">
                  <c:v>1727.5939906666665</c:v>
                </c:pt>
                <c:pt idx="2">
                  <c:v>1731.3661773333333</c:v>
                </c:pt>
                <c:pt idx="3">
                  <c:v>1735.1383639999999</c:v>
                </c:pt>
                <c:pt idx="4">
                  <c:v>1738.9105506666665</c:v>
                </c:pt>
                <c:pt idx="5">
                  <c:v>1742.6827373333333</c:v>
                </c:pt>
                <c:pt idx="6">
                  <c:v>1746.4549239999999</c:v>
                </c:pt>
                <c:pt idx="7">
                  <c:v>1750.2271106666665</c:v>
                </c:pt>
                <c:pt idx="8">
                  <c:v>1753.9992973333333</c:v>
                </c:pt>
                <c:pt idx="9">
                  <c:v>1757.7714839999999</c:v>
                </c:pt>
                <c:pt idx="10">
                  <c:v>1761.5436706666667</c:v>
                </c:pt>
                <c:pt idx="11">
                  <c:v>1765.3158573333333</c:v>
                </c:pt>
                <c:pt idx="12">
                  <c:v>1769.0880439999999</c:v>
                </c:pt>
                <c:pt idx="13">
                  <c:v>1772.8602306666667</c:v>
                </c:pt>
                <c:pt idx="14">
                  <c:v>1776.6324173333333</c:v>
                </c:pt>
                <c:pt idx="15">
                  <c:v>1780.4046039999998</c:v>
                </c:pt>
              </c:numCache>
            </c:numRef>
          </c:val>
          <c:smooth val="0"/>
          <c:extLst>
            <c:ext xmlns:c16="http://schemas.microsoft.com/office/drawing/2014/chart" uri="{C3380CC4-5D6E-409C-BE32-E72D297353CC}">
              <c16:uniqueId val="{00000002-CF44-485B-919F-35C350536337}"/>
            </c:ext>
          </c:extLst>
        </c:ser>
        <c:ser>
          <c:idx val="3"/>
          <c:order val="3"/>
          <c:tx>
            <c:strRef>
              <c:f>Sheet1!$J$10</c:f>
              <c:strCache>
                <c:ptCount val="1"/>
                <c:pt idx="0">
                  <c:v>V-Load RR</c:v>
                </c:pt>
              </c:strCache>
            </c:strRef>
          </c:tx>
          <c:spPr>
            <a:ln w="28575" cap="rnd">
              <a:solidFill>
                <a:schemeClr val="accent4"/>
              </a:solidFill>
              <a:round/>
            </a:ln>
            <a:effectLst/>
          </c:spPr>
          <c:marker>
            <c:symbol val="none"/>
          </c:marker>
          <c:cat>
            <c:numRef>
              <c:f>Sheet1!$F$11:$F$26</c:f>
              <c:numCache>
                <c:formatCode>General</c:formatCode>
                <c:ptCount val="16"/>
                <c:pt idx="0">
                  <c:v>0</c:v>
                </c:pt>
                <c:pt idx="1">
                  <c:v>0.1</c:v>
                </c:pt>
                <c:pt idx="2">
                  <c:v>0.2</c:v>
                </c:pt>
                <c:pt idx="3">
                  <c:v>0.3</c:v>
                </c:pt>
                <c:pt idx="4">
                  <c:v>0.4</c:v>
                </c:pt>
                <c:pt idx="5">
                  <c:v>0.5</c:v>
                </c:pt>
                <c:pt idx="6">
                  <c:v>0.6</c:v>
                </c:pt>
                <c:pt idx="7">
                  <c:v>0.7</c:v>
                </c:pt>
                <c:pt idx="8">
                  <c:v>0.8</c:v>
                </c:pt>
                <c:pt idx="9">
                  <c:v>0.9</c:v>
                </c:pt>
                <c:pt idx="10">
                  <c:v>1</c:v>
                </c:pt>
                <c:pt idx="11">
                  <c:v>1.1000000000000001</c:v>
                </c:pt>
                <c:pt idx="12">
                  <c:v>1.2</c:v>
                </c:pt>
                <c:pt idx="13">
                  <c:v>1.3</c:v>
                </c:pt>
                <c:pt idx="14">
                  <c:v>1.4</c:v>
                </c:pt>
                <c:pt idx="15">
                  <c:v>1.5</c:v>
                </c:pt>
              </c:numCache>
            </c:numRef>
          </c:cat>
          <c:val>
            <c:numRef>
              <c:f>Sheet1!$J$11:$J$26</c:f>
              <c:numCache>
                <c:formatCode>General</c:formatCode>
                <c:ptCount val="16"/>
                <c:pt idx="0">
                  <c:v>1658.5185959999997</c:v>
                </c:pt>
                <c:pt idx="1">
                  <c:v>1662.1428537777774</c:v>
                </c:pt>
                <c:pt idx="2">
                  <c:v>1665.7671115555552</c:v>
                </c:pt>
                <c:pt idx="3">
                  <c:v>1669.3913693333329</c:v>
                </c:pt>
                <c:pt idx="4">
                  <c:v>1673.0156271111107</c:v>
                </c:pt>
                <c:pt idx="5">
                  <c:v>1676.6398848888884</c:v>
                </c:pt>
                <c:pt idx="6">
                  <c:v>1680.2641426666664</c:v>
                </c:pt>
                <c:pt idx="7">
                  <c:v>1683.8884004444442</c:v>
                </c:pt>
                <c:pt idx="8">
                  <c:v>1687.5126582222219</c:v>
                </c:pt>
                <c:pt idx="9">
                  <c:v>1691.1369159999997</c:v>
                </c:pt>
                <c:pt idx="10">
                  <c:v>1694.7611737777775</c:v>
                </c:pt>
                <c:pt idx="11">
                  <c:v>1698.3854315555552</c:v>
                </c:pt>
                <c:pt idx="12">
                  <c:v>1702.009689333333</c:v>
                </c:pt>
                <c:pt idx="13">
                  <c:v>1705.6339471111107</c:v>
                </c:pt>
                <c:pt idx="14">
                  <c:v>1709.2582048888885</c:v>
                </c:pt>
                <c:pt idx="15">
                  <c:v>1712.8824626666662</c:v>
                </c:pt>
              </c:numCache>
            </c:numRef>
          </c:val>
          <c:smooth val="0"/>
          <c:extLst>
            <c:ext xmlns:c16="http://schemas.microsoft.com/office/drawing/2014/chart" uri="{C3380CC4-5D6E-409C-BE32-E72D297353CC}">
              <c16:uniqueId val="{00000003-CF44-485B-919F-35C350536337}"/>
            </c:ext>
          </c:extLst>
        </c:ser>
        <c:dLbls>
          <c:showLegendKey val="0"/>
          <c:showVal val="0"/>
          <c:showCatName val="0"/>
          <c:showSerName val="0"/>
          <c:showPercent val="0"/>
          <c:showBubbleSize val="0"/>
        </c:dLbls>
        <c:smooth val="0"/>
        <c:axId val="442328728"/>
        <c:axId val="442326104"/>
      </c:lineChart>
      <c:catAx>
        <c:axId val="4423287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42326104"/>
        <c:crosses val="autoZero"/>
        <c:auto val="1"/>
        <c:lblAlgn val="ctr"/>
        <c:lblOffset val="100"/>
        <c:noMultiLvlLbl val="0"/>
      </c:catAx>
      <c:valAx>
        <c:axId val="4423261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423287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10</xdr:col>
      <xdr:colOff>276225</xdr:colOff>
      <xdr:row>6</xdr:row>
      <xdr:rowOff>147637</xdr:rowOff>
    </xdr:from>
    <xdr:to>
      <xdr:col>17</xdr:col>
      <xdr:colOff>581025</xdr:colOff>
      <xdr:row>21</xdr:row>
      <xdr:rowOff>14287</xdr:rowOff>
    </xdr:to>
    <xdr:graphicFrame macro="">
      <xdr:nvGraphicFramePr>
        <xdr:cNvPr id="4" name="Chart 3">
          <a:extLst>
            <a:ext uri="{FF2B5EF4-FFF2-40B4-BE49-F238E27FC236}">
              <a16:creationId xmlns:a16="http://schemas.microsoft.com/office/drawing/2014/main" id="{3E0A1BE2-FD97-403B-A782-B96350AA1E0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S29"/>
  <sheetViews>
    <sheetView tabSelected="1" workbookViewId="0">
      <selection activeCell="M4" sqref="M4"/>
    </sheetView>
  </sheetViews>
  <sheetFormatPr defaultRowHeight="14.4" x14ac:dyDescent="0.3"/>
  <cols>
    <col min="2" max="2" width="31" bestFit="1" customWidth="1"/>
    <col min="3" max="3" width="10.88671875" bestFit="1" customWidth="1"/>
    <col min="4" max="4" width="10.5546875" customWidth="1"/>
    <col min="5" max="5" width="9.109375" customWidth="1"/>
    <col min="6" max="6" width="10.6640625" bestFit="1" customWidth="1"/>
    <col min="7" max="7" width="11" bestFit="1" customWidth="1"/>
    <col min="8" max="8" width="12" bestFit="1" customWidth="1"/>
    <col min="9" max="9" width="9.5546875" bestFit="1" customWidth="1"/>
    <col min="10" max="10" width="9.88671875" bestFit="1" customWidth="1"/>
    <col min="13" max="13" width="10.88671875" customWidth="1"/>
  </cols>
  <sheetData>
    <row r="1" spans="2:19" ht="15" thickBot="1" x14ac:dyDescent="0.35">
      <c r="B1" s="10" t="s">
        <v>25</v>
      </c>
      <c r="C1" s="11" t="s">
        <v>26</v>
      </c>
      <c r="D1" s="12" t="s">
        <v>27</v>
      </c>
      <c r="F1" s="19" t="s">
        <v>28</v>
      </c>
      <c r="G1" s="20"/>
      <c r="H1" s="15" t="s">
        <v>34</v>
      </c>
      <c r="I1" s="3"/>
      <c r="M1" s="21" t="s">
        <v>42</v>
      </c>
    </row>
    <row r="2" spans="2:19" x14ac:dyDescent="0.3">
      <c r="B2" s="7" t="s">
        <v>1</v>
      </c>
      <c r="C2" s="1">
        <v>628</v>
      </c>
      <c r="D2" s="4" t="s">
        <v>9</v>
      </c>
      <c r="F2" s="7" t="s">
        <v>10</v>
      </c>
      <c r="G2" s="1">
        <f>(C5/100)*C2*C18</f>
        <v>28.955195999999997</v>
      </c>
      <c r="H2" s="1"/>
      <c r="I2" s="4"/>
    </row>
    <row r="3" spans="2:19" x14ac:dyDescent="0.3">
      <c r="B3" s="7" t="s">
        <v>0</v>
      </c>
      <c r="C3" s="1">
        <v>2.8</v>
      </c>
      <c r="D3" s="4" t="s">
        <v>18</v>
      </c>
      <c r="F3" s="7" t="s">
        <v>11</v>
      </c>
      <c r="G3" s="1">
        <f>(53%/100)*C2*C18</f>
        <v>32.651603999999999</v>
      </c>
      <c r="H3" s="1"/>
      <c r="I3" s="4"/>
    </row>
    <row r="4" spans="2:19" x14ac:dyDescent="0.3">
      <c r="B4" s="7" t="s">
        <v>2</v>
      </c>
      <c r="C4" s="1">
        <v>0.36</v>
      </c>
      <c r="D4" s="4" t="s">
        <v>18</v>
      </c>
      <c r="F4" s="7" t="s">
        <v>12</v>
      </c>
      <c r="G4" s="1">
        <f>G2*(C7/100)</f>
        <v>0.14767149960000001</v>
      </c>
      <c r="H4" s="1">
        <f>G4*10000</f>
        <v>1476.7149960000002</v>
      </c>
      <c r="I4" s="4" t="s">
        <v>33</v>
      </c>
    </row>
    <row r="5" spans="2:19" x14ac:dyDescent="0.3">
      <c r="B5" s="7" t="s">
        <v>3</v>
      </c>
      <c r="C5" s="16">
        <v>0.47</v>
      </c>
      <c r="D5" s="4" t="s">
        <v>40</v>
      </c>
      <c r="F5" s="7" t="s">
        <v>13</v>
      </c>
      <c r="G5" s="1">
        <f>G2*(49%/100)</f>
        <v>0.14188046039999999</v>
      </c>
      <c r="H5" s="1">
        <f t="shared" ref="H5:H7" si="0">G5*10000</f>
        <v>1418.8046039999999</v>
      </c>
      <c r="I5" s="4" t="s">
        <v>33</v>
      </c>
    </row>
    <row r="6" spans="2:19" x14ac:dyDescent="0.3">
      <c r="B6" s="7" t="s">
        <v>29</v>
      </c>
      <c r="C6" s="16">
        <v>0.53</v>
      </c>
      <c r="D6" s="4" t="s">
        <v>40</v>
      </c>
      <c r="F6" s="7" t="s">
        <v>14</v>
      </c>
      <c r="G6" s="1">
        <f>G3*(C7/100)</f>
        <v>0.1665231804</v>
      </c>
      <c r="H6" s="1">
        <f t="shared" si="0"/>
        <v>1665.231804</v>
      </c>
      <c r="I6" s="4" t="s">
        <v>33</v>
      </c>
    </row>
    <row r="7" spans="2:19" ht="15" thickBot="1" x14ac:dyDescent="0.35">
      <c r="B7" s="7" t="s">
        <v>4</v>
      </c>
      <c r="C7" s="16">
        <v>0.51</v>
      </c>
      <c r="D7" s="4" t="s">
        <v>40</v>
      </c>
      <c r="F7" s="8" t="s">
        <v>15</v>
      </c>
      <c r="G7" s="5">
        <f>G3*(49%/100)</f>
        <v>0.15999285959999998</v>
      </c>
      <c r="H7" s="5">
        <f t="shared" si="0"/>
        <v>1599.9285959999997</v>
      </c>
      <c r="I7" s="6" t="s">
        <v>33</v>
      </c>
    </row>
    <row r="8" spans="2:19" x14ac:dyDescent="0.3">
      <c r="B8" s="7" t="s">
        <v>30</v>
      </c>
      <c r="C8" s="16">
        <v>0.49</v>
      </c>
      <c r="D8" s="4" t="s">
        <v>40</v>
      </c>
    </row>
    <row r="9" spans="2:19" x14ac:dyDescent="0.3">
      <c r="B9" s="7" t="s">
        <v>5</v>
      </c>
      <c r="C9" s="1">
        <v>-0.62</v>
      </c>
      <c r="D9" s="4"/>
    </row>
    <row r="10" spans="2:19" x14ac:dyDescent="0.3">
      <c r="B10" s="7" t="s">
        <v>24</v>
      </c>
      <c r="C10" s="1">
        <v>1.2</v>
      </c>
      <c r="D10" s="4" t="s">
        <v>19</v>
      </c>
      <c r="F10" s="9" t="s">
        <v>35</v>
      </c>
      <c r="G10" s="1" t="s">
        <v>36</v>
      </c>
      <c r="H10" s="1" t="s">
        <v>37</v>
      </c>
      <c r="I10" s="1" t="s">
        <v>38</v>
      </c>
      <c r="J10" s="1" t="s">
        <v>39</v>
      </c>
    </row>
    <row r="11" spans="2:19" x14ac:dyDescent="0.3">
      <c r="B11" s="7" t="s">
        <v>16</v>
      </c>
      <c r="C11" s="1">
        <v>1.2230000000000001</v>
      </c>
      <c r="D11" s="4" t="s">
        <v>22</v>
      </c>
      <c r="F11" s="1">
        <v>0</v>
      </c>
      <c r="G11" s="17">
        <f>$H$4+(($C$2*F11*9.81*$C$4)/$C$13)*$C$5-(($C$9*0.5*$C$12*(30^2))/2)</f>
        <v>1535.3049960000001</v>
      </c>
      <c r="H11" s="18">
        <f>$H$5+(($C$2*F11*9.81*$C$4)/$C$13)*$C$5*$C$8-(($C$9*0.5*$C$12*(30^2))/2)</f>
        <v>1477.3946039999998</v>
      </c>
      <c r="I11" s="18">
        <f>$H$6+(($C$2*F11*$C$4)/$C$13)*$C$6*$C$7-(($C$9*0.5*$C$12*(30^2))/2)</f>
        <v>1723.8218039999999</v>
      </c>
      <c r="J11" s="18">
        <f>$H$7+(($C$2*F11*$C$4)/$C$13)*$C$6*$C$8-(($C$9*0.5*$C$12*(30^2))/2)</f>
        <v>1658.5185959999997</v>
      </c>
    </row>
    <row r="12" spans="2:19" x14ac:dyDescent="0.3">
      <c r="B12" s="7" t="s">
        <v>6</v>
      </c>
      <c r="C12" s="2">
        <v>0.42</v>
      </c>
      <c r="D12" s="4"/>
      <c r="F12" s="1">
        <v>0.1</v>
      </c>
      <c r="G12" s="17">
        <f>$H$4+(($C$2*F12*$C$4)/$C$13)*$C$5*$C$7-(($C$9*0.5*$C$12*(30^2))/2)</f>
        <v>1538.6501426666669</v>
      </c>
      <c r="H12" s="18">
        <f t="shared" ref="H12:H26" si="1">$H$5+(($C$2*F12*$C$4)/$C$13)*$C$5*$C$8-(($C$9*0.5*$C$12*(30^2))/2)</f>
        <v>1480.6085684444442</v>
      </c>
      <c r="I12" s="18">
        <f t="shared" ref="I12:I26" si="2">$H$6+(($C$2*F12*$C$4)/$C$13)*$C$6*$C$7-(($C$9*0.5*$C$12*(30^2))/2)</f>
        <v>1727.5939906666665</v>
      </c>
      <c r="J12" s="18">
        <f t="shared" ref="J12:J26" si="3">$H$7+(($C$2*F12*$C$4)/$C$13)*$C$6*$C$8-(($C$9*0.5*$C$12*(30^2))/2)</f>
        <v>1662.1428537777774</v>
      </c>
    </row>
    <row r="13" spans="2:19" x14ac:dyDescent="0.3">
      <c r="B13" s="7" t="s">
        <v>7</v>
      </c>
      <c r="C13" s="1">
        <v>1.62</v>
      </c>
      <c r="D13" s="4" t="s">
        <v>18</v>
      </c>
      <c r="F13" s="1">
        <v>0.2</v>
      </c>
      <c r="G13" s="17">
        <f t="shared" ref="G13:G26" si="4">$H$4+(($C$2*F13*$C$4)/$C$13)*$C$5*$C$7-(($C$9*0.5*$C$12*(30^2))/2)</f>
        <v>1541.9952893333334</v>
      </c>
      <c r="H13" s="18">
        <f t="shared" si="1"/>
        <v>1483.8225328888886</v>
      </c>
      <c r="I13" s="18">
        <f t="shared" si="2"/>
        <v>1731.3661773333333</v>
      </c>
      <c r="J13" s="18">
        <f t="shared" si="3"/>
        <v>1665.7671115555552</v>
      </c>
    </row>
    <row r="14" spans="2:19" x14ac:dyDescent="0.3">
      <c r="B14" s="7" t="s">
        <v>8</v>
      </c>
      <c r="C14" s="1">
        <v>1.5</v>
      </c>
      <c r="D14" s="4" t="s">
        <v>20</v>
      </c>
      <c r="F14" s="1">
        <v>0.3</v>
      </c>
      <c r="G14" s="17">
        <f t="shared" si="4"/>
        <v>1545.3404360000002</v>
      </c>
      <c r="H14" s="18">
        <f t="shared" si="1"/>
        <v>1487.0364973333333</v>
      </c>
      <c r="I14" s="18">
        <f t="shared" si="2"/>
        <v>1735.1383639999999</v>
      </c>
      <c r="J14" s="18">
        <f t="shared" si="3"/>
        <v>1669.3913693333329</v>
      </c>
    </row>
    <row r="15" spans="2:19" x14ac:dyDescent="0.3">
      <c r="B15" s="7" t="s">
        <v>17</v>
      </c>
      <c r="C15" s="1">
        <v>30</v>
      </c>
      <c r="D15" s="4" t="s">
        <v>21</v>
      </c>
      <c r="F15" s="1">
        <v>0.4</v>
      </c>
      <c r="G15" s="17">
        <f t="shared" si="4"/>
        <v>1548.6855826666667</v>
      </c>
      <c r="H15" s="18">
        <f t="shared" si="1"/>
        <v>1490.2504617777777</v>
      </c>
      <c r="I15" s="18">
        <f t="shared" si="2"/>
        <v>1738.9105506666665</v>
      </c>
      <c r="J15" s="18">
        <f t="shared" si="3"/>
        <v>1673.0156271111107</v>
      </c>
    </row>
    <row r="16" spans="2:19" x14ac:dyDescent="0.3">
      <c r="B16" s="7" t="s">
        <v>23</v>
      </c>
      <c r="C16" s="1">
        <f>C15*C15</f>
        <v>900</v>
      </c>
      <c r="D16" s="4" t="s">
        <v>21</v>
      </c>
      <c r="F16" s="1">
        <v>0.5</v>
      </c>
      <c r="G16" s="17">
        <f t="shared" si="4"/>
        <v>1552.0307293333335</v>
      </c>
      <c r="H16" s="18">
        <f t="shared" si="1"/>
        <v>1493.4644262222221</v>
      </c>
      <c r="I16" s="18">
        <f t="shared" si="2"/>
        <v>1742.6827373333333</v>
      </c>
      <c r="J16" s="18">
        <f t="shared" si="3"/>
        <v>1676.6398848888884</v>
      </c>
    </row>
    <row r="17" spans="2:13" x14ac:dyDescent="0.3">
      <c r="B17" s="7" t="s">
        <v>41</v>
      </c>
      <c r="C17" s="1">
        <f>C9*0.5*C11*C16*C10</f>
        <v>-409.46040000000005</v>
      </c>
      <c r="D17" s="4"/>
      <c r="F17" s="1">
        <v>0.6</v>
      </c>
      <c r="G17" s="17">
        <f t="shared" si="4"/>
        <v>1555.3758760000001</v>
      </c>
      <c r="H17" s="18">
        <f t="shared" si="1"/>
        <v>1496.6783906666665</v>
      </c>
      <c r="I17" s="18">
        <f t="shared" si="2"/>
        <v>1746.4549239999999</v>
      </c>
      <c r="J17" s="18">
        <f t="shared" si="3"/>
        <v>1680.2641426666664</v>
      </c>
    </row>
    <row r="18" spans="2:13" ht="15" thickBot="1" x14ac:dyDescent="0.35">
      <c r="B18" s="8" t="s">
        <v>31</v>
      </c>
      <c r="C18" s="13">
        <v>9.81</v>
      </c>
      <c r="D18" s="14" t="s">
        <v>32</v>
      </c>
      <c r="F18" s="1">
        <v>0.7</v>
      </c>
      <c r="G18" s="17">
        <f t="shared" si="4"/>
        <v>1558.7210226666668</v>
      </c>
      <c r="H18" s="18">
        <f t="shared" si="1"/>
        <v>1499.8923551111109</v>
      </c>
      <c r="I18" s="18">
        <f t="shared" si="2"/>
        <v>1750.2271106666665</v>
      </c>
      <c r="J18" s="18">
        <f t="shared" si="3"/>
        <v>1683.8884004444442</v>
      </c>
    </row>
    <row r="19" spans="2:13" x14ac:dyDescent="0.3">
      <c r="F19" s="1">
        <v>0.8</v>
      </c>
      <c r="G19" s="17">
        <f t="shared" si="4"/>
        <v>1562.0661693333334</v>
      </c>
      <c r="H19" s="18">
        <f t="shared" si="1"/>
        <v>1503.1063195555555</v>
      </c>
      <c r="I19" s="18">
        <f t="shared" si="2"/>
        <v>1753.9992973333333</v>
      </c>
      <c r="J19" s="18">
        <f t="shared" si="3"/>
        <v>1687.5126582222219</v>
      </c>
    </row>
    <row r="20" spans="2:13" x14ac:dyDescent="0.3">
      <c r="F20" s="1">
        <v>0.9</v>
      </c>
      <c r="G20" s="17">
        <f t="shared" si="4"/>
        <v>1565.4113160000002</v>
      </c>
      <c r="H20" s="18">
        <f t="shared" si="1"/>
        <v>1506.3202839999999</v>
      </c>
      <c r="I20" s="18">
        <f t="shared" si="2"/>
        <v>1757.7714839999999</v>
      </c>
      <c r="J20" s="18">
        <f t="shared" si="3"/>
        <v>1691.1369159999997</v>
      </c>
    </row>
    <row r="21" spans="2:13" x14ac:dyDescent="0.3">
      <c r="F21" s="1">
        <v>1</v>
      </c>
      <c r="G21" s="17">
        <f t="shared" si="4"/>
        <v>1568.7564626666667</v>
      </c>
      <c r="H21" s="18">
        <f t="shared" si="1"/>
        <v>1509.5342484444443</v>
      </c>
      <c r="I21" s="18">
        <f t="shared" si="2"/>
        <v>1761.5436706666667</v>
      </c>
      <c r="J21" s="18">
        <f t="shared" si="3"/>
        <v>1694.7611737777775</v>
      </c>
    </row>
    <row r="22" spans="2:13" x14ac:dyDescent="0.3">
      <c r="F22" s="1">
        <v>1.1000000000000001</v>
      </c>
      <c r="G22" s="17">
        <f t="shared" si="4"/>
        <v>1572.1016093333335</v>
      </c>
      <c r="H22" s="18">
        <f t="shared" si="1"/>
        <v>1512.7482128888887</v>
      </c>
      <c r="I22" s="18">
        <f t="shared" si="2"/>
        <v>1765.3158573333333</v>
      </c>
      <c r="J22" s="18">
        <f t="shared" si="3"/>
        <v>1698.3854315555552</v>
      </c>
    </row>
    <row r="23" spans="2:13" x14ac:dyDescent="0.3">
      <c r="F23" s="1">
        <v>1.2</v>
      </c>
      <c r="G23" s="17">
        <f t="shared" si="4"/>
        <v>1575.4467560000001</v>
      </c>
      <c r="H23" s="18">
        <f t="shared" si="1"/>
        <v>1515.9621773333331</v>
      </c>
      <c r="I23" s="18">
        <f t="shared" si="2"/>
        <v>1769.0880439999999</v>
      </c>
      <c r="J23" s="18">
        <f t="shared" si="3"/>
        <v>1702.009689333333</v>
      </c>
    </row>
    <row r="24" spans="2:13" x14ac:dyDescent="0.3">
      <c r="F24" s="1">
        <v>1.3</v>
      </c>
      <c r="G24" s="17">
        <f t="shared" si="4"/>
        <v>1578.7919026666668</v>
      </c>
      <c r="H24" s="18">
        <f t="shared" si="1"/>
        <v>1519.1761417777777</v>
      </c>
      <c r="I24" s="18">
        <f t="shared" si="2"/>
        <v>1772.8602306666667</v>
      </c>
      <c r="J24" s="18">
        <f t="shared" si="3"/>
        <v>1705.6339471111107</v>
      </c>
    </row>
    <row r="25" spans="2:13" x14ac:dyDescent="0.3">
      <c r="F25" s="1">
        <v>1.4</v>
      </c>
      <c r="G25" s="17">
        <f t="shared" si="4"/>
        <v>1582.1370493333334</v>
      </c>
      <c r="H25" s="18">
        <f t="shared" si="1"/>
        <v>1522.3901062222221</v>
      </c>
      <c r="I25" s="18">
        <f t="shared" si="2"/>
        <v>1776.6324173333333</v>
      </c>
      <c r="J25" s="18">
        <f t="shared" si="3"/>
        <v>1709.2582048888885</v>
      </c>
    </row>
    <row r="26" spans="2:13" x14ac:dyDescent="0.3">
      <c r="F26" s="1">
        <v>1.5</v>
      </c>
      <c r="G26" s="17">
        <f t="shared" si="4"/>
        <v>1585.4821960000002</v>
      </c>
      <c r="H26" s="18">
        <f t="shared" si="1"/>
        <v>1525.6040706666665</v>
      </c>
      <c r="I26" s="18">
        <f t="shared" si="2"/>
        <v>1780.4046039999998</v>
      </c>
      <c r="J26" s="18">
        <f t="shared" si="3"/>
        <v>1712.8824626666662</v>
      </c>
    </row>
    <row r="27" spans="2:13" x14ac:dyDescent="0.3"/>
    <row r="29" spans="2:13" x14ac:dyDescent="0.3"/>
  </sheetData>
  <mergeCells count="1">
    <mergeCell ref="F1:G1"/>
  </mergeCells>
  <pageMargins left="0.7" right="0.7" top="0.75" bottom="0.75" header="0.3" footer="0.3"/>
  <pageSetup paperSize="9" orientation="portrait" horizontalDpi="4294967293" verticalDpi="4294967293"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Michelle</dc:creator>
  <cp:lastModifiedBy>kerry</cp:lastModifiedBy>
  <dcterms:created xsi:type="dcterms:W3CDTF">2020-03-17T11:22:24Z</dcterms:created>
  <dcterms:modified xsi:type="dcterms:W3CDTF">2020-06-02T09:46:11Z</dcterms:modified>
</cp:coreProperties>
</file>