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SB2\Univercity\Year 3\Integrated Project\Substructure Take Offs\Take Offs\"/>
    </mc:Choice>
  </mc:AlternateContent>
  <xr:revisionPtr revIDLastSave="0" documentId="13_ncr:1_{85653A10-30AB-43E9-A001-A12B470C8437}" xr6:coauthVersionLast="47" xr6:coauthVersionMax="47" xr10:uidLastSave="{00000000-0000-0000-0000-000000000000}"/>
  <bookViews>
    <workbookView xWindow="-120" yWindow="-120" windowWidth="29040" windowHeight="15840" activeTab="3" xr2:uid="{1F6402FD-6109-4E4A-91EC-0F638370ECF3}"/>
  </bookViews>
  <sheets>
    <sheet name="Site Prep" sheetId="4" r:id="rId1"/>
    <sheet name="North Building" sheetId="1" r:id="rId2"/>
    <sheet name="South Building" sheetId="2" r:id="rId3"/>
    <sheet name="Summary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3" l="1"/>
  <c r="P11" i="4"/>
  <c r="F11" i="4"/>
  <c r="R11" i="4" s="1"/>
  <c r="P10" i="4"/>
  <c r="R10" i="4" s="1"/>
  <c r="F10" i="4"/>
  <c r="H9" i="4"/>
  <c r="F9" i="4"/>
  <c r="R9" i="4" s="1"/>
  <c r="P8" i="4"/>
  <c r="F8" i="4"/>
  <c r="P7" i="4"/>
  <c r="F7" i="4"/>
  <c r="R7" i="4" s="1"/>
  <c r="R6" i="4"/>
  <c r="P6" i="4"/>
  <c r="F6" i="4"/>
  <c r="R5" i="4"/>
  <c r="R14" i="4" s="1"/>
  <c r="D6" i="3"/>
  <c r="R31" i="1"/>
  <c r="T35" i="2"/>
  <c r="P35" i="2"/>
  <c r="P34" i="2"/>
  <c r="F34" i="2"/>
  <c r="R34" i="2" s="1"/>
  <c r="T34" i="2" s="1"/>
  <c r="P33" i="2"/>
  <c r="F33" i="2"/>
  <c r="R33" i="2" s="1"/>
  <c r="T33" i="2" s="1"/>
  <c r="P32" i="2"/>
  <c r="F32" i="2"/>
  <c r="R32" i="2" s="1"/>
  <c r="T32" i="2" s="1"/>
  <c r="P31" i="2"/>
  <c r="R31" i="2" s="1"/>
  <c r="P30" i="2"/>
  <c r="R30" i="2" s="1"/>
  <c r="P29" i="2"/>
  <c r="F29" i="2"/>
  <c r="R29" i="2" s="1"/>
  <c r="P28" i="2"/>
  <c r="R28" i="2" s="1"/>
  <c r="F28" i="2"/>
  <c r="P27" i="2"/>
  <c r="F27" i="2"/>
  <c r="R27" i="2" s="1"/>
  <c r="P26" i="2"/>
  <c r="F26" i="2"/>
  <c r="H25" i="2"/>
  <c r="P25" i="2" s="1"/>
  <c r="F25" i="2"/>
  <c r="R24" i="2"/>
  <c r="P24" i="2"/>
  <c r="F24" i="2"/>
  <c r="P23" i="2"/>
  <c r="F23" i="2"/>
  <c r="R23" i="2" s="1"/>
  <c r="P22" i="2"/>
  <c r="R22" i="2" s="1"/>
  <c r="P21" i="2"/>
  <c r="R21" i="2" s="1"/>
  <c r="P20" i="2"/>
  <c r="R20" i="2" s="1"/>
  <c r="P19" i="2"/>
  <c r="R19" i="2" s="1"/>
  <c r="P18" i="2"/>
  <c r="R18" i="2" s="1"/>
  <c r="P17" i="2"/>
  <c r="R17" i="2" s="1"/>
  <c r="P16" i="2"/>
  <c r="R16" i="2" s="1"/>
  <c r="P15" i="2"/>
  <c r="R15" i="2" s="1"/>
  <c r="P14" i="2"/>
  <c r="R14" i="2" s="1"/>
  <c r="P13" i="2"/>
  <c r="R13" i="2" s="1"/>
  <c r="P12" i="2"/>
  <c r="R12" i="2" s="1"/>
  <c r="P11" i="2"/>
  <c r="F11" i="2"/>
  <c r="R11" i="2" s="1"/>
  <c r="P10" i="2"/>
  <c r="F10" i="2"/>
  <c r="R10" i="2" s="1"/>
  <c r="P9" i="2"/>
  <c r="R9" i="2" s="1"/>
  <c r="P8" i="2"/>
  <c r="F8" i="2"/>
  <c r="R8" i="2" s="1"/>
  <c r="P36" i="2"/>
  <c r="R36" i="2" s="1"/>
  <c r="P31" i="1"/>
  <c r="P26" i="1"/>
  <c r="R26" i="1" s="1"/>
  <c r="P27" i="1"/>
  <c r="R27" i="1" s="1"/>
  <c r="P28" i="1"/>
  <c r="P29" i="1"/>
  <c r="P30" i="1"/>
  <c r="F30" i="1"/>
  <c r="P8" i="1"/>
  <c r="R8" i="1" s="1"/>
  <c r="P9" i="1"/>
  <c r="R9" i="1" s="1"/>
  <c r="P10" i="1"/>
  <c r="R10" i="1" s="1"/>
  <c r="P11" i="1"/>
  <c r="R11" i="1" s="1"/>
  <c r="P12" i="1"/>
  <c r="R12" i="1" s="1"/>
  <c r="P13" i="1"/>
  <c r="R13" i="1" s="1"/>
  <c r="P14" i="1"/>
  <c r="R14" i="1" s="1"/>
  <c r="P4" i="1"/>
  <c r="P5" i="1"/>
  <c r="R5" i="1" s="1"/>
  <c r="P6" i="1"/>
  <c r="P7" i="1"/>
  <c r="P15" i="1"/>
  <c r="R15" i="1" s="1"/>
  <c r="P16" i="1"/>
  <c r="R16" i="1" s="1"/>
  <c r="P17" i="1"/>
  <c r="R17" i="1" s="1"/>
  <c r="P18" i="1"/>
  <c r="R18" i="1" s="1"/>
  <c r="P19" i="1"/>
  <c r="P20" i="1"/>
  <c r="P21" i="1"/>
  <c r="P22" i="1"/>
  <c r="P23" i="1"/>
  <c r="P24" i="1"/>
  <c r="P25" i="1"/>
  <c r="R8" i="4" l="1"/>
  <c r="R25" i="2"/>
  <c r="R26" i="2"/>
  <c r="T23" i="2"/>
  <c r="U23" i="2" s="1"/>
  <c r="R38" i="2"/>
  <c r="R30" i="1"/>
  <c r="F19" i="1" l="1"/>
  <c r="R19" i="1" s="1"/>
  <c r="F20" i="1"/>
  <c r="R20" i="1" s="1"/>
  <c r="F21" i="1"/>
  <c r="R21" i="1" s="1"/>
  <c r="F22" i="1"/>
  <c r="R22" i="1" s="1"/>
  <c r="F23" i="1"/>
  <c r="R23" i="1" s="1"/>
  <c r="F24" i="1"/>
  <c r="R24" i="1" s="1"/>
  <c r="F25" i="1"/>
  <c r="R25" i="1" s="1"/>
  <c r="F28" i="1"/>
  <c r="R28" i="1" s="1"/>
  <c r="F29" i="1"/>
  <c r="R29" i="1" s="1"/>
  <c r="F4" i="1"/>
  <c r="R4" i="1" s="1"/>
  <c r="F6" i="1"/>
  <c r="R6" i="1" s="1"/>
  <c r="F7" i="1"/>
  <c r="R7" i="1" s="1"/>
  <c r="R35" i="1" l="1"/>
  <c r="D5" i="3" s="1"/>
  <c r="D8" i="3" s="1"/>
  <c r="D10" i="3" s="1"/>
  <c r="T19" i="1"/>
  <c r="U19" i="1" s="1"/>
</calcChain>
</file>

<file path=xl/sharedStrings.xml><?xml version="1.0" encoding="utf-8"?>
<sst xmlns="http://schemas.openxmlformats.org/spreadsheetml/2006/main" count="156" uniqueCount="66">
  <si>
    <t>Steel Mesh A393</t>
  </si>
  <si>
    <t>500MU DPM</t>
  </si>
  <si>
    <t>High Chairs</t>
  </si>
  <si>
    <t>Mars Bars</t>
  </si>
  <si>
    <t>Qty</t>
  </si>
  <si>
    <t>Unit</t>
  </si>
  <si>
    <t>m3</t>
  </si>
  <si>
    <t>no</t>
  </si>
  <si>
    <t>m2</t>
  </si>
  <si>
    <t>100mm DPC</t>
  </si>
  <si>
    <t>m</t>
  </si>
  <si>
    <t>Site Prep</t>
  </si>
  <si>
    <t>Excavation</t>
  </si>
  <si>
    <t>Muck Away</t>
  </si>
  <si>
    <t>hardcore</t>
  </si>
  <si>
    <t>150mm PIR</t>
  </si>
  <si>
    <t>Radon Detail</t>
  </si>
  <si>
    <t>Radon Sumps</t>
  </si>
  <si>
    <t>Foundation</t>
  </si>
  <si>
    <t>Supporting Ductwork</t>
  </si>
  <si>
    <t>LABOUR</t>
  </si>
  <si>
    <t>MATERIALS</t>
  </si>
  <si>
    <t>Total</t>
  </si>
  <si>
    <t>Rate</t>
  </si>
  <si>
    <t xml:space="preserve">Fixings </t>
  </si>
  <si>
    <t>Consumables</t>
  </si>
  <si>
    <t>TOTAL COST</t>
  </si>
  <si>
    <t>t</t>
  </si>
  <si>
    <t>Concrete cavity fill</t>
  </si>
  <si>
    <t>Stone Fill</t>
  </si>
  <si>
    <t>Notes</t>
  </si>
  <si>
    <t>Plant / Tools</t>
  </si>
  <si>
    <t>2 x 14t excavator @£300/week for 1 day</t>
  </si>
  <si>
    <t>2 x 14t excavator @£300 /week for 5 days</t>
  </si>
  <si>
    <t xml:space="preserve">2 layers </t>
  </si>
  <si>
    <t xml:space="preserve">6 men @ £17/h 9 hour days </t>
  </si>
  <si>
    <t>Quotes on system</t>
  </si>
  <si>
    <t>6 men @ £17/h for 2 days includeing screading</t>
  </si>
  <si>
    <t>Days</t>
  </si>
  <si>
    <t>knotweed removal</t>
  </si>
  <si>
    <t xml:space="preserve">Subbed out </t>
  </si>
  <si>
    <t>2 x 14t + 2 x Dumper</t>
  </si>
  <si>
    <t>2 x 14 t Excavator + 2 x plate compactors</t>
  </si>
  <si>
    <t>Reduced levels Inc Site Clearance</t>
  </si>
  <si>
    <t>6 men @ £17/h 9 hour days</t>
  </si>
  <si>
    <t>Juta GP3 Radon DPM</t>
  </si>
  <si>
    <t xml:space="preserve">Double sided joining tape </t>
  </si>
  <si>
    <t xml:space="preserve">Foil Tape gas tape single sided </t>
  </si>
  <si>
    <t>Keytec Tophats</t>
  </si>
  <si>
    <t>Juta VOID VENT 25mm</t>
  </si>
  <si>
    <t>Slotted T Connector to 110mm pipe</t>
  </si>
  <si>
    <t>Delivery</t>
  </si>
  <si>
    <t>roll</t>
  </si>
  <si>
    <t xml:space="preserve">Concrete slab pour RC35 </t>
  </si>
  <si>
    <t>Pile Caps 900mm× 900mm× 1000 mm; 1–2 piles</t>
  </si>
  <si>
    <t>Pile Caps 2100mm× 2100mm× 1000 mm; 2–3 piles</t>
  </si>
  <si>
    <t>extra for reinforcement at 100 kg/m³ concrete</t>
  </si>
  <si>
    <t>Concrete Piles Driven 20m</t>
  </si>
  <si>
    <t>£600/day for 5 days Pile Driver</t>
  </si>
  <si>
    <t>South Building</t>
  </si>
  <si>
    <t>6 men @ £17/h for 4 days includeing screading</t>
  </si>
  <si>
    <t>North building with Site Prep</t>
  </si>
  <si>
    <t xml:space="preserve">South Building </t>
  </si>
  <si>
    <t>Main Total + 10%</t>
  </si>
  <si>
    <t>Sean Hazelby</t>
  </si>
  <si>
    <t>Student Accomodation rate Build Up for Substructure IP Construction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</si>
</sst>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44" fontId="0" fillId="0" borderId="0" xfId="0" applyNumberFormat="1"/>
    <xf numFmtId="44" fontId="0" fillId="0" borderId="0" xfId="0" applyNumberFormat="1" applyAlignment="1">
      <alignment horizontal="center"/>
    </xf>
    <xf numFmtId="44" fontId="0" fillId="4" borderId="0" xfId="0" applyNumberFormat="1" applyFill="1" applyAlignment="1">
      <alignment horizontal="center"/>
    </xf>
    <xf numFmtId="0" fontId="0" fillId="0" borderId="0" xfId="0" applyAlignment="1">
      <alignment vertical="center"/>
    </xf>
    <xf numFmtId="2" fontId="3" fillId="0" borderId="1" xfId="1" applyNumberFormat="1" applyFont="1" applyBorder="1" applyAlignment="1">
      <alignment horizontal="center" vertical="center" wrapText="1"/>
    </xf>
    <xf numFmtId="2" fontId="0" fillId="0" borderId="0" xfId="0" applyNumberFormat="1"/>
    <xf numFmtId="0" fontId="4" fillId="0" borderId="0" xfId="0" applyFont="1"/>
    <xf numFmtId="44" fontId="4" fillId="0" borderId="0" xfId="0" applyNumberFormat="1" applyFon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5" fillId="0" borderId="0" xfId="0" applyFont="1"/>
    <xf numFmtId="0" fontId="6" fillId="0" borderId="0" xfId="0" applyFont="1"/>
  </cellXfs>
  <cellStyles count="2">
    <cellStyle name="Normal" xfId="0" builtinId="0"/>
    <cellStyle name="Normal 2 3" xfId="1" xr:uid="{50EDF0D5-1B40-4076-B5E1-5A42856163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10E2C-1DE5-4B14-85EC-6D2E692AD340}">
  <sheetPr>
    <pageSetUpPr fitToPage="1"/>
  </sheetPr>
  <dimension ref="A1:R14"/>
  <sheetViews>
    <sheetView workbookViewId="0">
      <selection activeCell="N5" sqref="N5"/>
    </sheetView>
  </sheetViews>
  <sheetFormatPr defaultRowHeight="15" x14ac:dyDescent="0.25"/>
  <cols>
    <col min="1" max="1" width="31.140625" bestFit="1" customWidth="1"/>
    <col min="5" max="5" width="25.5703125" bestFit="1" customWidth="1"/>
    <col min="6" max="6" width="12.5703125" bestFit="1" customWidth="1"/>
    <col min="12" max="12" width="13.5703125" bestFit="1" customWidth="1"/>
    <col min="15" max="15" width="39.28515625" bestFit="1" customWidth="1"/>
    <col min="16" max="16" width="10.5703125" bestFit="1" customWidth="1"/>
    <col min="18" max="18" width="18.28515625" customWidth="1"/>
  </cols>
  <sheetData>
    <row r="1" spans="1:18" x14ac:dyDescent="0.25">
      <c r="B1" s="11" t="s">
        <v>20</v>
      </c>
      <c r="C1" s="11"/>
      <c r="D1" s="11"/>
      <c r="E1" s="11"/>
      <c r="F1" s="11"/>
      <c r="H1" s="12" t="s">
        <v>21</v>
      </c>
      <c r="I1" s="12"/>
      <c r="J1" s="12"/>
      <c r="K1" s="12"/>
      <c r="L1" s="12"/>
      <c r="M1" s="12"/>
      <c r="N1" s="12"/>
      <c r="O1" s="12"/>
      <c r="P1" s="12"/>
      <c r="R1" s="5" t="s">
        <v>26</v>
      </c>
    </row>
    <row r="2" spans="1:18" x14ac:dyDescent="0.25">
      <c r="D2" s="3"/>
      <c r="F2" s="3"/>
      <c r="J2" s="3"/>
      <c r="L2" s="3"/>
      <c r="M2" s="3"/>
      <c r="N2" s="3"/>
      <c r="O2" s="3"/>
      <c r="P2" s="3"/>
      <c r="R2" s="3"/>
    </row>
    <row r="3" spans="1:18" x14ac:dyDescent="0.25">
      <c r="B3" s="2" t="s">
        <v>38</v>
      </c>
      <c r="D3" s="4" t="s">
        <v>23</v>
      </c>
      <c r="E3" s="2" t="s">
        <v>30</v>
      </c>
      <c r="F3" s="4" t="s">
        <v>22</v>
      </c>
      <c r="H3" t="s">
        <v>4</v>
      </c>
      <c r="I3" s="2" t="s">
        <v>5</v>
      </c>
      <c r="J3" s="4" t="s">
        <v>23</v>
      </c>
      <c r="L3" s="4" t="s">
        <v>31</v>
      </c>
      <c r="M3" s="4" t="s">
        <v>24</v>
      </c>
      <c r="N3" s="4" t="s">
        <v>25</v>
      </c>
      <c r="O3" s="4" t="s">
        <v>30</v>
      </c>
      <c r="P3" s="4" t="s">
        <v>22</v>
      </c>
      <c r="R3" s="3"/>
    </row>
    <row r="4" spans="1:18" x14ac:dyDescent="0.25">
      <c r="D4" s="3"/>
      <c r="F4" s="3"/>
      <c r="J4" s="3"/>
      <c r="L4" s="3"/>
      <c r="M4" s="3"/>
      <c r="N4" s="3"/>
      <c r="O4" s="3"/>
      <c r="P4" s="3"/>
      <c r="R4" s="3"/>
    </row>
    <row r="5" spans="1:18" x14ac:dyDescent="0.25">
      <c r="A5" t="s">
        <v>39</v>
      </c>
      <c r="D5" s="3"/>
      <c r="E5" t="s">
        <v>40</v>
      </c>
      <c r="F5" s="3">
        <v>228000</v>
      </c>
      <c r="H5">
        <v>1</v>
      </c>
      <c r="J5" s="3"/>
      <c r="L5" s="3"/>
      <c r="M5" s="3"/>
      <c r="N5" s="3"/>
      <c r="O5" s="3"/>
      <c r="P5" s="3"/>
      <c r="R5" s="3">
        <f t="shared" ref="R5:R11" si="0">F5+P5</f>
        <v>228000</v>
      </c>
    </row>
    <row r="6" spans="1:18" x14ac:dyDescent="0.25">
      <c r="A6" t="s">
        <v>43</v>
      </c>
      <c r="B6">
        <v>7</v>
      </c>
      <c r="D6" s="3">
        <v>918</v>
      </c>
      <c r="E6" t="s">
        <v>44</v>
      </c>
      <c r="F6" s="3">
        <f t="shared" ref="F6:F11" si="1">B6*D6</f>
        <v>6426</v>
      </c>
      <c r="H6">
        <v>1</v>
      </c>
      <c r="J6" s="3">
        <v>1</v>
      </c>
      <c r="L6" s="3">
        <v>140</v>
      </c>
      <c r="M6" s="3"/>
      <c r="N6" s="3"/>
      <c r="O6" s="3" t="s">
        <v>32</v>
      </c>
      <c r="P6" s="3">
        <f>H6*(J6+L6+M6+N6)</f>
        <v>141</v>
      </c>
      <c r="R6" s="3">
        <f t="shared" si="0"/>
        <v>6567</v>
      </c>
    </row>
    <row r="7" spans="1:18" x14ac:dyDescent="0.25">
      <c r="A7" t="s">
        <v>12</v>
      </c>
      <c r="B7">
        <v>10</v>
      </c>
      <c r="D7" s="3">
        <v>918</v>
      </c>
      <c r="E7" t="s">
        <v>44</v>
      </c>
      <c r="F7" s="3">
        <f t="shared" si="1"/>
        <v>9180</v>
      </c>
      <c r="H7">
        <v>1</v>
      </c>
      <c r="J7" s="3">
        <v>1</v>
      </c>
      <c r="L7" s="3">
        <v>600</v>
      </c>
      <c r="M7" s="3"/>
      <c r="N7" s="3"/>
      <c r="O7" s="3" t="s">
        <v>33</v>
      </c>
      <c r="P7" s="3">
        <f>H7*(J7+L7+M7+N7)</f>
        <v>601</v>
      </c>
      <c r="R7" s="3">
        <f t="shared" si="0"/>
        <v>9781</v>
      </c>
    </row>
    <row r="8" spans="1:18" x14ac:dyDescent="0.25">
      <c r="A8" t="s">
        <v>13</v>
      </c>
      <c r="B8">
        <v>5</v>
      </c>
      <c r="D8" s="3">
        <v>918</v>
      </c>
      <c r="E8" t="s">
        <v>35</v>
      </c>
      <c r="F8" s="3">
        <f t="shared" si="1"/>
        <v>4590</v>
      </c>
      <c r="H8">
        <v>1</v>
      </c>
      <c r="J8" s="3"/>
      <c r="L8" s="3">
        <v>1200</v>
      </c>
      <c r="M8" s="3"/>
      <c r="N8" s="3"/>
      <c r="O8" s="3" t="s">
        <v>41</v>
      </c>
      <c r="P8" s="3">
        <f>H8*(J8+L8+M8+N8)</f>
        <v>1200</v>
      </c>
      <c r="R8" s="3">
        <f t="shared" si="0"/>
        <v>5790</v>
      </c>
    </row>
    <row r="9" spans="1:18" x14ac:dyDescent="0.25">
      <c r="A9" t="s">
        <v>14</v>
      </c>
      <c r="B9">
        <v>4</v>
      </c>
      <c r="D9" s="3">
        <v>918</v>
      </c>
      <c r="F9" s="3">
        <f t="shared" si="1"/>
        <v>3672</v>
      </c>
      <c r="H9">
        <f>254.25/2.1</f>
        <v>121.07142857142857</v>
      </c>
      <c r="I9" t="s">
        <v>27</v>
      </c>
      <c r="J9" s="3">
        <v>60</v>
      </c>
      <c r="L9" s="3">
        <v>400</v>
      </c>
      <c r="M9" s="3"/>
      <c r="N9" s="3"/>
      <c r="O9" s="3" t="s">
        <v>42</v>
      </c>
      <c r="P9" s="3">
        <v>660</v>
      </c>
      <c r="R9" s="3">
        <f t="shared" si="0"/>
        <v>4332</v>
      </c>
    </row>
    <row r="10" spans="1:18" x14ac:dyDescent="0.25">
      <c r="A10" t="s">
        <v>28</v>
      </c>
      <c r="B10">
        <v>2</v>
      </c>
      <c r="D10" s="3">
        <v>918</v>
      </c>
      <c r="F10" s="3">
        <f t="shared" si="1"/>
        <v>1836</v>
      </c>
      <c r="I10" t="s">
        <v>27</v>
      </c>
      <c r="J10" s="3"/>
      <c r="L10" s="3"/>
      <c r="M10" s="3"/>
      <c r="N10" s="3"/>
      <c r="O10" s="3"/>
      <c r="P10" s="3">
        <f>H10*(J10+L10+M10+N10)</f>
        <v>0</v>
      </c>
      <c r="R10" s="3">
        <f t="shared" si="0"/>
        <v>1836</v>
      </c>
    </row>
    <row r="11" spans="1:18" x14ac:dyDescent="0.25">
      <c r="A11" t="s">
        <v>29</v>
      </c>
      <c r="B11">
        <v>2</v>
      </c>
      <c r="D11" s="3">
        <v>918</v>
      </c>
      <c r="F11" s="3">
        <f t="shared" si="1"/>
        <v>1836</v>
      </c>
      <c r="I11" t="s">
        <v>27</v>
      </c>
      <c r="J11" s="3"/>
      <c r="L11" s="3"/>
      <c r="M11" s="3"/>
      <c r="N11" s="3"/>
      <c r="O11" s="3"/>
      <c r="P11" s="3">
        <f>H11*(J11+L11+M11+N11)</f>
        <v>0</v>
      </c>
      <c r="R11" s="3">
        <f t="shared" si="0"/>
        <v>1836</v>
      </c>
    </row>
    <row r="14" spans="1:18" x14ac:dyDescent="0.25">
      <c r="R14" s="3">
        <f>SUM(R5:R11)</f>
        <v>258142</v>
      </c>
    </row>
  </sheetData>
  <mergeCells count="2">
    <mergeCell ref="B1:F1"/>
    <mergeCell ref="H1:P1"/>
  </mergeCells>
  <pageMargins left="0.7" right="0.7" top="0.75" bottom="0.75" header="0.3" footer="0.3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84662-2CA1-4859-BB79-D425D6AA28F8}">
  <sheetPr>
    <pageSetUpPr fitToPage="1"/>
  </sheetPr>
  <dimension ref="A1:U35"/>
  <sheetViews>
    <sheetView zoomScale="86" zoomScaleNormal="86" workbookViewId="0">
      <pane ySplit="1" topLeftCell="A2" activePane="bottomLeft" state="frozen"/>
      <selection activeCell="B1" sqref="B1"/>
      <selection pane="bottomLeft" activeCell="M16" sqref="M16"/>
    </sheetView>
  </sheetViews>
  <sheetFormatPr defaultRowHeight="15" x14ac:dyDescent="0.25"/>
  <cols>
    <col min="1" max="1" width="45.7109375" bestFit="1" customWidth="1"/>
    <col min="3" max="3" width="2.7109375" customWidth="1"/>
    <col min="4" max="4" width="11.5703125" style="3" bestFit="1" customWidth="1"/>
    <col min="5" max="5" width="35.42578125" customWidth="1"/>
    <col min="6" max="6" width="20.42578125" style="3" customWidth="1"/>
    <col min="10" max="10" width="11.5703125" style="3" bestFit="1" customWidth="1"/>
    <col min="12" max="12" width="13.5703125" style="3" bestFit="1" customWidth="1"/>
    <col min="13" max="13" width="9.140625" style="3"/>
    <col min="14" max="14" width="12.85546875" style="3" bestFit="1" customWidth="1"/>
    <col min="15" max="15" width="55" style="3" customWidth="1"/>
    <col min="16" max="16" width="17.140625" style="3" customWidth="1"/>
    <col min="18" max="18" width="18.28515625" style="3" customWidth="1"/>
    <col min="20" max="20" width="14" bestFit="1" customWidth="1"/>
    <col min="21" max="21" width="10" bestFit="1" customWidth="1"/>
  </cols>
  <sheetData>
    <row r="1" spans="1:18" x14ac:dyDescent="0.25">
      <c r="B1" s="11" t="s">
        <v>20</v>
      </c>
      <c r="C1" s="11"/>
      <c r="D1" s="11"/>
      <c r="E1" s="11"/>
      <c r="F1" s="11"/>
      <c r="H1" s="12" t="s">
        <v>21</v>
      </c>
      <c r="I1" s="12"/>
      <c r="J1" s="12"/>
      <c r="K1" s="12"/>
      <c r="L1" s="12"/>
      <c r="M1" s="12"/>
      <c r="N1" s="12"/>
      <c r="O1" s="12"/>
      <c r="P1" s="12"/>
      <c r="R1" s="5" t="s">
        <v>26</v>
      </c>
    </row>
    <row r="3" spans="1:18" x14ac:dyDescent="0.25">
      <c r="B3" s="2" t="s">
        <v>38</v>
      </c>
      <c r="D3" s="4" t="s">
        <v>23</v>
      </c>
      <c r="E3" s="2" t="s">
        <v>30</v>
      </c>
      <c r="F3" s="4" t="s">
        <v>22</v>
      </c>
      <c r="H3" t="s">
        <v>4</v>
      </c>
      <c r="I3" s="2" t="s">
        <v>5</v>
      </c>
      <c r="J3" s="4" t="s">
        <v>23</v>
      </c>
      <c r="L3" s="4" t="s">
        <v>31</v>
      </c>
      <c r="M3" s="4" t="s">
        <v>24</v>
      </c>
      <c r="N3" s="4" t="s">
        <v>25</v>
      </c>
      <c r="O3" s="4" t="s">
        <v>30</v>
      </c>
      <c r="P3" s="4" t="s">
        <v>22</v>
      </c>
    </row>
    <row r="4" spans="1:18" x14ac:dyDescent="0.25">
      <c r="A4" s="1" t="s">
        <v>16</v>
      </c>
      <c r="F4" s="3">
        <f>B4*D4</f>
        <v>0</v>
      </c>
      <c r="P4" s="3">
        <f t="shared" ref="P4:P31" si="0">H4*(J4+L4+M4+N4)</f>
        <v>0</v>
      </c>
      <c r="R4" s="3">
        <f t="shared" ref="R4:R31" si="1">F4+P4</f>
        <v>0</v>
      </c>
    </row>
    <row r="5" spans="1:18" x14ac:dyDescent="0.25">
      <c r="P5" s="3">
        <f t="shared" si="0"/>
        <v>0</v>
      </c>
      <c r="R5" s="3">
        <f t="shared" si="1"/>
        <v>0</v>
      </c>
    </row>
    <row r="6" spans="1:18" x14ac:dyDescent="0.25">
      <c r="A6" t="s">
        <v>17</v>
      </c>
      <c r="B6">
        <v>14</v>
      </c>
      <c r="D6" s="3">
        <v>918</v>
      </c>
      <c r="E6" t="s">
        <v>44</v>
      </c>
      <c r="F6" s="3">
        <f>B6*D6</f>
        <v>12852</v>
      </c>
      <c r="H6">
        <v>6</v>
      </c>
      <c r="I6" t="s">
        <v>7</v>
      </c>
      <c r="J6" s="3">
        <v>150</v>
      </c>
      <c r="O6" s="3" t="s">
        <v>36</v>
      </c>
      <c r="P6" s="3">
        <f t="shared" si="0"/>
        <v>900</v>
      </c>
      <c r="R6" s="3">
        <f t="shared" si="1"/>
        <v>13752</v>
      </c>
    </row>
    <row r="7" spans="1:18" x14ac:dyDescent="0.25">
      <c r="A7" t="s">
        <v>19</v>
      </c>
      <c r="D7" s="3">
        <v>459</v>
      </c>
      <c r="F7" s="3">
        <f>B7*D7</f>
        <v>0</v>
      </c>
      <c r="H7">
        <v>120</v>
      </c>
      <c r="I7" t="s">
        <v>10</v>
      </c>
      <c r="J7" s="3">
        <v>2</v>
      </c>
      <c r="P7" s="3">
        <f t="shared" si="0"/>
        <v>240</v>
      </c>
      <c r="R7" s="3">
        <f t="shared" si="1"/>
        <v>240</v>
      </c>
    </row>
    <row r="8" spans="1:18" x14ac:dyDescent="0.25">
      <c r="A8" t="s">
        <v>45</v>
      </c>
      <c r="H8">
        <v>250</v>
      </c>
      <c r="I8" t="s">
        <v>8</v>
      </c>
      <c r="J8" s="3">
        <v>3</v>
      </c>
      <c r="P8" s="3">
        <f t="shared" si="0"/>
        <v>750</v>
      </c>
      <c r="R8" s="3">
        <f t="shared" si="1"/>
        <v>750</v>
      </c>
    </row>
    <row r="9" spans="1:18" x14ac:dyDescent="0.25">
      <c r="A9" s="6" t="s">
        <v>46</v>
      </c>
      <c r="H9">
        <v>8</v>
      </c>
      <c r="I9" t="s">
        <v>52</v>
      </c>
      <c r="J9" s="3">
        <v>10</v>
      </c>
      <c r="P9" s="3">
        <f t="shared" si="0"/>
        <v>80</v>
      </c>
      <c r="R9" s="3">
        <f t="shared" si="1"/>
        <v>80</v>
      </c>
    </row>
    <row r="10" spans="1:18" x14ac:dyDescent="0.25">
      <c r="A10" s="6" t="s">
        <v>47</v>
      </c>
      <c r="H10">
        <v>8</v>
      </c>
      <c r="I10" t="s">
        <v>52</v>
      </c>
      <c r="J10" s="3">
        <v>34</v>
      </c>
      <c r="P10" s="3">
        <f t="shared" si="0"/>
        <v>272</v>
      </c>
      <c r="R10" s="3">
        <f t="shared" si="1"/>
        <v>272</v>
      </c>
    </row>
    <row r="11" spans="1:18" x14ac:dyDescent="0.25">
      <c r="A11" s="6" t="s">
        <v>48</v>
      </c>
      <c r="H11">
        <v>8</v>
      </c>
      <c r="J11" s="3">
        <v>8</v>
      </c>
      <c r="P11" s="3">
        <f t="shared" si="0"/>
        <v>64</v>
      </c>
      <c r="R11" s="3">
        <f t="shared" si="1"/>
        <v>64</v>
      </c>
    </row>
    <row r="12" spans="1:18" x14ac:dyDescent="0.25">
      <c r="A12" s="6" t="s">
        <v>49</v>
      </c>
      <c r="H12">
        <v>6</v>
      </c>
      <c r="J12" s="3">
        <v>500</v>
      </c>
      <c r="P12" s="3">
        <f t="shared" si="0"/>
        <v>3000</v>
      </c>
      <c r="R12" s="3">
        <f t="shared" si="1"/>
        <v>3000</v>
      </c>
    </row>
    <row r="13" spans="1:18" x14ac:dyDescent="0.25">
      <c r="A13" s="6" t="s">
        <v>50</v>
      </c>
      <c r="H13">
        <v>6</v>
      </c>
      <c r="J13" s="3">
        <v>120</v>
      </c>
      <c r="P13" s="3">
        <f t="shared" si="0"/>
        <v>720</v>
      </c>
      <c r="R13" s="3">
        <f t="shared" si="1"/>
        <v>720</v>
      </c>
    </row>
    <row r="14" spans="1:18" x14ac:dyDescent="0.25">
      <c r="A14" t="s">
        <v>51</v>
      </c>
      <c r="H14">
        <v>4</v>
      </c>
      <c r="J14" s="3">
        <v>300</v>
      </c>
      <c r="P14" s="3">
        <f t="shared" si="0"/>
        <v>1200</v>
      </c>
      <c r="R14" s="3">
        <f t="shared" si="1"/>
        <v>1200</v>
      </c>
    </row>
    <row r="15" spans="1:18" ht="15.75" customHeight="1" x14ac:dyDescent="0.25">
      <c r="P15" s="3">
        <f t="shared" si="0"/>
        <v>0</v>
      </c>
      <c r="R15" s="3">
        <f t="shared" si="1"/>
        <v>0</v>
      </c>
    </row>
    <row r="16" spans="1:18" x14ac:dyDescent="0.25">
      <c r="P16" s="3">
        <f t="shared" si="0"/>
        <v>0</v>
      </c>
      <c r="R16" s="3">
        <f t="shared" si="1"/>
        <v>0</v>
      </c>
    </row>
    <row r="17" spans="1:21" x14ac:dyDescent="0.25">
      <c r="A17" s="1" t="s">
        <v>18</v>
      </c>
      <c r="P17" s="3">
        <f t="shared" si="0"/>
        <v>0</v>
      </c>
      <c r="R17" s="3">
        <f t="shared" si="1"/>
        <v>0</v>
      </c>
    </row>
    <row r="18" spans="1:21" x14ac:dyDescent="0.25">
      <c r="P18" s="3">
        <f t="shared" si="0"/>
        <v>0</v>
      </c>
      <c r="R18" s="3">
        <f t="shared" si="1"/>
        <v>0</v>
      </c>
    </row>
    <row r="19" spans="1:21" x14ac:dyDescent="0.25">
      <c r="A19" t="s">
        <v>53</v>
      </c>
      <c r="B19">
        <v>2</v>
      </c>
      <c r="D19" s="3">
        <v>918</v>
      </c>
      <c r="E19" t="s">
        <v>37</v>
      </c>
      <c r="F19" s="3">
        <f t="shared" ref="F19:F25" si="2">B19*D19</f>
        <v>1836</v>
      </c>
      <c r="H19">
        <v>254.25</v>
      </c>
      <c r="I19" t="s">
        <v>6</v>
      </c>
      <c r="J19" s="3">
        <v>150</v>
      </c>
      <c r="P19" s="3">
        <f t="shared" si="0"/>
        <v>38137.5</v>
      </c>
      <c r="R19" s="3">
        <f t="shared" si="1"/>
        <v>39973.5</v>
      </c>
      <c r="T19" s="3">
        <f>SUM(R19:R25)</f>
        <v>94877.34</v>
      </c>
      <c r="U19" s="3">
        <f>T19/H19</f>
        <v>373.16554572271383</v>
      </c>
    </row>
    <row r="20" spans="1:21" x14ac:dyDescent="0.25">
      <c r="A20" t="s">
        <v>0</v>
      </c>
      <c r="B20">
        <v>1</v>
      </c>
      <c r="D20" s="3">
        <v>918</v>
      </c>
      <c r="E20" t="s">
        <v>34</v>
      </c>
      <c r="F20" s="3">
        <f t="shared" si="2"/>
        <v>918</v>
      </c>
      <c r="H20">
        <v>300</v>
      </c>
      <c r="I20" t="s">
        <v>7</v>
      </c>
      <c r="J20" s="3">
        <v>120</v>
      </c>
      <c r="P20" s="3">
        <f t="shared" si="0"/>
        <v>36000</v>
      </c>
      <c r="R20" s="3">
        <f t="shared" si="1"/>
        <v>36918</v>
      </c>
    </row>
    <row r="21" spans="1:21" x14ac:dyDescent="0.25">
      <c r="A21" t="s">
        <v>1</v>
      </c>
      <c r="B21">
        <v>1</v>
      </c>
      <c r="D21" s="3">
        <v>918</v>
      </c>
      <c r="F21" s="3">
        <f t="shared" si="2"/>
        <v>918</v>
      </c>
      <c r="H21">
        <v>1000</v>
      </c>
      <c r="I21" t="s">
        <v>8</v>
      </c>
      <c r="J21" s="3">
        <v>0.5</v>
      </c>
      <c r="P21" s="3">
        <f t="shared" si="0"/>
        <v>500</v>
      </c>
      <c r="R21" s="3">
        <f t="shared" si="1"/>
        <v>1418</v>
      </c>
    </row>
    <row r="22" spans="1:21" x14ac:dyDescent="0.25">
      <c r="A22" t="s">
        <v>9</v>
      </c>
      <c r="B22">
        <v>0.5</v>
      </c>
      <c r="F22" s="3">
        <f t="shared" si="2"/>
        <v>0</v>
      </c>
      <c r="H22">
        <v>143</v>
      </c>
      <c r="I22" t="s">
        <v>10</v>
      </c>
      <c r="J22" s="3">
        <v>0.13</v>
      </c>
      <c r="P22" s="3">
        <f t="shared" si="0"/>
        <v>18.59</v>
      </c>
      <c r="R22" s="3">
        <f t="shared" si="1"/>
        <v>18.59</v>
      </c>
    </row>
    <row r="23" spans="1:21" x14ac:dyDescent="0.25">
      <c r="A23" t="s">
        <v>2</v>
      </c>
      <c r="B23">
        <v>0</v>
      </c>
      <c r="F23" s="3">
        <f t="shared" si="2"/>
        <v>0</v>
      </c>
      <c r="H23">
        <v>1</v>
      </c>
      <c r="I23" t="s">
        <v>7</v>
      </c>
      <c r="J23" s="3">
        <v>400</v>
      </c>
      <c r="P23" s="3">
        <f t="shared" si="0"/>
        <v>400</v>
      </c>
      <c r="R23" s="3">
        <f t="shared" si="1"/>
        <v>400</v>
      </c>
    </row>
    <row r="24" spans="1:21" x14ac:dyDescent="0.25">
      <c r="A24" t="s">
        <v>3</v>
      </c>
      <c r="B24">
        <v>0</v>
      </c>
      <c r="F24" s="3">
        <f t="shared" si="2"/>
        <v>0</v>
      </c>
      <c r="H24">
        <v>1</v>
      </c>
      <c r="I24" t="s">
        <v>7</v>
      </c>
      <c r="J24" s="3">
        <v>400</v>
      </c>
      <c r="P24" s="3">
        <f t="shared" si="0"/>
        <v>400</v>
      </c>
      <c r="R24" s="3">
        <f t="shared" si="1"/>
        <v>400</v>
      </c>
    </row>
    <row r="25" spans="1:21" x14ac:dyDescent="0.25">
      <c r="A25" t="s">
        <v>15</v>
      </c>
      <c r="B25">
        <v>1</v>
      </c>
      <c r="D25" s="3">
        <v>918</v>
      </c>
      <c r="F25" s="3">
        <f t="shared" si="2"/>
        <v>918</v>
      </c>
      <c r="H25">
        <v>847.5</v>
      </c>
      <c r="I25" t="s">
        <v>8</v>
      </c>
      <c r="J25" s="3">
        <v>17.5</v>
      </c>
      <c r="P25" s="3">
        <f t="shared" si="0"/>
        <v>14831.25</v>
      </c>
      <c r="R25" s="3">
        <f t="shared" si="1"/>
        <v>15749.25</v>
      </c>
    </row>
    <row r="26" spans="1:21" x14ac:dyDescent="0.25">
      <c r="P26" s="3">
        <f t="shared" si="0"/>
        <v>0</v>
      </c>
      <c r="R26" s="3">
        <f t="shared" si="1"/>
        <v>0</v>
      </c>
    </row>
    <row r="27" spans="1:21" x14ac:dyDescent="0.25">
      <c r="P27" s="3">
        <f t="shared" si="0"/>
        <v>0</v>
      </c>
      <c r="R27" s="3">
        <f t="shared" si="1"/>
        <v>0</v>
      </c>
    </row>
    <row r="28" spans="1:21" x14ac:dyDescent="0.25">
      <c r="A28" t="s">
        <v>57</v>
      </c>
      <c r="B28">
        <v>4</v>
      </c>
      <c r="D28" s="3">
        <v>918</v>
      </c>
      <c r="F28" s="3">
        <f>B28*D28</f>
        <v>3672</v>
      </c>
      <c r="H28">
        <v>98</v>
      </c>
      <c r="I28" t="s">
        <v>7</v>
      </c>
      <c r="J28" s="3">
        <v>300</v>
      </c>
      <c r="L28" s="3">
        <v>3000</v>
      </c>
      <c r="O28" s="3" t="s">
        <v>58</v>
      </c>
      <c r="P28" s="3">
        <f t="shared" si="0"/>
        <v>323400</v>
      </c>
      <c r="R28" s="3">
        <f t="shared" si="1"/>
        <v>327072</v>
      </c>
    </row>
    <row r="29" spans="1:21" x14ac:dyDescent="0.25">
      <c r="A29" t="s">
        <v>54</v>
      </c>
      <c r="B29">
        <v>4</v>
      </c>
      <c r="D29" s="3">
        <v>918</v>
      </c>
      <c r="F29" s="3">
        <f>B29*D29</f>
        <v>3672</v>
      </c>
      <c r="H29">
        <v>10</v>
      </c>
      <c r="I29" t="s">
        <v>7</v>
      </c>
      <c r="J29" s="3">
        <v>990</v>
      </c>
      <c r="P29" s="3">
        <f t="shared" si="0"/>
        <v>9900</v>
      </c>
      <c r="R29" s="3">
        <f t="shared" si="1"/>
        <v>13572</v>
      </c>
    </row>
    <row r="30" spans="1:21" x14ac:dyDescent="0.25">
      <c r="A30" t="s">
        <v>55</v>
      </c>
      <c r="B30">
        <v>4</v>
      </c>
      <c r="D30" s="3">
        <v>918</v>
      </c>
      <c r="F30" s="3">
        <f>B30*D30</f>
        <v>3672</v>
      </c>
      <c r="H30">
        <v>26</v>
      </c>
      <c r="I30" t="s">
        <v>7</v>
      </c>
      <c r="J30" s="3">
        <v>1900</v>
      </c>
      <c r="P30" s="3">
        <f t="shared" si="0"/>
        <v>49400</v>
      </c>
      <c r="R30" s="3">
        <f t="shared" si="1"/>
        <v>53072</v>
      </c>
    </row>
    <row r="31" spans="1:21" x14ac:dyDescent="0.25">
      <c r="A31" t="s">
        <v>56</v>
      </c>
      <c r="B31">
        <v>4</v>
      </c>
      <c r="D31" s="3">
        <v>918</v>
      </c>
      <c r="H31">
        <v>250</v>
      </c>
      <c r="J31" s="3">
        <v>100</v>
      </c>
      <c r="P31" s="3">
        <f t="shared" si="0"/>
        <v>25000</v>
      </c>
      <c r="R31" s="3">
        <f t="shared" si="1"/>
        <v>25000</v>
      </c>
    </row>
    <row r="35" spans="18:18" x14ac:dyDescent="0.25">
      <c r="R35" s="3">
        <f>SUM(R4:R31)</f>
        <v>533671.34</v>
      </c>
    </row>
  </sheetData>
  <mergeCells count="2">
    <mergeCell ref="B1:F1"/>
    <mergeCell ref="H1:P1"/>
  </mergeCells>
  <pageMargins left="0.7" right="0.7" top="0.75" bottom="0.75" header="0.3" footer="0.3"/>
  <pageSetup paperSize="9" scale="3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D9DE2-A561-42B8-AD8F-2E66098598C5}">
  <sheetPr>
    <pageSetUpPr fitToPage="1"/>
  </sheetPr>
  <dimension ref="A1:U38"/>
  <sheetViews>
    <sheetView topLeftCell="E1" zoomScale="75" zoomScaleNormal="75" workbookViewId="0">
      <selection activeCell="E37" sqref="E37"/>
    </sheetView>
  </sheetViews>
  <sheetFormatPr defaultRowHeight="15" x14ac:dyDescent="0.25"/>
  <cols>
    <col min="1" max="1" width="45.7109375" bestFit="1" customWidth="1"/>
    <col min="3" max="3" width="2.7109375" customWidth="1"/>
    <col min="4" max="4" width="11.5703125" style="3" bestFit="1" customWidth="1"/>
    <col min="5" max="5" width="35.42578125" customWidth="1"/>
    <col min="6" max="6" width="20.42578125" style="3" customWidth="1"/>
    <col min="10" max="10" width="11.5703125" style="3" bestFit="1" customWidth="1"/>
    <col min="12" max="12" width="13.5703125" style="3" bestFit="1" customWidth="1"/>
    <col min="13" max="13" width="9.140625" style="3"/>
    <col min="14" max="14" width="12.85546875" style="3" bestFit="1" customWidth="1"/>
    <col min="15" max="15" width="55" style="3" customWidth="1"/>
    <col min="16" max="16" width="17.140625" style="3" customWidth="1"/>
    <col min="18" max="18" width="18.28515625" style="3" customWidth="1"/>
    <col min="20" max="20" width="12.5703125" bestFit="1" customWidth="1"/>
  </cols>
  <sheetData>
    <row r="1" spans="1:18" x14ac:dyDescent="0.25">
      <c r="B1" s="11" t="s">
        <v>20</v>
      </c>
      <c r="C1" s="11"/>
      <c r="D1" s="11"/>
      <c r="E1" s="11"/>
      <c r="F1" s="11"/>
      <c r="H1" s="12" t="s">
        <v>21</v>
      </c>
      <c r="I1" s="12"/>
      <c r="J1" s="12"/>
      <c r="K1" s="12"/>
      <c r="L1" s="12"/>
      <c r="M1" s="12"/>
      <c r="N1" s="12"/>
      <c r="O1" s="12"/>
      <c r="P1" s="12"/>
      <c r="R1" s="5" t="s">
        <v>26</v>
      </c>
    </row>
    <row r="3" spans="1:18" x14ac:dyDescent="0.25">
      <c r="B3" s="2" t="s">
        <v>38</v>
      </c>
      <c r="D3" s="4" t="s">
        <v>23</v>
      </c>
      <c r="E3" s="2" t="s">
        <v>30</v>
      </c>
      <c r="F3" s="4" t="s">
        <v>22</v>
      </c>
      <c r="H3" t="s">
        <v>4</v>
      </c>
      <c r="I3" s="2" t="s">
        <v>5</v>
      </c>
      <c r="J3" s="4" t="s">
        <v>23</v>
      </c>
      <c r="L3" s="4" t="s">
        <v>31</v>
      </c>
      <c r="M3" s="4" t="s">
        <v>24</v>
      </c>
      <c r="N3" s="4" t="s">
        <v>25</v>
      </c>
      <c r="O3" s="4" t="s">
        <v>30</v>
      </c>
      <c r="P3" s="4" t="s">
        <v>22</v>
      </c>
    </row>
    <row r="4" spans="1:18" x14ac:dyDescent="0.25">
      <c r="A4" s="1" t="s">
        <v>11</v>
      </c>
    </row>
    <row r="6" spans="1:18" x14ac:dyDescent="0.25">
      <c r="A6" t="s">
        <v>59</v>
      </c>
    </row>
    <row r="8" spans="1:18" x14ac:dyDescent="0.25">
      <c r="A8" s="1" t="s">
        <v>16</v>
      </c>
      <c r="F8" s="3">
        <f>B8*D8</f>
        <v>0</v>
      </c>
      <c r="P8" s="3">
        <f t="shared" ref="P8:P35" si="0">H8*(J8+L8+M8+N8)</f>
        <v>0</v>
      </c>
      <c r="R8" s="3">
        <f t="shared" ref="R8:R34" si="1">F8+P8</f>
        <v>0</v>
      </c>
    </row>
    <row r="9" spans="1:18" x14ac:dyDescent="0.25">
      <c r="P9" s="3">
        <f t="shared" si="0"/>
        <v>0</v>
      </c>
      <c r="R9" s="3">
        <f t="shared" si="1"/>
        <v>0</v>
      </c>
    </row>
    <row r="10" spans="1:18" x14ac:dyDescent="0.25">
      <c r="A10" t="s">
        <v>17</v>
      </c>
      <c r="B10">
        <v>20</v>
      </c>
      <c r="D10" s="3">
        <v>918</v>
      </c>
      <c r="E10" t="s">
        <v>44</v>
      </c>
      <c r="F10" s="3">
        <f>B10*D10</f>
        <v>18360</v>
      </c>
      <c r="H10">
        <v>6</v>
      </c>
      <c r="I10" t="s">
        <v>7</v>
      </c>
      <c r="J10" s="3">
        <v>150</v>
      </c>
      <c r="O10" s="3" t="s">
        <v>36</v>
      </c>
      <c r="P10" s="3">
        <f t="shared" si="0"/>
        <v>900</v>
      </c>
      <c r="R10" s="3">
        <f t="shared" si="1"/>
        <v>19260</v>
      </c>
    </row>
    <row r="11" spans="1:18" x14ac:dyDescent="0.25">
      <c r="A11" t="s">
        <v>19</v>
      </c>
      <c r="D11" s="3">
        <v>459</v>
      </c>
      <c r="F11" s="3">
        <f>B11*D11</f>
        <v>0</v>
      </c>
      <c r="H11">
        <v>120</v>
      </c>
      <c r="I11" t="s">
        <v>10</v>
      </c>
      <c r="J11" s="3">
        <v>2</v>
      </c>
      <c r="P11" s="3">
        <f t="shared" si="0"/>
        <v>240</v>
      </c>
      <c r="R11" s="3">
        <f t="shared" si="1"/>
        <v>240</v>
      </c>
    </row>
    <row r="12" spans="1:18" x14ac:dyDescent="0.25">
      <c r="A12" t="s">
        <v>45</v>
      </c>
      <c r="H12">
        <v>250</v>
      </c>
      <c r="I12" t="s">
        <v>8</v>
      </c>
      <c r="J12" s="3">
        <v>3</v>
      </c>
      <c r="P12" s="3">
        <f t="shared" si="0"/>
        <v>750</v>
      </c>
      <c r="R12" s="3">
        <f t="shared" si="1"/>
        <v>750</v>
      </c>
    </row>
    <row r="13" spans="1:18" x14ac:dyDescent="0.25">
      <c r="A13" s="6" t="s">
        <v>46</v>
      </c>
      <c r="H13">
        <v>8</v>
      </c>
      <c r="I13" t="s">
        <v>52</v>
      </c>
      <c r="J13" s="3">
        <v>10</v>
      </c>
      <c r="P13" s="3">
        <f t="shared" si="0"/>
        <v>80</v>
      </c>
      <c r="R13" s="3">
        <f t="shared" si="1"/>
        <v>80</v>
      </c>
    </row>
    <row r="14" spans="1:18" x14ac:dyDescent="0.25">
      <c r="A14" s="6" t="s">
        <v>47</v>
      </c>
      <c r="H14">
        <v>8</v>
      </c>
      <c r="I14" t="s">
        <v>52</v>
      </c>
      <c r="J14" s="3">
        <v>34</v>
      </c>
      <c r="P14" s="3">
        <f t="shared" si="0"/>
        <v>272</v>
      </c>
      <c r="R14" s="3">
        <f t="shared" si="1"/>
        <v>272</v>
      </c>
    </row>
    <row r="15" spans="1:18" x14ac:dyDescent="0.25">
      <c r="A15" s="6" t="s">
        <v>48</v>
      </c>
      <c r="H15">
        <v>8</v>
      </c>
      <c r="J15" s="3">
        <v>8</v>
      </c>
      <c r="P15" s="3">
        <f t="shared" si="0"/>
        <v>64</v>
      </c>
      <c r="R15" s="3">
        <f t="shared" si="1"/>
        <v>64</v>
      </c>
    </row>
    <row r="16" spans="1:18" x14ac:dyDescent="0.25">
      <c r="A16" s="6" t="s">
        <v>49</v>
      </c>
      <c r="H16">
        <v>6</v>
      </c>
      <c r="J16" s="3">
        <v>500</v>
      </c>
      <c r="P16" s="3">
        <f t="shared" si="0"/>
        <v>3000</v>
      </c>
      <c r="R16" s="3">
        <f t="shared" si="1"/>
        <v>3000</v>
      </c>
    </row>
    <row r="17" spans="1:21" x14ac:dyDescent="0.25">
      <c r="A17" s="6" t="s">
        <v>50</v>
      </c>
      <c r="H17">
        <v>6</v>
      </c>
      <c r="J17" s="3">
        <v>120</v>
      </c>
      <c r="P17" s="3">
        <f t="shared" si="0"/>
        <v>720</v>
      </c>
      <c r="R17" s="3">
        <f t="shared" si="1"/>
        <v>720</v>
      </c>
    </row>
    <row r="18" spans="1:21" x14ac:dyDescent="0.25">
      <c r="A18" t="s">
        <v>51</v>
      </c>
      <c r="H18">
        <v>4</v>
      </c>
      <c r="J18" s="3">
        <v>300</v>
      </c>
      <c r="P18" s="3">
        <f t="shared" si="0"/>
        <v>1200</v>
      </c>
      <c r="R18" s="3">
        <f t="shared" si="1"/>
        <v>1200</v>
      </c>
    </row>
    <row r="19" spans="1:21" x14ac:dyDescent="0.25">
      <c r="P19" s="3">
        <f t="shared" si="0"/>
        <v>0</v>
      </c>
      <c r="R19" s="3">
        <f t="shared" si="1"/>
        <v>0</v>
      </c>
    </row>
    <row r="20" spans="1:21" x14ac:dyDescent="0.25">
      <c r="P20" s="3">
        <f t="shared" si="0"/>
        <v>0</v>
      </c>
      <c r="R20" s="3">
        <f t="shared" si="1"/>
        <v>0</v>
      </c>
    </row>
    <row r="21" spans="1:21" x14ac:dyDescent="0.25">
      <c r="A21" s="1" t="s">
        <v>18</v>
      </c>
      <c r="P21" s="3">
        <f t="shared" si="0"/>
        <v>0</v>
      </c>
      <c r="R21" s="3">
        <f t="shared" si="1"/>
        <v>0</v>
      </c>
    </row>
    <row r="22" spans="1:21" x14ac:dyDescent="0.25">
      <c r="P22" s="3">
        <f t="shared" si="0"/>
        <v>0</v>
      </c>
      <c r="R22" s="3">
        <f t="shared" si="1"/>
        <v>0</v>
      </c>
    </row>
    <row r="23" spans="1:21" x14ac:dyDescent="0.25">
      <c r="A23" t="s">
        <v>53</v>
      </c>
      <c r="B23">
        <v>4</v>
      </c>
      <c r="D23" s="3">
        <v>918</v>
      </c>
      <c r="E23" t="s">
        <v>60</v>
      </c>
      <c r="F23" s="3">
        <f t="shared" ref="F23:F29" si="2">B23*D23</f>
        <v>3672</v>
      </c>
      <c r="H23" s="7">
        <v>471.14</v>
      </c>
      <c r="I23" t="s">
        <v>6</v>
      </c>
      <c r="J23" s="3">
        <v>150</v>
      </c>
      <c r="P23" s="3">
        <f t="shared" si="0"/>
        <v>70671</v>
      </c>
      <c r="R23" s="3">
        <f t="shared" si="1"/>
        <v>74343</v>
      </c>
      <c r="T23" s="3">
        <f>SUM(R23:R29)</f>
        <v>175204.77900000001</v>
      </c>
      <c r="U23" s="3">
        <f>T23/H23</f>
        <v>371.87413295411136</v>
      </c>
    </row>
    <row r="24" spans="1:21" x14ac:dyDescent="0.25">
      <c r="A24" t="s">
        <v>0</v>
      </c>
      <c r="B24">
        <v>2</v>
      </c>
      <c r="D24" s="3">
        <v>918</v>
      </c>
      <c r="E24" t="s">
        <v>34</v>
      </c>
      <c r="F24" s="3">
        <f t="shared" si="2"/>
        <v>1836</v>
      </c>
      <c r="H24">
        <v>550</v>
      </c>
      <c r="I24" t="s">
        <v>7</v>
      </c>
      <c r="J24" s="3">
        <v>120</v>
      </c>
      <c r="P24" s="3">
        <f t="shared" si="0"/>
        <v>66000</v>
      </c>
      <c r="R24" s="3">
        <f t="shared" si="1"/>
        <v>67836</v>
      </c>
    </row>
    <row r="25" spans="1:21" x14ac:dyDescent="0.25">
      <c r="A25" t="s">
        <v>1</v>
      </c>
      <c r="B25">
        <v>2</v>
      </c>
      <c r="D25" s="3">
        <v>918</v>
      </c>
      <c r="F25" s="3">
        <f t="shared" si="2"/>
        <v>1836</v>
      </c>
      <c r="H25" s="8">
        <f>H23</f>
        <v>471.14</v>
      </c>
      <c r="I25" t="s">
        <v>8</v>
      </c>
      <c r="J25" s="3">
        <v>0.5</v>
      </c>
      <c r="P25" s="3">
        <f t="shared" si="0"/>
        <v>235.57</v>
      </c>
      <c r="R25" s="3">
        <f t="shared" si="1"/>
        <v>2071.5700000000002</v>
      </c>
    </row>
    <row r="26" spans="1:21" x14ac:dyDescent="0.25">
      <c r="A26" t="s">
        <v>9</v>
      </c>
      <c r="B26">
        <v>1</v>
      </c>
      <c r="F26" s="3">
        <f t="shared" si="2"/>
        <v>0</v>
      </c>
      <c r="H26">
        <v>271.8</v>
      </c>
      <c r="I26" t="s">
        <v>10</v>
      </c>
      <c r="J26" s="3">
        <v>0.13</v>
      </c>
      <c r="P26" s="3">
        <f t="shared" si="0"/>
        <v>35.334000000000003</v>
      </c>
      <c r="R26" s="3">
        <f t="shared" si="1"/>
        <v>35.334000000000003</v>
      </c>
    </row>
    <row r="27" spans="1:21" x14ac:dyDescent="0.25">
      <c r="A27" t="s">
        <v>2</v>
      </c>
      <c r="B27">
        <v>0</v>
      </c>
      <c r="F27" s="3">
        <f t="shared" si="2"/>
        <v>0</v>
      </c>
      <c r="H27">
        <v>2</v>
      </c>
      <c r="I27" t="s">
        <v>7</v>
      </c>
      <c r="J27" s="3">
        <v>400</v>
      </c>
      <c r="P27" s="3">
        <f t="shared" si="0"/>
        <v>800</v>
      </c>
      <c r="R27" s="3">
        <f t="shared" si="1"/>
        <v>800</v>
      </c>
    </row>
    <row r="28" spans="1:21" x14ac:dyDescent="0.25">
      <c r="A28" t="s">
        <v>3</v>
      </c>
      <c r="B28">
        <v>0</v>
      </c>
      <c r="F28" s="3">
        <f t="shared" si="2"/>
        <v>0</v>
      </c>
      <c r="H28">
        <v>2</v>
      </c>
      <c r="I28" t="s">
        <v>7</v>
      </c>
      <c r="J28" s="3">
        <v>400</v>
      </c>
      <c r="P28" s="3">
        <f t="shared" si="0"/>
        <v>800</v>
      </c>
      <c r="R28" s="3">
        <f t="shared" si="1"/>
        <v>800</v>
      </c>
    </row>
    <row r="29" spans="1:21" x14ac:dyDescent="0.25">
      <c r="A29" t="s">
        <v>15</v>
      </c>
      <c r="B29">
        <v>2</v>
      </c>
      <c r="D29" s="3">
        <v>918</v>
      </c>
      <c r="F29" s="3">
        <f t="shared" si="2"/>
        <v>1836</v>
      </c>
      <c r="H29" s="8">
        <v>1570.45</v>
      </c>
      <c r="I29" t="s">
        <v>8</v>
      </c>
      <c r="J29" s="3">
        <v>17.5</v>
      </c>
      <c r="P29" s="3">
        <f t="shared" si="0"/>
        <v>27482.875</v>
      </c>
      <c r="R29" s="3">
        <f t="shared" si="1"/>
        <v>29318.875</v>
      </c>
    </row>
    <row r="30" spans="1:21" x14ac:dyDescent="0.25">
      <c r="P30" s="3">
        <f t="shared" si="0"/>
        <v>0</v>
      </c>
      <c r="R30" s="3">
        <f t="shared" si="1"/>
        <v>0</v>
      </c>
    </row>
    <row r="31" spans="1:21" x14ac:dyDescent="0.25">
      <c r="P31" s="3">
        <f t="shared" si="0"/>
        <v>0</v>
      </c>
      <c r="R31" s="3">
        <f t="shared" si="1"/>
        <v>0</v>
      </c>
    </row>
    <row r="32" spans="1:21" x14ac:dyDescent="0.25">
      <c r="A32" t="s">
        <v>57</v>
      </c>
      <c r="B32">
        <v>6</v>
      </c>
      <c r="D32" s="3">
        <v>918</v>
      </c>
      <c r="F32" s="3">
        <f>B32*D32</f>
        <v>5508</v>
      </c>
      <c r="H32">
        <v>184</v>
      </c>
      <c r="I32" t="s">
        <v>7</v>
      </c>
      <c r="J32" s="3">
        <v>300</v>
      </c>
      <c r="L32" s="3">
        <v>3600</v>
      </c>
      <c r="O32" s="3" t="s">
        <v>58</v>
      </c>
      <c r="P32" s="3">
        <f t="shared" si="0"/>
        <v>717600</v>
      </c>
      <c r="R32" s="3">
        <f t="shared" si="1"/>
        <v>723108</v>
      </c>
      <c r="T32" s="3">
        <f>R32/H32</f>
        <v>3929.9347826086955</v>
      </c>
    </row>
    <row r="33" spans="1:20" x14ac:dyDescent="0.25">
      <c r="A33" t="s">
        <v>54</v>
      </c>
      <c r="B33">
        <v>6</v>
      </c>
      <c r="D33" s="3">
        <v>918</v>
      </c>
      <c r="F33" s="3">
        <f>B33*D33</f>
        <v>5508</v>
      </c>
      <c r="H33">
        <v>23</v>
      </c>
      <c r="I33" t="s">
        <v>7</v>
      </c>
      <c r="J33" s="3">
        <v>990</v>
      </c>
      <c r="P33" s="3">
        <f t="shared" si="0"/>
        <v>22770</v>
      </c>
      <c r="R33" s="3">
        <f t="shared" si="1"/>
        <v>28278</v>
      </c>
      <c r="T33" s="3">
        <f>R33/H33</f>
        <v>1229.4782608695652</v>
      </c>
    </row>
    <row r="34" spans="1:20" x14ac:dyDescent="0.25">
      <c r="A34" t="s">
        <v>55</v>
      </c>
      <c r="B34">
        <v>6</v>
      </c>
      <c r="D34" s="3">
        <v>918</v>
      </c>
      <c r="F34" s="3">
        <f>B34*D34</f>
        <v>5508</v>
      </c>
      <c r="H34">
        <v>46</v>
      </c>
      <c r="I34" t="s">
        <v>7</v>
      </c>
      <c r="J34" s="3">
        <v>1900</v>
      </c>
      <c r="P34" s="3">
        <f t="shared" si="0"/>
        <v>87400</v>
      </c>
      <c r="R34" s="3">
        <f t="shared" si="1"/>
        <v>92908</v>
      </c>
      <c r="T34" s="3">
        <f>R34/H34</f>
        <v>2019.7391304347825</v>
      </c>
    </row>
    <row r="35" spans="1:20" x14ac:dyDescent="0.25">
      <c r="A35" t="s">
        <v>56</v>
      </c>
      <c r="B35">
        <v>6</v>
      </c>
      <c r="D35" s="3">
        <v>918</v>
      </c>
      <c r="H35">
        <v>350</v>
      </c>
      <c r="J35" s="3">
        <v>100</v>
      </c>
      <c r="P35" s="3">
        <f t="shared" si="0"/>
        <v>35000</v>
      </c>
      <c r="T35" s="3">
        <f>R35/H35</f>
        <v>0</v>
      </c>
    </row>
    <row r="36" spans="1:20" x14ac:dyDescent="0.25">
      <c r="P36" s="3">
        <f t="shared" ref="P36" si="3">H36*(J36+L36+M36+N36)</f>
        <v>0</v>
      </c>
      <c r="R36" s="3">
        <f t="shared" ref="R36" si="4">F36+P36</f>
        <v>0</v>
      </c>
    </row>
    <row r="38" spans="1:20" x14ac:dyDescent="0.25">
      <c r="R38" s="3">
        <f>SUM(R5:R36)</f>
        <v>1045084.779</v>
      </c>
    </row>
  </sheetData>
  <mergeCells count="2">
    <mergeCell ref="B1:F1"/>
    <mergeCell ref="H1:P1"/>
  </mergeCells>
  <pageMargins left="0.7" right="0.7" top="0.75" bottom="0.75" header="0.3" footer="0.3"/>
  <pageSetup paperSize="9" scale="3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A0271-5AFB-4F70-9146-32A64E1768BA}">
  <dimension ref="B1:D10"/>
  <sheetViews>
    <sheetView tabSelected="1" workbookViewId="0">
      <selection activeCell="B5" sqref="B5"/>
    </sheetView>
  </sheetViews>
  <sheetFormatPr defaultRowHeight="15" x14ac:dyDescent="0.25"/>
  <cols>
    <col min="1" max="1" width="6.42578125" customWidth="1"/>
    <col min="2" max="2" width="64" bestFit="1" customWidth="1"/>
    <col min="4" max="4" width="14.28515625" bestFit="1" customWidth="1"/>
  </cols>
  <sheetData>
    <row r="1" spans="2:4" x14ac:dyDescent="0.25">
      <c r="B1" s="13" t="s">
        <v>65</v>
      </c>
    </row>
    <row r="2" spans="2:4" x14ac:dyDescent="0.25">
      <c r="B2" s="14" t="s">
        <v>64</v>
      </c>
    </row>
    <row r="4" spans="2:4" x14ac:dyDescent="0.25">
      <c r="B4" t="s">
        <v>11</v>
      </c>
      <c r="D4" s="3">
        <f>'Site Prep'!R14</f>
        <v>258142</v>
      </c>
    </row>
    <row r="5" spans="2:4" x14ac:dyDescent="0.25">
      <c r="B5" t="s">
        <v>61</v>
      </c>
      <c r="D5" s="3">
        <f>'North Building'!R35</f>
        <v>533671.34</v>
      </c>
    </row>
    <row r="6" spans="2:4" x14ac:dyDescent="0.25">
      <c r="B6" t="s">
        <v>62</v>
      </c>
      <c r="D6" s="3">
        <f>'South Building'!R38</f>
        <v>1045084.779</v>
      </c>
    </row>
    <row r="8" spans="2:4" x14ac:dyDescent="0.25">
      <c r="B8" t="s">
        <v>22</v>
      </c>
      <c r="D8" s="3">
        <f>D4+D5+D6</f>
        <v>1836898.1189999999</v>
      </c>
    </row>
    <row r="10" spans="2:4" x14ac:dyDescent="0.25">
      <c r="B10" s="9" t="s">
        <v>63</v>
      </c>
      <c r="C10" s="9"/>
      <c r="D10" s="10">
        <f>D8*1.1</f>
        <v>2020587.9309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Site Prep</vt:lpstr>
      <vt:lpstr>North Building</vt:lpstr>
      <vt:lpstr>South Building</vt:lpstr>
      <vt:lpstr>Summary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Sean Hazelby</dc:creator>
  <cp:lastModifiedBy>Sean Hazelby (2000708)</cp:lastModifiedBy>
  <cp:lastPrinted>2023-05-03T12:00:12Z</cp:lastPrinted>
  <dcterms:created xsi:type="dcterms:W3CDTF">2023-03-08T09:50:30Z</dcterms:created>
  <dcterms:modified xsi:type="dcterms:W3CDTF">2023-05-03T12:01:20Z</dcterms:modified>
</cp:coreProperties>
</file>