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506337_student_uwtsd_ac_uk/Documents/"/>
    </mc:Choice>
  </mc:AlternateContent>
  <xr:revisionPtr revIDLastSave="246" documentId="8_{99082D4F-70C1-4C28-BE7C-B0F853B194B2}" xr6:coauthVersionLast="47" xr6:coauthVersionMax="47" xr10:uidLastSave="{A4A348BD-F28F-4F63-AF45-846D71B500A2}"/>
  <bookViews>
    <workbookView xWindow="-108" yWindow="-108" windowWidth="23256" windowHeight="12456" activeTab="1" xr2:uid="{A6935BD3-09BD-4DFA-98A0-73AEC26381C1}"/>
  </bookViews>
  <sheets>
    <sheet name="Gears" sheetId="4" r:id="rId1"/>
    <sheet name="Simple Harmonic Motion" sheetId="6" r:id="rId2"/>
    <sheet name="Rotational Friction" sheetId="5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1" i="4" l="1"/>
  <c r="T22" i="4"/>
  <c r="T23" i="4"/>
  <c r="T24" i="4"/>
  <c r="T25" i="4"/>
  <c r="T26" i="4"/>
  <c r="T27" i="4"/>
  <c r="T20" i="4"/>
  <c r="S20" i="4"/>
  <c r="U8" i="4"/>
  <c r="S21" i="4"/>
  <c r="S22" i="4"/>
  <c r="S23" i="4"/>
  <c r="S24" i="4"/>
  <c r="S25" i="4"/>
  <c r="S26" i="4"/>
  <c r="S27" i="4"/>
  <c r="M17" i="4"/>
  <c r="M18" i="4"/>
  <c r="M19" i="4"/>
  <c r="M20" i="4"/>
  <c r="M21" i="4"/>
  <c r="M22" i="4"/>
  <c r="N22" i="4" s="1"/>
  <c r="M23" i="4"/>
  <c r="N23" i="4" s="1"/>
  <c r="M16" i="4"/>
  <c r="D17" i="4"/>
  <c r="D18" i="4"/>
  <c r="D19" i="4"/>
  <c r="D20" i="4"/>
  <c r="D21" i="4"/>
  <c r="D22" i="4"/>
  <c r="D23" i="4"/>
  <c r="D16" i="4"/>
  <c r="I23" i="4"/>
  <c r="I22" i="4"/>
  <c r="I21" i="4"/>
  <c r="I20" i="4"/>
  <c r="I19" i="4"/>
  <c r="I18" i="4"/>
  <c r="I17" i="4"/>
  <c r="I16" i="4"/>
  <c r="N17" i="4"/>
  <c r="N18" i="4"/>
  <c r="N19" i="4"/>
  <c r="N20" i="4"/>
  <c r="N16" i="4"/>
  <c r="N7" i="5"/>
  <c r="H23" i="4"/>
  <c r="C23" i="4"/>
  <c r="H22" i="4"/>
  <c r="C22" i="4"/>
  <c r="N21" i="4"/>
  <c r="H21" i="4"/>
  <c r="C21" i="4"/>
  <c r="H20" i="4"/>
  <c r="C20" i="4"/>
  <c r="H19" i="4"/>
  <c r="C19" i="4"/>
  <c r="H18" i="4"/>
  <c r="C18" i="4"/>
  <c r="H17" i="4"/>
  <c r="C17" i="4"/>
  <c r="H16" i="4"/>
  <c r="C16" i="4"/>
  <c r="I8" i="5"/>
  <c r="I9" i="5"/>
  <c r="I10" i="5"/>
  <c r="I11" i="5"/>
  <c r="I12" i="5"/>
  <c r="I13" i="5"/>
  <c r="I14" i="5"/>
  <c r="I15" i="5"/>
  <c r="I16" i="5"/>
  <c r="I7" i="5"/>
  <c r="F5" i="6"/>
  <c r="N8" i="5"/>
  <c r="N9" i="5"/>
  <c r="N10" i="5"/>
  <c r="N11" i="5"/>
  <c r="N12" i="5"/>
  <c r="N13" i="5"/>
  <c r="N14" i="5"/>
  <c r="N15" i="5"/>
  <c r="N16" i="5"/>
  <c r="M7" i="5"/>
  <c r="O6" i="6"/>
  <c r="O7" i="6"/>
  <c r="O8" i="6"/>
  <c r="O9" i="6"/>
  <c r="O10" i="6"/>
  <c r="O11" i="6"/>
  <c r="O5" i="6"/>
  <c r="G5" i="6"/>
  <c r="N6" i="6"/>
  <c r="N7" i="6"/>
  <c r="N8" i="6"/>
  <c r="N9" i="6"/>
  <c r="N10" i="6"/>
  <c r="N11" i="6"/>
  <c r="N5" i="6"/>
  <c r="M6" i="6"/>
  <c r="M7" i="6"/>
  <c r="M8" i="6"/>
  <c r="M9" i="6"/>
  <c r="M10" i="6"/>
  <c r="M11" i="6"/>
  <c r="M5" i="6"/>
  <c r="K6" i="6"/>
  <c r="K7" i="6"/>
  <c r="K8" i="6"/>
  <c r="K9" i="6"/>
  <c r="K10" i="6"/>
  <c r="K11" i="6"/>
  <c r="K5" i="6"/>
  <c r="C5" i="6"/>
  <c r="F6" i="6"/>
  <c r="F7" i="6"/>
  <c r="F8" i="6"/>
  <c r="F9" i="6"/>
  <c r="F10" i="6"/>
  <c r="F11" i="6"/>
  <c r="C6" i="6"/>
  <c r="C7" i="6"/>
  <c r="C8" i="6"/>
  <c r="C9" i="6"/>
  <c r="C10" i="6"/>
  <c r="C11" i="6"/>
  <c r="G6" i="6"/>
  <c r="G7" i="6"/>
  <c r="G8" i="6"/>
  <c r="G9" i="6"/>
  <c r="G10" i="6"/>
  <c r="G11" i="6"/>
  <c r="E6" i="6"/>
  <c r="E7" i="6"/>
  <c r="E8" i="6"/>
  <c r="E9" i="6"/>
  <c r="E10" i="6"/>
  <c r="E11" i="6"/>
  <c r="E5" i="6"/>
  <c r="AA18" i="4"/>
  <c r="AA19" i="4"/>
  <c r="AA20" i="4"/>
  <c r="Z14" i="4"/>
  <c r="AA14" i="4" s="1"/>
  <c r="Z15" i="4"/>
  <c r="AA15" i="4" s="1"/>
  <c r="Z16" i="4"/>
  <c r="AA16" i="4" s="1"/>
  <c r="Z17" i="4"/>
  <c r="AA17" i="4" s="1"/>
  <c r="Z18" i="4"/>
  <c r="Z20" i="4"/>
  <c r="Z19" i="4"/>
  <c r="AG15" i="4"/>
  <c r="AG16" i="4"/>
  <c r="AG17" i="4"/>
  <c r="AG18" i="4"/>
  <c r="AG19" i="4"/>
  <c r="AG20" i="4"/>
  <c r="AG14" i="4"/>
  <c r="AF15" i="4"/>
  <c r="AF16" i="4"/>
  <c r="AF17" i="4"/>
  <c r="AF18" i="4"/>
  <c r="AF19" i="4"/>
  <c r="AF20" i="4"/>
  <c r="AF14" i="4"/>
  <c r="H7" i="5"/>
  <c r="N21" i="5"/>
  <c r="M8" i="5"/>
  <c r="M9" i="5"/>
  <c r="M10" i="5"/>
  <c r="M11" i="5"/>
  <c r="M12" i="5"/>
  <c r="M13" i="5"/>
  <c r="M14" i="5"/>
  <c r="M15" i="5"/>
  <c r="M16" i="5"/>
  <c r="AG9" i="5"/>
  <c r="AH9" i="5" s="1"/>
  <c r="AG10" i="5"/>
  <c r="AH10" i="5" s="1"/>
  <c r="AG11" i="5"/>
  <c r="AH11" i="5" s="1"/>
  <c r="AG12" i="5"/>
  <c r="AH12" i="5" s="1"/>
  <c r="AG13" i="5"/>
  <c r="AH13" i="5" s="1"/>
  <c r="AG14" i="5"/>
  <c r="AH14" i="5" s="1"/>
  <c r="AG15" i="5"/>
  <c r="AH15" i="5" s="1"/>
  <c r="AG16" i="5"/>
  <c r="AH16" i="5" s="1"/>
  <c r="AG17" i="5"/>
  <c r="AH17" i="5" s="1"/>
  <c r="AG8" i="5"/>
  <c r="AH8" i="5" s="1"/>
  <c r="AC9" i="5"/>
  <c r="AC11" i="5"/>
  <c r="AC12" i="5"/>
  <c r="AC15" i="5"/>
  <c r="AC16" i="5"/>
  <c r="AB9" i="5"/>
  <c r="AB10" i="5"/>
  <c r="AC10" i="5" s="1"/>
  <c r="AB11" i="5"/>
  <c r="AB12" i="5"/>
  <c r="AB13" i="5"/>
  <c r="AC13" i="5" s="1"/>
  <c r="AB14" i="5"/>
  <c r="AC14" i="5" s="1"/>
  <c r="AB15" i="5"/>
  <c r="AB16" i="5"/>
  <c r="AB17" i="5"/>
  <c r="AC17" i="5" s="1"/>
  <c r="AB8" i="5"/>
  <c r="AC8" i="5" s="1"/>
  <c r="X9" i="5"/>
  <c r="X10" i="5"/>
  <c r="X11" i="5"/>
  <c r="X12" i="5"/>
  <c r="X13" i="5"/>
  <c r="X14" i="5"/>
  <c r="X15" i="5"/>
  <c r="W9" i="5"/>
  <c r="W10" i="5"/>
  <c r="W11" i="5"/>
  <c r="W12" i="5"/>
  <c r="W13" i="5"/>
  <c r="W14" i="5"/>
  <c r="W15" i="5"/>
  <c r="W16" i="5"/>
  <c r="X16" i="5" s="1"/>
  <c r="W17" i="5"/>
  <c r="X17" i="5" s="1"/>
  <c r="W8" i="5"/>
  <c r="X8" i="5" s="1"/>
  <c r="S9" i="5"/>
  <c r="S11" i="5"/>
  <c r="S17" i="5"/>
  <c r="R8" i="5"/>
  <c r="S8" i="5" s="1"/>
  <c r="R9" i="5"/>
  <c r="R10" i="5"/>
  <c r="S10" i="5" s="1"/>
  <c r="R11" i="5"/>
  <c r="R12" i="5"/>
  <c r="S12" i="5" s="1"/>
  <c r="R13" i="5"/>
  <c r="S13" i="5" s="1"/>
  <c r="R14" i="5"/>
  <c r="S14" i="5" s="1"/>
  <c r="R15" i="5"/>
  <c r="S15" i="5" s="1"/>
  <c r="R16" i="5"/>
  <c r="S16" i="5" s="1"/>
  <c r="R17" i="5"/>
  <c r="N17" i="5"/>
  <c r="D8" i="5"/>
  <c r="D9" i="5"/>
  <c r="D10" i="5"/>
  <c r="D11" i="5"/>
  <c r="D12" i="5"/>
  <c r="D13" i="5"/>
  <c r="D14" i="5"/>
  <c r="D15" i="5"/>
  <c r="D16" i="5"/>
  <c r="G10" i="5"/>
  <c r="D7" i="5"/>
  <c r="G11" i="5"/>
  <c r="G14" i="5"/>
  <c r="H8" i="5"/>
  <c r="H9" i="5"/>
  <c r="H10" i="5"/>
  <c r="H11" i="5"/>
  <c r="H12" i="5"/>
  <c r="H13" i="5"/>
  <c r="H14" i="5"/>
  <c r="H15" i="5"/>
  <c r="H16" i="5"/>
  <c r="G15" i="5"/>
  <c r="C16" i="5"/>
  <c r="C15" i="5"/>
  <c r="C14" i="5"/>
  <c r="C13" i="5"/>
  <c r="C12" i="5"/>
  <c r="C11" i="5"/>
  <c r="C10" i="5"/>
  <c r="C9" i="5"/>
  <c r="C8" i="5"/>
  <c r="C7" i="5"/>
</calcChain>
</file>

<file path=xl/sharedStrings.xml><?xml version="1.0" encoding="utf-8"?>
<sst xmlns="http://schemas.openxmlformats.org/spreadsheetml/2006/main" count="279" uniqueCount="103">
  <si>
    <t>Questions</t>
  </si>
  <si>
    <t>Load (g)</t>
  </si>
  <si>
    <t>Answer</t>
  </si>
  <si>
    <t>(g)</t>
  </si>
  <si>
    <t>ES13 Experiment 1: Spur Gears</t>
  </si>
  <si>
    <t>ES13 Experiment 2: Bevel Gears</t>
  </si>
  <si>
    <t>ES13 Experiment 2: Worm Gears</t>
  </si>
  <si>
    <t>Part A (Small:Small)</t>
  </si>
  <si>
    <t>Part B (Small:Medium)</t>
  </si>
  <si>
    <t>Part C (Small: Small with Idler)</t>
  </si>
  <si>
    <t>Part D (Compound Gears)</t>
  </si>
  <si>
    <t>Driver</t>
  </si>
  <si>
    <t>Follower</t>
  </si>
  <si>
    <t>Idler</t>
  </si>
  <si>
    <t>Small Gear</t>
  </si>
  <si>
    <t>Ratio</t>
  </si>
  <si>
    <t>Small Gear (front)</t>
  </si>
  <si>
    <t>Medium Gear</t>
  </si>
  <si>
    <t>Small Gear (back)</t>
  </si>
  <si>
    <t>Larger Gear</t>
  </si>
  <si>
    <t>Large Gear (front)</t>
  </si>
  <si>
    <t>Medium Gear (Front)</t>
  </si>
  <si>
    <t>Large Gear</t>
  </si>
  <si>
    <t>Worm Shaft</t>
  </si>
  <si>
    <t>Worm Wheel</t>
  </si>
  <si>
    <t>A</t>
  </si>
  <si>
    <t>B</t>
  </si>
  <si>
    <t>A:B</t>
  </si>
  <si>
    <t>C</t>
  </si>
  <si>
    <t>D</t>
  </si>
  <si>
    <t>Teeth</t>
  </si>
  <si>
    <t>1:4</t>
  </si>
  <si>
    <t>1:40</t>
  </si>
  <si>
    <t>PCD (mm)</t>
  </si>
  <si>
    <t>Predicted Overall Velocity Ratio = BxD/AxC=</t>
  </si>
  <si>
    <t>Velocity (turns)</t>
  </si>
  <si>
    <t>Direction</t>
  </si>
  <si>
    <t>Clockwise</t>
  </si>
  <si>
    <t>Anti-Clockwise</t>
  </si>
  <si>
    <t>Gears: Bevel Gears</t>
  </si>
  <si>
    <t>Gears: Worm Gears</t>
  </si>
  <si>
    <t>Velocity Ratio: 4:1</t>
  </si>
  <si>
    <t>Velocity Ratio: 40:1</t>
  </si>
  <si>
    <t>Gears: Small:Small</t>
  </si>
  <si>
    <t>Gears: Small:Medium</t>
  </si>
  <si>
    <t>Gears: Small: Small with Idler</t>
  </si>
  <si>
    <t>Effort (g)</t>
  </si>
  <si>
    <t xml:space="preserve">Mechanical </t>
  </si>
  <si>
    <t xml:space="preserve">Efficiency </t>
  </si>
  <si>
    <t>Velocity Ratio: 1</t>
  </si>
  <si>
    <t>Velocity Ratio: 5</t>
  </si>
  <si>
    <t>Advantage</t>
  </si>
  <si>
    <t>(%)</t>
  </si>
  <si>
    <t xml:space="preserve">Overall Actual Velocity Ratio = </t>
  </si>
  <si>
    <t>Gears: Small: Compound</t>
  </si>
  <si>
    <t>Graph of Load v effort</t>
  </si>
  <si>
    <t>Graph of Efficiency v Load</t>
  </si>
  <si>
    <t>ES7 Experiment 2</t>
  </si>
  <si>
    <t>g</t>
  </si>
  <si>
    <t>Light</t>
  </si>
  <si>
    <t xml:space="preserve">Length </t>
  </si>
  <si>
    <t>√l</t>
  </si>
  <si>
    <t>Time for 50 Swings</t>
  </si>
  <si>
    <t>Actual Period (T)</t>
  </si>
  <si>
    <t>Theoretical Period</t>
  </si>
  <si>
    <r>
      <t>(T/2</t>
    </r>
    <r>
      <rPr>
        <sz val="11"/>
        <color rgb="FF000000"/>
        <rFont val="Calibri"/>
        <family val="2"/>
      </rPr>
      <t>π</t>
    </r>
    <r>
      <rPr>
        <sz val="11"/>
        <color rgb="FF000000"/>
        <rFont val="Aptos Narrow"/>
        <family val="2"/>
      </rPr>
      <t>)^2</t>
    </r>
  </si>
  <si>
    <t>Heavy</t>
  </si>
  <si>
    <t>m</t>
  </si>
  <si>
    <t> </t>
  </si>
  <si>
    <t>s</t>
  </si>
  <si>
    <r>
      <t>Graph of l against (T/2</t>
    </r>
    <r>
      <rPr>
        <b/>
        <sz val="11"/>
        <color rgb="FF000000"/>
        <rFont val="Calibri"/>
        <family val="2"/>
      </rPr>
      <t>π)^2</t>
    </r>
  </si>
  <si>
    <t>Add in a line of best fit with a gradient line to find 'g'</t>
  </si>
  <si>
    <t xml:space="preserve">ES17 Rotational Friction </t>
  </si>
  <si>
    <t xml:space="preserve"> 1. The Wedge</t>
  </si>
  <si>
    <t>2. The Screw Jack</t>
  </si>
  <si>
    <t>3. Bearings</t>
  </si>
  <si>
    <t>Experimental Procedure Part B</t>
  </si>
  <si>
    <t>Load (W)</t>
  </si>
  <si>
    <t>Effort (F)</t>
  </si>
  <si>
    <t>MA</t>
  </si>
  <si>
    <t>Efficiency</t>
  </si>
  <si>
    <t>Ball Bearing</t>
  </si>
  <si>
    <t>Oil Sintered Bearing</t>
  </si>
  <si>
    <t>Brass Bearing</t>
  </si>
  <si>
    <t>Tufnol Bearing</t>
  </si>
  <si>
    <t>What do you notice about the efficiency of the bearings?</t>
  </si>
  <si>
    <t>%</t>
  </si>
  <si>
    <t>If you were designing a high efficiency machine and cost was no object, which bearings would you fit in your machine?</t>
  </si>
  <si>
    <t>The Tufnol bearing may give the worst results, why would it still be useful?</t>
  </si>
  <si>
    <t>Wedge: 18.5 degrees VR:</t>
  </si>
  <si>
    <t>Wedge: 4.75 degrees VR:</t>
  </si>
  <si>
    <t xml:space="preserve"> VR:</t>
  </si>
  <si>
    <t xml:space="preserve"> VR:1</t>
  </si>
  <si>
    <t>(T/2π)^2</t>
  </si>
  <si>
    <t>Anti-clockwise</t>
  </si>
  <si>
    <t>60mm</t>
  </si>
  <si>
    <t xml:space="preserve"> </t>
  </si>
  <si>
    <t xml:space="preserve">Velocity Ratio: </t>
  </si>
  <si>
    <t>Velocity Turns</t>
  </si>
  <si>
    <t>Ball Bearings.</t>
  </si>
  <si>
    <t>They generally increase in efficiency as the load/effort is increased.</t>
  </si>
  <si>
    <t>Wear resistance without lubrication, in the results they also seem to give the most consistently gradual effiency results.</t>
  </si>
  <si>
    <t xml:space="preserve"> 1.1 The Wedge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</si>
</sst>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1"/>
      <color rgb="FF000000"/>
      <name val="Cambria Math"/>
      <family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AF2D0"/>
        <bgColor rgb="FF000000"/>
      </patternFill>
    </fill>
    <fill>
      <patternFill patternType="solid">
        <fgColor rgb="FFFBE2D5"/>
        <bgColor rgb="FF000000"/>
      </patternFill>
    </fill>
  </fills>
  <borders count="70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9">
    <xf numFmtId="0" fontId="0" fillId="0" borderId="0" xfId="0"/>
    <xf numFmtId="0" fontId="1" fillId="0" borderId="0" xfId="0" applyFont="1"/>
    <xf numFmtId="0" fontId="0" fillId="2" borderId="5" xfId="0" applyFill="1" applyBorder="1"/>
    <xf numFmtId="0" fontId="0" fillId="2" borderId="8" xfId="0" applyFill="1" applyBorder="1"/>
    <xf numFmtId="0" fontId="0" fillId="0" borderId="23" xfId="0" applyBorder="1"/>
    <xf numFmtId="0" fontId="0" fillId="3" borderId="11" xfId="0" applyFill="1" applyBorder="1"/>
    <xf numFmtId="0" fontId="0" fillId="3" borderId="5" xfId="0" applyFill="1" applyBorder="1"/>
    <xf numFmtId="0" fontId="0" fillId="3" borderId="8" xfId="0" applyFill="1" applyBorder="1"/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1" xfId="0" applyFill="1" applyBorder="1"/>
    <xf numFmtId="0" fontId="0" fillId="4" borderId="5" xfId="0" applyFill="1" applyBorder="1"/>
    <xf numFmtId="0" fontId="0" fillId="4" borderId="8" xfId="0" applyFill="1" applyBorder="1"/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21" xfId="0" applyBorder="1"/>
    <xf numFmtId="0" fontId="0" fillId="3" borderId="28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0" fillId="3" borderId="34" xfId="0" applyFill="1" applyBorder="1" applyAlignment="1">
      <alignment horizontal="center"/>
    </xf>
    <xf numFmtId="0" fontId="0" fillId="3" borderId="35" xfId="0" applyFill="1" applyBorder="1" applyAlignment="1">
      <alignment horizontal="center"/>
    </xf>
    <xf numFmtId="0" fontId="0" fillId="3" borderId="36" xfId="0" applyFill="1" applyBorder="1" applyAlignment="1">
      <alignment horizontal="center"/>
    </xf>
    <xf numFmtId="0" fontId="0" fillId="3" borderId="27" xfId="0" applyFill="1" applyBorder="1" applyAlignment="1">
      <alignment horizontal="right"/>
    </xf>
    <xf numFmtId="0" fontId="0" fillId="3" borderId="25" xfId="0" applyFill="1" applyBorder="1"/>
    <xf numFmtId="0" fontId="0" fillId="3" borderId="26" xfId="0" applyFill="1" applyBorder="1"/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11" xfId="0" applyFill="1" applyBorder="1"/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27" xfId="0" applyFill="1" applyBorder="1" applyAlignment="1">
      <alignment horizontal="right"/>
    </xf>
    <xf numFmtId="0" fontId="0" fillId="2" borderId="25" xfId="0" applyFill="1" applyBorder="1"/>
    <xf numFmtId="0" fontId="0" fillId="2" borderId="26" xfId="0" applyFill="1" applyBorder="1"/>
    <xf numFmtId="0" fontId="0" fillId="4" borderId="28" xfId="0" applyFill="1" applyBorder="1" applyAlignment="1">
      <alignment horizontal="center"/>
    </xf>
    <xf numFmtId="0" fontId="0" fillId="4" borderId="37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4" borderId="33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0" fontId="0" fillId="4" borderId="27" xfId="0" applyFill="1" applyBorder="1" applyAlignment="1">
      <alignment horizontal="right"/>
    </xf>
    <xf numFmtId="0" fontId="0" fillId="4" borderId="25" xfId="0" applyFill="1" applyBorder="1"/>
    <xf numFmtId="0" fontId="0" fillId="4" borderId="26" xfId="0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32" xfId="0" applyFill="1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0" fillId="5" borderId="34" xfId="0" applyFill="1" applyBorder="1" applyAlignment="1">
      <alignment horizontal="center"/>
    </xf>
    <xf numFmtId="0" fontId="0" fillId="5" borderId="35" xfId="0" applyFill="1" applyBorder="1" applyAlignment="1">
      <alignment horizontal="center"/>
    </xf>
    <xf numFmtId="0" fontId="0" fillId="5" borderId="36" xfId="0" applyFill="1" applyBorder="1" applyAlignment="1">
      <alignment horizontal="center"/>
    </xf>
    <xf numFmtId="0" fontId="0" fillId="5" borderId="2" xfId="0" applyFill="1" applyBorder="1"/>
    <xf numFmtId="0" fontId="0" fillId="5" borderId="15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27" xfId="0" applyFill="1" applyBorder="1" applyAlignment="1">
      <alignment horizontal="right"/>
    </xf>
    <xf numFmtId="0" fontId="0" fillId="5" borderId="25" xfId="0" applyFill="1" applyBorder="1"/>
    <xf numFmtId="0" fontId="0" fillId="5" borderId="26" xfId="0" applyFill="1" applyBorder="1"/>
    <xf numFmtId="0" fontId="0" fillId="5" borderId="46" xfId="0" applyFill="1" applyBorder="1" applyAlignment="1">
      <alignment horizontal="center"/>
    </xf>
    <xf numFmtId="0" fontId="0" fillId="5" borderId="47" xfId="0" applyFill="1" applyBorder="1" applyAlignment="1">
      <alignment horizontal="center"/>
    </xf>
    <xf numFmtId="0" fontId="0" fillId="5" borderId="48" xfId="0" applyFill="1" applyBorder="1" applyAlignment="1">
      <alignment horizontal="center"/>
    </xf>
    <xf numFmtId="0" fontId="0" fillId="5" borderId="49" xfId="0" applyFill="1" applyBorder="1" applyAlignment="1">
      <alignment horizontal="center"/>
    </xf>
    <xf numFmtId="0" fontId="0" fillId="5" borderId="50" xfId="0" applyFill="1" applyBorder="1" applyAlignment="1">
      <alignment horizontal="center"/>
    </xf>
    <xf numFmtId="0" fontId="0" fillId="5" borderId="51" xfId="0" applyFill="1" applyBorder="1" applyAlignment="1">
      <alignment horizontal="center"/>
    </xf>
    <xf numFmtId="0" fontId="0" fillId="5" borderId="52" xfId="0" applyFill="1" applyBorder="1" applyAlignment="1">
      <alignment horizontal="center"/>
    </xf>
    <xf numFmtId="0" fontId="0" fillId="4" borderId="49" xfId="0" applyFill="1" applyBorder="1" applyAlignment="1">
      <alignment horizontal="center"/>
    </xf>
    <xf numFmtId="0" fontId="0" fillId="4" borderId="50" xfId="0" applyFill="1" applyBorder="1" applyAlignment="1">
      <alignment horizontal="center"/>
    </xf>
    <xf numFmtId="0" fontId="0" fillId="2" borderId="46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2" borderId="48" xfId="0" applyFill="1" applyBorder="1" applyAlignment="1">
      <alignment horizontal="center"/>
    </xf>
    <xf numFmtId="0" fontId="0" fillId="2" borderId="50" xfId="0" applyFill="1" applyBorder="1" applyAlignment="1">
      <alignment horizontal="center"/>
    </xf>
    <xf numFmtId="0" fontId="0" fillId="2" borderId="51" xfId="0" applyFill="1" applyBorder="1" applyAlignment="1">
      <alignment horizontal="center"/>
    </xf>
    <xf numFmtId="0" fontId="0" fillId="2" borderId="52" xfId="0" applyFill="1" applyBorder="1" applyAlignment="1">
      <alignment horizontal="center"/>
    </xf>
    <xf numFmtId="0" fontId="0" fillId="2" borderId="49" xfId="0" applyFill="1" applyBorder="1" applyAlignment="1">
      <alignment horizontal="center"/>
    </xf>
    <xf numFmtId="0" fontId="0" fillId="3" borderId="46" xfId="0" applyFill="1" applyBorder="1" applyAlignment="1">
      <alignment horizontal="center"/>
    </xf>
    <xf numFmtId="0" fontId="0" fillId="3" borderId="47" xfId="0" applyFill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50" xfId="0" applyFill="1" applyBorder="1" applyAlignment="1">
      <alignment horizontal="center"/>
    </xf>
    <xf numFmtId="0" fontId="0" fillId="3" borderId="51" xfId="0" applyFill="1" applyBorder="1" applyAlignment="1">
      <alignment horizontal="center"/>
    </xf>
    <xf numFmtId="0" fontId="0" fillId="3" borderId="52" xfId="0" applyFill="1" applyBorder="1" applyAlignment="1">
      <alignment horizontal="center"/>
    </xf>
    <xf numFmtId="0" fontId="0" fillId="3" borderId="49" xfId="0" applyFill="1" applyBorder="1" applyAlignment="1">
      <alignment horizontal="center"/>
    </xf>
    <xf numFmtId="0" fontId="0" fillId="4" borderId="46" xfId="0" applyFill="1" applyBorder="1" applyAlignment="1">
      <alignment horizontal="center"/>
    </xf>
    <xf numFmtId="0" fontId="0" fillId="4" borderId="47" xfId="0" applyFill="1" applyBorder="1" applyAlignment="1">
      <alignment horizontal="center"/>
    </xf>
    <xf numFmtId="0" fontId="0" fillId="4" borderId="48" xfId="0" applyFill="1" applyBorder="1" applyAlignment="1">
      <alignment horizontal="center"/>
    </xf>
    <xf numFmtId="0" fontId="0" fillId="0" borderId="6" xfId="0" applyBorder="1" applyAlignment="1" applyProtection="1">
      <alignment horizontal="center"/>
      <protection locked="0"/>
    </xf>
    <xf numFmtId="0" fontId="0" fillId="0" borderId="51" xfId="0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0" borderId="0" xfId="0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12" xfId="0" applyBorder="1" applyAlignment="1">
      <alignment horizontal="center"/>
    </xf>
    <xf numFmtId="0" fontId="0" fillId="0" borderId="47" xfId="0" applyBorder="1" applyAlignment="1" applyProtection="1">
      <alignment horizontal="center"/>
      <protection locked="0"/>
    </xf>
    <xf numFmtId="0" fontId="0" fillId="0" borderId="45" xfId="0" applyBorder="1" applyProtection="1">
      <protection locked="0"/>
    </xf>
    <xf numFmtId="20" fontId="0" fillId="0" borderId="13" xfId="0" applyNumberFormat="1" applyBorder="1" applyAlignment="1" applyProtection="1">
      <alignment horizontal="center"/>
      <protection locked="0"/>
    </xf>
    <xf numFmtId="10" fontId="0" fillId="0" borderId="48" xfId="0" applyNumberFormat="1" applyBorder="1" applyAlignment="1" applyProtection="1">
      <alignment horizontal="center"/>
      <protection locked="0"/>
    </xf>
    <xf numFmtId="0" fontId="0" fillId="4" borderId="50" xfId="0" applyFill="1" applyBorder="1"/>
    <xf numFmtId="0" fontId="0" fillId="4" borderId="51" xfId="0" applyFill="1" applyBorder="1"/>
    <xf numFmtId="0" fontId="0" fillId="4" borderId="52" xfId="0" applyFill="1" applyBorder="1"/>
    <xf numFmtId="0" fontId="0" fillId="4" borderId="46" xfId="0" applyFill="1" applyBorder="1"/>
    <xf numFmtId="0" fontId="0" fillId="0" borderId="47" xfId="0" applyBorder="1" applyProtection="1">
      <protection locked="0"/>
    </xf>
    <xf numFmtId="10" fontId="0" fillId="0" borderId="48" xfId="0" applyNumberFormat="1" applyBorder="1" applyProtection="1">
      <protection locked="0"/>
    </xf>
    <xf numFmtId="0" fontId="0" fillId="4" borderId="49" xfId="0" applyFill="1" applyBorder="1"/>
    <xf numFmtId="0" fontId="0" fillId="0" borderId="51" xfId="0" applyBorder="1" applyProtection="1">
      <protection locked="0"/>
    </xf>
    <xf numFmtId="0" fontId="0" fillId="0" borderId="45" xfId="0" applyBorder="1"/>
    <xf numFmtId="0" fontId="2" fillId="0" borderId="0" xfId="0" applyFont="1"/>
    <xf numFmtId="49" fontId="0" fillId="0" borderId="13" xfId="0" applyNumberFormat="1" applyBorder="1" applyAlignment="1" applyProtection="1">
      <alignment horizontal="center"/>
      <protection locked="0"/>
    </xf>
    <xf numFmtId="10" fontId="0" fillId="0" borderId="27" xfId="0" applyNumberFormat="1" applyBorder="1" applyAlignment="1" applyProtection="1">
      <alignment horizontal="center"/>
      <protection locked="0"/>
    </xf>
    <xf numFmtId="10" fontId="0" fillId="0" borderId="26" xfId="0" applyNumberFormat="1" applyBorder="1" applyProtection="1">
      <protection locked="0"/>
    </xf>
    <xf numFmtId="2" fontId="0" fillId="0" borderId="27" xfId="0" applyNumberFormat="1" applyBorder="1" applyAlignment="1" applyProtection="1">
      <alignment horizontal="center"/>
      <protection locked="0"/>
    </xf>
    <xf numFmtId="0" fontId="3" fillId="0" borderId="0" xfId="0" applyFont="1"/>
    <xf numFmtId="0" fontId="4" fillId="0" borderId="0" xfId="0" applyFont="1"/>
    <xf numFmtId="0" fontId="4" fillId="8" borderId="1" xfId="0" applyFont="1" applyFill="1" applyBorder="1"/>
    <xf numFmtId="0" fontId="4" fillId="8" borderId="14" xfId="0" applyFont="1" applyFill="1" applyBorder="1"/>
    <xf numFmtId="0" fontId="5" fillId="8" borderId="14" xfId="0" applyFont="1" applyFill="1" applyBorder="1"/>
    <xf numFmtId="0" fontId="4" fillId="9" borderId="1" xfId="0" applyFont="1" applyFill="1" applyBorder="1"/>
    <xf numFmtId="0" fontId="4" fillId="9" borderId="14" xfId="0" applyFont="1" applyFill="1" applyBorder="1"/>
    <xf numFmtId="0" fontId="5" fillId="9" borderId="14" xfId="0" applyFont="1" applyFill="1" applyBorder="1"/>
    <xf numFmtId="0" fontId="4" fillId="8" borderId="23" xfId="0" applyFont="1" applyFill="1" applyBorder="1"/>
    <xf numFmtId="0" fontId="4" fillId="9" borderId="16" xfId="0" applyFont="1" applyFill="1" applyBorder="1"/>
    <xf numFmtId="0" fontId="4" fillId="9" borderId="23" xfId="0" applyFont="1" applyFill="1" applyBorder="1"/>
    <xf numFmtId="0" fontId="4" fillId="0" borderId="62" xfId="0" applyFont="1" applyBorder="1"/>
    <xf numFmtId="0" fontId="4" fillId="9" borderId="27" xfId="0" applyFont="1" applyFill="1" applyBorder="1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4" fillId="8" borderId="14" xfId="0" applyFont="1" applyFill="1" applyBorder="1" applyAlignment="1">
      <alignment wrapText="1"/>
    </xf>
    <xf numFmtId="0" fontId="4" fillId="8" borderId="16" xfId="0" applyFont="1" applyFill="1" applyBorder="1" applyAlignment="1">
      <alignment wrapText="1"/>
    </xf>
    <xf numFmtId="0" fontId="4" fillId="8" borderId="27" xfId="0" applyFont="1" applyFill="1" applyBorder="1" applyAlignment="1">
      <alignment wrapText="1"/>
    </xf>
    <xf numFmtId="0" fontId="4" fillId="0" borderId="24" xfId="0" applyFont="1" applyBorder="1"/>
    <xf numFmtId="0" fontId="4" fillId="0" borderId="27" xfId="0" applyFont="1" applyBorder="1"/>
    <xf numFmtId="0" fontId="4" fillId="0" borderId="16" xfId="0" applyFont="1" applyBorder="1"/>
    <xf numFmtId="0" fontId="4" fillId="0" borderId="63" xfId="0" applyFont="1" applyBorder="1"/>
    <xf numFmtId="0" fontId="4" fillId="0" borderId="17" xfId="0" applyFont="1" applyBorder="1"/>
    <xf numFmtId="0" fontId="4" fillId="9" borderId="21" xfId="0" applyFont="1" applyFill="1" applyBorder="1"/>
    <xf numFmtId="0" fontId="4" fillId="0" borderId="64" xfId="0" applyFont="1" applyBorder="1"/>
    <xf numFmtId="0" fontId="4" fillId="0" borderId="66" xfId="0" applyFont="1" applyBorder="1"/>
    <xf numFmtId="0" fontId="4" fillId="0" borderId="68" xfId="0" applyFont="1" applyBorder="1"/>
    <xf numFmtId="2" fontId="4" fillId="0" borderId="62" xfId="0" applyNumberFormat="1" applyFont="1" applyBorder="1"/>
    <xf numFmtId="2" fontId="4" fillId="0" borderId="65" xfId="0" applyNumberFormat="1" applyFont="1" applyBorder="1"/>
    <xf numFmtId="2" fontId="4" fillId="0" borderId="67" xfId="0" applyNumberFormat="1" applyFont="1" applyBorder="1"/>
    <xf numFmtId="2" fontId="4" fillId="0" borderId="69" xfId="0" applyNumberFormat="1" applyFont="1" applyBorder="1"/>
    <xf numFmtId="2" fontId="0" fillId="0" borderId="25" xfId="0" applyNumberFormat="1" applyBorder="1" applyAlignment="1" applyProtection="1">
      <alignment horizontal="center"/>
      <protection locked="0"/>
    </xf>
    <xf numFmtId="20" fontId="0" fillId="0" borderId="7" xfId="0" applyNumberForma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5" borderId="42" xfId="0" applyFill="1" applyBorder="1"/>
    <xf numFmtId="0" fontId="0" fillId="5" borderId="43" xfId="0" applyFill="1" applyBorder="1" applyAlignment="1">
      <alignment horizontal="center"/>
    </xf>
    <xf numFmtId="0" fontId="0" fillId="5" borderId="44" xfId="0" applyFill="1" applyBorder="1" applyAlignment="1">
      <alignment horizontal="center"/>
    </xf>
    <xf numFmtId="0" fontId="0" fillId="5" borderId="45" xfId="0" applyFill="1" applyBorder="1" applyAlignment="1">
      <alignment horizontal="center"/>
    </xf>
    <xf numFmtId="0" fontId="0" fillId="4" borderId="57" xfId="0" applyFill="1" applyBorder="1" applyAlignment="1">
      <alignment horizontal="left"/>
    </xf>
    <xf numFmtId="0" fontId="0" fillId="4" borderId="58" xfId="0" applyFill="1" applyBorder="1" applyAlignment="1">
      <alignment horizontal="left"/>
    </xf>
    <xf numFmtId="0" fontId="0" fillId="4" borderId="54" xfId="0" applyFill="1" applyBorder="1" applyAlignment="1">
      <alignment horizontal="left"/>
    </xf>
    <xf numFmtId="0" fontId="0" fillId="4" borderId="55" xfId="0" applyFill="1" applyBorder="1" applyAlignment="1">
      <alignment horizontal="left"/>
    </xf>
    <xf numFmtId="0" fontId="0" fillId="5" borderId="40" xfId="0" applyFill="1" applyBorder="1" applyAlignment="1">
      <alignment horizontal="center"/>
    </xf>
    <xf numFmtId="0" fontId="0" fillId="5" borderId="41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3" xfId="0" applyBorder="1" applyAlignment="1">
      <alignment horizontal="center"/>
    </xf>
    <xf numFmtId="0" fontId="4" fillId="0" borderId="0" xfId="0" applyFont="1"/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4" borderId="56" xfId="0" applyFill="1" applyBorder="1" applyAlignment="1">
      <alignment horizontal="left"/>
    </xf>
    <xf numFmtId="0" fontId="0" fillId="0" borderId="53" xfId="0" applyBorder="1" applyAlignment="1" applyProtection="1">
      <alignment horizontal="left"/>
      <protection locked="0"/>
    </xf>
    <xf numFmtId="0" fontId="0" fillId="0" borderId="54" xfId="0" applyBorder="1" applyAlignment="1" applyProtection="1">
      <alignment horizontal="left"/>
      <protection locked="0"/>
    </xf>
    <xf numFmtId="0" fontId="0" fillId="0" borderId="55" xfId="0" applyBorder="1" applyAlignment="1" applyProtection="1">
      <alignment horizontal="left"/>
      <protection locked="0"/>
    </xf>
    <xf numFmtId="0" fontId="0" fillId="4" borderId="53" xfId="0" applyFill="1" applyBorder="1" applyAlignment="1">
      <alignment horizontal="left"/>
    </xf>
    <xf numFmtId="0" fontId="0" fillId="0" borderId="59" xfId="0" applyBorder="1" applyAlignment="1" applyProtection="1">
      <alignment horizontal="left"/>
      <protection locked="0"/>
    </xf>
    <xf numFmtId="0" fontId="0" fillId="0" borderId="60" xfId="0" applyBorder="1" applyAlignment="1" applyProtection="1">
      <alignment horizontal="left"/>
      <protection locked="0"/>
    </xf>
    <xf numFmtId="0" fontId="0" fillId="0" borderId="61" xfId="0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Part</a:t>
            </a:r>
            <a:r>
              <a:rPr lang="en-GB" baseline="0"/>
              <a:t> A-D</a:t>
            </a:r>
          </a:p>
          <a:p>
            <a:pPr>
              <a:defRPr/>
            </a:pPr>
            <a:r>
              <a:rPr lang="en-GB" baseline="0"/>
              <a:t>Graph of Load v Effort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9080927384077005E-2"/>
          <c:y val="0.19949074074074077"/>
          <c:w val="0.88055796150481191"/>
          <c:h val="0.6153546952464275"/>
        </c:manualLayout>
      </c:layout>
      <c:scatterChart>
        <c:scatterStyle val="lineMarker"/>
        <c:varyColors val="0"/>
        <c:ser>
          <c:idx val="0"/>
          <c:order val="0"/>
          <c:tx>
            <c:strRef>
              <c:f>Gears!$Q$13</c:f>
              <c:strCache>
                <c:ptCount val="1"/>
                <c:pt idx="0">
                  <c:v>Velocity Turns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multiLvlStrRef>
              <c:f>Gears!$R$10:$U$12</c:f>
              <c:multiLvlStrCache>
                <c:ptCount val="4"/>
                <c:lvl>
                  <c:pt idx="0">
                    <c:v>A</c:v>
                  </c:pt>
                  <c:pt idx="1">
                    <c:v>B</c:v>
                  </c:pt>
                  <c:pt idx="2">
                    <c:v>C</c:v>
                  </c:pt>
                  <c:pt idx="3">
                    <c:v>D</c:v>
                  </c:pt>
                </c:lvl>
                <c:lvl>
                  <c:pt idx="0">
                    <c:v>Large Gear (front)</c:v>
                  </c:pt>
                  <c:pt idx="1">
                    <c:v>Small Gear (back)</c:v>
                  </c:pt>
                  <c:pt idx="2">
                    <c:v>Small Gear (front)</c:v>
                  </c:pt>
                  <c:pt idx="3">
                    <c:v>Medium Gear (Front)</c:v>
                  </c:pt>
                </c:lvl>
                <c:lvl>
                  <c:pt idx="0">
                    <c:v>Driver</c:v>
                  </c:pt>
                  <c:pt idx="1">
                    <c:v>Follower</c:v>
                  </c:pt>
                  <c:pt idx="2">
                    <c:v>Driver</c:v>
                  </c:pt>
                  <c:pt idx="3">
                    <c:v>Follower</c:v>
                  </c:pt>
                </c:lvl>
              </c:multiLvlStrCache>
            </c:multiLvlStrRef>
          </c:xVal>
          <c:yVal>
            <c:numRef>
              <c:f>Gears!$R$13:$U$13</c:f>
              <c:numCache>
                <c:formatCode>General</c:formatCode>
                <c:ptCount val="4"/>
                <c:pt idx="0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618-488F-8FB9-EC2777BF8CBC}"/>
            </c:ext>
          </c:extLst>
        </c:ser>
        <c:ser>
          <c:idx val="1"/>
          <c:order val="1"/>
          <c:tx>
            <c:strRef>
              <c:f>Gears!$Q$14</c:f>
              <c:strCache>
                <c:ptCount val="1"/>
                <c:pt idx="0">
                  <c:v>Overall Actual Velocity Ratio = 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multiLvlStrRef>
              <c:f>Gears!$R$10:$U$12</c:f>
              <c:multiLvlStrCache>
                <c:ptCount val="4"/>
                <c:lvl>
                  <c:pt idx="0">
                    <c:v>A</c:v>
                  </c:pt>
                  <c:pt idx="1">
                    <c:v>B</c:v>
                  </c:pt>
                  <c:pt idx="2">
                    <c:v>C</c:v>
                  </c:pt>
                  <c:pt idx="3">
                    <c:v>D</c:v>
                  </c:pt>
                </c:lvl>
                <c:lvl>
                  <c:pt idx="0">
                    <c:v>Large Gear (front)</c:v>
                  </c:pt>
                  <c:pt idx="1">
                    <c:v>Small Gear (back)</c:v>
                  </c:pt>
                  <c:pt idx="2">
                    <c:v>Small Gear (front)</c:v>
                  </c:pt>
                  <c:pt idx="3">
                    <c:v>Medium Gear (Front)</c:v>
                  </c:pt>
                </c:lvl>
                <c:lvl>
                  <c:pt idx="0">
                    <c:v>Driver</c:v>
                  </c:pt>
                  <c:pt idx="1">
                    <c:v>Follower</c:v>
                  </c:pt>
                  <c:pt idx="2">
                    <c:v>Driver</c:v>
                  </c:pt>
                  <c:pt idx="3">
                    <c:v>Follower</c:v>
                  </c:pt>
                </c:lvl>
              </c:multiLvlStrCache>
            </c:multiLvlStrRef>
          </c:xVal>
          <c:yVal>
            <c:numRef>
              <c:f>Gears!$R$14:$U$14</c:f>
              <c:numCache>
                <c:formatCode>General</c:formatCode>
                <c:ptCount val="4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618-488F-8FB9-EC2777BF8CBC}"/>
            </c:ext>
          </c:extLst>
        </c:ser>
        <c:ser>
          <c:idx val="2"/>
          <c:order val="2"/>
          <c:tx>
            <c:strRef>
              <c:f>Gears!$A$12</c:f>
              <c:strCache>
                <c:ptCount val="1"/>
                <c:pt idx="0">
                  <c:v>Gears: Small:Small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Gears!$A$16:$A$23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Gears!$B$16:$B$23</c:f>
              <c:numCache>
                <c:formatCode>General</c:formatCode>
                <c:ptCount val="8"/>
                <c:pt idx="0">
                  <c:v>61</c:v>
                </c:pt>
                <c:pt idx="1">
                  <c:v>115</c:v>
                </c:pt>
                <c:pt idx="2">
                  <c:v>172</c:v>
                </c:pt>
                <c:pt idx="3">
                  <c:v>226</c:v>
                </c:pt>
                <c:pt idx="4">
                  <c:v>282</c:v>
                </c:pt>
                <c:pt idx="5">
                  <c:v>340</c:v>
                </c:pt>
                <c:pt idx="6">
                  <c:v>400</c:v>
                </c:pt>
                <c:pt idx="7">
                  <c:v>460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F70-44A8-B6A9-FAD68F4A2FC2}"/>
            </c:ext>
          </c:extLst>
        </c:ser>
        <c:ser>
          <c:idx val="3"/>
          <c:order val="3"/>
          <c:tx>
            <c:strRef>
              <c:f>Gears!$F$12</c:f>
              <c:strCache>
                <c:ptCount val="1"/>
                <c:pt idx="0">
                  <c:v>Gears: Small:Medium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Gears!$F$16:$F$23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Gears!$G$16:$G$23</c:f>
              <c:numCache>
                <c:formatCode>General</c:formatCod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F70-44A8-B6A9-FAD68F4A2FC2}"/>
            </c:ext>
          </c:extLst>
        </c:ser>
        <c:ser>
          <c:idx val="4"/>
          <c:order val="4"/>
          <c:tx>
            <c:strRef>
              <c:f>Gears!$K$12</c:f>
              <c:strCache>
                <c:ptCount val="1"/>
                <c:pt idx="0">
                  <c:v>Gears: Small: Small with Idler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Gears!$K$16:$K$23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Gears!$L$16:$L$23</c:f>
              <c:numCache>
                <c:formatCode>General</c:formatCode>
                <c:ptCount val="8"/>
                <c:pt idx="0">
                  <c:v>45</c:v>
                </c:pt>
                <c:pt idx="1">
                  <c:v>60</c:v>
                </c:pt>
                <c:pt idx="2">
                  <c:v>70</c:v>
                </c:pt>
                <c:pt idx="3">
                  <c:v>110</c:v>
                </c:pt>
                <c:pt idx="4">
                  <c:v>153</c:v>
                </c:pt>
                <c:pt idx="5">
                  <c:v>193</c:v>
                </c:pt>
                <c:pt idx="6">
                  <c:v>224</c:v>
                </c:pt>
                <c:pt idx="7">
                  <c:v>265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F70-44A8-B6A9-FAD68F4A2FC2}"/>
            </c:ext>
          </c:extLst>
        </c:ser>
        <c:ser>
          <c:idx val="5"/>
          <c:order val="5"/>
          <c:tx>
            <c:strRef>
              <c:f>Gears!$Q$16</c:f>
              <c:strCache>
                <c:ptCount val="1"/>
                <c:pt idx="0">
                  <c:v>Gears: Small: Compound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Gears!$Q$20:$Q$27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Gears!$R$20:$R$27</c:f>
              <c:numCache>
                <c:formatCode>General</c:formatCode>
                <c:ptCount val="8"/>
                <c:pt idx="0">
                  <c:v>45</c:v>
                </c:pt>
                <c:pt idx="1">
                  <c:v>65</c:v>
                </c:pt>
                <c:pt idx="2">
                  <c:v>90</c:v>
                </c:pt>
                <c:pt idx="3">
                  <c:v>135</c:v>
                </c:pt>
                <c:pt idx="4">
                  <c:v>150</c:v>
                </c:pt>
                <c:pt idx="5">
                  <c:v>175</c:v>
                </c:pt>
                <c:pt idx="6">
                  <c:v>210</c:v>
                </c:pt>
                <c:pt idx="7">
                  <c:v>235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F70-44A8-B6A9-FAD68F4A2F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9992767"/>
        <c:axId val="329993247"/>
      </c:scatterChart>
      <c:valAx>
        <c:axId val="329992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9993247"/>
        <c:crosses val="autoZero"/>
        <c:crossBetween val="midCat"/>
      </c:valAx>
      <c:valAx>
        <c:axId val="329993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999276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Parts A-D</a:t>
            </a:r>
          </a:p>
          <a:p>
            <a:pPr>
              <a:defRPr/>
            </a:pPr>
            <a:r>
              <a:rPr lang="en-GB"/>
              <a:t>Graph of Efficiency</a:t>
            </a:r>
            <a:r>
              <a:rPr lang="en-GB" baseline="0"/>
              <a:t> v Load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9080927384077005E-2"/>
          <c:y val="0.19949074074074077"/>
          <c:w val="0.88055796150481191"/>
          <c:h val="0.6153546952464275"/>
        </c:manualLayout>
      </c:layout>
      <c:scatterChart>
        <c:scatterStyle val="lineMarker"/>
        <c:varyColors val="0"/>
        <c:ser>
          <c:idx val="0"/>
          <c:order val="0"/>
          <c:tx>
            <c:strRef>
              <c:f>Gears!$A$12</c:f>
              <c:strCache>
                <c:ptCount val="1"/>
                <c:pt idx="0">
                  <c:v>Gears: Small:Small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Gears!$A$16:$A$23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Gears!$D$16:$D$23</c:f>
              <c:numCache>
                <c:formatCode>0.00%</c:formatCode>
                <c:ptCount val="8"/>
                <c:pt idx="0">
                  <c:v>0.81967213114754101</c:v>
                </c:pt>
                <c:pt idx="1">
                  <c:v>0.86956521739130432</c:v>
                </c:pt>
                <c:pt idx="2">
                  <c:v>0.87209302325581395</c:v>
                </c:pt>
                <c:pt idx="3">
                  <c:v>0.88495575221238942</c:v>
                </c:pt>
                <c:pt idx="4">
                  <c:v>0.88652482269503541</c:v>
                </c:pt>
                <c:pt idx="5">
                  <c:v>0.88235294117647056</c:v>
                </c:pt>
                <c:pt idx="6">
                  <c:v>0.875</c:v>
                </c:pt>
                <c:pt idx="7">
                  <c:v>0.86956521739130432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5D6E-46DC-97E9-2887E8326B20}"/>
            </c:ext>
          </c:extLst>
        </c:ser>
        <c:ser>
          <c:idx val="1"/>
          <c:order val="1"/>
          <c:tx>
            <c:strRef>
              <c:f>Gears!$F$12</c:f>
              <c:strCache>
                <c:ptCount val="1"/>
                <c:pt idx="0">
                  <c:v>Gears: Small:Medium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Gears!$F$16:$F$23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Gears!$I$16:$I$23</c:f>
              <c:numCache>
                <c:formatCode>0.00%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5D6E-46DC-97E9-2887E8326B20}"/>
            </c:ext>
          </c:extLst>
        </c:ser>
        <c:ser>
          <c:idx val="2"/>
          <c:order val="2"/>
          <c:tx>
            <c:strRef>
              <c:f>Gears!$K$12</c:f>
              <c:strCache>
                <c:ptCount val="1"/>
                <c:pt idx="0">
                  <c:v>Gears: Small: Small with Idler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Gears!$K$16:$K$23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Gears!$N$16:$N$23</c:f>
              <c:numCache>
                <c:formatCode>0.00%</c:formatCode>
                <c:ptCount val="8"/>
                <c:pt idx="0">
                  <c:v>1.1111111111111112</c:v>
                </c:pt>
                <c:pt idx="1">
                  <c:v>1.6666666666666667</c:v>
                </c:pt>
                <c:pt idx="2">
                  <c:v>2.1428571428571428</c:v>
                </c:pt>
                <c:pt idx="3">
                  <c:v>1.8181818181818181</c:v>
                </c:pt>
                <c:pt idx="4">
                  <c:v>1.6339869281045751</c:v>
                </c:pt>
                <c:pt idx="5">
                  <c:v>1.5544041450777202</c:v>
                </c:pt>
                <c:pt idx="6">
                  <c:v>1.5625</c:v>
                </c:pt>
                <c:pt idx="7">
                  <c:v>1.5094339622641511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5D6E-46DC-97E9-2887E8326B20}"/>
            </c:ext>
          </c:extLst>
        </c:ser>
        <c:ser>
          <c:idx val="3"/>
          <c:order val="3"/>
          <c:tx>
            <c:strRef>
              <c:f>Gears!$Q$16</c:f>
              <c:strCache>
                <c:ptCount val="1"/>
                <c:pt idx="0">
                  <c:v>Gears: Small: Compound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Gears!$Q$20:$Q$27</c:f>
              <c:numCache>
                <c:formatCode>General</c:formatCode>
                <c:ptCount val="8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</c:numCache>
            </c:numRef>
          </c:xVal>
          <c:yVal>
            <c:numRef>
              <c:f>Gears!$T$20:$T$27</c:f>
              <c:numCache>
                <c:formatCode>0.00%</c:formatCode>
                <c:ptCount val="8"/>
                <c:pt idx="0">
                  <c:v>0.51848395292165717</c:v>
                </c:pt>
                <c:pt idx="1">
                  <c:v>0.71790085789152525</c:v>
                </c:pt>
                <c:pt idx="2">
                  <c:v>0.77772592938248575</c:v>
                </c:pt>
                <c:pt idx="3">
                  <c:v>0.69131193722887607</c:v>
                </c:pt>
                <c:pt idx="4">
                  <c:v>0.77772592938248575</c:v>
                </c:pt>
                <c:pt idx="5">
                  <c:v>0.79994667022198518</c:v>
                </c:pt>
                <c:pt idx="6">
                  <c:v>0.77772592938248575</c:v>
                </c:pt>
                <c:pt idx="7">
                  <c:v>0.79427328958211307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5D6E-46DC-97E9-2887E8326B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9992767"/>
        <c:axId val="329993247"/>
      </c:scatterChart>
      <c:valAx>
        <c:axId val="329992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9993247"/>
        <c:crosses val="autoZero"/>
        <c:crossBetween val="midCat"/>
      </c:valAx>
      <c:valAx>
        <c:axId val="329993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999276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Bevel Gears</a:t>
            </a:r>
          </a:p>
          <a:p>
            <a:pPr>
              <a:defRPr/>
            </a:pPr>
            <a:r>
              <a:rPr lang="en-GB"/>
              <a:t>Graph</a:t>
            </a:r>
            <a:r>
              <a:rPr lang="en-GB" baseline="0"/>
              <a:t> of Load v Effort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Gears!$X$14:$X$20</c:f>
              <c:numCache>
                <c:formatCode>General</c:formatCode>
                <c:ptCount val="7"/>
                <c:pt idx="0">
                  <c:v>150</c:v>
                </c:pt>
                <c:pt idx="1">
                  <c:v>200</c:v>
                </c:pt>
                <c:pt idx="2">
                  <c:v>250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</c:numCache>
            </c:numRef>
          </c:xVal>
          <c:yVal>
            <c:numRef>
              <c:f>Gears!$Y$14:$Y$20</c:f>
              <c:numCache>
                <c:formatCode>General</c:formatCode>
                <c:ptCount val="7"/>
                <c:pt idx="0">
                  <c:v>30</c:v>
                </c:pt>
                <c:pt idx="1">
                  <c:v>46</c:v>
                </c:pt>
                <c:pt idx="2">
                  <c:v>60</c:v>
                </c:pt>
                <c:pt idx="3">
                  <c:v>74</c:v>
                </c:pt>
                <c:pt idx="4">
                  <c:v>105</c:v>
                </c:pt>
                <c:pt idx="5">
                  <c:v>108</c:v>
                </c:pt>
                <c:pt idx="6">
                  <c:v>134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9ED-4B94-8A06-470DC763E6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9992832"/>
        <c:axId val="1259988992"/>
      </c:scatterChart>
      <c:valAx>
        <c:axId val="1259992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9988992"/>
        <c:crosses val="autoZero"/>
        <c:crossBetween val="midCat"/>
      </c:valAx>
      <c:valAx>
        <c:axId val="1259988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99928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Bevel</a:t>
            </a:r>
            <a:r>
              <a:rPr lang="en-GB" baseline="0"/>
              <a:t> Gears</a:t>
            </a:r>
          </a:p>
          <a:p>
            <a:pPr>
              <a:defRPr/>
            </a:pPr>
            <a:r>
              <a:rPr lang="en-GB" baseline="0"/>
              <a:t>Graph of Efficiency v Load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Gears!$X$14:$X$20</c:f>
              <c:numCache>
                <c:formatCode>General</c:formatCode>
                <c:ptCount val="7"/>
                <c:pt idx="0">
                  <c:v>150</c:v>
                </c:pt>
                <c:pt idx="1">
                  <c:v>200</c:v>
                </c:pt>
                <c:pt idx="2">
                  <c:v>250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</c:numCache>
            </c:numRef>
          </c:xVal>
          <c:yVal>
            <c:numRef>
              <c:f>Gears!$AA$14:$AA$20</c:f>
              <c:numCache>
                <c:formatCode>0.00%</c:formatCode>
                <c:ptCount val="7"/>
                <c:pt idx="0">
                  <c:v>0.05</c:v>
                </c:pt>
                <c:pt idx="1">
                  <c:v>5.7500000000000002E-2</c:v>
                </c:pt>
                <c:pt idx="2">
                  <c:v>0.06</c:v>
                </c:pt>
                <c:pt idx="3">
                  <c:v>6.1666666666666668E-2</c:v>
                </c:pt>
                <c:pt idx="4">
                  <c:v>7.4999999999999997E-2</c:v>
                </c:pt>
                <c:pt idx="5">
                  <c:v>6.7500000000000004E-2</c:v>
                </c:pt>
                <c:pt idx="6">
                  <c:v>7.4444444444444438E-2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8EB-4F2F-9041-B4B70936A4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6370063"/>
        <c:axId val="436370543"/>
      </c:scatterChart>
      <c:valAx>
        <c:axId val="4363700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6370543"/>
        <c:crosses val="autoZero"/>
        <c:crossBetween val="midCat"/>
      </c:valAx>
      <c:valAx>
        <c:axId val="436370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637006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Worm</a:t>
            </a:r>
            <a:r>
              <a:rPr lang="en-GB" baseline="0"/>
              <a:t> Gears</a:t>
            </a:r>
          </a:p>
          <a:p>
            <a:pPr>
              <a:defRPr/>
            </a:pPr>
            <a:r>
              <a:rPr lang="en-GB" baseline="0"/>
              <a:t>Graph of Load v Effort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Gears!$AD$14:$AD$20</c:f>
              <c:numCache>
                <c:formatCode>General</c:formatCode>
                <c:ptCount val="7"/>
                <c:pt idx="0">
                  <c:v>200</c:v>
                </c:pt>
                <c:pt idx="1">
                  <c:v>250</c:v>
                </c:pt>
                <c:pt idx="2">
                  <c:v>300</c:v>
                </c:pt>
                <c:pt idx="3">
                  <c:v>350</c:v>
                </c:pt>
                <c:pt idx="4">
                  <c:v>400</c:v>
                </c:pt>
                <c:pt idx="5">
                  <c:v>450</c:v>
                </c:pt>
                <c:pt idx="6">
                  <c:v>500</c:v>
                </c:pt>
              </c:numCache>
            </c:numRef>
          </c:xVal>
          <c:yVal>
            <c:numRef>
              <c:f>Gears!$AE$14:$AE$20</c:f>
              <c:numCache>
                <c:formatCode>General</c:formatCode>
                <c:ptCount val="7"/>
                <c:pt idx="0">
                  <c:v>40</c:v>
                </c:pt>
                <c:pt idx="1">
                  <c:v>66</c:v>
                </c:pt>
                <c:pt idx="2">
                  <c:v>77</c:v>
                </c:pt>
                <c:pt idx="3">
                  <c:v>90</c:v>
                </c:pt>
                <c:pt idx="4">
                  <c:v>100</c:v>
                </c:pt>
                <c:pt idx="5">
                  <c:v>105</c:v>
                </c:pt>
                <c:pt idx="6">
                  <c:v>110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B6C-4F6C-A0E1-F633A4D90F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7364128"/>
        <c:axId val="1267361248"/>
      </c:scatterChart>
      <c:valAx>
        <c:axId val="1267364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7361248"/>
        <c:crosses val="autoZero"/>
        <c:crossBetween val="midCat"/>
      </c:valAx>
      <c:valAx>
        <c:axId val="1267361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73641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Worm Gears</a:t>
            </a:r>
          </a:p>
          <a:p>
            <a:pPr>
              <a:defRPr/>
            </a:pPr>
            <a:r>
              <a:rPr lang="en-GB"/>
              <a:t>Graph of Efficiency</a:t>
            </a:r>
            <a:r>
              <a:rPr lang="en-GB" baseline="0"/>
              <a:t> v Load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Gears!$AD$14:$AD$20</c:f>
              <c:numCache>
                <c:formatCode>General</c:formatCode>
                <c:ptCount val="7"/>
                <c:pt idx="0">
                  <c:v>200</c:v>
                </c:pt>
                <c:pt idx="1">
                  <c:v>250</c:v>
                </c:pt>
                <c:pt idx="2">
                  <c:v>300</c:v>
                </c:pt>
                <c:pt idx="3">
                  <c:v>350</c:v>
                </c:pt>
                <c:pt idx="4">
                  <c:v>400</c:v>
                </c:pt>
                <c:pt idx="5">
                  <c:v>450</c:v>
                </c:pt>
                <c:pt idx="6">
                  <c:v>500</c:v>
                </c:pt>
              </c:numCache>
            </c:numRef>
          </c:xVal>
          <c:yVal>
            <c:numRef>
              <c:f>Gears!$AG$14:$AG$20</c:f>
              <c:numCache>
                <c:formatCode>0.00%</c:formatCode>
                <c:ptCount val="7"/>
                <c:pt idx="0">
                  <c:v>0.125</c:v>
                </c:pt>
                <c:pt idx="1">
                  <c:v>9.4696969696969696E-2</c:v>
                </c:pt>
                <c:pt idx="2">
                  <c:v>9.7402597402597407E-2</c:v>
                </c:pt>
                <c:pt idx="3">
                  <c:v>9.7222222222222224E-2</c:v>
                </c:pt>
                <c:pt idx="4">
                  <c:v>0.1</c:v>
                </c:pt>
                <c:pt idx="5">
                  <c:v>0.10714285714285714</c:v>
                </c:pt>
                <c:pt idx="6">
                  <c:v>0.11363636363636365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993-4433-B74F-99DA92F18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3483455"/>
        <c:axId val="433483935"/>
      </c:scatterChart>
      <c:valAx>
        <c:axId val="4334834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3483935"/>
        <c:crosses val="autoZero"/>
        <c:crossBetween val="midCat"/>
      </c:valAx>
      <c:valAx>
        <c:axId val="4334839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34834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9970282823882516"/>
          <c:y val="2.82392075826348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0995756746929529E-2"/>
          <c:y val="0.17456536820665469"/>
          <c:w val="0.86817564562180183"/>
          <c:h val="0.71662770496031691"/>
        </c:manualLayout>
      </c:layout>
      <c:scatterChart>
        <c:scatterStyle val="lineMarker"/>
        <c:varyColors val="0"/>
        <c:ser>
          <c:idx val="0"/>
          <c:order val="0"/>
          <c:tx>
            <c:v>Graph of l against (T/2π)^2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'Simple Harmonic Motion'!$C$5:$C$11</c:f>
              <c:numCache>
                <c:formatCode>General</c:formatCode>
                <c:ptCount val="7"/>
                <c:pt idx="0">
                  <c:v>0.70710678118654757</c:v>
                </c:pt>
                <c:pt idx="1">
                  <c:v>0.67082039324993692</c:v>
                </c:pt>
                <c:pt idx="2">
                  <c:v>0.63245553203367588</c:v>
                </c:pt>
                <c:pt idx="3">
                  <c:v>0.59160797830996159</c:v>
                </c:pt>
                <c:pt idx="4">
                  <c:v>0.54772255750516607</c:v>
                </c:pt>
                <c:pt idx="5">
                  <c:v>0.5</c:v>
                </c:pt>
                <c:pt idx="6">
                  <c:v>0.44721359549995793</c:v>
                </c:pt>
              </c:numCache>
            </c:numRef>
          </c:xVal>
          <c:yVal>
            <c:numRef>
              <c:f>'Simple Harmonic Motion'!$G$5:$G$11</c:f>
              <c:numCache>
                <c:formatCode>0.00</c:formatCode>
                <c:ptCount val="7"/>
                <c:pt idx="0">
                  <c:v>4.5483079337045429E-2</c:v>
                </c:pt>
                <c:pt idx="1">
                  <c:v>3.090296101091302E-2</c:v>
                </c:pt>
                <c:pt idx="2">
                  <c:v>3.1409566929124708E-2</c:v>
                </c:pt>
                <c:pt idx="3">
                  <c:v>2.7863325501642892E-2</c:v>
                </c:pt>
                <c:pt idx="4">
                  <c:v>2.5836901828796135E-2</c:v>
                </c:pt>
                <c:pt idx="5">
                  <c:v>2.3810478155949378E-2</c:v>
                </c:pt>
                <c:pt idx="6">
                  <c:v>2.1277448564890934E-2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E18-4932-B7B4-EF3EAC2117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6725583"/>
        <c:axId val="946723183"/>
      </c:scatterChart>
      <c:valAx>
        <c:axId val="9467255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6723183"/>
        <c:crosses val="autoZero"/>
        <c:crossBetween val="midCat"/>
      </c:valAx>
      <c:valAx>
        <c:axId val="946723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6725583"/>
        <c:crosses val="autoZero"/>
        <c:crossBetween val="midCat"/>
      </c:valAx>
      <c:spPr>
        <a:noFill/>
        <a:ln>
          <a:noFill/>
        </a:ln>
        <a:effectLst/>
      </c:spPr>
    </c:plotArea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Heavy Graph of l against (T/2π)^2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'Simple Harmonic Motion'!$K$5:$K$11</c:f>
              <c:numCache>
                <c:formatCode>General</c:formatCode>
                <c:ptCount val="7"/>
                <c:pt idx="0">
                  <c:v>0.70710678118654757</c:v>
                </c:pt>
                <c:pt idx="1">
                  <c:v>0.67082039324993692</c:v>
                </c:pt>
                <c:pt idx="2">
                  <c:v>0.63245553203367588</c:v>
                </c:pt>
                <c:pt idx="3">
                  <c:v>0.59160797830996159</c:v>
                </c:pt>
                <c:pt idx="4">
                  <c:v>0.54772255750516607</c:v>
                </c:pt>
                <c:pt idx="5">
                  <c:v>0.5</c:v>
                </c:pt>
                <c:pt idx="6">
                  <c:v>0.44721359549995793</c:v>
                </c:pt>
              </c:numCache>
            </c:numRef>
          </c:xVal>
          <c:yVal>
            <c:numRef>
              <c:f>'Simple Harmonic Motion'!$O$5:$O$11</c:f>
              <c:numCache>
                <c:formatCode>0.00</c:formatCode>
                <c:ptCount val="7"/>
                <c:pt idx="0">
                  <c:v>4.9647379984745506E-2</c:v>
                </c:pt>
                <c:pt idx="1">
                  <c:v>4.2808200088887714E-2</c:v>
                </c:pt>
                <c:pt idx="2">
                  <c:v>3.894786299211464E-2</c:v>
                </c:pt>
                <c:pt idx="3">
                  <c:v>3.4084446177282429E-2</c:v>
                </c:pt>
                <c:pt idx="4">
                  <c:v>2.9545257150105701E-2</c:v>
                </c:pt>
                <c:pt idx="5">
                  <c:v>2.3344400711194618E-2</c:v>
                </c:pt>
                <c:pt idx="6">
                  <c:v>1.8734286855468258E-2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CA7-4E90-BF8C-22992677EE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9462383"/>
        <c:axId val="1019451343"/>
      </c:scatterChart>
      <c:valAx>
        <c:axId val="10194623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9451343"/>
        <c:crosses val="autoZero"/>
        <c:crossBetween val="midCat"/>
      </c:valAx>
      <c:valAx>
        <c:axId val="1019451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94623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1. The Wedge  </a:t>
            </a:r>
          </a:p>
          <a:p>
            <a:pPr>
              <a:defRPr/>
            </a:pPr>
            <a:r>
              <a:rPr lang="en-US"/>
              <a:t>Graph of 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5292407606095351E-2"/>
          <c:y val="0.19047583635382009"/>
          <c:w val="0.88380796150481189"/>
          <c:h val="0.6153546952464275"/>
        </c:manualLayout>
      </c:layout>
      <c:scatterChart>
        <c:scatterStyle val="lineMarker"/>
        <c:varyColors val="0"/>
        <c:ser>
          <c:idx val="0"/>
          <c:order val="0"/>
          <c:tx>
            <c:strRef>
              <c:f>'Rotational Friction'!$A$19</c:f>
              <c:strCache>
                <c:ptCount val="1"/>
                <c:pt idx="0">
                  <c:v>Graph of Load v effort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Friction'!$A$7:$A$16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Friction'!$B$7:$B$16</c:f>
              <c:numCache>
                <c:formatCode>General</c:formatCode>
                <c:ptCount val="10"/>
                <c:pt idx="0">
                  <c:v>68</c:v>
                </c:pt>
                <c:pt idx="1">
                  <c:v>110</c:v>
                </c:pt>
                <c:pt idx="2">
                  <c:v>140</c:v>
                </c:pt>
                <c:pt idx="3">
                  <c:v>174</c:v>
                </c:pt>
                <c:pt idx="4">
                  <c:v>207</c:v>
                </c:pt>
                <c:pt idx="5">
                  <c:v>250</c:v>
                </c:pt>
                <c:pt idx="6">
                  <c:v>262</c:v>
                </c:pt>
                <c:pt idx="7">
                  <c:v>300</c:v>
                </c:pt>
                <c:pt idx="8">
                  <c:v>340</c:v>
                </c:pt>
                <c:pt idx="9">
                  <c:v>363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1D5-406D-9A4E-6DBBC2D87C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50878975"/>
        <c:axId val="1750879935"/>
      </c:scatterChart>
      <c:valAx>
        <c:axId val="17508789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0879935"/>
        <c:crosses val="autoZero"/>
        <c:crossBetween val="midCat"/>
      </c:valAx>
      <c:valAx>
        <c:axId val="17508799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087897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1. The Wedge </a:t>
            </a:r>
          </a:p>
          <a:p>
            <a:pPr>
              <a:defRPr/>
            </a:pPr>
            <a:r>
              <a:rPr lang="en-GB"/>
              <a:t>Graph of</a:t>
            </a:r>
            <a:r>
              <a:rPr lang="en-GB" baseline="0"/>
              <a:t> </a:t>
            </a:r>
            <a:r>
              <a:rPr lang="en-GB"/>
              <a:t>Efficiency v</a:t>
            </a:r>
            <a:r>
              <a:rPr lang="en-GB" baseline="0"/>
              <a:t> Load</a:t>
            </a:r>
          </a:p>
        </c:rich>
      </c:tx>
      <c:layout>
        <c:manualLayout>
          <c:xMode val="edge"/>
          <c:yMode val="edge"/>
          <c:x val="0.28492344706911638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'Rotational Friction'!$I$3:$I$6</c:f>
              <c:strCache>
                <c:ptCount val="4"/>
                <c:pt idx="2">
                  <c:v>Efficiency</c:v>
                </c:pt>
                <c:pt idx="3">
                  <c:v>%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Friction'!$H$7:$H$16</c:f>
              <c:numCache>
                <c:formatCode>General</c:formatCode>
                <c:ptCount val="10"/>
                <c:pt idx="0">
                  <c:v>1.4705882352941178</c:v>
                </c:pt>
                <c:pt idx="1">
                  <c:v>1.9230769230769231</c:v>
                </c:pt>
                <c:pt idx="2">
                  <c:v>2.2058823529411766</c:v>
                </c:pt>
                <c:pt idx="3">
                  <c:v>2.0202020202020203</c:v>
                </c:pt>
                <c:pt idx="4">
                  <c:v>2.3364485981308412</c:v>
                </c:pt>
                <c:pt idx="5">
                  <c:v>2.459016393442623</c:v>
                </c:pt>
                <c:pt idx="6">
                  <c:v>2.6515151515151514</c:v>
                </c:pt>
                <c:pt idx="7">
                  <c:v>2.8776978417266186</c:v>
                </c:pt>
                <c:pt idx="8">
                  <c:v>2.9411764705882355</c:v>
                </c:pt>
                <c:pt idx="9">
                  <c:v>2.9411764705882355</c:v>
                </c:pt>
              </c:numCache>
            </c:numRef>
          </c:xVal>
          <c:yVal>
            <c:numRef>
              <c:f>'Rotational Friction'!$I$7:$I$16</c:f>
              <c:numCache>
                <c:formatCode>0.00%</c:formatCode>
                <c:ptCount val="10"/>
                <c:pt idx="0">
                  <c:v>0.12156635821229378</c:v>
                </c:pt>
                <c:pt idx="1">
                  <c:v>0.15897139150838416</c:v>
                </c:pt>
                <c:pt idx="2">
                  <c:v>0.18234953731844067</c:v>
                </c:pt>
                <c:pt idx="3">
                  <c:v>0.16700024966537327</c:v>
                </c:pt>
                <c:pt idx="4">
                  <c:v>0.19314281211299011</c:v>
                </c:pt>
                <c:pt idx="5">
                  <c:v>0.20327489405990107</c:v>
                </c:pt>
                <c:pt idx="6">
                  <c:v>0.21918782768580239</c:v>
                </c:pt>
                <c:pt idx="7">
                  <c:v>0.23788524772477629</c:v>
                </c:pt>
                <c:pt idx="8">
                  <c:v>0.24313271642458756</c:v>
                </c:pt>
                <c:pt idx="9">
                  <c:v>0.24313271642458756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8C2-4862-80DF-69C66C55E0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5991407"/>
        <c:axId val="1825990447"/>
      </c:scatterChart>
      <c:valAx>
        <c:axId val="18259914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5990447"/>
        <c:crosses val="autoZero"/>
        <c:crossBetween val="midCat"/>
      </c:valAx>
      <c:valAx>
        <c:axId val="1825990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599140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3. Ball Bearing</a:t>
            </a:r>
          </a:p>
          <a:p>
            <a:pPr>
              <a:defRPr/>
            </a:pPr>
            <a:r>
              <a:rPr lang="en-US"/>
              <a:t>Graph</a:t>
            </a:r>
            <a:r>
              <a:rPr lang="en-US" baseline="0"/>
              <a:t> of </a:t>
            </a:r>
            <a:r>
              <a:rPr lang="en-US"/>
              <a:t>Load v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Load v effort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Friction'!$P$8:$P$17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Friction'!$Q$8:$Q$17</c:f>
              <c:numCache>
                <c:formatCode>General</c:formatCode>
                <c:ptCount val="10"/>
                <c:pt idx="0">
                  <c:v>60</c:v>
                </c:pt>
                <c:pt idx="1">
                  <c:v>110</c:v>
                </c:pt>
                <c:pt idx="2">
                  <c:v>160</c:v>
                </c:pt>
                <c:pt idx="3">
                  <c:v>210</c:v>
                </c:pt>
                <c:pt idx="4">
                  <c:v>260</c:v>
                </c:pt>
                <c:pt idx="5">
                  <c:v>310</c:v>
                </c:pt>
                <c:pt idx="6">
                  <c:v>360</c:v>
                </c:pt>
                <c:pt idx="7">
                  <c:v>410</c:v>
                </c:pt>
                <c:pt idx="8">
                  <c:v>460</c:v>
                </c:pt>
                <c:pt idx="9">
                  <c:v>510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4B4-4226-B928-08AF943D26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9882959"/>
        <c:axId val="1789885839"/>
      </c:scatterChart>
      <c:valAx>
        <c:axId val="178988295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9885839"/>
        <c:crosses val="autoZero"/>
        <c:crossBetween val="midCat"/>
      </c:valAx>
      <c:valAx>
        <c:axId val="1789885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98829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1.1 The</a:t>
            </a:r>
            <a:r>
              <a:rPr lang="en-GB" baseline="0"/>
              <a:t> Wedge</a:t>
            </a:r>
          </a:p>
          <a:p>
            <a:pPr>
              <a:defRPr/>
            </a:pPr>
            <a:r>
              <a:rPr lang="en-GB" baseline="0"/>
              <a:t>Graph of Load vs Effort</a:t>
            </a:r>
            <a:endParaRPr lang="en-GB"/>
          </a:p>
        </c:rich>
      </c:tx>
      <c:layout>
        <c:manualLayout>
          <c:xMode val="edge"/>
          <c:yMode val="edge"/>
          <c:x val="0.35353455818022744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Load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Friction'!$F$7:$F$16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Friction'!$G$7:$G$16</c:f>
              <c:numCache>
                <c:formatCode>General</c:formatCode>
                <c:ptCount val="10"/>
                <c:pt idx="0">
                  <c:v>34</c:v>
                </c:pt>
                <c:pt idx="1">
                  <c:v>52</c:v>
                </c:pt>
                <c:pt idx="2">
                  <c:v>68</c:v>
                </c:pt>
                <c:pt idx="3">
                  <c:v>99</c:v>
                </c:pt>
                <c:pt idx="4">
                  <c:v>107</c:v>
                </c:pt>
                <c:pt idx="5">
                  <c:v>122</c:v>
                </c:pt>
                <c:pt idx="6">
                  <c:v>132</c:v>
                </c:pt>
                <c:pt idx="7">
                  <c:v>139</c:v>
                </c:pt>
                <c:pt idx="8">
                  <c:v>153</c:v>
                </c:pt>
                <c:pt idx="9">
                  <c:v>170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D531-4F9B-8938-11A8BD3CFB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4872992"/>
        <c:axId val="1024875392"/>
      </c:scatterChart>
      <c:valAx>
        <c:axId val="1024872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4875392"/>
        <c:crosses val="autoZero"/>
        <c:crossBetween val="midCat"/>
      </c:valAx>
      <c:valAx>
        <c:axId val="102487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4872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1.1</a:t>
            </a:r>
            <a:r>
              <a:rPr lang="en-GB" baseline="0"/>
              <a:t> The Wedge</a:t>
            </a:r>
          </a:p>
          <a:p>
            <a:pPr>
              <a:defRPr/>
            </a:pPr>
            <a:r>
              <a:rPr lang="en-GB" baseline="0"/>
              <a:t>Graph of Efficiency v Load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v>Efficiency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Friction'!$I$7:$I$16</c:f>
              <c:numCache>
                <c:formatCode>0.00%</c:formatCode>
                <c:ptCount val="10"/>
                <c:pt idx="0">
                  <c:v>0.12156635821229378</c:v>
                </c:pt>
                <c:pt idx="1">
                  <c:v>0.15897139150838416</c:v>
                </c:pt>
                <c:pt idx="2">
                  <c:v>0.18234953731844067</c:v>
                </c:pt>
                <c:pt idx="3">
                  <c:v>0.16700024966537327</c:v>
                </c:pt>
                <c:pt idx="4">
                  <c:v>0.19314281211299011</c:v>
                </c:pt>
                <c:pt idx="5">
                  <c:v>0.20327489405990107</c:v>
                </c:pt>
                <c:pt idx="6">
                  <c:v>0.21918782768580239</c:v>
                </c:pt>
                <c:pt idx="7">
                  <c:v>0.23788524772477629</c:v>
                </c:pt>
                <c:pt idx="8">
                  <c:v>0.24313271642458756</c:v>
                </c:pt>
                <c:pt idx="9">
                  <c:v>0.24313271642458756</c:v>
                </c:pt>
              </c:numCache>
            </c:numRef>
          </c:xVal>
          <c:yVal>
            <c:numRef>
              <c:f>'Rotational Friction'!$F$7:$F$16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47-4876-95D0-68F97D6E6B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9038447"/>
        <c:axId val="679041327"/>
      </c:scatterChart>
      <c:valAx>
        <c:axId val="6790384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9041327"/>
        <c:crosses val="autoZero"/>
        <c:crossBetween val="midCat"/>
      </c:valAx>
      <c:valAx>
        <c:axId val="679041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903844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2.</a:t>
            </a:r>
            <a:r>
              <a:rPr lang="en-GB" baseline="0"/>
              <a:t> The Screw Jack</a:t>
            </a:r>
          </a:p>
          <a:p>
            <a:pPr>
              <a:defRPr/>
            </a:pPr>
            <a:r>
              <a:rPr lang="en-GB" baseline="0"/>
              <a:t>Graph of Load v Effort</a:t>
            </a:r>
          </a:p>
        </c:rich>
      </c:tx>
      <c:layout>
        <c:manualLayout>
          <c:xMode val="edge"/>
          <c:yMode val="edge"/>
          <c:x val="0.32614566929133865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Load v Effort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Friction'!$K$7:$K$16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Friction'!$L$7:$L$16</c:f>
              <c:numCache>
                <c:formatCode>General</c:formatCode>
                <c:ptCount val="10"/>
                <c:pt idx="0">
                  <c:v>100</c:v>
                </c:pt>
                <c:pt idx="1">
                  <c:v>84</c:v>
                </c:pt>
                <c:pt idx="2">
                  <c:v>82</c:v>
                </c:pt>
                <c:pt idx="3">
                  <c:v>81</c:v>
                </c:pt>
                <c:pt idx="4">
                  <c:v>80</c:v>
                </c:pt>
                <c:pt idx="5">
                  <c:v>79</c:v>
                </c:pt>
                <c:pt idx="6">
                  <c:v>90</c:v>
                </c:pt>
                <c:pt idx="7">
                  <c:v>100</c:v>
                </c:pt>
                <c:pt idx="8">
                  <c:v>105</c:v>
                </c:pt>
                <c:pt idx="9">
                  <c:v>110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949-4CE2-BE8B-2A89D68848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3383408"/>
        <c:axId val="1203388208"/>
      </c:scatterChart>
      <c:valAx>
        <c:axId val="12033834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3388208"/>
        <c:crosses val="autoZero"/>
        <c:crossBetween val="midCat"/>
      </c:valAx>
      <c:valAx>
        <c:axId val="1203388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33834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2. The Screw</a:t>
            </a:r>
            <a:r>
              <a:rPr lang="en-US" baseline="0"/>
              <a:t> Jack</a:t>
            </a:r>
          </a:p>
          <a:p>
            <a:pPr>
              <a:defRPr/>
            </a:pPr>
            <a:r>
              <a:rPr lang="en-US" baseline="0"/>
              <a:t>Graph of </a:t>
            </a:r>
            <a:r>
              <a:rPr lang="en-US"/>
              <a:t>Efficiency v Load</a:t>
            </a:r>
          </a:p>
        </c:rich>
      </c:tx>
      <c:layout>
        <c:manualLayout>
          <c:xMode val="edge"/>
          <c:yMode val="edge"/>
          <c:x val="0.36829155730533686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v>Efficiency v Load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Friction'!$K$7:$K$16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Friction'!$N$7:$N$16</c:f>
              <c:numCache>
                <c:formatCode>0.00%</c:formatCode>
                <c:ptCount val="10"/>
                <c:pt idx="0">
                  <c:v>9.9472794190788826E-3</c:v>
                </c:pt>
                <c:pt idx="1">
                  <c:v>2.3683998616854482E-2</c:v>
                </c:pt>
                <c:pt idx="2">
                  <c:v>3.6392485679556885E-2</c:v>
                </c:pt>
                <c:pt idx="3">
                  <c:v>4.9122367501624103E-2</c:v>
                </c:pt>
                <c:pt idx="4">
                  <c:v>6.217049636924301E-2</c:v>
                </c:pt>
                <c:pt idx="5">
                  <c:v>7.554895761325732E-2</c:v>
                </c:pt>
                <c:pt idx="6">
                  <c:v>7.7367728815057962E-2</c:v>
                </c:pt>
                <c:pt idx="7">
                  <c:v>7.957823535263106E-2</c:v>
                </c:pt>
                <c:pt idx="8">
                  <c:v>8.5262395020676132E-2</c:v>
                </c:pt>
                <c:pt idx="9">
                  <c:v>9.042981290071711E-2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C70-49F3-A674-B8E49DE719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9877376"/>
        <c:axId val="1219876896"/>
      </c:scatterChart>
      <c:valAx>
        <c:axId val="1219877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9876896"/>
        <c:crosses val="autoZero"/>
        <c:crossBetween val="midCat"/>
      </c:valAx>
      <c:valAx>
        <c:axId val="1219876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9877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3.</a:t>
            </a:r>
            <a:r>
              <a:rPr lang="en-GB" baseline="0"/>
              <a:t> Ball Bearing</a:t>
            </a:r>
          </a:p>
          <a:p>
            <a:pPr>
              <a:defRPr/>
            </a:pPr>
            <a:r>
              <a:rPr lang="en-GB" baseline="0"/>
              <a:t>Graph of Efficiency v Load</a:t>
            </a:r>
            <a:endParaRPr lang="en-GB"/>
          </a:p>
        </c:rich>
      </c:tx>
      <c:layout>
        <c:manualLayout>
          <c:xMode val="edge"/>
          <c:yMode val="edge"/>
          <c:x val="0.31742344706911629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3. Ball Bearing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FF04-47A6-9D8C-D35E8055D455}"/>
            </c:ext>
          </c:extLst>
        </c:ser>
        <c:ser>
          <c:idx val="1"/>
          <c:order val="1"/>
          <c:tx>
            <c:v>3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Friction'!$P$8:$P$17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Friction'!$S$8:$S$17</c:f>
              <c:numCache>
                <c:formatCode>0.00%</c:formatCode>
                <c:ptCount val="10"/>
                <c:pt idx="0">
                  <c:v>0.83333333333333337</c:v>
                </c:pt>
                <c:pt idx="1">
                  <c:v>0.90909090909090906</c:v>
                </c:pt>
                <c:pt idx="2">
                  <c:v>0.9375</c:v>
                </c:pt>
                <c:pt idx="3">
                  <c:v>0.95238095238095233</c:v>
                </c:pt>
                <c:pt idx="4">
                  <c:v>0.96153846153846156</c:v>
                </c:pt>
                <c:pt idx="5">
                  <c:v>0.967741935483871</c:v>
                </c:pt>
                <c:pt idx="6">
                  <c:v>0.97222222222222221</c:v>
                </c:pt>
                <c:pt idx="7">
                  <c:v>0.97560975609756095</c:v>
                </c:pt>
                <c:pt idx="8">
                  <c:v>0.97826086956521741</c:v>
                </c:pt>
                <c:pt idx="9">
                  <c:v>0.98039215686274506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F04-47A6-9D8C-D35E8055D4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6655600"/>
        <c:axId val="1226653680"/>
      </c:scatterChart>
      <c:valAx>
        <c:axId val="12266556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6653680"/>
        <c:crosses val="autoZero"/>
        <c:crossBetween val="midCat"/>
      </c:valAx>
      <c:valAx>
        <c:axId val="1226653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66556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3.1 Oil Sintered Bearing</a:t>
            </a:r>
          </a:p>
          <a:p>
            <a:pPr>
              <a:defRPr/>
            </a:pPr>
            <a:r>
              <a:rPr lang="en-US"/>
              <a:t>Graph of Load</a:t>
            </a:r>
            <a:r>
              <a:rPr lang="en-US" baseline="0"/>
              <a:t> v Effort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Friction'!$U$8:$U$17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Friction'!$V$8:$V$17</c:f>
              <c:numCache>
                <c:formatCode>General</c:formatCode>
                <c:ptCount val="10"/>
                <c:pt idx="0">
                  <c:v>70</c:v>
                </c:pt>
                <c:pt idx="1">
                  <c:v>120</c:v>
                </c:pt>
                <c:pt idx="2">
                  <c:v>180</c:v>
                </c:pt>
                <c:pt idx="3">
                  <c:v>250</c:v>
                </c:pt>
                <c:pt idx="4">
                  <c:v>290</c:v>
                </c:pt>
                <c:pt idx="5">
                  <c:v>350</c:v>
                </c:pt>
                <c:pt idx="6">
                  <c:v>400</c:v>
                </c:pt>
                <c:pt idx="7">
                  <c:v>460</c:v>
                </c:pt>
                <c:pt idx="8">
                  <c:v>520</c:v>
                </c:pt>
                <c:pt idx="9">
                  <c:v>580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E3-4D83-8BA1-854884B1B5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5412431"/>
        <c:axId val="1262177424"/>
      </c:scatterChart>
      <c:valAx>
        <c:axId val="95541243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2177424"/>
        <c:crosses val="autoZero"/>
        <c:crossBetween val="midCat"/>
      </c:valAx>
      <c:valAx>
        <c:axId val="1262177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41243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3.1</a:t>
            </a:r>
            <a:r>
              <a:rPr lang="en-GB" baseline="0"/>
              <a:t> </a:t>
            </a:r>
            <a:r>
              <a:rPr lang="en-GB"/>
              <a:t>Oil</a:t>
            </a:r>
            <a:r>
              <a:rPr lang="en-GB" baseline="0"/>
              <a:t> Sintered Bearing</a:t>
            </a:r>
          </a:p>
          <a:p>
            <a:pPr>
              <a:defRPr/>
            </a:pPr>
            <a:r>
              <a:rPr lang="en-GB" baseline="0"/>
              <a:t>Graph of Efficiency v Load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Friction'!$U$8:$U$17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Friction'!$X$8:$X$17</c:f>
              <c:numCache>
                <c:formatCode>0.00%</c:formatCode>
                <c:ptCount val="10"/>
                <c:pt idx="0">
                  <c:v>0.7142857142857143</c:v>
                </c:pt>
                <c:pt idx="1">
                  <c:v>0.83333333333333337</c:v>
                </c:pt>
                <c:pt idx="2">
                  <c:v>0.83333333333333337</c:v>
                </c:pt>
                <c:pt idx="3">
                  <c:v>0.8</c:v>
                </c:pt>
                <c:pt idx="4">
                  <c:v>0.86206896551724133</c:v>
                </c:pt>
                <c:pt idx="5">
                  <c:v>0.8571428571428571</c:v>
                </c:pt>
                <c:pt idx="6">
                  <c:v>0.875</c:v>
                </c:pt>
                <c:pt idx="7">
                  <c:v>0.86956521739130432</c:v>
                </c:pt>
                <c:pt idx="8">
                  <c:v>0.86538461538461542</c:v>
                </c:pt>
                <c:pt idx="9">
                  <c:v>0.86206896551724133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8B1-4DBE-AC4B-6B0BA14A96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9879296"/>
        <c:axId val="1219872576"/>
      </c:scatterChart>
      <c:valAx>
        <c:axId val="12198792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9872576"/>
        <c:crosses val="autoZero"/>
        <c:crossBetween val="midCat"/>
      </c:valAx>
      <c:valAx>
        <c:axId val="1219872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98792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3.2 Brass Bearing</a:t>
            </a:r>
          </a:p>
          <a:p>
            <a:pPr>
              <a:defRPr/>
            </a:pPr>
            <a:r>
              <a:rPr lang="en-GB"/>
              <a:t>Graph of</a:t>
            </a:r>
            <a:r>
              <a:rPr lang="en-GB" baseline="0"/>
              <a:t> Load v Effort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Friction'!$Z$8:$Z$17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Friction'!$AA$8:$AA$17</c:f>
              <c:numCache>
                <c:formatCode>General</c:formatCode>
                <c:ptCount val="10"/>
                <c:pt idx="0">
                  <c:v>61</c:v>
                </c:pt>
                <c:pt idx="1">
                  <c:v>116</c:v>
                </c:pt>
                <c:pt idx="2">
                  <c:v>173</c:v>
                </c:pt>
                <c:pt idx="3">
                  <c:v>228</c:v>
                </c:pt>
                <c:pt idx="4">
                  <c:v>290</c:v>
                </c:pt>
                <c:pt idx="5">
                  <c:v>318</c:v>
                </c:pt>
                <c:pt idx="6">
                  <c:v>400</c:v>
                </c:pt>
                <c:pt idx="7">
                  <c:v>460</c:v>
                </c:pt>
                <c:pt idx="8">
                  <c:v>520</c:v>
                </c:pt>
                <c:pt idx="9">
                  <c:v>570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71D-4F10-B8DD-D755727157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1654208"/>
        <c:axId val="1201667648"/>
      </c:scatterChart>
      <c:valAx>
        <c:axId val="1201654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1667648"/>
        <c:crosses val="autoZero"/>
        <c:crossBetween val="midCat"/>
      </c:valAx>
      <c:valAx>
        <c:axId val="120166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1654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3.2 Brass Bearing</a:t>
            </a:r>
          </a:p>
          <a:p>
            <a:pPr>
              <a:defRPr/>
            </a:pPr>
            <a:r>
              <a:rPr lang="en-GB"/>
              <a:t>Graph</a:t>
            </a:r>
            <a:r>
              <a:rPr lang="en-GB" baseline="0"/>
              <a:t> of Efficiency v Load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120603674540682"/>
          <c:y val="0.27398148148148149"/>
          <c:w val="0.8331272965879265"/>
          <c:h val="0.64213764946048413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Friction'!$Z$8:$Z$17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Friction'!$AC$8:$AC$17</c:f>
              <c:numCache>
                <c:formatCode>0.00%</c:formatCode>
                <c:ptCount val="10"/>
                <c:pt idx="0">
                  <c:v>0.81967213114754101</c:v>
                </c:pt>
                <c:pt idx="1">
                  <c:v>0.86206896551724133</c:v>
                </c:pt>
                <c:pt idx="2">
                  <c:v>0.86705202312138729</c:v>
                </c:pt>
                <c:pt idx="3">
                  <c:v>0.8771929824561403</c:v>
                </c:pt>
                <c:pt idx="4">
                  <c:v>0.86206896551724133</c:v>
                </c:pt>
                <c:pt idx="5">
                  <c:v>0.94339622641509435</c:v>
                </c:pt>
                <c:pt idx="6">
                  <c:v>0.875</c:v>
                </c:pt>
                <c:pt idx="7">
                  <c:v>0.86956521739130432</c:v>
                </c:pt>
                <c:pt idx="8">
                  <c:v>0.86538461538461542</c:v>
                </c:pt>
                <c:pt idx="9">
                  <c:v>0.8771929824561403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F06-4B63-B0C9-E834692A39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7438528"/>
        <c:axId val="1267441408"/>
      </c:scatterChart>
      <c:valAx>
        <c:axId val="1267438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7441408"/>
        <c:crosses val="autoZero"/>
        <c:crossBetween val="midCat"/>
      </c:valAx>
      <c:valAx>
        <c:axId val="1267441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74385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3.3 Tufnol Bearing</a:t>
            </a:r>
          </a:p>
          <a:p>
            <a:pPr>
              <a:defRPr/>
            </a:pPr>
            <a:r>
              <a:rPr lang="en-GB"/>
              <a:t>Graph</a:t>
            </a:r>
            <a:r>
              <a:rPr lang="en-GB" baseline="0"/>
              <a:t> of Load v Effort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Friction'!$AE$8:$AE$17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Friction'!$AF$8:$AF$17</c:f>
              <c:numCache>
                <c:formatCode>General</c:formatCode>
                <c:ptCount val="10"/>
                <c:pt idx="0">
                  <c:v>57</c:v>
                </c:pt>
                <c:pt idx="1">
                  <c:v>111</c:v>
                </c:pt>
                <c:pt idx="2">
                  <c:v>164</c:v>
                </c:pt>
                <c:pt idx="3">
                  <c:v>217</c:v>
                </c:pt>
                <c:pt idx="4">
                  <c:v>270</c:v>
                </c:pt>
                <c:pt idx="5">
                  <c:v>320</c:v>
                </c:pt>
                <c:pt idx="6">
                  <c:v>372</c:v>
                </c:pt>
                <c:pt idx="7">
                  <c:v>426</c:v>
                </c:pt>
                <c:pt idx="8">
                  <c:v>482</c:v>
                </c:pt>
                <c:pt idx="9">
                  <c:v>539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655-43B1-A0E2-0C6FBA0E2E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7325392"/>
        <c:axId val="1117325872"/>
      </c:scatterChart>
      <c:valAx>
        <c:axId val="1117325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7325872"/>
        <c:crosses val="autoZero"/>
        <c:crossBetween val="midCat"/>
      </c:valAx>
      <c:valAx>
        <c:axId val="1117325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7325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3.3 Tufnol Bearing</a:t>
            </a:r>
          </a:p>
          <a:p>
            <a:pPr>
              <a:defRPr/>
            </a:pPr>
            <a:r>
              <a:rPr lang="en-GB"/>
              <a:t>Graph of Efficiency</a:t>
            </a:r>
            <a:r>
              <a:rPr lang="en-GB" baseline="0"/>
              <a:t> v Load</a:t>
            </a:r>
            <a:endParaRPr lang="en-GB"/>
          </a:p>
        </c:rich>
      </c:tx>
      <c:layout>
        <c:manualLayout>
          <c:xMode val="edge"/>
          <c:yMode val="edge"/>
          <c:x val="0.29282633420822396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'Rotational Friction'!$AE$8:$AE$17</c:f>
              <c:numCache>
                <c:formatCode>General</c:formatCode>
                <c:ptCount val="10"/>
                <c:pt idx="0">
                  <c:v>50</c:v>
                </c:pt>
                <c:pt idx="1">
                  <c:v>100</c:v>
                </c:pt>
                <c:pt idx="2">
                  <c:v>150</c:v>
                </c:pt>
                <c:pt idx="3">
                  <c:v>200</c:v>
                </c:pt>
                <c:pt idx="4">
                  <c:v>250</c:v>
                </c:pt>
                <c:pt idx="5">
                  <c:v>300</c:v>
                </c:pt>
                <c:pt idx="6">
                  <c:v>350</c:v>
                </c:pt>
                <c:pt idx="7">
                  <c:v>400</c:v>
                </c:pt>
                <c:pt idx="8">
                  <c:v>450</c:v>
                </c:pt>
                <c:pt idx="9">
                  <c:v>500</c:v>
                </c:pt>
              </c:numCache>
            </c:numRef>
          </c:xVal>
          <c:yVal>
            <c:numRef>
              <c:f>'Rotational Friction'!$AH$8:$AH$17</c:f>
              <c:numCache>
                <c:formatCode>0.00%</c:formatCode>
                <c:ptCount val="10"/>
                <c:pt idx="0">
                  <c:v>0.8771929824561403</c:v>
                </c:pt>
                <c:pt idx="1">
                  <c:v>0.90090090090090091</c:v>
                </c:pt>
                <c:pt idx="2">
                  <c:v>0.91463414634146345</c:v>
                </c:pt>
                <c:pt idx="3">
                  <c:v>0.92165898617511521</c:v>
                </c:pt>
                <c:pt idx="4">
                  <c:v>0.92592592592592593</c:v>
                </c:pt>
                <c:pt idx="5">
                  <c:v>0.9375</c:v>
                </c:pt>
                <c:pt idx="6">
                  <c:v>0.94086021505376349</c:v>
                </c:pt>
                <c:pt idx="7">
                  <c:v>0.93896713615023475</c:v>
                </c:pt>
                <c:pt idx="8">
                  <c:v>0.93360995850622408</c:v>
                </c:pt>
                <c:pt idx="9">
                  <c:v>0.92764378478664189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7DC-4885-B5EA-BE361E6627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7328272"/>
        <c:axId val="1117328752"/>
      </c:scatterChart>
      <c:valAx>
        <c:axId val="1117328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7328752"/>
        <c:crosses val="autoZero"/>
        <c:crossBetween val="midCat"/>
      </c:valAx>
      <c:valAx>
        <c:axId val="1117328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7328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.xml"/><Relationship Id="rId13" Type="http://schemas.openxmlformats.org/officeDocument/2006/relationships/chart" Target="../charts/chart21.xml"/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12" Type="http://schemas.openxmlformats.org/officeDocument/2006/relationships/chart" Target="../charts/chart20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11" Type="http://schemas.openxmlformats.org/officeDocument/2006/relationships/chart" Target="../charts/chart19.xml"/><Relationship Id="rId5" Type="http://schemas.openxmlformats.org/officeDocument/2006/relationships/chart" Target="../charts/chart13.xml"/><Relationship Id="rId10" Type="http://schemas.openxmlformats.org/officeDocument/2006/relationships/chart" Target="../charts/chart18.xml"/><Relationship Id="rId4" Type="http://schemas.openxmlformats.org/officeDocument/2006/relationships/chart" Target="../charts/chart12.xml"/><Relationship Id="rId9" Type="http://schemas.openxmlformats.org/officeDocument/2006/relationships/chart" Target="../charts/chart17.xml"/><Relationship Id="rId14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27</xdr:row>
      <xdr:rowOff>66675</xdr:rowOff>
    </xdr:from>
    <xdr:to>
      <xdr:col>10</xdr:col>
      <xdr:colOff>906780</xdr:colOff>
      <xdr:row>53</xdr:row>
      <xdr:rowOff>137160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D696A0A-BF04-5769-7524-AD7587A2D34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243840</xdr:colOff>
      <xdr:row>53</xdr:row>
      <xdr:rowOff>163830</xdr:rowOff>
    </xdr:from>
    <xdr:to>
      <xdr:col>10</xdr:col>
      <xdr:colOff>906780</xdr:colOff>
      <xdr:row>76</xdr:row>
      <xdr:rowOff>91440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39BCD2D-52DF-2B04-9150-5DD32DC33DF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0</xdr:colOff>
      <xdr:row>27</xdr:row>
      <xdr:rowOff>3810</xdr:rowOff>
    </xdr:from>
    <xdr:to>
      <xdr:col>27</xdr:col>
      <xdr:colOff>274320</xdr:colOff>
      <xdr:row>41</xdr:row>
      <xdr:rowOff>179070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84FDD70-97F1-6AC1-D4FA-A68EA5BA5B4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7620</xdr:colOff>
      <xdr:row>43</xdr:row>
      <xdr:rowOff>11430</xdr:rowOff>
    </xdr:from>
    <xdr:to>
      <xdr:col>27</xdr:col>
      <xdr:colOff>281940</xdr:colOff>
      <xdr:row>58</xdr:row>
      <xdr:rowOff>11430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43C1F32-A368-8C65-E6DA-BFCAA03271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27</xdr:col>
      <xdr:colOff>601980</xdr:colOff>
      <xdr:row>26</xdr:row>
      <xdr:rowOff>186690</xdr:rowOff>
    </xdr:from>
    <xdr:to>
      <xdr:col>33</xdr:col>
      <xdr:colOff>434340</xdr:colOff>
      <xdr:row>41</xdr:row>
      <xdr:rowOff>171450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A0B970AF-F89C-B99B-4D7D-7F7B419E94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27</xdr:col>
      <xdr:colOff>594360</xdr:colOff>
      <xdr:row>43</xdr:row>
      <xdr:rowOff>3810</xdr:rowOff>
    </xdr:from>
    <xdr:to>
      <xdr:col>33</xdr:col>
      <xdr:colOff>426720</xdr:colOff>
      <xdr:row>58</xdr:row>
      <xdr:rowOff>3810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51A4BB0A-5FE9-15C9-B7A5-C03DB474F8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186912</xdr:colOff>
      <xdr:row>15</xdr:row>
      <xdr:rowOff>8739</xdr:rowOff>
    </xdr:from>
    <xdr:to>
      <xdr:col>3</xdr:col>
      <xdr:colOff>1147481</xdr:colOff>
      <xdr:row>33</xdr:row>
      <xdr:rowOff>116540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75BEF4B-4CE4-7DC5-5ECF-512572ADE0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877196</xdr:colOff>
      <xdr:row>15</xdr:row>
      <xdr:rowOff>7397</xdr:rowOff>
    </xdr:from>
    <xdr:to>
      <xdr:col>11</xdr:col>
      <xdr:colOff>0</xdr:colOff>
      <xdr:row>32</xdr:row>
      <xdr:rowOff>170329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890065D-4302-8D69-7ECF-64E31E9F8F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171450</xdr:rowOff>
    </xdr:from>
    <xdr:to>
      <xdr:col>7</xdr:col>
      <xdr:colOff>301662</xdr:colOff>
      <xdr:row>35</xdr:row>
      <xdr:rowOff>171450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EB3455E-CA68-596A-BAF1-E407895EDC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36</xdr:row>
      <xdr:rowOff>8964</xdr:rowOff>
    </xdr:from>
    <xdr:to>
      <xdr:col>7</xdr:col>
      <xdr:colOff>304800</xdr:colOff>
      <xdr:row>51</xdr:row>
      <xdr:rowOff>62752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3BDB428-EA93-0613-E0DA-DD15A74815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605118</xdr:colOff>
      <xdr:row>22</xdr:row>
      <xdr:rowOff>8965</xdr:rowOff>
    </xdr:from>
    <xdr:to>
      <xdr:col>24</xdr:col>
      <xdr:colOff>300318</xdr:colOff>
      <xdr:row>37</xdr:row>
      <xdr:rowOff>62753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B21BDCF-4159-EAB6-7480-DE2E76F637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52</xdr:row>
      <xdr:rowOff>179293</xdr:rowOff>
    </xdr:from>
    <xdr:to>
      <xdr:col>7</xdr:col>
      <xdr:colOff>304800</xdr:colOff>
      <xdr:row>68</xdr:row>
      <xdr:rowOff>53787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C715131-0B74-4332-68E3-089C0959FC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4482</xdr:colOff>
      <xdr:row>70</xdr:row>
      <xdr:rowOff>0</xdr:rowOff>
    </xdr:from>
    <xdr:to>
      <xdr:col>7</xdr:col>
      <xdr:colOff>309282</xdr:colOff>
      <xdr:row>85</xdr:row>
      <xdr:rowOff>53788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520507D-8F13-C638-4BB4-04C28257AE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31376</xdr:colOff>
      <xdr:row>22</xdr:row>
      <xdr:rowOff>8965</xdr:rowOff>
    </xdr:from>
    <xdr:to>
      <xdr:col>15</xdr:col>
      <xdr:colOff>452717</xdr:colOff>
      <xdr:row>37</xdr:row>
      <xdr:rowOff>62753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71FFE1D-FAE2-2931-EE21-28FC7BAC38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31377</xdr:colOff>
      <xdr:row>38</xdr:row>
      <xdr:rowOff>161364</xdr:rowOff>
    </xdr:from>
    <xdr:to>
      <xdr:col>15</xdr:col>
      <xdr:colOff>452718</xdr:colOff>
      <xdr:row>54</xdr:row>
      <xdr:rowOff>35858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7827F928-AADD-4178-F06D-5EFFAD3E9D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605118</xdr:colOff>
      <xdr:row>39</xdr:row>
      <xdr:rowOff>0</xdr:rowOff>
    </xdr:from>
    <xdr:to>
      <xdr:col>24</xdr:col>
      <xdr:colOff>300318</xdr:colOff>
      <xdr:row>54</xdr:row>
      <xdr:rowOff>53788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721050C-BAAC-37B3-4D72-A7351481D6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25</xdr:col>
      <xdr:colOff>112059</xdr:colOff>
      <xdr:row>21</xdr:row>
      <xdr:rowOff>170329</xdr:rowOff>
    </xdr:from>
    <xdr:to>
      <xdr:col>32</xdr:col>
      <xdr:colOff>416859</xdr:colOff>
      <xdr:row>37</xdr:row>
      <xdr:rowOff>44823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6622F4A6-3314-7AB2-ADC3-E647C027D6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25</xdr:col>
      <xdr:colOff>4483</xdr:colOff>
      <xdr:row>38</xdr:row>
      <xdr:rowOff>170329</xdr:rowOff>
    </xdr:from>
    <xdr:to>
      <xdr:col>32</xdr:col>
      <xdr:colOff>309283</xdr:colOff>
      <xdr:row>54</xdr:row>
      <xdr:rowOff>44823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E54B0D73-994B-21EE-BE73-83CC979D72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33</xdr:col>
      <xdr:colOff>4483</xdr:colOff>
      <xdr:row>22</xdr:row>
      <xdr:rowOff>0</xdr:rowOff>
    </xdr:from>
    <xdr:to>
      <xdr:col>40</xdr:col>
      <xdr:colOff>309283</xdr:colOff>
      <xdr:row>37</xdr:row>
      <xdr:rowOff>53788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C9290732-C713-CF6D-C831-AA467EA1EC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32</xdr:col>
      <xdr:colOff>605118</xdr:colOff>
      <xdr:row>39</xdr:row>
      <xdr:rowOff>0</xdr:rowOff>
    </xdr:from>
    <xdr:to>
      <xdr:col>40</xdr:col>
      <xdr:colOff>300318</xdr:colOff>
      <xdr:row>54</xdr:row>
      <xdr:rowOff>53788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C5CF5225-8FBB-129F-7D7F-D8A6B88284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41</xdr:col>
      <xdr:colOff>4483</xdr:colOff>
      <xdr:row>22</xdr:row>
      <xdr:rowOff>1</xdr:rowOff>
    </xdr:from>
    <xdr:to>
      <xdr:col>48</xdr:col>
      <xdr:colOff>309283</xdr:colOff>
      <xdr:row>37</xdr:row>
      <xdr:rowOff>53789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BCFC8B77-C82C-CE1A-3DE1-E1586E158F4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41</xdr:col>
      <xdr:colOff>13447</xdr:colOff>
      <xdr:row>39</xdr:row>
      <xdr:rowOff>1</xdr:rowOff>
    </xdr:from>
    <xdr:to>
      <xdr:col>48</xdr:col>
      <xdr:colOff>318247</xdr:colOff>
      <xdr:row>54</xdr:row>
      <xdr:rowOff>53789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BB1BE16D-096D-177E-FEE5-1DE4A296DB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7E9BB-4065-4244-912F-C92E2A9CE66E}">
  <sheetPr>
    <tabColor rgb="FFFFC000"/>
  </sheetPr>
  <dimension ref="A1:AG30"/>
  <sheetViews>
    <sheetView zoomScaleNormal="100" workbookViewId="0">
      <selection activeCell="AI36" sqref="AI36"/>
    </sheetView>
  </sheetViews>
  <sheetFormatPr defaultRowHeight="14.4" x14ac:dyDescent="0.3"/>
  <cols>
    <col min="1" max="1" width="14.44140625" customWidth="1"/>
    <col min="2" max="2" width="9.88671875" bestFit="1" customWidth="1"/>
    <col min="3" max="3" width="10.33203125" customWidth="1"/>
    <col min="4" max="4" width="11.33203125" bestFit="1" customWidth="1"/>
    <col min="6" max="6" width="13.44140625" customWidth="1"/>
    <col min="7" max="7" width="15.5546875" bestFit="1" customWidth="1"/>
    <col min="8" max="8" width="9.88671875" bestFit="1" customWidth="1"/>
    <col min="9" max="9" width="9.33203125" bestFit="1" customWidth="1"/>
    <col min="11" max="11" width="13.44140625" customWidth="1"/>
    <col min="12" max="12" width="15.5546875" customWidth="1"/>
    <col min="13" max="13" width="10.109375" bestFit="1" customWidth="1"/>
    <col min="14" max="14" width="15.5546875" bestFit="1" customWidth="1"/>
    <col min="17" max="17" width="22.33203125" bestFit="1" customWidth="1"/>
    <col min="18" max="20" width="15.5546875" bestFit="1" customWidth="1"/>
    <col min="21" max="21" width="18" bestFit="1" customWidth="1"/>
    <col min="24" max="24" width="13.6640625" customWidth="1"/>
    <col min="25" max="25" width="11.33203125" customWidth="1"/>
    <col min="26" max="26" width="11" customWidth="1"/>
    <col min="30" max="30" width="13.33203125" customWidth="1"/>
    <col min="31" max="31" width="14.109375" customWidth="1"/>
    <col min="32" max="32" width="15" customWidth="1"/>
  </cols>
  <sheetData>
    <row r="1" spans="1:33" x14ac:dyDescent="0.3">
      <c r="A1" s="1" t="s">
        <v>4</v>
      </c>
      <c r="X1" s="1" t="s">
        <v>5</v>
      </c>
      <c r="AD1" s="183" t="s">
        <v>6</v>
      </c>
      <c r="AE1" s="183"/>
      <c r="AF1" s="183"/>
    </row>
    <row r="2" spans="1:33" x14ac:dyDescent="0.3">
      <c r="A2" s="1"/>
    </row>
    <row r="3" spans="1:33" ht="15" thickBot="1" x14ac:dyDescent="0.35">
      <c r="A3" s="1" t="s">
        <v>7</v>
      </c>
      <c r="F3" s="1" t="s">
        <v>8</v>
      </c>
      <c r="K3" s="1" t="s">
        <v>9</v>
      </c>
      <c r="Q3" s="1" t="s">
        <v>10</v>
      </c>
    </row>
    <row r="4" spans="1:33" ht="15" thickTop="1" x14ac:dyDescent="0.3">
      <c r="A4" s="15"/>
      <c r="B4" s="16" t="s">
        <v>11</v>
      </c>
      <c r="C4" s="17" t="s">
        <v>12</v>
      </c>
      <c r="D4" s="18"/>
      <c r="F4" s="15"/>
      <c r="G4" s="28" t="s">
        <v>11</v>
      </c>
      <c r="H4" s="29" t="s">
        <v>12</v>
      </c>
      <c r="I4" s="30"/>
      <c r="K4" s="15"/>
      <c r="L4" s="43" t="s">
        <v>11</v>
      </c>
      <c r="M4" s="44" t="s">
        <v>13</v>
      </c>
      <c r="N4" s="45" t="s">
        <v>12</v>
      </c>
      <c r="O4" s="46"/>
      <c r="Q4" s="15"/>
      <c r="R4" s="58" t="s">
        <v>11</v>
      </c>
      <c r="S4" s="59" t="s">
        <v>12</v>
      </c>
      <c r="T4" s="59" t="s">
        <v>11</v>
      </c>
      <c r="U4" s="60" t="s">
        <v>12</v>
      </c>
      <c r="X4" s="15"/>
      <c r="Y4" s="16" t="s">
        <v>11</v>
      </c>
      <c r="Z4" s="17" t="s">
        <v>12</v>
      </c>
      <c r="AA4" s="18"/>
      <c r="AD4" s="15"/>
      <c r="AE4" s="28" t="s">
        <v>11</v>
      </c>
      <c r="AF4" s="29" t="s">
        <v>12</v>
      </c>
      <c r="AG4" s="30"/>
    </row>
    <row r="5" spans="1:33" x14ac:dyDescent="0.3">
      <c r="A5" s="15"/>
      <c r="B5" s="19" t="s">
        <v>14</v>
      </c>
      <c r="C5" s="20" t="s">
        <v>14</v>
      </c>
      <c r="D5" s="21" t="s">
        <v>15</v>
      </c>
      <c r="F5" s="15"/>
      <c r="G5" s="31" t="s">
        <v>16</v>
      </c>
      <c r="H5" s="32" t="s">
        <v>17</v>
      </c>
      <c r="I5" s="33" t="s">
        <v>15</v>
      </c>
      <c r="K5" s="15"/>
      <c r="L5" s="47" t="s">
        <v>18</v>
      </c>
      <c r="M5" s="48" t="s">
        <v>19</v>
      </c>
      <c r="N5" s="49" t="s">
        <v>18</v>
      </c>
      <c r="O5" s="50" t="s">
        <v>15</v>
      </c>
      <c r="Q5" s="15"/>
      <c r="R5" s="61" t="s">
        <v>20</v>
      </c>
      <c r="S5" s="62" t="s">
        <v>18</v>
      </c>
      <c r="T5" s="62" t="s">
        <v>16</v>
      </c>
      <c r="U5" s="63" t="s">
        <v>21</v>
      </c>
      <c r="X5" s="15"/>
      <c r="Y5" s="19" t="s">
        <v>14</v>
      </c>
      <c r="Z5" s="20" t="s">
        <v>22</v>
      </c>
      <c r="AA5" s="21" t="s">
        <v>15</v>
      </c>
      <c r="AD5" s="15"/>
      <c r="AE5" s="31" t="s">
        <v>23</v>
      </c>
      <c r="AF5" s="32" t="s">
        <v>24</v>
      </c>
      <c r="AG5" s="33" t="s">
        <v>15</v>
      </c>
    </row>
    <row r="6" spans="1:33" ht="15" thickBot="1" x14ac:dyDescent="0.35">
      <c r="A6" s="4"/>
      <c r="B6" s="22" t="s">
        <v>25</v>
      </c>
      <c r="C6" s="23" t="s">
        <v>26</v>
      </c>
      <c r="D6" s="24" t="s">
        <v>27</v>
      </c>
      <c r="F6" s="4"/>
      <c r="G6" s="34" t="s">
        <v>25</v>
      </c>
      <c r="H6" s="35" t="s">
        <v>26</v>
      </c>
      <c r="I6" s="36" t="s">
        <v>27</v>
      </c>
      <c r="K6" s="4"/>
      <c r="L6" s="51" t="s">
        <v>25</v>
      </c>
      <c r="M6" s="52" t="s">
        <v>28</v>
      </c>
      <c r="N6" s="53" t="s">
        <v>26</v>
      </c>
      <c r="O6" s="54" t="s">
        <v>27</v>
      </c>
      <c r="Q6" s="4"/>
      <c r="R6" s="64" t="s">
        <v>25</v>
      </c>
      <c r="S6" s="65" t="s">
        <v>26</v>
      </c>
      <c r="T6" s="65" t="s">
        <v>28</v>
      </c>
      <c r="U6" s="66" t="s">
        <v>29</v>
      </c>
      <c r="X6" s="4"/>
      <c r="Y6" s="22" t="s">
        <v>25</v>
      </c>
      <c r="Z6" s="23" t="s">
        <v>26</v>
      </c>
      <c r="AA6" s="24" t="s">
        <v>27</v>
      </c>
      <c r="AD6" s="4"/>
      <c r="AE6" s="34" t="s">
        <v>25</v>
      </c>
      <c r="AF6" s="35" t="s">
        <v>26</v>
      </c>
      <c r="AG6" s="36" t="s">
        <v>27</v>
      </c>
    </row>
    <row r="7" spans="1:33" ht="15" thickTop="1" x14ac:dyDescent="0.3">
      <c r="A7" s="5" t="s">
        <v>30</v>
      </c>
      <c r="B7" s="105">
        <v>60</v>
      </c>
      <c r="C7" s="105">
        <v>60</v>
      </c>
      <c r="D7" s="121">
        <v>4.2361111111111113E-2</v>
      </c>
      <c r="F7" s="37" t="s">
        <v>30</v>
      </c>
      <c r="G7" s="105">
        <v>20</v>
      </c>
      <c r="H7" s="105">
        <v>100</v>
      </c>
      <c r="I7" s="121">
        <v>0.20902777777777778</v>
      </c>
      <c r="K7" s="10" t="s">
        <v>30</v>
      </c>
      <c r="L7" s="105">
        <v>60</v>
      </c>
      <c r="M7" s="105">
        <v>140</v>
      </c>
      <c r="N7" s="105">
        <v>60</v>
      </c>
      <c r="O7" s="121">
        <v>4.2361111111111113E-2</v>
      </c>
      <c r="Q7" s="67" t="s">
        <v>30</v>
      </c>
      <c r="R7" s="116">
        <v>140</v>
      </c>
      <c r="S7" s="116">
        <v>20</v>
      </c>
      <c r="T7" s="116">
        <v>60</v>
      </c>
      <c r="U7" s="117">
        <v>100</v>
      </c>
      <c r="X7" s="5" t="s">
        <v>30</v>
      </c>
      <c r="Y7" s="105">
        <v>10</v>
      </c>
      <c r="Z7" s="105">
        <v>40</v>
      </c>
      <c r="AA7" s="133" t="s">
        <v>31</v>
      </c>
      <c r="AD7" s="37" t="s">
        <v>30</v>
      </c>
      <c r="AE7" s="118">
        <v>1</v>
      </c>
      <c r="AF7" s="105">
        <v>40</v>
      </c>
      <c r="AG7" s="133" t="s">
        <v>32</v>
      </c>
    </row>
    <row r="8" spans="1:33" ht="15" thickBot="1" x14ac:dyDescent="0.35">
      <c r="A8" s="6" t="s">
        <v>33</v>
      </c>
      <c r="B8" s="99" t="s">
        <v>95</v>
      </c>
      <c r="C8" s="99" t="s">
        <v>95</v>
      </c>
      <c r="D8" s="169"/>
      <c r="F8" s="2" t="s">
        <v>33</v>
      </c>
      <c r="G8" s="99">
        <v>20</v>
      </c>
      <c r="H8" s="99">
        <v>100</v>
      </c>
      <c r="I8" s="103"/>
      <c r="K8" s="11" t="s">
        <v>33</v>
      </c>
      <c r="L8" s="99">
        <v>60</v>
      </c>
      <c r="M8" s="99">
        <v>140</v>
      </c>
      <c r="N8" s="99">
        <v>60</v>
      </c>
      <c r="O8" s="169">
        <v>4.2361111111111113E-2</v>
      </c>
      <c r="Q8" s="179" t="s">
        <v>34</v>
      </c>
      <c r="R8" s="180"/>
      <c r="S8" s="180"/>
      <c r="T8" s="180"/>
      <c r="U8" s="171">
        <f>(S7*U7)/(R7*T7)</f>
        <v>0.23809523809523808</v>
      </c>
      <c r="X8" s="7" t="s">
        <v>35</v>
      </c>
      <c r="Y8" s="102"/>
      <c r="Z8" s="102"/>
      <c r="AA8" s="104"/>
      <c r="AD8" s="3" t="s">
        <v>35</v>
      </c>
      <c r="AE8" s="102"/>
      <c r="AF8" s="110">
        <v>1</v>
      </c>
      <c r="AG8" s="104"/>
    </row>
    <row r="9" spans="1:33" ht="15.6" thickTop="1" thickBot="1" x14ac:dyDescent="0.35">
      <c r="A9" s="6" t="s">
        <v>35</v>
      </c>
      <c r="B9" s="99">
        <v>1</v>
      </c>
      <c r="C9" s="109">
        <v>1</v>
      </c>
      <c r="D9" s="169">
        <v>4.2361111111111113E-2</v>
      </c>
      <c r="F9" s="2" t="s">
        <v>35</v>
      </c>
      <c r="G9" s="99">
        <v>5</v>
      </c>
      <c r="H9" s="109">
        <v>1</v>
      </c>
      <c r="I9" s="169">
        <v>0.20902777777777778</v>
      </c>
      <c r="K9" s="11" t="s">
        <v>35</v>
      </c>
      <c r="L9" s="99">
        <v>1</v>
      </c>
      <c r="M9" s="113"/>
      <c r="N9" s="109">
        <v>1</v>
      </c>
      <c r="O9" s="169">
        <v>4.2361111111111113E-2</v>
      </c>
    </row>
    <row r="10" spans="1:33" ht="15.6" thickTop="1" thickBot="1" x14ac:dyDescent="0.35">
      <c r="A10" s="7" t="s">
        <v>36</v>
      </c>
      <c r="B10" s="110" t="s">
        <v>37</v>
      </c>
      <c r="C10" s="102" t="s">
        <v>38</v>
      </c>
      <c r="D10" s="111"/>
      <c r="F10" s="3" t="s">
        <v>36</v>
      </c>
      <c r="G10" s="110" t="s">
        <v>37</v>
      </c>
      <c r="H10" s="102" t="s">
        <v>94</v>
      </c>
      <c r="I10" s="111"/>
      <c r="K10" s="12" t="s">
        <v>36</v>
      </c>
      <c r="L10" s="110" t="s">
        <v>37</v>
      </c>
      <c r="M10" s="114"/>
      <c r="N10" s="102" t="s">
        <v>37</v>
      </c>
      <c r="O10" s="111"/>
      <c r="Q10" s="15"/>
      <c r="R10" s="58" t="s">
        <v>11</v>
      </c>
      <c r="S10" s="59" t="s">
        <v>12</v>
      </c>
      <c r="T10" s="59" t="s">
        <v>11</v>
      </c>
      <c r="U10" s="60" t="s">
        <v>12</v>
      </c>
      <c r="X10" s="184" t="s">
        <v>39</v>
      </c>
      <c r="Y10" s="185"/>
      <c r="Z10" s="185"/>
      <c r="AA10" s="186"/>
      <c r="AD10" s="184" t="s">
        <v>40</v>
      </c>
      <c r="AE10" s="185"/>
      <c r="AF10" s="185"/>
      <c r="AG10" s="186"/>
    </row>
    <row r="11" spans="1:33" ht="15.6" thickTop="1" thickBot="1" x14ac:dyDescent="0.35">
      <c r="Q11" s="15"/>
      <c r="R11" s="61" t="s">
        <v>20</v>
      </c>
      <c r="S11" s="62" t="s">
        <v>18</v>
      </c>
      <c r="T11" s="62" t="s">
        <v>16</v>
      </c>
      <c r="U11" s="63" t="s">
        <v>21</v>
      </c>
      <c r="X11" s="181" t="s">
        <v>41</v>
      </c>
      <c r="Y11" s="182"/>
      <c r="Z11" s="182"/>
      <c r="AA11" s="187"/>
      <c r="AD11" s="181" t="s">
        <v>42</v>
      </c>
      <c r="AE11" s="182"/>
      <c r="AF11" s="182"/>
      <c r="AG11" s="187"/>
    </row>
    <row r="12" spans="1:33" ht="15.6" thickTop="1" thickBot="1" x14ac:dyDescent="0.35">
      <c r="A12" s="184" t="s">
        <v>43</v>
      </c>
      <c r="B12" s="185"/>
      <c r="C12" s="185"/>
      <c r="D12" s="186"/>
      <c r="F12" s="184" t="s">
        <v>44</v>
      </c>
      <c r="G12" s="185"/>
      <c r="H12" s="185"/>
      <c r="I12" s="186"/>
      <c r="K12" s="184" t="s">
        <v>45</v>
      </c>
      <c r="L12" s="185"/>
      <c r="M12" s="185"/>
      <c r="N12" s="186"/>
      <c r="Q12" s="4"/>
      <c r="R12" s="64" t="s">
        <v>25</v>
      </c>
      <c r="S12" s="65" t="s">
        <v>26</v>
      </c>
      <c r="T12" s="65" t="s">
        <v>28</v>
      </c>
      <c r="U12" s="66" t="s">
        <v>29</v>
      </c>
      <c r="X12" s="13" t="s">
        <v>1</v>
      </c>
      <c r="Y12" s="13" t="s">
        <v>46</v>
      </c>
      <c r="Z12" s="13" t="s">
        <v>47</v>
      </c>
      <c r="AA12" s="13" t="s">
        <v>48</v>
      </c>
      <c r="AD12" s="38" t="s">
        <v>1</v>
      </c>
      <c r="AE12" s="38" t="s">
        <v>46</v>
      </c>
      <c r="AF12" s="38" t="s">
        <v>47</v>
      </c>
      <c r="AG12" s="38" t="s">
        <v>48</v>
      </c>
    </row>
    <row r="13" spans="1:33" ht="15.6" thickTop="1" thickBot="1" x14ac:dyDescent="0.35">
      <c r="A13" s="181" t="s">
        <v>49</v>
      </c>
      <c r="B13" s="182"/>
      <c r="C13" s="182"/>
      <c r="D13" s="187"/>
      <c r="F13" s="181" t="s">
        <v>50</v>
      </c>
      <c r="G13" s="182"/>
      <c r="H13" s="182"/>
      <c r="I13" s="187"/>
      <c r="K13" s="181" t="s">
        <v>49</v>
      </c>
      <c r="L13" s="182"/>
      <c r="M13" s="182"/>
      <c r="N13" s="187"/>
      <c r="Q13" s="67" t="s">
        <v>98</v>
      </c>
      <c r="R13" s="116">
        <v>3</v>
      </c>
      <c r="S13" s="116"/>
      <c r="T13" s="116"/>
      <c r="U13" s="117"/>
      <c r="X13" s="14"/>
      <c r="Y13" s="14"/>
      <c r="Z13" s="14" t="s">
        <v>51</v>
      </c>
      <c r="AA13" s="14" t="s">
        <v>52</v>
      </c>
      <c r="AD13" s="39"/>
      <c r="AE13" s="39"/>
      <c r="AF13" s="39" t="s">
        <v>51</v>
      </c>
      <c r="AG13" s="39" t="s">
        <v>52</v>
      </c>
    </row>
    <row r="14" spans="1:33" ht="15.6" thickTop="1" thickBot="1" x14ac:dyDescent="0.35">
      <c r="A14" s="13" t="s">
        <v>1</v>
      </c>
      <c r="B14" s="13" t="s">
        <v>46</v>
      </c>
      <c r="C14" s="13" t="s">
        <v>47</v>
      </c>
      <c r="D14" s="13" t="s">
        <v>48</v>
      </c>
      <c r="F14" s="38" t="s">
        <v>1</v>
      </c>
      <c r="G14" s="38" t="s">
        <v>46</v>
      </c>
      <c r="H14" s="38" t="s">
        <v>47</v>
      </c>
      <c r="I14" s="38" t="s">
        <v>48</v>
      </c>
      <c r="K14" s="8" t="s">
        <v>1</v>
      </c>
      <c r="L14" s="8" t="s">
        <v>46</v>
      </c>
      <c r="M14" s="8" t="s">
        <v>47</v>
      </c>
      <c r="N14" s="8" t="s">
        <v>48</v>
      </c>
      <c r="Q14" s="179" t="s">
        <v>53</v>
      </c>
      <c r="R14" s="180"/>
      <c r="S14" s="180"/>
      <c r="T14" s="180"/>
      <c r="U14" s="171"/>
      <c r="X14" s="26">
        <v>150</v>
      </c>
      <c r="Y14" s="106">
        <v>30</v>
      </c>
      <c r="Z14" s="168">
        <f t="shared" ref="Z14:Z18" si="0">$Y14/$X14</f>
        <v>0.2</v>
      </c>
      <c r="AA14" s="135">
        <f t="shared" ref="AA14:AA19" si="1">$Z14/4</f>
        <v>0.05</v>
      </c>
      <c r="AD14" s="41">
        <v>200</v>
      </c>
      <c r="AE14" s="106">
        <v>40</v>
      </c>
      <c r="AF14" s="136">
        <f>$AD14/$AE14</f>
        <v>5</v>
      </c>
      <c r="AG14" s="134">
        <f>$AF14/40</f>
        <v>0.125</v>
      </c>
    </row>
    <row r="15" spans="1:33" ht="15.6" thickTop="1" thickBot="1" x14ac:dyDescent="0.35">
      <c r="A15" s="14"/>
      <c r="B15" s="14"/>
      <c r="C15" s="14" t="s">
        <v>51</v>
      </c>
      <c r="D15" s="14" t="s">
        <v>52</v>
      </c>
      <c r="F15" s="39"/>
      <c r="G15" s="39"/>
      <c r="H15" s="39" t="s">
        <v>51</v>
      </c>
      <c r="I15" s="39" t="s">
        <v>52</v>
      </c>
      <c r="K15" s="9"/>
      <c r="L15" s="9"/>
      <c r="M15" s="9" t="s">
        <v>51</v>
      </c>
      <c r="N15" s="9" t="s">
        <v>52</v>
      </c>
      <c r="X15" s="26">
        <v>200</v>
      </c>
      <c r="Y15" s="107">
        <v>46</v>
      </c>
      <c r="Z15" s="168">
        <f t="shared" si="0"/>
        <v>0.23</v>
      </c>
      <c r="AA15" s="135">
        <f t="shared" si="1"/>
        <v>5.7500000000000002E-2</v>
      </c>
      <c r="AD15" s="41">
        <v>250</v>
      </c>
      <c r="AE15" s="107">
        <v>66</v>
      </c>
      <c r="AF15" s="136">
        <f t="shared" ref="AF15:AF20" si="2">$AD15/$AE15</f>
        <v>3.7878787878787881</v>
      </c>
      <c r="AG15" s="134">
        <f t="shared" ref="AG15:AG20" si="3">$AF15/40</f>
        <v>9.4696969696969696E-2</v>
      </c>
    </row>
    <row r="16" spans="1:33" ht="15.6" thickTop="1" thickBot="1" x14ac:dyDescent="0.35">
      <c r="A16" s="25">
        <v>50</v>
      </c>
      <c r="B16" s="112">
        <v>61</v>
      </c>
      <c r="C16" s="106">
        <f t="shared" ref="C16:C23" si="4">A16/B16</f>
        <v>0.81967213114754101</v>
      </c>
      <c r="D16" s="134">
        <f t="shared" ref="D16:D23" si="5">C16/1</f>
        <v>0.81967213114754101</v>
      </c>
      <c r="F16" s="40">
        <v>50</v>
      </c>
      <c r="G16" s="106">
        <v>10</v>
      </c>
      <c r="H16" s="106">
        <f t="shared" ref="H16:H23" si="6">(F16/G16)</f>
        <v>5</v>
      </c>
      <c r="I16" s="134">
        <f t="shared" ref="I16:I23" si="7">(H16/5)</f>
        <v>1</v>
      </c>
      <c r="K16" s="55">
        <v>50</v>
      </c>
      <c r="L16" s="106">
        <v>45</v>
      </c>
      <c r="M16" s="106">
        <f>(K16/L16)</f>
        <v>1.1111111111111112</v>
      </c>
      <c r="N16" s="134">
        <f>($M16/1)</f>
        <v>1.1111111111111112</v>
      </c>
      <c r="Q16" s="184" t="s">
        <v>54</v>
      </c>
      <c r="R16" s="185"/>
      <c r="S16" s="185"/>
      <c r="T16" s="186"/>
      <c r="X16" s="26">
        <v>250</v>
      </c>
      <c r="Y16" s="107">
        <v>60</v>
      </c>
      <c r="Z16" s="168">
        <f t="shared" si="0"/>
        <v>0.24</v>
      </c>
      <c r="AA16" s="135">
        <f t="shared" si="1"/>
        <v>0.06</v>
      </c>
      <c r="AD16" s="41">
        <v>300</v>
      </c>
      <c r="AE16" s="107">
        <v>77</v>
      </c>
      <c r="AF16" s="136">
        <f t="shared" si="2"/>
        <v>3.8961038961038961</v>
      </c>
      <c r="AG16" s="134">
        <f t="shared" si="3"/>
        <v>9.7402597402597407E-2</v>
      </c>
    </row>
    <row r="17" spans="1:33" ht="15.6" thickTop="1" thickBot="1" x14ac:dyDescent="0.35">
      <c r="A17" s="26">
        <v>100</v>
      </c>
      <c r="B17" s="107">
        <v>115</v>
      </c>
      <c r="C17" s="106">
        <f t="shared" si="4"/>
        <v>0.86956521739130432</v>
      </c>
      <c r="D17" s="134">
        <f t="shared" si="5"/>
        <v>0.86956521739130432</v>
      </c>
      <c r="F17" s="41">
        <v>100</v>
      </c>
      <c r="G17" s="107">
        <v>20</v>
      </c>
      <c r="H17" s="106">
        <f t="shared" si="6"/>
        <v>5</v>
      </c>
      <c r="I17" s="134">
        <f t="shared" si="7"/>
        <v>1</v>
      </c>
      <c r="K17" s="56">
        <v>100</v>
      </c>
      <c r="L17" s="107">
        <v>60</v>
      </c>
      <c r="M17" s="106">
        <f t="shared" ref="M17:M23" si="8">(K17/L17)</f>
        <v>1.6666666666666667</v>
      </c>
      <c r="N17" s="134">
        <f t="shared" ref="N17:N23" si="9">($M17/1)</f>
        <v>1.6666666666666667</v>
      </c>
      <c r="Q17" s="181" t="s">
        <v>97</v>
      </c>
      <c r="R17" s="182"/>
      <c r="S17" s="182"/>
      <c r="T17" s="4">
        <v>2.1429999999999998</v>
      </c>
      <c r="X17" s="26">
        <v>300</v>
      </c>
      <c r="Y17" s="107">
        <v>74</v>
      </c>
      <c r="Z17" s="168">
        <f t="shared" si="0"/>
        <v>0.24666666666666667</v>
      </c>
      <c r="AA17" s="135">
        <f t="shared" si="1"/>
        <v>6.1666666666666668E-2</v>
      </c>
      <c r="AD17" s="41">
        <v>350</v>
      </c>
      <c r="AE17" s="107">
        <v>90</v>
      </c>
      <c r="AF17" s="136">
        <f t="shared" si="2"/>
        <v>3.8888888888888888</v>
      </c>
      <c r="AG17" s="134">
        <f t="shared" si="3"/>
        <v>9.7222222222222224E-2</v>
      </c>
    </row>
    <row r="18" spans="1:33" ht="15.6" thickTop="1" thickBot="1" x14ac:dyDescent="0.35">
      <c r="A18" s="26">
        <v>150</v>
      </c>
      <c r="B18" s="170">
        <v>172</v>
      </c>
      <c r="C18" s="106">
        <f t="shared" si="4"/>
        <v>0.87209302325581395</v>
      </c>
      <c r="D18" s="134">
        <f t="shared" si="5"/>
        <v>0.87209302325581395</v>
      </c>
      <c r="F18" s="41">
        <v>150</v>
      </c>
      <c r="G18" s="107">
        <v>30</v>
      </c>
      <c r="H18" s="106">
        <f t="shared" si="6"/>
        <v>5</v>
      </c>
      <c r="I18" s="134">
        <f t="shared" si="7"/>
        <v>1</v>
      </c>
      <c r="K18" s="56">
        <v>150</v>
      </c>
      <c r="L18" s="107">
        <v>70</v>
      </c>
      <c r="M18" s="106">
        <f t="shared" si="8"/>
        <v>2.1428571428571428</v>
      </c>
      <c r="N18" s="134">
        <f t="shared" si="9"/>
        <v>2.1428571428571428</v>
      </c>
      <c r="Q18" s="68" t="s">
        <v>1</v>
      </c>
      <c r="R18" s="68" t="s">
        <v>46</v>
      </c>
      <c r="S18" s="68" t="s">
        <v>47</v>
      </c>
      <c r="T18" s="68" t="s">
        <v>48</v>
      </c>
      <c r="X18" s="26">
        <v>350</v>
      </c>
      <c r="Y18" s="107">
        <v>105</v>
      </c>
      <c r="Z18" s="168">
        <f t="shared" si="0"/>
        <v>0.3</v>
      </c>
      <c r="AA18" s="135">
        <f t="shared" si="1"/>
        <v>7.4999999999999997E-2</v>
      </c>
      <c r="AD18" s="41">
        <v>400</v>
      </c>
      <c r="AE18" s="107">
        <v>100</v>
      </c>
      <c r="AF18" s="136">
        <f t="shared" si="2"/>
        <v>4</v>
      </c>
      <c r="AG18" s="134">
        <f t="shared" si="3"/>
        <v>0.1</v>
      </c>
    </row>
    <row r="19" spans="1:33" ht="15.6" thickTop="1" thickBot="1" x14ac:dyDescent="0.35">
      <c r="A19" s="26">
        <v>200</v>
      </c>
      <c r="B19" s="107">
        <v>226</v>
      </c>
      <c r="C19" s="106">
        <f t="shared" si="4"/>
        <v>0.88495575221238942</v>
      </c>
      <c r="D19" s="134">
        <f t="shared" si="5"/>
        <v>0.88495575221238942</v>
      </c>
      <c r="F19" s="41">
        <v>200</v>
      </c>
      <c r="G19" s="107">
        <v>40</v>
      </c>
      <c r="H19" s="106">
        <f t="shared" si="6"/>
        <v>5</v>
      </c>
      <c r="I19" s="134">
        <f t="shared" si="7"/>
        <v>1</v>
      </c>
      <c r="K19" s="56">
        <v>200</v>
      </c>
      <c r="L19" s="107">
        <v>110</v>
      </c>
      <c r="M19" s="106">
        <f t="shared" si="8"/>
        <v>1.8181818181818181</v>
      </c>
      <c r="N19" s="134">
        <f t="shared" si="9"/>
        <v>1.8181818181818181</v>
      </c>
      <c r="Q19" s="69"/>
      <c r="R19" s="69"/>
      <c r="S19" s="69" t="s">
        <v>51</v>
      </c>
      <c r="T19" s="69" t="s">
        <v>52</v>
      </c>
      <c r="X19" s="26">
        <v>400</v>
      </c>
      <c r="Y19" s="107">
        <v>108</v>
      </c>
      <c r="Z19" s="168">
        <f>$Y19/$X19</f>
        <v>0.27</v>
      </c>
      <c r="AA19" s="135">
        <f t="shared" si="1"/>
        <v>6.7500000000000004E-2</v>
      </c>
      <c r="AD19" s="41">
        <v>450</v>
      </c>
      <c r="AE19" s="107">
        <v>105</v>
      </c>
      <c r="AF19" s="136">
        <f t="shared" si="2"/>
        <v>4.2857142857142856</v>
      </c>
      <c r="AG19" s="134">
        <f t="shared" si="3"/>
        <v>0.10714285714285714</v>
      </c>
    </row>
    <row r="20" spans="1:33" ht="15.6" thickTop="1" thickBot="1" x14ac:dyDescent="0.35">
      <c r="A20" s="26">
        <v>250</v>
      </c>
      <c r="B20" s="107">
        <v>282</v>
      </c>
      <c r="C20" s="106">
        <f t="shared" si="4"/>
        <v>0.88652482269503541</v>
      </c>
      <c r="D20" s="134">
        <f t="shared" si="5"/>
        <v>0.88652482269503541</v>
      </c>
      <c r="F20" s="41">
        <v>250</v>
      </c>
      <c r="G20" s="107">
        <v>50</v>
      </c>
      <c r="H20" s="106">
        <f t="shared" si="6"/>
        <v>5</v>
      </c>
      <c r="I20" s="134">
        <f t="shared" si="7"/>
        <v>1</v>
      </c>
      <c r="K20" s="56">
        <v>250</v>
      </c>
      <c r="L20" s="107">
        <v>153</v>
      </c>
      <c r="M20" s="106">
        <f t="shared" si="8"/>
        <v>1.6339869281045751</v>
      </c>
      <c r="N20" s="134">
        <f t="shared" si="9"/>
        <v>1.6339869281045751</v>
      </c>
      <c r="Q20" s="70">
        <v>50</v>
      </c>
      <c r="R20" s="106">
        <v>45</v>
      </c>
      <c r="S20" s="106">
        <f>(Q20/R20)</f>
        <v>1.1111111111111112</v>
      </c>
      <c r="T20" s="134">
        <f>(S20/$T$17)</f>
        <v>0.51848395292165717</v>
      </c>
      <c r="X20" s="27">
        <v>450</v>
      </c>
      <c r="Y20" s="108">
        <v>134</v>
      </c>
      <c r="Z20" s="168">
        <f>$Y20/$X20</f>
        <v>0.29777777777777775</v>
      </c>
      <c r="AA20" s="135">
        <f>$Z20/4</f>
        <v>7.4444444444444438E-2</v>
      </c>
      <c r="AD20" s="42">
        <v>500</v>
      </c>
      <c r="AE20" s="108">
        <v>110</v>
      </c>
      <c r="AF20" s="136">
        <f t="shared" si="2"/>
        <v>4.5454545454545459</v>
      </c>
      <c r="AG20" s="134">
        <f t="shared" si="3"/>
        <v>0.11363636363636365</v>
      </c>
    </row>
    <row r="21" spans="1:33" ht="15" thickTop="1" x14ac:dyDescent="0.3">
      <c r="A21" s="26">
        <v>300</v>
      </c>
      <c r="B21" s="107">
        <v>340</v>
      </c>
      <c r="C21" s="107">
        <f t="shared" si="4"/>
        <v>0.88235294117647056</v>
      </c>
      <c r="D21" s="134">
        <f t="shared" si="5"/>
        <v>0.88235294117647056</v>
      </c>
      <c r="F21" s="41">
        <v>300</v>
      </c>
      <c r="G21" s="107">
        <v>60</v>
      </c>
      <c r="H21" s="106">
        <f t="shared" si="6"/>
        <v>5</v>
      </c>
      <c r="I21" s="134">
        <f t="shared" si="7"/>
        <v>1</v>
      </c>
      <c r="K21" s="56">
        <v>300</v>
      </c>
      <c r="L21" s="107">
        <v>193</v>
      </c>
      <c r="M21" s="106">
        <f t="shared" si="8"/>
        <v>1.5544041450777202</v>
      </c>
      <c r="N21" s="134">
        <f t="shared" si="9"/>
        <v>1.5544041450777202</v>
      </c>
      <c r="Q21" s="71">
        <v>100</v>
      </c>
      <c r="R21" s="107">
        <v>65</v>
      </c>
      <c r="S21" s="106">
        <f t="shared" ref="S21:S27" si="10">(Q21/R21)</f>
        <v>1.5384615384615385</v>
      </c>
      <c r="T21" s="134">
        <f t="shared" ref="T21:T27" si="11">(S21/$T$17)</f>
        <v>0.71790085789152525</v>
      </c>
    </row>
    <row r="22" spans="1:33" x14ac:dyDescent="0.3">
      <c r="A22" s="26">
        <v>350</v>
      </c>
      <c r="B22" s="107">
        <v>400</v>
      </c>
      <c r="C22" s="107">
        <f t="shared" si="4"/>
        <v>0.875</v>
      </c>
      <c r="D22" s="134">
        <f t="shared" si="5"/>
        <v>0.875</v>
      </c>
      <c r="F22" s="41">
        <v>350</v>
      </c>
      <c r="G22" s="107">
        <v>70</v>
      </c>
      <c r="H22" s="106">
        <f t="shared" si="6"/>
        <v>5</v>
      </c>
      <c r="I22" s="134">
        <f t="shared" si="7"/>
        <v>1</v>
      </c>
      <c r="K22" s="56">
        <v>350</v>
      </c>
      <c r="L22" s="107">
        <v>224</v>
      </c>
      <c r="M22" s="106">
        <f t="shared" si="8"/>
        <v>1.5625</v>
      </c>
      <c r="N22" s="134">
        <f t="shared" si="9"/>
        <v>1.5625</v>
      </c>
      <c r="Q22" s="71">
        <v>150</v>
      </c>
      <c r="R22" s="107">
        <v>90</v>
      </c>
      <c r="S22" s="106">
        <f t="shared" si="10"/>
        <v>1.6666666666666667</v>
      </c>
      <c r="T22" s="134">
        <f t="shared" si="11"/>
        <v>0.77772592938248575</v>
      </c>
      <c r="X22" s="1" t="s">
        <v>55</v>
      </c>
      <c r="AD22" s="1" t="s">
        <v>55</v>
      </c>
    </row>
    <row r="23" spans="1:33" ht="15" thickBot="1" x14ac:dyDescent="0.35">
      <c r="A23" s="27">
        <v>400</v>
      </c>
      <c r="B23" s="108">
        <v>460</v>
      </c>
      <c r="C23" s="108">
        <f t="shared" si="4"/>
        <v>0.86956521739130432</v>
      </c>
      <c r="D23" s="134">
        <f t="shared" si="5"/>
        <v>0.86956521739130432</v>
      </c>
      <c r="F23" s="42">
        <v>400</v>
      </c>
      <c r="G23" s="108">
        <v>80</v>
      </c>
      <c r="H23" s="106">
        <f t="shared" si="6"/>
        <v>5</v>
      </c>
      <c r="I23" s="134">
        <f t="shared" si="7"/>
        <v>1</v>
      </c>
      <c r="K23" s="57">
        <v>400</v>
      </c>
      <c r="L23" s="108">
        <v>265</v>
      </c>
      <c r="M23" s="106">
        <f t="shared" si="8"/>
        <v>1.5094339622641511</v>
      </c>
      <c r="N23" s="134">
        <f t="shared" si="9"/>
        <v>1.5094339622641511</v>
      </c>
      <c r="Q23" s="71">
        <v>200</v>
      </c>
      <c r="R23" s="107">
        <v>135</v>
      </c>
      <c r="S23" s="106">
        <f t="shared" si="10"/>
        <v>1.4814814814814814</v>
      </c>
      <c r="T23" s="134">
        <f t="shared" si="11"/>
        <v>0.69131193722887607</v>
      </c>
      <c r="X23" s="1" t="s">
        <v>56</v>
      </c>
      <c r="AD23" s="1" t="s">
        <v>56</v>
      </c>
    </row>
    <row r="24" spans="1:33" ht="15" thickTop="1" x14ac:dyDescent="0.3">
      <c r="Q24" s="71">
        <v>250</v>
      </c>
      <c r="R24" s="107">
        <v>150</v>
      </c>
      <c r="S24" s="106">
        <f t="shared" si="10"/>
        <v>1.6666666666666667</v>
      </c>
      <c r="T24" s="134">
        <f t="shared" si="11"/>
        <v>0.77772592938248575</v>
      </c>
    </row>
    <row r="25" spans="1:33" x14ac:dyDescent="0.3">
      <c r="A25" s="1" t="s">
        <v>55</v>
      </c>
      <c r="F25" s="1" t="s">
        <v>55</v>
      </c>
      <c r="K25" s="1" t="s">
        <v>55</v>
      </c>
      <c r="M25" t="s">
        <v>96</v>
      </c>
      <c r="Q25" s="71">
        <v>300</v>
      </c>
      <c r="R25" s="107">
        <v>175</v>
      </c>
      <c r="S25" s="106">
        <f t="shared" si="10"/>
        <v>1.7142857142857142</v>
      </c>
      <c r="T25" s="134">
        <f t="shared" si="11"/>
        <v>0.79994667022198518</v>
      </c>
    </row>
    <row r="26" spans="1:33" x14ac:dyDescent="0.3">
      <c r="A26" s="1" t="s">
        <v>56</v>
      </c>
      <c r="F26" s="1" t="s">
        <v>56</v>
      </c>
      <c r="K26" s="1" t="s">
        <v>56</v>
      </c>
      <c r="Q26" s="71">
        <v>350</v>
      </c>
      <c r="R26" s="107">
        <v>210</v>
      </c>
      <c r="S26" s="106">
        <f t="shared" si="10"/>
        <v>1.6666666666666667</v>
      </c>
      <c r="T26" s="134">
        <f t="shared" si="11"/>
        <v>0.77772592938248575</v>
      </c>
    </row>
    <row r="27" spans="1:33" ht="15" thickBot="1" x14ac:dyDescent="0.35">
      <c r="Q27" s="72">
        <v>400</v>
      </c>
      <c r="R27" s="108">
        <v>235</v>
      </c>
      <c r="S27" s="106">
        <f t="shared" si="10"/>
        <v>1.7021276595744681</v>
      </c>
      <c r="T27" s="134">
        <f t="shared" si="11"/>
        <v>0.79427328958211307</v>
      </c>
      <c r="W27" s="115"/>
    </row>
    <row r="28" spans="1:33" ht="15" thickTop="1" x14ac:dyDescent="0.3"/>
    <row r="29" spans="1:33" x14ac:dyDescent="0.3">
      <c r="Q29" s="1" t="s">
        <v>55</v>
      </c>
    </row>
    <row r="30" spans="1:33" x14ac:dyDescent="0.3">
      <c r="Q30" s="1" t="s">
        <v>56</v>
      </c>
    </row>
  </sheetData>
  <mergeCells count="15">
    <mergeCell ref="A12:D12"/>
    <mergeCell ref="A13:D13"/>
    <mergeCell ref="F12:I12"/>
    <mergeCell ref="F13:I13"/>
    <mergeCell ref="K12:N12"/>
    <mergeCell ref="K13:N13"/>
    <mergeCell ref="Q8:T8"/>
    <mergeCell ref="Q17:S17"/>
    <mergeCell ref="AD1:AF1"/>
    <mergeCell ref="X10:AA10"/>
    <mergeCell ref="X11:AA11"/>
    <mergeCell ref="AD10:AG10"/>
    <mergeCell ref="AD11:AG11"/>
    <mergeCell ref="Q16:T16"/>
    <mergeCell ref="Q14:T1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19830-5EF6-401A-83C8-0AD3A36612D0}">
  <sheetPr>
    <tabColor rgb="FF92D050"/>
  </sheetPr>
  <dimension ref="A1:P19"/>
  <sheetViews>
    <sheetView tabSelected="1" zoomScale="85" zoomScaleNormal="85" workbookViewId="0">
      <selection activeCell="N30" sqref="N30"/>
    </sheetView>
  </sheetViews>
  <sheetFormatPr defaultRowHeight="14.4" x14ac:dyDescent="0.3"/>
  <cols>
    <col min="1" max="1" width="16.109375" bestFit="1" customWidth="1"/>
    <col min="2" max="2" width="36.5546875" bestFit="1" customWidth="1"/>
    <col min="4" max="4" width="16.6640625" bestFit="1" customWidth="1"/>
    <col min="5" max="5" width="14.88671875" bestFit="1" customWidth="1"/>
    <col min="6" max="6" width="21.109375" bestFit="1" customWidth="1"/>
    <col min="7" max="7" width="14" bestFit="1" customWidth="1"/>
    <col min="12" max="12" width="16.6640625" bestFit="1" customWidth="1"/>
    <col min="13" max="13" width="14.88671875" bestFit="1" customWidth="1"/>
    <col min="14" max="14" width="16.33203125" bestFit="1" customWidth="1"/>
    <col min="15" max="15" width="14.44140625" bestFit="1" customWidth="1"/>
  </cols>
  <sheetData>
    <row r="1" spans="1:16" x14ac:dyDescent="0.3">
      <c r="A1" s="137" t="s">
        <v>57</v>
      </c>
      <c r="B1" s="150"/>
      <c r="C1" s="138" t="s">
        <v>58</v>
      </c>
      <c r="D1" s="138">
        <v>9.81</v>
      </c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</row>
    <row r="2" spans="1:16" x14ac:dyDescent="0.3">
      <c r="A2" s="138"/>
      <c r="B2" s="151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</row>
    <row r="3" spans="1:16" ht="83.4" x14ac:dyDescent="4.1500000000000004">
      <c r="A3" s="139" t="s">
        <v>59</v>
      </c>
      <c r="B3" s="152" t="s">
        <v>60</v>
      </c>
      <c r="C3" s="141" t="s">
        <v>61</v>
      </c>
      <c r="D3" s="140" t="s">
        <v>62</v>
      </c>
      <c r="E3" s="140" t="s">
        <v>63</v>
      </c>
      <c r="F3" s="140" t="s">
        <v>64</v>
      </c>
      <c r="G3" s="140" t="s">
        <v>93</v>
      </c>
      <c r="H3" s="138"/>
      <c r="I3" s="142" t="s">
        <v>66</v>
      </c>
      <c r="J3" s="143" t="s">
        <v>60</v>
      </c>
      <c r="K3" s="144" t="s">
        <v>61</v>
      </c>
      <c r="L3" s="143" t="s">
        <v>62</v>
      </c>
      <c r="M3" s="143" t="s">
        <v>63</v>
      </c>
      <c r="N3" s="143" t="s">
        <v>64</v>
      </c>
      <c r="O3" s="143" t="s">
        <v>65</v>
      </c>
      <c r="P3" s="138"/>
    </row>
    <row r="4" spans="1:16" x14ac:dyDescent="0.3">
      <c r="A4" s="138"/>
      <c r="B4" s="153" t="s">
        <v>67</v>
      </c>
      <c r="C4" s="145" t="s">
        <v>68</v>
      </c>
      <c r="D4" s="145" t="s">
        <v>69</v>
      </c>
      <c r="E4" s="145" t="s">
        <v>69</v>
      </c>
      <c r="F4" s="145" t="s">
        <v>69</v>
      </c>
      <c r="G4" s="145" t="s">
        <v>68</v>
      </c>
      <c r="H4" s="138"/>
      <c r="I4" s="138"/>
      <c r="J4" s="146" t="s">
        <v>67</v>
      </c>
      <c r="K4" s="147" t="s">
        <v>68</v>
      </c>
      <c r="L4" s="147" t="s">
        <v>69</v>
      </c>
      <c r="M4" s="160" t="s">
        <v>69</v>
      </c>
      <c r="N4" s="160" t="s">
        <v>69</v>
      </c>
      <c r="O4" s="147" t="s">
        <v>68</v>
      </c>
      <c r="P4" s="138"/>
    </row>
    <row r="5" spans="1:16" x14ac:dyDescent="0.3">
      <c r="A5" s="138"/>
      <c r="B5" s="154">
        <v>0.5</v>
      </c>
      <c r="C5" s="148">
        <f>SQRT(B5)</f>
        <v>0.70710678118654757</v>
      </c>
      <c r="D5" s="155">
        <v>67</v>
      </c>
      <c r="E5" s="148">
        <f>$D5/50</f>
        <v>1.34</v>
      </c>
      <c r="F5" s="164">
        <f>(2*PI())*(SQRT(B5/$D$1))</f>
        <v>1.4185033534428875</v>
      </c>
      <c r="G5" s="164">
        <f>($E5/(2*PI()))^2</f>
        <v>4.5483079337045429E-2</v>
      </c>
      <c r="H5" s="138"/>
      <c r="I5" s="138"/>
      <c r="J5" s="149">
        <v>0.5</v>
      </c>
      <c r="K5" s="148">
        <f>SQRT($J5)</f>
        <v>0.70710678118654757</v>
      </c>
      <c r="L5" s="158">
        <v>70</v>
      </c>
      <c r="M5" s="161">
        <f>$L5/50</f>
        <v>1.4</v>
      </c>
      <c r="N5" s="165">
        <f>(2*PI())*SQRT($K5/$D$1)</f>
        <v>1.6868942805695015</v>
      </c>
      <c r="O5" s="164">
        <f>($M5/(2*PI()))^2</f>
        <v>4.9647379984745506E-2</v>
      </c>
      <c r="P5" s="138"/>
    </row>
    <row r="6" spans="1:16" x14ac:dyDescent="0.3">
      <c r="A6" s="138"/>
      <c r="B6" s="154">
        <v>0.45</v>
      </c>
      <c r="C6" s="148">
        <f t="shared" ref="C6:C11" si="0">SQRT(B6)</f>
        <v>0.67082039324993692</v>
      </c>
      <c r="D6" s="156">
        <v>61</v>
      </c>
      <c r="E6" s="148">
        <f t="shared" ref="E6:E11" si="1">$D6/50</f>
        <v>1.22</v>
      </c>
      <c r="F6" s="164">
        <f t="shared" ref="F6:F11" si="2">(2*PI())*(SQRT(B6/$D$1))</f>
        <v>1.345710439639912</v>
      </c>
      <c r="G6" s="164">
        <f t="shared" ref="G6:G11" si="3">($E6/(2*PI())^2)</f>
        <v>3.090296101091302E-2</v>
      </c>
      <c r="H6" s="138"/>
      <c r="I6" s="138"/>
      <c r="J6" s="149">
        <v>0.45</v>
      </c>
      <c r="K6" s="148">
        <f t="shared" ref="K6:K11" si="4">SQRT($J6)</f>
        <v>0.67082039324993692</v>
      </c>
      <c r="L6" s="158">
        <v>65</v>
      </c>
      <c r="M6" s="162">
        <f t="shared" ref="M6:M11" si="5">$L6/50</f>
        <v>1.3</v>
      </c>
      <c r="N6" s="166">
        <f t="shared" ref="N6:N11" si="6">(2*PI())*SQRT($K6/$D$1)</f>
        <v>1.6430413490980997</v>
      </c>
      <c r="O6" s="164">
        <f t="shared" ref="O6:O11" si="7">($M6/(2*PI()))^2</f>
        <v>4.2808200088887714E-2</v>
      </c>
      <c r="P6" s="138"/>
    </row>
    <row r="7" spans="1:16" x14ac:dyDescent="0.3">
      <c r="A7" s="138"/>
      <c r="B7" s="154">
        <v>0.4</v>
      </c>
      <c r="C7" s="148">
        <f t="shared" si="0"/>
        <v>0.63245553203367588</v>
      </c>
      <c r="D7" s="156">
        <v>62</v>
      </c>
      <c r="E7" s="148">
        <f t="shared" si="1"/>
        <v>1.24</v>
      </c>
      <c r="F7" s="164">
        <f t="shared" si="2"/>
        <v>1.2687479698438826</v>
      </c>
      <c r="G7" s="164">
        <f t="shared" si="3"/>
        <v>3.1409566929124708E-2</v>
      </c>
      <c r="H7" s="138"/>
      <c r="I7" s="138"/>
      <c r="J7" s="149">
        <v>0.4</v>
      </c>
      <c r="K7" s="148">
        <f t="shared" si="4"/>
        <v>0.63245553203367588</v>
      </c>
      <c r="L7" s="158">
        <v>62</v>
      </c>
      <c r="M7" s="162">
        <f t="shared" si="5"/>
        <v>1.24</v>
      </c>
      <c r="N7" s="166">
        <f t="shared" si="6"/>
        <v>1.5953661111240549</v>
      </c>
      <c r="O7" s="164">
        <f t="shared" si="7"/>
        <v>3.894786299211464E-2</v>
      </c>
      <c r="P7" s="138"/>
    </row>
    <row r="8" spans="1:16" x14ac:dyDescent="0.3">
      <c r="A8" s="138"/>
      <c r="B8" s="154">
        <v>0.35</v>
      </c>
      <c r="C8" s="148">
        <f t="shared" si="0"/>
        <v>0.59160797830996159</v>
      </c>
      <c r="D8" s="156">
        <v>55</v>
      </c>
      <c r="E8" s="148">
        <f t="shared" si="1"/>
        <v>1.1000000000000001</v>
      </c>
      <c r="F8" s="164">
        <f t="shared" si="2"/>
        <v>1.1868050533302013</v>
      </c>
      <c r="G8" s="164">
        <f t="shared" si="3"/>
        <v>2.7863325501642892E-2</v>
      </c>
      <c r="H8" s="138"/>
      <c r="I8" s="138"/>
      <c r="J8" s="149">
        <v>0.35</v>
      </c>
      <c r="K8" s="148">
        <f t="shared" si="4"/>
        <v>0.59160797830996159</v>
      </c>
      <c r="L8" s="158">
        <v>58</v>
      </c>
      <c r="M8" s="162">
        <f t="shared" si="5"/>
        <v>1.1599999999999999</v>
      </c>
      <c r="N8" s="166">
        <f t="shared" si="6"/>
        <v>1.5429873862040286</v>
      </c>
      <c r="O8" s="164">
        <f t="shared" si="7"/>
        <v>3.4084446177282429E-2</v>
      </c>
      <c r="P8" s="138"/>
    </row>
    <row r="9" spans="1:16" x14ac:dyDescent="0.3">
      <c r="A9" s="138"/>
      <c r="B9" s="154">
        <v>0.3</v>
      </c>
      <c r="C9" s="148">
        <f t="shared" si="0"/>
        <v>0.54772255750516607</v>
      </c>
      <c r="D9" s="156">
        <v>51</v>
      </c>
      <c r="E9" s="148">
        <f t="shared" si="1"/>
        <v>1.02</v>
      </c>
      <c r="F9" s="164">
        <f t="shared" si="2"/>
        <v>1.0987679728847353</v>
      </c>
      <c r="G9" s="164">
        <f t="shared" si="3"/>
        <v>2.5836901828796135E-2</v>
      </c>
      <c r="H9" s="138"/>
      <c r="I9" s="138"/>
      <c r="J9" s="149">
        <v>0.3</v>
      </c>
      <c r="K9" s="148">
        <f t="shared" si="4"/>
        <v>0.54772255750516607</v>
      </c>
      <c r="L9" s="158">
        <v>54</v>
      </c>
      <c r="M9" s="162">
        <f t="shared" si="5"/>
        <v>1.08</v>
      </c>
      <c r="N9" s="166">
        <f t="shared" si="6"/>
        <v>1.4846554550588655</v>
      </c>
      <c r="O9" s="164">
        <f t="shared" si="7"/>
        <v>2.9545257150105701E-2</v>
      </c>
      <c r="P9" s="138"/>
    </row>
    <row r="10" spans="1:16" x14ac:dyDescent="0.3">
      <c r="A10" s="138"/>
      <c r="B10" s="154">
        <v>0.25</v>
      </c>
      <c r="C10" s="148">
        <f t="shared" si="0"/>
        <v>0.5</v>
      </c>
      <c r="D10" s="156">
        <v>47</v>
      </c>
      <c r="E10" s="148">
        <f t="shared" si="1"/>
        <v>0.94</v>
      </c>
      <c r="F10" s="164">
        <f t="shared" si="2"/>
        <v>1.0030333403553238</v>
      </c>
      <c r="G10" s="164">
        <f t="shared" si="3"/>
        <v>2.3810478155949378E-2</v>
      </c>
      <c r="H10" s="138"/>
      <c r="I10" s="138"/>
      <c r="J10" s="149">
        <v>0.25</v>
      </c>
      <c r="K10" s="148">
        <f t="shared" si="4"/>
        <v>0.5</v>
      </c>
      <c r="L10" s="158">
        <v>48</v>
      </c>
      <c r="M10" s="162">
        <f t="shared" si="5"/>
        <v>0.96</v>
      </c>
      <c r="N10" s="166">
        <f t="shared" si="6"/>
        <v>1.4185033534428875</v>
      </c>
      <c r="O10" s="164">
        <f t="shared" si="7"/>
        <v>2.3344400711194618E-2</v>
      </c>
      <c r="P10" s="138"/>
    </row>
    <row r="11" spans="1:16" x14ac:dyDescent="0.3">
      <c r="A11" s="138"/>
      <c r="B11" s="153">
        <v>0.2</v>
      </c>
      <c r="C11" s="148">
        <f t="shared" si="0"/>
        <v>0.44721359549995793</v>
      </c>
      <c r="D11" s="157">
        <v>42</v>
      </c>
      <c r="E11" s="148">
        <f t="shared" si="1"/>
        <v>0.84</v>
      </c>
      <c r="F11" s="164">
        <f t="shared" si="2"/>
        <v>0.8971402930932747</v>
      </c>
      <c r="G11" s="164">
        <f t="shared" si="3"/>
        <v>2.1277448564890934E-2</v>
      </c>
      <c r="H11" s="138"/>
      <c r="I11" s="138"/>
      <c r="J11" s="146">
        <v>0.2</v>
      </c>
      <c r="K11" s="148">
        <f t="shared" si="4"/>
        <v>0.44721359549995793</v>
      </c>
      <c r="L11" s="159">
        <v>43</v>
      </c>
      <c r="M11" s="163">
        <f t="shared" si="5"/>
        <v>0.86</v>
      </c>
      <c r="N11" s="167">
        <f t="shared" si="6"/>
        <v>1.341537643861477</v>
      </c>
      <c r="O11" s="164">
        <f t="shared" si="7"/>
        <v>1.8734286855468258E-2</v>
      </c>
      <c r="P11" s="138"/>
    </row>
    <row r="12" spans="1:16" x14ac:dyDescent="0.3">
      <c r="A12" s="138"/>
      <c r="B12" s="151"/>
      <c r="C12" s="138"/>
      <c r="D12" s="138"/>
      <c r="E12" s="138"/>
      <c r="F12" s="138"/>
      <c r="G12" s="138"/>
      <c r="H12" s="138"/>
      <c r="I12" s="138"/>
      <c r="J12" s="138"/>
      <c r="K12" s="138"/>
      <c r="L12" s="138"/>
      <c r="M12" s="138"/>
      <c r="N12" s="138"/>
      <c r="O12" s="138"/>
      <c r="P12" s="138"/>
    </row>
    <row r="13" spans="1:16" x14ac:dyDescent="0.3">
      <c r="A13" s="138"/>
      <c r="B13" s="151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</row>
    <row r="14" spans="1:16" x14ac:dyDescent="0.3">
      <c r="A14" s="138"/>
      <c r="B14" s="150" t="s">
        <v>70</v>
      </c>
      <c r="C14" s="137"/>
      <c r="D14" s="137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</row>
    <row r="15" spans="1:16" ht="28.8" x14ac:dyDescent="0.3">
      <c r="A15" s="138"/>
      <c r="B15" s="150" t="s">
        <v>71</v>
      </c>
      <c r="C15" s="137"/>
      <c r="D15" s="137"/>
      <c r="E15" s="137"/>
      <c r="F15" s="138"/>
      <c r="G15" s="138"/>
      <c r="H15" s="138"/>
      <c r="I15" s="138"/>
      <c r="J15" s="188"/>
      <c r="K15" s="138"/>
      <c r="L15" s="138"/>
      <c r="M15" s="138"/>
      <c r="N15" s="138"/>
      <c r="O15" s="138"/>
      <c r="P15" s="138"/>
    </row>
    <row r="16" spans="1:16" x14ac:dyDescent="0.3">
      <c r="A16" s="138"/>
      <c r="B16" s="151"/>
      <c r="C16" s="138"/>
      <c r="D16" s="138"/>
      <c r="E16" s="138"/>
      <c r="F16" s="138"/>
      <c r="G16" s="138"/>
      <c r="H16" s="138"/>
      <c r="I16" s="138"/>
      <c r="J16" s="188"/>
      <c r="K16" s="138"/>
      <c r="L16" s="138"/>
      <c r="M16" s="138"/>
      <c r="N16" s="138"/>
      <c r="O16" s="138"/>
      <c r="P16" s="138"/>
    </row>
    <row r="17" spans="1:16" x14ac:dyDescent="0.3">
      <c r="A17" s="138"/>
      <c r="B17" s="151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</row>
    <row r="18" spans="1:16" x14ac:dyDescent="0.3">
      <c r="A18" s="138"/>
      <c r="B18" s="151"/>
      <c r="C18" s="138"/>
      <c r="D18" s="138"/>
      <c r="E18" s="138"/>
      <c r="F18" s="138"/>
      <c r="G18" s="138"/>
      <c r="H18" s="138"/>
      <c r="I18" s="138"/>
      <c r="J18" s="138"/>
      <c r="K18" s="138"/>
      <c r="L18" s="138"/>
      <c r="M18" s="138"/>
      <c r="N18" s="138"/>
      <c r="O18" s="138"/>
      <c r="P18" s="138"/>
    </row>
    <row r="19" spans="1:16" x14ac:dyDescent="0.3">
      <c r="A19" s="138"/>
      <c r="C19" s="138"/>
      <c r="D19" s="138"/>
      <c r="E19" s="138"/>
      <c r="F19" s="138"/>
      <c r="G19" s="138"/>
      <c r="H19" s="138"/>
      <c r="I19" s="138"/>
      <c r="J19" s="138"/>
      <c r="K19" s="138"/>
      <c r="L19" s="138"/>
      <c r="M19" s="138"/>
      <c r="N19" s="138"/>
      <c r="O19" s="138"/>
      <c r="P19" s="138"/>
    </row>
  </sheetData>
  <mergeCells count="1">
    <mergeCell ref="J15:J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4D0D9-F3DE-428D-B27D-F94D39A1E2EA}">
  <sheetPr>
    <tabColor rgb="FFFFC000"/>
  </sheetPr>
  <dimension ref="A1:AU21"/>
  <sheetViews>
    <sheetView topLeftCell="D1" zoomScale="85" zoomScaleNormal="85" workbookViewId="0">
      <selection activeCell="AS60" sqref="AS60"/>
    </sheetView>
  </sheetViews>
  <sheetFormatPr defaultRowHeight="14.4" x14ac:dyDescent="0.3"/>
  <cols>
    <col min="4" max="4" width="8.88671875" bestFit="1" customWidth="1"/>
    <col min="9" max="9" width="10.109375" bestFit="1" customWidth="1"/>
    <col min="11" max="11" width="16.109375" bestFit="1" customWidth="1"/>
  </cols>
  <sheetData>
    <row r="1" spans="1:47" x14ac:dyDescent="0.3">
      <c r="A1" s="1" t="s">
        <v>72</v>
      </c>
    </row>
    <row r="2" spans="1:47" x14ac:dyDescent="0.3">
      <c r="A2" s="1"/>
    </row>
    <row r="3" spans="1:47" x14ac:dyDescent="0.3">
      <c r="A3" s="1" t="s">
        <v>73</v>
      </c>
      <c r="F3" s="1" t="s">
        <v>102</v>
      </c>
      <c r="K3" s="1" t="s">
        <v>74</v>
      </c>
      <c r="P3" s="1" t="s">
        <v>75</v>
      </c>
    </row>
    <row r="4" spans="1:47" ht="15" thickBot="1" x14ac:dyDescent="0.35">
      <c r="K4" s="1" t="s">
        <v>76</v>
      </c>
      <c r="AJ4" t="s">
        <v>0</v>
      </c>
    </row>
    <row r="5" spans="1:47" ht="15" thickBot="1" x14ac:dyDescent="0.35">
      <c r="A5" s="82" t="s">
        <v>77</v>
      </c>
      <c r="B5" s="83" t="s">
        <v>78</v>
      </c>
      <c r="C5" s="83" t="s">
        <v>79</v>
      </c>
      <c r="D5" s="84" t="s">
        <v>80</v>
      </c>
      <c r="F5" s="89" t="s">
        <v>77</v>
      </c>
      <c r="G5" s="90" t="s">
        <v>78</v>
      </c>
      <c r="H5" s="90" t="s">
        <v>79</v>
      </c>
      <c r="I5" s="91" t="s">
        <v>80</v>
      </c>
      <c r="K5" s="96" t="s">
        <v>77</v>
      </c>
      <c r="L5" s="97" t="s">
        <v>78</v>
      </c>
      <c r="M5" s="97" t="s">
        <v>79</v>
      </c>
      <c r="N5" s="98" t="s">
        <v>80</v>
      </c>
      <c r="P5" s="172" t="s">
        <v>81</v>
      </c>
      <c r="Q5" s="173"/>
      <c r="R5" s="173"/>
      <c r="S5" s="174"/>
      <c r="U5" s="172" t="s">
        <v>82</v>
      </c>
      <c r="V5" s="173"/>
      <c r="W5" s="173"/>
      <c r="X5" s="174"/>
      <c r="Z5" s="172" t="s">
        <v>83</v>
      </c>
      <c r="AA5" s="173"/>
      <c r="AB5" s="173"/>
      <c r="AC5" s="174"/>
      <c r="AE5" s="172" t="s">
        <v>84</v>
      </c>
      <c r="AF5" s="173"/>
      <c r="AG5" s="173"/>
      <c r="AH5" s="174"/>
      <c r="AJ5" s="96">
        <v>1</v>
      </c>
      <c r="AK5" s="191" t="s">
        <v>85</v>
      </c>
      <c r="AL5" s="175"/>
      <c r="AM5" s="175"/>
      <c r="AN5" s="175"/>
      <c r="AO5" s="175"/>
      <c r="AP5" s="175"/>
      <c r="AQ5" s="175"/>
      <c r="AR5" s="175"/>
      <c r="AS5" s="175"/>
      <c r="AT5" s="175"/>
      <c r="AU5" s="176"/>
    </row>
    <row r="6" spans="1:47" ht="15" thickBot="1" x14ac:dyDescent="0.35">
      <c r="A6" s="85" t="s">
        <v>3</v>
      </c>
      <c r="B6" s="86" t="s">
        <v>3</v>
      </c>
      <c r="C6" s="86"/>
      <c r="D6" s="87" t="s">
        <v>86</v>
      </c>
      <c r="F6" s="92" t="s">
        <v>3</v>
      </c>
      <c r="G6" s="93" t="s">
        <v>3</v>
      </c>
      <c r="H6" s="93"/>
      <c r="I6" s="94" t="s">
        <v>86</v>
      </c>
      <c r="K6" s="123" t="s">
        <v>3</v>
      </c>
      <c r="L6" s="124" t="s">
        <v>3</v>
      </c>
      <c r="M6" s="124"/>
      <c r="N6" s="125" t="s">
        <v>86</v>
      </c>
      <c r="P6" s="73" t="s">
        <v>77</v>
      </c>
      <c r="Q6" s="74" t="s">
        <v>78</v>
      </c>
      <c r="R6" s="74" t="s">
        <v>79</v>
      </c>
      <c r="S6" s="75" t="s">
        <v>80</v>
      </c>
      <c r="U6" s="73" t="s">
        <v>77</v>
      </c>
      <c r="V6" s="74" t="s">
        <v>78</v>
      </c>
      <c r="W6" s="74" t="s">
        <v>79</v>
      </c>
      <c r="X6" s="75" t="s">
        <v>80</v>
      </c>
      <c r="Z6" s="73" t="s">
        <v>77</v>
      </c>
      <c r="AA6" s="74" t="s">
        <v>78</v>
      </c>
      <c r="AB6" s="74" t="s">
        <v>79</v>
      </c>
      <c r="AC6" s="75" t="s">
        <v>80</v>
      </c>
      <c r="AE6" s="73" t="s">
        <v>77</v>
      </c>
      <c r="AF6" s="74" t="s">
        <v>78</v>
      </c>
      <c r="AG6" s="74" t="s">
        <v>79</v>
      </c>
      <c r="AH6" s="75" t="s">
        <v>80</v>
      </c>
      <c r="AJ6" s="80" t="s">
        <v>2</v>
      </c>
      <c r="AK6" s="192" t="s">
        <v>100</v>
      </c>
      <c r="AL6" s="193"/>
      <c r="AM6" s="193"/>
      <c r="AN6" s="193"/>
      <c r="AO6" s="193"/>
      <c r="AP6" s="193"/>
      <c r="AQ6" s="193"/>
      <c r="AR6" s="193"/>
      <c r="AS6" s="193"/>
      <c r="AT6" s="193"/>
      <c r="AU6" s="194"/>
    </row>
    <row r="7" spans="1:47" ht="15" thickBot="1" x14ac:dyDescent="0.35">
      <c r="A7" s="82">
        <v>50</v>
      </c>
      <c r="B7" s="119">
        <v>68</v>
      </c>
      <c r="C7" s="119">
        <f t="shared" ref="C7:C16" si="0">A7/B7</f>
        <v>0.73529411764705888</v>
      </c>
      <c r="D7" s="122">
        <f t="shared" ref="D7:D16" si="1">(C7/D$17)</f>
        <v>0.24608236869044808</v>
      </c>
      <c r="F7" s="89">
        <v>50</v>
      </c>
      <c r="G7" s="119">
        <v>34</v>
      </c>
      <c r="H7" s="119">
        <f>(F7/G7)</f>
        <v>1.4705882352941178</v>
      </c>
      <c r="I7" s="122">
        <f>(H7/I$17)</f>
        <v>0.12156635821229378</v>
      </c>
      <c r="K7" s="126">
        <v>50</v>
      </c>
      <c r="L7" s="127">
        <v>100</v>
      </c>
      <c r="M7" s="127">
        <f>($K7/$L7)</f>
        <v>0.5</v>
      </c>
      <c r="N7" s="128">
        <f>($M7/$N$17)</f>
        <v>9.9472794190788826E-3</v>
      </c>
      <c r="P7" s="77" t="s">
        <v>3</v>
      </c>
      <c r="Q7" s="78" t="s">
        <v>3</v>
      </c>
      <c r="R7" s="78"/>
      <c r="S7" s="79" t="s">
        <v>86</v>
      </c>
      <c r="U7" s="77" t="s">
        <v>3</v>
      </c>
      <c r="V7" s="78" t="s">
        <v>3</v>
      </c>
      <c r="W7" s="78"/>
      <c r="X7" s="79" t="s">
        <v>86</v>
      </c>
      <c r="Z7" s="77" t="s">
        <v>3</v>
      </c>
      <c r="AA7" s="78" t="s">
        <v>3</v>
      </c>
      <c r="AB7" s="78"/>
      <c r="AC7" s="79" t="s">
        <v>86</v>
      </c>
      <c r="AE7" s="77" t="s">
        <v>3</v>
      </c>
      <c r="AF7" s="78" t="s">
        <v>3</v>
      </c>
      <c r="AG7" s="78"/>
      <c r="AH7" s="79" t="s">
        <v>86</v>
      </c>
      <c r="AJ7" s="80">
        <v>2</v>
      </c>
      <c r="AK7" s="195" t="s">
        <v>87</v>
      </c>
      <c r="AL7" s="177"/>
      <c r="AM7" s="177"/>
      <c r="AN7" s="177"/>
      <c r="AO7" s="177"/>
      <c r="AP7" s="177"/>
      <c r="AQ7" s="177"/>
      <c r="AR7" s="177"/>
      <c r="AS7" s="177"/>
      <c r="AT7" s="177"/>
      <c r="AU7" s="178"/>
    </row>
    <row r="8" spans="1:47" ht="15" thickBot="1" x14ac:dyDescent="0.35">
      <c r="A8" s="88">
        <v>100</v>
      </c>
      <c r="B8" s="99">
        <v>110</v>
      </c>
      <c r="C8" s="99">
        <f t="shared" si="0"/>
        <v>0.90909090909090906</v>
      </c>
      <c r="D8" s="122">
        <f t="shared" si="1"/>
        <v>0.30424729219909941</v>
      </c>
      <c r="F8" s="95">
        <v>100</v>
      </c>
      <c r="G8" s="99">
        <v>52</v>
      </c>
      <c r="H8" s="119">
        <f t="shared" ref="H8:H16" si="2">(F8/G8)</f>
        <v>1.9230769230769231</v>
      </c>
      <c r="I8" s="122">
        <f t="shared" ref="I8:I16" si="3">(H8/I$17)</f>
        <v>0.15897139150838416</v>
      </c>
      <c r="K8" s="129">
        <v>100</v>
      </c>
      <c r="L8" s="101">
        <v>84</v>
      </c>
      <c r="M8" s="127">
        <f t="shared" ref="M8:M16" si="4">($K8/$L8)</f>
        <v>1.1904761904761905</v>
      </c>
      <c r="N8" s="128">
        <f t="shared" ref="N8:N16" si="5">($M8/$N$17)</f>
        <v>2.3683998616854482E-2</v>
      </c>
      <c r="P8" s="73">
        <v>50</v>
      </c>
      <c r="Q8" s="119">
        <v>60</v>
      </c>
      <c r="R8" s="119">
        <f t="shared" ref="R8:R17" si="6">($P8/$Q8)</f>
        <v>0.83333333333333337</v>
      </c>
      <c r="S8" s="122">
        <f>(R8/$S$18)</f>
        <v>0.83333333333333337</v>
      </c>
      <c r="U8" s="73">
        <v>50</v>
      </c>
      <c r="V8" s="119">
        <v>70</v>
      </c>
      <c r="W8" s="119">
        <f t="shared" ref="W8:W17" si="7">($U8/$V8)</f>
        <v>0.7142857142857143</v>
      </c>
      <c r="X8" s="122">
        <f t="shared" ref="X8:X17" si="8">(W8/1)</f>
        <v>0.7142857142857143</v>
      </c>
      <c r="Z8" s="73">
        <v>50</v>
      </c>
      <c r="AA8" s="119">
        <v>61</v>
      </c>
      <c r="AB8" s="119">
        <f t="shared" ref="AB8:AB17" si="9">($Z8/$AA8)</f>
        <v>0.81967213114754101</v>
      </c>
      <c r="AC8" s="122">
        <f t="shared" ref="AC8:AC17" si="10">($AB8/1)</f>
        <v>0.81967213114754101</v>
      </c>
      <c r="AE8" s="73">
        <v>50</v>
      </c>
      <c r="AF8" s="119">
        <v>57</v>
      </c>
      <c r="AG8" s="119">
        <f t="shared" ref="AG8:AG17" si="11">($AE8/$AF8)</f>
        <v>0.8771929824561403</v>
      </c>
      <c r="AH8" s="122">
        <f t="shared" ref="AH8:AH17" si="12">($AG8/1)</f>
        <v>0.8771929824561403</v>
      </c>
      <c r="AJ8" s="80" t="s">
        <v>2</v>
      </c>
      <c r="AK8" s="192" t="s">
        <v>99</v>
      </c>
      <c r="AL8" s="193"/>
      <c r="AM8" s="193"/>
      <c r="AN8" s="193"/>
      <c r="AO8" s="193"/>
      <c r="AP8" s="193"/>
      <c r="AQ8" s="193"/>
      <c r="AR8" s="193"/>
      <c r="AS8" s="193"/>
      <c r="AT8" s="193"/>
      <c r="AU8" s="194"/>
    </row>
    <row r="9" spans="1:47" ht="15" thickBot="1" x14ac:dyDescent="0.35">
      <c r="A9" s="88">
        <v>150</v>
      </c>
      <c r="B9" s="99">
        <v>140</v>
      </c>
      <c r="C9" s="99">
        <f t="shared" si="0"/>
        <v>1.0714285714285714</v>
      </c>
      <c r="D9" s="122">
        <f t="shared" si="1"/>
        <v>0.35857716580608145</v>
      </c>
      <c r="F9" s="95">
        <v>150</v>
      </c>
      <c r="G9" s="99">
        <v>68</v>
      </c>
      <c r="H9" s="119">
        <f t="shared" si="2"/>
        <v>2.2058823529411766</v>
      </c>
      <c r="I9" s="122">
        <f t="shared" si="3"/>
        <v>0.18234953731844067</v>
      </c>
      <c r="K9" s="129">
        <v>150</v>
      </c>
      <c r="L9" s="101">
        <v>82</v>
      </c>
      <c r="M9" s="127">
        <f t="shared" si="4"/>
        <v>1.8292682926829269</v>
      </c>
      <c r="N9" s="128">
        <f t="shared" si="5"/>
        <v>3.6392485679556885E-2</v>
      </c>
      <c r="P9" s="76">
        <v>100</v>
      </c>
      <c r="Q9" s="99">
        <v>110</v>
      </c>
      <c r="R9" s="119">
        <f t="shared" si="6"/>
        <v>0.90909090909090906</v>
      </c>
      <c r="S9" s="122">
        <f t="shared" ref="S9:S17" si="13">(R9/1)</f>
        <v>0.90909090909090906</v>
      </c>
      <c r="U9" s="76">
        <v>100</v>
      </c>
      <c r="V9" s="99">
        <v>120</v>
      </c>
      <c r="W9" s="119">
        <f t="shared" si="7"/>
        <v>0.83333333333333337</v>
      </c>
      <c r="X9" s="122">
        <f t="shared" si="8"/>
        <v>0.83333333333333337</v>
      </c>
      <c r="Z9" s="76">
        <v>100</v>
      </c>
      <c r="AA9" s="99">
        <v>116</v>
      </c>
      <c r="AB9" s="119">
        <f t="shared" si="9"/>
        <v>0.86206896551724133</v>
      </c>
      <c r="AC9" s="122">
        <f t="shared" si="10"/>
        <v>0.86206896551724133</v>
      </c>
      <c r="AE9" s="76">
        <v>100</v>
      </c>
      <c r="AF9" s="99">
        <v>111</v>
      </c>
      <c r="AG9" s="119">
        <f t="shared" si="11"/>
        <v>0.90090090090090091</v>
      </c>
      <c r="AH9" s="122">
        <f t="shared" si="12"/>
        <v>0.90090090090090091</v>
      </c>
      <c r="AJ9" s="80">
        <v>3</v>
      </c>
      <c r="AK9" s="195" t="s">
        <v>88</v>
      </c>
      <c r="AL9" s="177"/>
      <c r="AM9" s="177"/>
      <c r="AN9" s="177"/>
      <c r="AO9" s="177"/>
      <c r="AP9" s="177"/>
      <c r="AQ9" s="177"/>
      <c r="AR9" s="177"/>
      <c r="AS9" s="177"/>
      <c r="AT9" s="177"/>
      <c r="AU9" s="178"/>
    </row>
    <row r="10" spans="1:47" ht="15" thickBot="1" x14ac:dyDescent="0.35">
      <c r="A10" s="88">
        <v>200</v>
      </c>
      <c r="B10" s="99">
        <v>174</v>
      </c>
      <c r="C10" s="99">
        <f t="shared" si="0"/>
        <v>1.1494252873563218</v>
      </c>
      <c r="D10" s="122">
        <f t="shared" si="1"/>
        <v>0.3846804843896659</v>
      </c>
      <c r="F10" s="95">
        <v>200</v>
      </c>
      <c r="G10" s="99">
        <f>107-8</f>
        <v>99</v>
      </c>
      <c r="H10" s="119">
        <f t="shared" si="2"/>
        <v>2.0202020202020203</v>
      </c>
      <c r="I10" s="122">
        <f t="shared" si="3"/>
        <v>0.16700024966537327</v>
      </c>
      <c r="K10" s="129">
        <v>200</v>
      </c>
      <c r="L10" s="101">
        <v>81</v>
      </c>
      <c r="M10" s="127">
        <f t="shared" si="4"/>
        <v>2.4691358024691357</v>
      </c>
      <c r="N10" s="128">
        <f t="shared" si="5"/>
        <v>4.9122367501624103E-2</v>
      </c>
      <c r="P10" s="76">
        <v>150</v>
      </c>
      <c r="Q10" s="99">
        <v>160</v>
      </c>
      <c r="R10" s="119">
        <f t="shared" si="6"/>
        <v>0.9375</v>
      </c>
      <c r="S10" s="122">
        <f t="shared" si="13"/>
        <v>0.9375</v>
      </c>
      <c r="U10" s="76">
        <v>150</v>
      </c>
      <c r="V10" s="99">
        <v>180</v>
      </c>
      <c r="W10" s="119">
        <f t="shared" si="7"/>
        <v>0.83333333333333337</v>
      </c>
      <c r="X10" s="122">
        <f t="shared" si="8"/>
        <v>0.83333333333333337</v>
      </c>
      <c r="Z10" s="76">
        <v>150</v>
      </c>
      <c r="AA10" s="99">
        <v>173</v>
      </c>
      <c r="AB10" s="119">
        <f t="shared" si="9"/>
        <v>0.86705202312138729</v>
      </c>
      <c r="AC10" s="122">
        <f t="shared" si="10"/>
        <v>0.86705202312138729</v>
      </c>
      <c r="AE10" s="76">
        <v>150</v>
      </c>
      <c r="AF10" s="99">
        <v>164</v>
      </c>
      <c r="AG10" s="119">
        <f t="shared" si="11"/>
        <v>0.91463414634146345</v>
      </c>
      <c r="AH10" s="122">
        <f t="shared" si="12"/>
        <v>0.91463414634146345</v>
      </c>
      <c r="AJ10" s="81" t="s">
        <v>2</v>
      </c>
      <c r="AK10" s="196" t="s">
        <v>101</v>
      </c>
      <c r="AL10" s="197"/>
      <c r="AM10" s="197"/>
      <c r="AN10" s="197"/>
      <c r="AO10" s="197"/>
      <c r="AP10" s="197"/>
      <c r="AQ10" s="197"/>
      <c r="AR10" s="197"/>
      <c r="AS10" s="197"/>
      <c r="AT10" s="197"/>
      <c r="AU10" s="198"/>
    </row>
    <row r="11" spans="1:47" ht="15" thickBot="1" x14ac:dyDescent="0.35">
      <c r="A11" s="88">
        <v>250</v>
      </c>
      <c r="B11" s="99">
        <v>207</v>
      </c>
      <c r="C11" s="99">
        <f t="shared" si="0"/>
        <v>1.2077294685990339</v>
      </c>
      <c r="D11" s="122">
        <f t="shared" si="1"/>
        <v>0.40419326258334465</v>
      </c>
      <c r="F11" s="95">
        <v>250</v>
      </c>
      <c r="G11" s="99">
        <f>122-15</f>
        <v>107</v>
      </c>
      <c r="H11" s="119">
        <f t="shared" si="2"/>
        <v>2.3364485981308412</v>
      </c>
      <c r="I11" s="122">
        <f t="shared" si="3"/>
        <v>0.19314281211299011</v>
      </c>
      <c r="K11" s="129">
        <v>250</v>
      </c>
      <c r="L11" s="101">
        <v>80</v>
      </c>
      <c r="M11" s="127">
        <f t="shared" si="4"/>
        <v>3.125</v>
      </c>
      <c r="N11" s="128">
        <f t="shared" si="5"/>
        <v>6.217049636924301E-2</v>
      </c>
      <c r="P11" s="76">
        <v>200</v>
      </c>
      <c r="Q11" s="99">
        <v>210</v>
      </c>
      <c r="R11" s="119">
        <f t="shared" si="6"/>
        <v>0.95238095238095233</v>
      </c>
      <c r="S11" s="122">
        <f t="shared" si="13"/>
        <v>0.95238095238095233</v>
      </c>
      <c r="U11" s="76">
        <v>200</v>
      </c>
      <c r="V11" s="99">
        <v>250</v>
      </c>
      <c r="W11" s="119">
        <f t="shared" si="7"/>
        <v>0.8</v>
      </c>
      <c r="X11" s="122">
        <f t="shared" si="8"/>
        <v>0.8</v>
      </c>
      <c r="Z11" s="76">
        <v>200</v>
      </c>
      <c r="AA11" s="99">
        <v>228</v>
      </c>
      <c r="AB11" s="119">
        <f t="shared" si="9"/>
        <v>0.8771929824561403</v>
      </c>
      <c r="AC11" s="122">
        <f t="shared" si="10"/>
        <v>0.8771929824561403</v>
      </c>
      <c r="AE11" s="76">
        <v>200</v>
      </c>
      <c r="AF11" s="99">
        <v>217</v>
      </c>
      <c r="AG11" s="119">
        <f t="shared" si="11"/>
        <v>0.92165898617511521</v>
      </c>
      <c r="AH11" s="122">
        <f t="shared" si="12"/>
        <v>0.92165898617511521</v>
      </c>
    </row>
    <row r="12" spans="1:47" ht="15" thickBot="1" x14ac:dyDescent="0.35">
      <c r="A12" s="88">
        <v>300</v>
      </c>
      <c r="B12" s="99">
        <v>250</v>
      </c>
      <c r="C12" s="99">
        <f t="shared" si="0"/>
        <v>1.2</v>
      </c>
      <c r="D12" s="122">
        <f t="shared" si="1"/>
        <v>0.40160642570281124</v>
      </c>
      <c r="F12" s="95">
        <v>300</v>
      </c>
      <c r="G12" s="99">
        <v>122</v>
      </c>
      <c r="H12" s="119">
        <f t="shared" si="2"/>
        <v>2.459016393442623</v>
      </c>
      <c r="I12" s="122">
        <f t="shared" si="3"/>
        <v>0.20327489405990107</v>
      </c>
      <c r="K12" s="129">
        <v>300</v>
      </c>
      <c r="L12" s="101">
        <v>79</v>
      </c>
      <c r="M12" s="127">
        <f t="shared" si="4"/>
        <v>3.7974683544303796</v>
      </c>
      <c r="N12" s="128">
        <f t="shared" si="5"/>
        <v>7.554895761325732E-2</v>
      </c>
      <c r="P12" s="76">
        <v>250</v>
      </c>
      <c r="Q12" s="99">
        <v>260</v>
      </c>
      <c r="R12" s="119">
        <f t="shared" si="6"/>
        <v>0.96153846153846156</v>
      </c>
      <c r="S12" s="122">
        <f t="shared" si="13"/>
        <v>0.96153846153846156</v>
      </c>
      <c r="U12" s="76">
        <v>250</v>
      </c>
      <c r="V12" s="99">
        <v>290</v>
      </c>
      <c r="W12" s="119">
        <f t="shared" si="7"/>
        <v>0.86206896551724133</v>
      </c>
      <c r="X12" s="122">
        <f t="shared" si="8"/>
        <v>0.86206896551724133</v>
      </c>
      <c r="Z12" s="76">
        <v>250</v>
      </c>
      <c r="AA12" s="99">
        <v>290</v>
      </c>
      <c r="AB12" s="119">
        <f t="shared" si="9"/>
        <v>0.86206896551724133</v>
      </c>
      <c r="AC12" s="122">
        <f t="shared" si="10"/>
        <v>0.86206896551724133</v>
      </c>
      <c r="AE12" s="76">
        <v>250</v>
      </c>
      <c r="AF12" s="99">
        <v>270</v>
      </c>
      <c r="AG12" s="119">
        <f t="shared" si="11"/>
        <v>0.92592592592592593</v>
      </c>
      <c r="AH12" s="122">
        <f t="shared" si="12"/>
        <v>0.92592592592592593</v>
      </c>
    </row>
    <row r="13" spans="1:47" ht="15" thickBot="1" x14ac:dyDescent="0.35">
      <c r="A13" s="88">
        <v>350</v>
      </c>
      <c r="B13" s="99">
        <v>262</v>
      </c>
      <c r="C13" s="99">
        <f t="shared" si="0"/>
        <v>1.3358778625954197</v>
      </c>
      <c r="D13" s="122">
        <f t="shared" si="1"/>
        <v>0.44708094464371478</v>
      </c>
      <c r="F13" s="95">
        <v>350</v>
      </c>
      <c r="G13" s="99">
        <v>132</v>
      </c>
      <c r="H13" s="119">
        <f t="shared" si="2"/>
        <v>2.6515151515151514</v>
      </c>
      <c r="I13" s="122">
        <f t="shared" si="3"/>
        <v>0.21918782768580239</v>
      </c>
      <c r="K13" s="129">
        <v>350</v>
      </c>
      <c r="L13" s="101">
        <v>90</v>
      </c>
      <c r="M13" s="127">
        <f t="shared" si="4"/>
        <v>3.8888888888888888</v>
      </c>
      <c r="N13" s="128">
        <f t="shared" si="5"/>
        <v>7.7367728815057962E-2</v>
      </c>
      <c r="P13" s="76">
        <v>300</v>
      </c>
      <c r="Q13" s="99">
        <v>310</v>
      </c>
      <c r="R13" s="119">
        <f t="shared" si="6"/>
        <v>0.967741935483871</v>
      </c>
      <c r="S13" s="122">
        <f t="shared" si="13"/>
        <v>0.967741935483871</v>
      </c>
      <c r="U13" s="76">
        <v>300</v>
      </c>
      <c r="V13" s="99">
        <v>350</v>
      </c>
      <c r="W13" s="119">
        <f t="shared" si="7"/>
        <v>0.8571428571428571</v>
      </c>
      <c r="X13" s="122">
        <f t="shared" si="8"/>
        <v>0.8571428571428571</v>
      </c>
      <c r="Z13" s="76">
        <v>300</v>
      </c>
      <c r="AA13" s="99">
        <v>318</v>
      </c>
      <c r="AB13" s="119">
        <f t="shared" si="9"/>
        <v>0.94339622641509435</v>
      </c>
      <c r="AC13" s="122">
        <f t="shared" si="10"/>
        <v>0.94339622641509435</v>
      </c>
      <c r="AE13" s="76">
        <v>300</v>
      </c>
      <c r="AF13" s="99">
        <v>320</v>
      </c>
      <c r="AG13" s="119">
        <f t="shared" si="11"/>
        <v>0.9375</v>
      </c>
      <c r="AH13" s="122">
        <f t="shared" si="12"/>
        <v>0.9375</v>
      </c>
    </row>
    <row r="14" spans="1:47" ht="15" thickBot="1" x14ac:dyDescent="0.35">
      <c r="A14" s="88">
        <v>400</v>
      </c>
      <c r="B14" s="99">
        <v>300</v>
      </c>
      <c r="C14" s="99">
        <f t="shared" si="0"/>
        <v>1.3333333333333333</v>
      </c>
      <c r="D14" s="122">
        <f t="shared" si="1"/>
        <v>0.44622936189201245</v>
      </c>
      <c r="F14" s="95">
        <v>400</v>
      </c>
      <c r="G14" s="99">
        <f>153-14</f>
        <v>139</v>
      </c>
      <c r="H14" s="119">
        <f t="shared" si="2"/>
        <v>2.8776978417266186</v>
      </c>
      <c r="I14" s="122">
        <f t="shared" si="3"/>
        <v>0.23788524772477629</v>
      </c>
      <c r="K14" s="129">
        <v>400</v>
      </c>
      <c r="L14" s="101">
        <v>100</v>
      </c>
      <c r="M14" s="127">
        <f t="shared" si="4"/>
        <v>4</v>
      </c>
      <c r="N14" s="128">
        <f t="shared" si="5"/>
        <v>7.957823535263106E-2</v>
      </c>
      <c r="P14" s="76">
        <v>350</v>
      </c>
      <c r="Q14" s="99">
        <v>360</v>
      </c>
      <c r="R14" s="119">
        <f t="shared" si="6"/>
        <v>0.97222222222222221</v>
      </c>
      <c r="S14" s="122">
        <f t="shared" si="13"/>
        <v>0.97222222222222221</v>
      </c>
      <c r="U14" s="76">
        <v>350</v>
      </c>
      <c r="V14" s="99">
        <v>400</v>
      </c>
      <c r="W14" s="119">
        <f t="shared" si="7"/>
        <v>0.875</v>
      </c>
      <c r="X14" s="122">
        <f t="shared" si="8"/>
        <v>0.875</v>
      </c>
      <c r="Z14" s="76">
        <v>350</v>
      </c>
      <c r="AA14" s="99">
        <v>400</v>
      </c>
      <c r="AB14" s="119">
        <f t="shared" si="9"/>
        <v>0.875</v>
      </c>
      <c r="AC14" s="122">
        <f t="shared" si="10"/>
        <v>0.875</v>
      </c>
      <c r="AE14" s="76">
        <v>350</v>
      </c>
      <c r="AF14" s="99">
        <v>372</v>
      </c>
      <c r="AG14" s="119">
        <f t="shared" si="11"/>
        <v>0.94086021505376349</v>
      </c>
      <c r="AH14" s="122">
        <f t="shared" si="12"/>
        <v>0.94086021505376349</v>
      </c>
    </row>
    <row r="15" spans="1:47" ht="15" thickBot="1" x14ac:dyDescent="0.35">
      <c r="A15" s="88">
        <v>450</v>
      </c>
      <c r="B15" s="99">
        <v>340</v>
      </c>
      <c r="C15" s="99">
        <f t="shared" si="0"/>
        <v>1.3235294117647058</v>
      </c>
      <c r="D15" s="122">
        <f t="shared" si="1"/>
        <v>0.44294826364280648</v>
      </c>
      <c r="F15" s="95">
        <v>450</v>
      </c>
      <c r="G15" s="99">
        <f>170-17</f>
        <v>153</v>
      </c>
      <c r="H15" s="119">
        <f t="shared" si="2"/>
        <v>2.9411764705882355</v>
      </c>
      <c r="I15" s="122">
        <f t="shared" si="3"/>
        <v>0.24313271642458756</v>
      </c>
      <c r="K15" s="129">
        <v>450</v>
      </c>
      <c r="L15" s="101">
        <v>105</v>
      </c>
      <c r="M15" s="127">
        <f t="shared" si="4"/>
        <v>4.2857142857142856</v>
      </c>
      <c r="N15" s="128">
        <f t="shared" si="5"/>
        <v>8.5262395020676132E-2</v>
      </c>
      <c r="P15" s="76">
        <v>400</v>
      </c>
      <c r="Q15" s="99">
        <v>410</v>
      </c>
      <c r="R15" s="119">
        <f t="shared" si="6"/>
        <v>0.97560975609756095</v>
      </c>
      <c r="S15" s="122">
        <f t="shared" si="13"/>
        <v>0.97560975609756095</v>
      </c>
      <c r="U15" s="76">
        <v>400</v>
      </c>
      <c r="V15" s="99">
        <v>460</v>
      </c>
      <c r="W15" s="119">
        <f t="shared" si="7"/>
        <v>0.86956521739130432</v>
      </c>
      <c r="X15" s="122">
        <f t="shared" si="8"/>
        <v>0.86956521739130432</v>
      </c>
      <c r="Z15" s="76">
        <v>400</v>
      </c>
      <c r="AA15" s="99">
        <v>460</v>
      </c>
      <c r="AB15" s="119">
        <f t="shared" si="9"/>
        <v>0.86956521739130432</v>
      </c>
      <c r="AC15" s="122">
        <f t="shared" si="10"/>
        <v>0.86956521739130432</v>
      </c>
      <c r="AE15" s="76">
        <v>400</v>
      </c>
      <c r="AF15" s="99">
        <v>426</v>
      </c>
      <c r="AG15" s="119">
        <f t="shared" si="11"/>
        <v>0.93896713615023475</v>
      </c>
      <c r="AH15" s="122">
        <f t="shared" si="12"/>
        <v>0.93896713615023475</v>
      </c>
    </row>
    <row r="16" spans="1:47" ht="15" thickBot="1" x14ac:dyDescent="0.35">
      <c r="A16" s="85">
        <v>500</v>
      </c>
      <c r="B16" s="100">
        <v>363</v>
      </c>
      <c r="C16" s="100">
        <f t="shared" si="0"/>
        <v>1.3774104683195592</v>
      </c>
      <c r="D16" s="122">
        <f t="shared" si="1"/>
        <v>0.46098074575621123</v>
      </c>
      <c r="F16" s="92">
        <v>500</v>
      </c>
      <c r="G16" s="100">
        <v>170</v>
      </c>
      <c r="H16" s="119">
        <f t="shared" si="2"/>
        <v>2.9411764705882355</v>
      </c>
      <c r="I16" s="122">
        <f t="shared" si="3"/>
        <v>0.24313271642458756</v>
      </c>
      <c r="K16" s="123">
        <v>500</v>
      </c>
      <c r="L16" s="130">
        <v>110</v>
      </c>
      <c r="M16" s="127">
        <f t="shared" si="4"/>
        <v>4.5454545454545459</v>
      </c>
      <c r="N16" s="128">
        <f t="shared" si="5"/>
        <v>9.042981290071711E-2</v>
      </c>
      <c r="P16" s="76">
        <v>450</v>
      </c>
      <c r="Q16" s="99">
        <v>460</v>
      </c>
      <c r="R16" s="119">
        <f t="shared" si="6"/>
        <v>0.97826086956521741</v>
      </c>
      <c r="S16" s="122">
        <f t="shared" si="13"/>
        <v>0.97826086956521741</v>
      </c>
      <c r="U16" s="76">
        <v>450</v>
      </c>
      <c r="V16" s="99">
        <v>520</v>
      </c>
      <c r="W16" s="119">
        <f t="shared" si="7"/>
        <v>0.86538461538461542</v>
      </c>
      <c r="X16" s="122">
        <f t="shared" si="8"/>
        <v>0.86538461538461542</v>
      </c>
      <c r="Z16" s="76">
        <v>450</v>
      </c>
      <c r="AA16" s="99">
        <v>520</v>
      </c>
      <c r="AB16" s="119">
        <f t="shared" si="9"/>
        <v>0.86538461538461542</v>
      </c>
      <c r="AC16" s="122">
        <f t="shared" si="10"/>
        <v>0.86538461538461542</v>
      </c>
      <c r="AE16" s="76">
        <v>450</v>
      </c>
      <c r="AF16" s="99">
        <v>482</v>
      </c>
      <c r="AG16" s="119">
        <f t="shared" si="11"/>
        <v>0.93360995850622408</v>
      </c>
      <c r="AH16" s="122">
        <f t="shared" si="12"/>
        <v>0.93360995850622408</v>
      </c>
    </row>
    <row r="17" spans="1:34" ht="15" thickBot="1" x14ac:dyDescent="0.35">
      <c r="A17" s="189" t="s">
        <v>89</v>
      </c>
      <c r="B17" s="190"/>
      <c r="C17" s="190"/>
      <c r="D17" s="120">
        <v>2.988</v>
      </c>
      <c r="F17" s="189" t="s">
        <v>90</v>
      </c>
      <c r="G17" s="190"/>
      <c r="H17" s="190"/>
      <c r="I17" s="120">
        <v>12.097</v>
      </c>
      <c r="K17" s="189" t="s">
        <v>91</v>
      </c>
      <c r="L17" s="190"/>
      <c r="M17" s="190"/>
      <c r="N17" s="131">
        <f>N18</f>
        <v>50.265000000000001</v>
      </c>
      <c r="P17" s="77">
        <v>500</v>
      </c>
      <c r="Q17" s="100">
        <v>510</v>
      </c>
      <c r="R17" s="119">
        <f t="shared" si="6"/>
        <v>0.98039215686274506</v>
      </c>
      <c r="S17" s="122">
        <f t="shared" si="13"/>
        <v>0.98039215686274506</v>
      </c>
      <c r="U17" s="77">
        <v>500</v>
      </c>
      <c r="V17" s="100">
        <v>580</v>
      </c>
      <c r="W17" s="119">
        <f t="shared" si="7"/>
        <v>0.86206896551724133</v>
      </c>
      <c r="X17" s="122">
        <f t="shared" si="8"/>
        <v>0.86206896551724133</v>
      </c>
      <c r="Z17" s="77">
        <v>500</v>
      </c>
      <c r="AA17" s="100">
        <v>570</v>
      </c>
      <c r="AB17" s="119">
        <f t="shared" si="9"/>
        <v>0.8771929824561403</v>
      </c>
      <c r="AC17" s="122">
        <f t="shared" si="10"/>
        <v>0.8771929824561403</v>
      </c>
      <c r="AE17" s="77">
        <v>500</v>
      </c>
      <c r="AF17" s="100">
        <v>539</v>
      </c>
      <c r="AG17" s="119">
        <f t="shared" si="11"/>
        <v>0.92764378478664189</v>
      </c>
      <c r="AH17" s="122">
        <f t="shared" si="12"/>
        <v>0.92764378478664189</v>
      </c>
    </row>
    <row r="18" spans="1:34" ht="15" thickBot="1" x14ac:dyDescent="0.35">
      <c r="N18" s="132">
        <v>50.265000000000001</v>
      </c>
      <c r="P18" s="189" t="s">
        <v>92</v>
      </c>
      <c r="Q18" s="190"/>
      <c r="R18" s="190"/>
      <c r="S18" s="131">
        <v>1</v>
      </c>
      <c r="U18" s="189" t="s">
        <v>92</v>
      </c>
      <c r="V18" s="190"/>
      <c r="W18" s="190"/>
      <c r="X18" s="131">
        <v>1</v>
      </c>
      <c r="Z18" s="189" t="s">
        <v>92</v>
      </c>
      <c r="AA18" s="190"/>
      <c r="AB18" s="190"/>
      <c r="AC18" s="131">
        <v>1</v>
      </c>
      <c r="AE18" s="189" t="s">
        <v>92</v>
      </c>
      <c r="AF18" s="190"/>
      <c r="AG18" s="190"/>
      <c r="AH18" s="131">
        <v>1</v>
      </c>
    </row>
    <row r="19" spans="1:34" x14ac:dyDescent="0.3">
      <c r="A19" s="1" t="s">
        <v>55</v>
      </c>
      <c r="F19" s="1" t="s">
        <v>55</v>
      </c>
      <c r="K19" s="1" t="s">
        <v>55</v>
      </c>
    </row>
    <row r="20" spans="1:34" x14ac:dyDescent="0.3">
      <c r="A20" s="1" t="s">
        <v>56</v>
      </c>
      <c r="F20" s="1" t="s">
        <v>56</v>
      </c>
      <c r="K20" s="1" t="s">
        <v>56</v>
      </c>
      <c r="P20" s="1" t="s">
        <v>55</v>
      </c>
    </row>
    <row r="21" spans="1:34" x14ac:dyDescent="0.3">
      <c r="L21">
        <v>40</v>
      </c>
      <c r="M21">
        <v>2.5</v>
      </c>
      <c r="N21">
        <f>(PI()*L21)/M21</f>
        <v>50.26548245743669</v>
      </c>
      <c r="P21" s="1" t="s">
        <v>56</v>
      </c>
    </row>
  </sheetData>
  <mergeCells count="17">
    <mergeCell ref="A17:C17"/>
    <mergeCell ref="F17:H17"/>
    <mergeCell ref="P5:S5"/>
    <mergeCell ref="K17:M17"/>
    <mergeCell ref="P18:R18"/>
    <mergeCell ref="U18:W18"/>
    <mergeCell ref="Z5:AC5"/>
    <mergeCell ref="AE5:AH5"/>
    <mergeCell ref="AK5:AU5"/>
    <mergeCell ref="AK6:AU6"/>
    <mergeCell ref="AK7:AU7"/>
    <mergeCell ref="AK8:AU8"/>
    <mergeCell ref="AK9:AU9"/>
    <mergeCell ref="AK10:AU10"/>
    <mergeCell ref="Z18:AB18"/>
    <mergeCell ref="AE18:AG18"/>
    <mergeCell ref="U5:X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dba95e710b6373b01bd0318d6e282f3e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8395408dd1526b15def3b6ef0a690fca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4a6595d-74eb-490b-8c13-2daa6f43ecee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A8F385-9AFF-436D-A6CF-219FB2B4F1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DD40E9-58A9-4B0C-A0AE-27B6CEB13663}">
  <ds:schemaRefs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7da2dc2f-10e7-442f-ad91-645aa4b47b8a"/>
    <ds:schemaRef ds:uri="c9412f1f-c5de-433b-90f0-e30b35783b17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DB8307C-1BD3-48F7-9507-EC5355B711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Gears</vt:lpstr>
      <vt:lpstr>Simple Harmonic Motion</vt:lpstr>
      <vt:lpstr>Rotational Friction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Abi Penny</dc:creator>
  <cp:keywords/>
  <dc:description/>
  <cp:lastModifiedBy>Ned Henderson (2506337)</cp:lastModifiedBy>
  <cp:revision/>
  <dcterms:created xsi:type="dcterms:W3CDTF">2025-06-27T08:03:11Z</dcterms:created>
  <dcterms:modified xsi:type="dcterms:W3CDTF">2025-12-07T15:30:21Z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  <property fmtid="{D5CDD505-2E9C-101B-9397-08002B2CF9AE}" pid="3" name="MediaServiceImageTags">
    <vt:lpwstr/>
  </property>
</Properties>
</file>