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Neelkanth Technologi\Downloads\"/>
    </mc:Choice>
  </mc:AlternateContent>
  <xr:revisionPtr revIDLastSave="0" documentId="8_{0B1A3755-F43D-4E45-A109-60C709024E98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Ratios_5yr" sheetId="1" r:id="rId1"/>
    <sheet name="Cash Flow Statement" sheetId="2" r:id="rId2"/>
    <sheet name="Ratios" sheetId="3" r:id="rId3"/>
    <sheet name="Investment &amp; CF Ratios" sheetId="4" r:id="rId4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4" l="1"/>
  <c r="F31" i="4"/>
  <c r="E31" i="4"/>
  <c r="D31" i="4"/>
  <c r="C31" i="4"/>
  <c r="G30" i="4"/>
  <c r="F30" i="4"/>
  <c r="E30" i="4"/>
  <c r="D30" i="4"/>
  <c r="C30" i="4"/>
  <c r="G28" i="4"/>
  <c r="F28" i="4"/>
  <c r="E28" i="4"/>
  <c r="D28" i="4"/>
  <c r="C28" i="4"/>
  <c r="G27" i="4"/>
  <c r="F27" i="4"/>
  <c r="E27" i="4"/>
  <c r="D27" i="4"/>
  <c r="C27" i="4"/>
  <c r="G26" i="4"/>
  <c r="F26" i="4"/>
  <c r="E26" i="4"/>
  <c r="D26" i="4"/>
  <c r="C26" i="4"/>
  <c r="G19" i="3"/>
  <c r="F19" i="3"/>
  <c r="E19" i="3"/>
  <c r="D19" i="3"/>
  <c r="C19" i="3"/>
  <c r="G18" i="3"/>
  <c r="F18" i="3"/>
  <c r="E18" i="3"/>
  <c r="D18" i="3"/>
  <c r="C18" i="3"/>
  <c r="G16" i="3"/>
  <c r="F16" i="3"/>
  <c r="E16" i="3"/>
  <c r="D16" i="3"/>
  <c r="C16" i="3"/>
  <c r="G15" i="3"/>
  <c r="F15" i="3"/>
  <c r="E15" i="3"/>
  <c r="D15" i="3"/>
  <c r="C15" i="3"/>
  <c r="G13" i="3"/>
  <c r="F13" i="3"/>
  <c r="E13" i="3"/>
  <c r="D13" i="3"/>
  <c r="C13" i="3"/>
  <c r="G12" i="3"/>
  <c r="F12" i="3"/>
  <c r="E12" i="3"/>
  <c r="D12" i="3"/>
  <c r="C12" i="3"/>
  <c r="G11" i="3"/>
  <c r="F11" i="3"/>
  <c r="E11" i="3"/>
  <c r="D11" i="3"/>
  <c r="C11" i="3"/>
  <c r="G9" i="3"/>
  <c r="F9" i="3"/>
  <c r="E9" i="3"/>
  <c r="D9" i="3"/>
  <c r="C9" i="3"/>
  <c r="G8" i="3"/>
  <c r="F8" i="3"/>
  <c r="E8" i="3"/>
  <c r="D8" i="3"/>
  <c r="C8" i="3"/>
  <c r="D39" i="2"/>
  <c r="D42" i="2" s="1"/>
  <c r="G37" i="2"/>
  <c r="G39" i="2" s="1"/>
  <c r="G42" i="2" s="1"/>
  <c r="F37" i="2"/>
  <c r="F39" i="2" s="1"/>
  <c r="F42" i="2" s="1"/>
  <c r="E37" i="2"/>
  <c r="E39" i="2" s="1"/>
  <c r="E42" i="2" s="1"/>
  <c r="D37" i="2"/>
  <c r="C37" i="2"/>
  <c r="C39" i="2" s="1"/>
  <c r="C42" i="2" s="1"/>
  <c r="G35" i="2"/>
  <c r="F35" i="2"/>
  <c r="E35" i="2"/>
  <c r="D35" i="2"/>
  <c r="C35" i="2"/>
  <c r="G26" i="2"/>
  <c r="F26" i="2"/>
  <c r="E26" i="2"/>
  <c r="D26" i="2"/>
  <c r="C26" i="2"/>
  <c r="G18" i="2"/>
  <c r="F18" i="2"/>
  <c r="E18" i="2"/>
  <c r="D18" i="2"/>
  <c r="C18" i="2"/>
  <c r="G25" i="1"/>
  <c r="F25" i="1"/>
  <c r="E25" i="1"/>
  <c r="D25" i="1"/>
  <c r="C25" i="1"/>
  <c r="G10" i="1"/>
  <c r="G7" i="3" s="1"/>
  <c r="F10" i="1"/>
  <c r="F7" i="3" s="1"/>
  <c r="E10" i="1"/>
  <c r="E7" i="3" s="1"/>
  <c r="D10" i="1"/>
  <c r="D7" i="3" s="1"/>
  <c r="C10" i="1"/>
  <c r="C7" i="3" s="1"/>
</calcChain>
</file>

<file path=xl/sharedStrings.xml><?xml version="1.0" encoding="utf-8"?>
<sst xmlns="http://schemas.openxmlformats.org/spreadsheetml/2006/main" count="153" uniqueCount="123">
  <si>
    <t>RCI Hospitality Holdings, Inc. (NASDAQ: RICK)</t>
  </si>
  <si>
    <t>Source Financial Data — Fiscal Years Ended September 30 ($ in millions)</t>
  </si>
  <si>
    <t>Source: Company 10-K / 10-Q filings, as compiled via stockanalysis.com (SEC EDGAR)</t>
  </si>
  <si>
    <t>Line Item ($mm)</t>
  </si>
  <si>
    <t>FY2021</t>
  </si>
  <si>
    <t>FY2022</t>
  </si>
  <si>
    <t>FY2023</t>
  </si>
  <si>
    <t>FY2024</t>
  </si>
  <si>
    <t>FY2025</t>
  </si>
  <si>
    <t>Income Statement</t>
  </si>
  <si>
    <t>Revenue</t>
  </si>
  <si>
    <t>Cost of Goods Sold</t>
  </si>
  <si>
    <t>Gross Profit</t>
  </si>
  <si>
    <t>Operating Income (EBIT)</t>
  </si>
  <si>
    <t>Interest Expense</t>
  </si>
  <si>
    <t>Net Income</t>
  </si>
  <si>
    <t>Balance Sheet</t>
  </si>
  <si>
    <t>Cash &amp; Equivalents</t>
  </si>
  <si>
    <t>Accounts Receivable</t>
  </si>
  <si>
    <t>Inventory</t>
  </si>
  <si>
    <t>Total Current Assets</t>
  </si>
  <si>
    <t>Net PP&amp;E</t>
  </si>
  <si>
    <t>Total Assets</t>
  </si>
  <si>
    <t>Total Current Liabilities</t>
  </si>
  <si>
    <t>Total Debt</t>
  </si>
  <si>
    <t>Total Shareholders' Equity</t>
  </si>
  <si>
    <t>Check: Total Liabilities + Equity = Total Assets</t>
  </si>
  <si>
    <t>Note: Interest Expense shown as positive (absolute) value. Total Debt includes current + long-term interest-bearing debt.</t>
  </si>
  <si>
    <t>Consolidated Statement of Cash Flows — Fiscal Years Ended September 30 ($ in millions)</t>
  </si>
  <si>
    <t>Source: Company 10-K / 10-Q filings (SEC EDGAR); converted from $ thousands as reported</t>
  </si>
  <si>
    <t>Cash Flows from Operating Activities</t>
  </si>
  <si>
    <t>Depreciation &amp; Amortization</t>
  </si>
  <si>
    <t>Deferred Income Taxes</t>
  </si>
  <si>
    <t>Share-Based Compensation</t>
  </si>
  <si>
    <t>Change in Accounts Receivable</t>
  </si>
  <si>
    <t>Change in Inventories</t>
  </si>
  <si>
    <t>Change in Accounts Payable</t>
  </si>
  <si>
    <t>Change in Other Working Capital</t>
  </si>
  <si>
    <t>Other Adjustments</t>
  </si>
  <si>
    <t>Net Cash Provided by Operating Activities</t>
  </si>
  <si>
    <t xml:space="preserve">   (sum of components above, for reference)</t>
  </si>
  <si>
    <t>Cash Flows from Investing Activities</t>
  </si>
  <si>
    <t>Capital Expenditures</t>
  </si>
  <si>
    <t>Proceeds from Sale of Fixed Assets</t>
  </si>
  <si>
    <t>Payments for Business Acquisitions</t>
  </si>
  <si>
    <t>Other Investing Activities</t>
  </si>
  <si>
    <t>Net Cash Used in Investing Activities</t>
  </si>
  <si>
    <t>Cash Flows from Financing Activities</t>
  </si>
  <si>
    <t>Proceeds from Long-Term Debt</t>
  </si>
  <si>
    <t>Repayment of Long-Term Debt</t>
  </si>
  <si>
    <t>Repurchase of Common Stock</t>
  </si>
  <si>
    <t>Dividends Paid</t>
  </si>
  <si>
    <t>Other Financing Activities</t>
  </si>
  <si>
    <t>Net Cash Provided by (Used in) Financing Activities</t>
  </si>
  <si>
    <t>Net Change in Cash</t>
  </si>
  <si>
    <t>Cash at Beginning of Period</t>
  </si>
  <si>
    <t>Cash at End of Period</t>
  </si>
  <si>
    <t>Check: Ties to Cash &amp; Equivalents on Raw Data / Balance Sheet (within $0.05mm rounding tolerance)</t>
  </si>
  <si>
    <t>Note: '—' (not disclosed / nil) in source statement treated as $0.00. Figures converted from $ thousands as reported to $ millions. Bold subtotal rows are the statement's reported totals (authoritative); the italic '(sum of components)' line beneath each is provided for reference and may differ slightly due to rounding or non-itemized adjustments not broken out in the source detail.</t>
  </si>
  <si>
    <t>RCI Hospitality Holdings — 5-Year Financial Ratio Analysis</t>
  </si>
  <si>
    <t>All figures computed from 'Raw Data' sheet via live formulas</t>
  </si>
  <si>
    <t>Ratio</t>
  </si>
  <si>
    <t>Profitability</t>
  </si>
  <si>
    <t>Gross Margin</t>
  </si>
  <si>
    <t>Operating Margin</t>
  </si>
  <si>
    <t>Net Margin</t>
  </si>
  <si>
    <t>Liquidity</t>
  </si>
  <si>
    <t>Current Ratio</t>
  </si>
  <si>
    <t>Quick Ratio</t>
  </si>
  <si>
    <t>Cash Ratio</t>
  </si>
  <si>
    <t>Efficiency</t>
  </si>
  <si>
    <t>Asset Turnover</t>
  </si>
  <si>
    <t>Fixed Asset Turnover</t>
  </si>
  <si>
    <t>Leverage</t>
  </si>
  <si>
    <t>Interest Coverage (EBIT/Interest)</t>
  </si>
  <si>
    <t>Debt / Equity</t>
  </si>
  <si>
    <t>Trend Commentary</t>
  </si>
  <si>
    <t>• Profitability: Gross margin stable ~85-87%; operating &amp; net margins peaked FY2022 then compressed sharply through FY2024 (rising costs/one-offs) with partial recovery in FY2025.</t>
  </si>
  <si>
    <t>• Liquidity: Current, quick and cash ratios all declined steadily from FY2021 highs; current ratio fell below 1.0x from FY2023 onward, signalling tightening short-term liquidity.</t>
  </si>
  <si>
    <t>• Efficiency: Asset and fixed-asset turnover drifted down as PP&amp;E/acquisitions grew faster than revenue, consistent with debt-funded club expansion outpacing near-term sales contribution.</t>
  </si>
  <si>
    <t>• Leverage: Debt/Equity rose from 0.84x to ~1.0x+ and has stayed elevated since FY2022; interest coverage fell from ~6x to just 1.13x in FY2024 before recovering to 1.85x in FY2025 - the tightest coverage point in the period.</t>
  </si>
  <si>
    <t>Investment &amp; Cash Flow Ratios — Sourced from Company 10-K Filings (FY2019, FY2020, FY2022, FY2023, FY2024)</t>
  </si>
  <si>
    <t>Note: FY2021 (10-K not provided) is excluded from this sheet; figures below come from the five uploaded 10-K PDFs.</t>
  </si>
  <si>
    <t>Line Item ($mm unless noted)</t>
  </si>
  <si>
    <t>FY2019</t>
  </si>
  <si>
    <t>FY2020</t>
  </si>
  <si>
    <t>Income Statement / Balance Sheet Inputs</t>
  </si>
  <si>
    <t>Net Income Attributable to RCIHH Common Stockholders</t>
  </si>
  <si>
    <t>Diluted EPS ($/share)</t>
  </si>
  <si>
    <t>Total RCIHH Stockholders' Equity</t>
  </si>
  <si>
    <t>Cash Flow Inputs</t>
  </si>
  <si>
    <t>Capital Expenditures (Payments for PP&amp;E/Intangibles)</t>
  </si>
  <si>
    <t>Market Data</t>
  </si>
  <si>
    <t>Implied Share Price ($/share)</t>
  </si>
  <si>
    <t xml:space="preserve">   Price basis (see note below)</t>
  </si>
  <si>
    <t>Est. from CY2019 trading range (Macrotrends); FY2019 10-K not provided</t>
  </si>
  <si>
    <t>10-K cover: $83.62mm non-affiliate value / 9.000mm shares, as of 3/31/2020</t>
  </si>
  <si>
    <t>10-K cover: $536.20mm non-affiliate value / 9.230mm shares, as of 3/31/2022</t>
  </si>
  <si>
    <t>10-K cover: $680.20mm non-affiliate value / 9.360mm shares, as of 3/31/2023</t>
  </si>
  <si>
    <t>10-K cover: $498.89mm non-affiliate value / 8.900mm shares, as of 3/31/2024</t>
  </si>
  <si>
    <t>Investment &amp; Cash Flow Ratios</t>
  </si>
  <si>
    <t>All figures computed via live formulas referencing the input block above</t>
  </si>
  <si>
    <t>Investment Ratios</t>
  </si>
  <si>
    <t>Return on Equity (ROE)</t>
  </si>
  <si>
    <t>Return on Assets (ROA)</t>
  </si>
  <si>
    <t>Price / Earnings (P/E)</t>
  </si>
  <si>
    <t>Cash Flow Ratios</t>
  </si>
  <si>
    <t>Operating Cash Flow Ratio</t>
  </si>
  <si>
    <t>Free Cash Flow Margin</t>
  </si>
  <si>
    <t>Note: FY2020 P/E is negative (net loss) and FY2024 P/E is elevated due to near-breakeven EPS ($0.33) — both are not meaningful (N/M) as valuation signals and are driven by the denominator collapsing, not by price.</t>
  </si>
  <si>
    <t>Methodology &amp; Sources</t>
  </si>
  <si>
    <t>• Source: Company 10-K filings for FY2019, FY2020, FY2022, FY2023, FY2024 (FY2021 10-K not provided by user).</t>
  </si>
  <si>
    <t>• ROE / ROA use Net Income Attributable to RCIHH common stockholders over ending Total Equity / Total Assets (not averaged).</t>
  </si>
  <si>
    <t>• Share price for P/E is NOT the fiscal year-end (9/30) closing price, which was not available from accessible data sources.</t>
  </si>
  <si>
    <t>• Instead, price = each 10-K's disclosed aggregate market value of common equity held by non-affiliates, divided by total</t>
  </si>
  <si>
    <t>• shares outstanding — both stated on the filing's cover page, as of the last business day of the 2nd fiscal quarter (~3/31),</t>
  </si>
  <si>
    <t>• roughly 6 months before fiscal year-end. FY2019 price is a rougher estimate from calendar-2019 trading range (Macrotrends),</t>
  </si>
  <si>
    <t>• since the FY2019 10-K was not provided. Treat all P/E figures here as directional estimates, not precise FYE market P/E.</t>
  </si>
  <si>
    <t>• Free Cash Flow = Net Cash from Operating Activities − Capital Expenditures (standard definition, not company non-GAAP FCF).</t>
  </si>
  <si>
    <t>• ROE/ROA: Both cratered in the COVID-hit FY2020 (negative) and again in FY2024 (near-zero) due to impairments and elevated costs, while FY2022 was the peak year (ROE ~19%, ROA ~9%) on strong post-pandemic recovery and operating leverage.</t>
  </si>
  <si>
    <t>• P/E: Directionally, the multiple expanded sharply from FY2022 to FY2023 to FY2024 as earnings compressed faster than the share price — investors were pricing in recovery even as trailing EPS fell, culminating in an N/M multiple in FY2024.</t>
  </si>
  <si>
    <t>• Operating Cash Flow Ratio: Improved from a weak 0.42x in the COVID year (FY2020) to a strong 2.05x in FY2022, then eased back to ~1.2x in FY2023-24 as current liabilities grew faster than operating cash generation.</t>
  </si>
  <si>
    <t>• Free Cash Flow Margin: Also bottomed in FY2020 (7.5%) and FY2023 (6.4%, a heavy capex/acquisition year), peaking in FY2022 (15.1%) when capex was lower relative to a strong revenue/OCF year; FY2024 partially recovered to 10.6% as capex moderated.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</si>
</sst>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$#,##0.00"/>
    <numFmt numFmtId="165" formatCode="\$#,##0.00;&quot;($&quot;#,##0.00\)"/>
    <numFmt numFmtId="166" formatCode="0.0%"/>
    <numFmt numFmtId="167" formatCode="0.00\x"/>
  </numFmts>
  <fonts count="17" x14ac:knownFonts="1">
    <font>
      <sz val="11"/>
      <color theme="1"/>
      <name val="Calibri"/>
      <family val="2"/>
      <charset val="1"/>
    </font>
    <font>
      <i/>
      <sz val="9"/>
      <color rgb="FF666666"/>
      <name val="Arial"/>
      <charset val="1"/>
    </font>
    <font>
      <b/>
      <sz val="11"/>
      <color rgb="FFFFFFFF"/>
      <name val="Arial"/>
      <charset val="1"/>
    </font>
    <font>
      <b/>
      <sz val="10"/>
      <color rgb="FF1F4E78"/>
      <name val="Arial"/>
      <charset val="1"/>
    </font>
    <font>
      <sz val="10"/>
      <name val="Arial"/>
      <charset val="1"/>
    </font>
    <font>
      <sz val="10"/>
      <color rgb="FF0000FF"/>
      <name val="Arial"/>
      <charset val="1"/>
    </font>
    <font>
      <sz val="10"/>
      <color rgb="FF000000"/>
      <name val="Arial"/>
      <charset val="1"/>
    </font>
    <font>
      <b/>
      <sz val="10"/>
      <color rgb="FF000000"/>
      <name val="Arial"/>
      <charset val="1"/>
    </font>
    <font>
      <b/>
      <sz val="10"/>
      <color rgb="FF0000FF"/>
      <name val="Arial"/>
      <charset val="1"/>
    </font>
    <font>
      <b/>
      <sz val="10"/>
      <name val="Arial"/>
      <charset val="1"/>
    </font>
    <font>
      <i/>
      <sz val="9"/>
      <name val="Arial"/>
      <charset val="1"/>
    </font>
    <font>
      <i/>
      <sz val="7"/>
      <color rgb="FF808080"/>
      <name val="Arial"/>
      <charset val="1"/>
    </font>
    <font>
      <sz val="10"/>
      <color theme="1"/>
      <name val="Calibri"/>
      <family val="2"/>
      <charset val="1"/>
    </font>
    <font>
      <b/>
      <sz val="11"/>
      <color rgb="FF1F4E78"/>
      <name val="Arial"/>
      <family val="2"/>
    </font>
    <font>
      <b/>
      <sz val="9"/>
      <color rgb="FF1F4E78"/>
      <name val="Arial"/>
      <family val="2"/>
    </font>
    <font>
      <i/>
      <sz val="8"/>
      <color rgb="FF666666"/>
      <name val="Arial"/>
      <family val="2"/>
    </font>
    <font>
      <b/>
      <sz val="8"/>
      <color rgb="FF1F4E7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D9E1F2"/>
        <bgColor rgb="FFF2F2F2"/>
      </patternFill>
    </fill>
    <fill>
      <patternFill patternType="solid">
        <fgColor rgb="FFF2F2F2"/>
        <bgColor rgb="FFFFFFFF"/>
      </patternFill>
    </fill>
  </fills>
  <borders count="2">
    <border>
      <left/>
      <right/>
      <top/>
      <bottom/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1">
    <xf numFmtId="0" fontId="0" fillId="0" borderId="0"/>
  </cellStyleXfs>
  <cellXfs count="31">
    <xf numFmtId="0" fontId="0" fillId="0" borderId="0" xfId="0" applyAlignment="1"/>
    <xf numFmtId="0" fontId="0" fillId="0" borderId="0" xfId="0" applyAlignment="1"/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/>
    <xf numFmtId="0" fontId="4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7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/>
    <xf numFmtId="0" fontId="0" fillId="0" borderId="0" xfId="0"/>
    <xf numFmtId="0" fontId="1" fillId="0" borderId="0" xfId="0" applyFont="1" applyAlignment="1">
      <alignment horizontal="center" vertical="center" wrapText="1"/>
    </xf>
    <xf numFmtId="0" fontId="12" fillId="0" borderId="0" xfId="0" applyFont="1" applyAlignme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showGridLines="0" tabSelected="1" zoomScaleNormal="100" workbookViewId="0">
      <pane xSplit="2" ySplit="6" topLeftCell="C33" activePane="bottomRight" state="frozen"/>
      <selection pane="topRight" activeCell="C1" sqref="C1"/>
      <selection pane="bottomLeft" activeCell="A7" sqref="A7"/>
      <selection pane="bottomRight" activeCell="B3" sqref="B3"/>
    </sheetView>
  </sheetViews>
  <sheetFormatPr defaultColWidth="8.7109375" defaultRowHeight="15" x14ac:dyDescent="0.25"/>
  <cols>
    <col min="1" max="1" width="10" style="1" customWidth="1"/>
    <col min="2" max="2" width="40" style="1" customWidth="1"/>
    <col min="3" max="3" width="20" style="1" customWidth="1"/>
    <col min="4" max="7" width="20" style="2" customWidth="1"/>
  </cols>
  <sheetData>
    <row r="1" spans="2:7" ht="20.100000000000001" customHeight="1" x14ac:dyDescent="0.25"/>
    <row r="2" spans="2:7" ht="20.100000000000001" customHeight="1" x14ac:dyDescent="0.25">
      <c r="B2" s="28" t="s">
        <v>0</v>
      </c>
    </row>
    <row r="3" spans="2:7" ht="20.100000000000001" customHeight="1" x14ac:dyDescent="0.25">
      <c r="B3" s="29" t="s">
        <v>1</v>
      </c>
    </row>
    <row r="4" spans="2:7" ht="20.100000000000001" customHeight="1" x14ac:dyDescent="0.25">
      <c r="B4" s="3" t="s">
        <v>2</v>
      </c>
    </row>
    <row r="5" spans="2:7" ht="20.100000000000001" customHeight="1" x14ac:dyDescent="0.25"/>
    <row r="6" spans="2:7" ht="20.100000000000001" customHeight="1" x14ac:dyDescent="0.25"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</row>
    <row r="7" spans="2:7" ht="20.100000000000001" customHeight="1" x14ac:dyDescent="0.25">
      <c r="B7" s="5" t="s">
        <v>9</v>
      </c>
      <c r="C7" s="6"/>
      <c r="D7" s="6"/>
      <c r="E7" s="6"/>
      <c r="F7" s="6"/>
      <c r="G7" s="6"/>
    </row>
    <row r="8" spans="2:7" ht="20.100000000000001" customHeight="1" x14ac:dyDescent="0.25">
      <c r="B8" s="7" t="s">
        <v>10</v>
      </c>
      <c r="C8" s="8">
        <v>195.26</v>
      </c>
      <c r="D8" s="8">
        <v>267.62</v>
      </c>
      <c r="E8" s="8">
        <v>293.79000000000002</v>
      </c>
      <c r="F8" s="8">
        <v>295.60000000000002</v>
      </c>
      <c r="G8" s="8">
        <v>279.43</v>
      </c>
    </row>
    <row r="9" spans="2:7" ht="20.100000000000001" customHeight="1" x14ac:dyDescent="0.25">
      <c r="B9" s="7" t="s">
        <v>11</v>
      </c>
      <c r="C9" s="8">
        <v>30.05</v>
      </c>
      <c r="D9" s="8">
        <v>36.01</v>
      </c>
      <c r="E9" s="8">
        <v>39</v>
      </c>
      <c r="F9" s="8">
        <v>40.99</v>
      </c>
      <c r="G9" s="8">
        <v>36.64</v>
      </c>
    </row>
    <row r="10" spans="2:7" ht="20.100000000000001" customHeight="1" x14ac:dyDescent="0.25">
      <c r="B10" s="7" t="s">
        <v>12</v>
      </c>
      <c r="C10" s="9">
        <f>C8-C9</f>
        <v>165.20999999999998</v>
      </c>
      <c r="D10" s="9">
        <f>D8-D9</f>
        <v>231.61</v>
      </c>
      <c r="E10" s="9">
        <f>E8-E9</f>
        <v>254.79000000000002</v>
      </c>
      <c r="F10" s="9">
        <f>F8-F9</f>
        <v>254.61</v>
      </c>
      <c r="G10" s="9">
        <f>G8-G9</f>
        <v>242.79000000000002</v>
      </c>
    </row>
    <row r="11" spans="2:7" ht="20.100000000000001" customHeight="1" x14ac:dyDescent="0.25">
      <c r="B11" s="7" t="s">
        <v>13</v>
      </c>
      <c r="C11" s="8">
        <v>38.549999999999997</v>
      </c>
      <c r="D11" s="8">
        <v>71.459999999999994</v>
      </c>
      <c r="E11" s="8">
        <v>51.48</v>
      </c>
      <c r="F11" s="8">
        <v>18.809999999999999</v>
      </c>
      <c r="G11" s="8">
        <v>30.27</v>
      </c>
    </row>
    <row r="12" spans="2:7" ht="20.100000000000001" customHeight="1" x14ac:dyDescent="0.25">
      <c r="B12" s="7" t="s">
        <v>14</v>
      </c>
      <c r="C12" s="8">
        <v>9.99</v>
      </c>
      <c r="D12" s="8">
        <v>11.95</v>
      </c>
      <c r="E12" s="8">
        <v>15.93</v>
      </c>
      <c r="F12" s="8">
        <v>16.68</v>
      </c>
      <c r="G12" s="8">
        <v>16.350000000000001</v>
      </c>
    </row>
    <row r="13" spans="2:7" ht="20.100000000000001" customHeight="1" x14ac:dyDescent="0.25">
      <c r="B13" s="7" t="s">
        <v>15</v>
      </c>
      <c r="C13" s="8">
        <v>30.15</v>
      </c>
      <c r="D13" s="8">
        <v>46.06</v>
      </c>
      <c r="E13" s="8">
        <v>29.1</v>
      </c>
      <c r="F13" s="8">
        <v>3.02</v>
      </c>
      <c r="G13" s="8">
        <v>10.84</v>
      </c>
    </row>
    <row r="14" spans="2:7" ht="20.100000000000001" customHeight="1" x14ac:dyDescent="0.25">
      <c r="B14" s="5" t="s">
        <v>16</v>
      </c>
      <c r="C14" s="6"/>
      <c r="D14" s="6"/>
      <c r="E14" s="6"/>
      <c r="F14" s="6"/>
      <c r="G14" s="6"/>
    </row>
    <row r="15" spans="2:7" ht="20.100000000000001" customHeight="1" x14ac:dyDescent="0.25">
      <c r="B15" s="7" t="s">
        <v>17</v>
      </c>
      <c r="C15" s="8">
        <v>35.69</v>
      </c>
      <c r="D15" s="8">
        <v>35.979999999999997</v>
      </c>
      <c r="E15" s="8">
        <v>21.02</v>
      </c>
      <c r="F15" s="8">
        <v>32.35</v>
      </c>
      <c r="G15" s="8">
        <v>33.71</v>
      </c>
    </row>
    <row r="16" spans="2:7" ht="20.100000000000001" customHeight="1" x14ac:dyDescent="0.25">
      <c r="B16" s="7" t="s">
        <v>18</v>
      </c>
      <c r="C16" s="8">
        <v>7.79</v>
      </c>
      <c r="D16" s="8">
        <v>8.74</v>
      </c>
      <c r="E16" s="8">
        <v>10.1</v>
      </c>
      <c r="F16" s="8">
        <v>5.83</v>
      </c>
      <c r="G16" s="8">
        <v>3.94</v>
      </c>
    </row>
    <row r="17" spans="2:7" ht="20.100000000000001" customHeight="1" x14ac:dyDescent="0.25">
      <c r="B17" s="7" t="s">
        <v>19</v>
      </c>
      <c r="C17" s="8">
        <v>2.66</v>
      </c>
      <c r="D17" s="8">
        <v>3.89</v>
      </c>
      <c r="E17" s="8">
        <v>4.41</v>
      </c>
      <c r="F17" s="8">
        <v>4.68</v>
      </c>
      <c r="G17" s="8">
        <v>4.8600000000000003</v>
      </c>
    </row>
    <row r="18" spans="2:7" ht="20.100000000000001" customHeight="1" x14ac:dyDescent="0.25">
      <c r="B18" s="7" t="s">
        <v>20</v>
      </c>
      <c r="C18" s="8">
        <v>52.95</v>
      </c>
      <c r="D18" s="8">
        <v>51.16</v>
      </c>
      <c r="E18" s="8">
        <v>37.47</v>
      </c>
      <c r="F18" s="8">
        <v>47.29</v>
      </c>
      <c r="G18" s="8">
        <v>50.87</v>
      </c>
    </row>
    <row r="19" spans="2:7" ht="20.100000000000001" customHeight="1" x14ac:dyDescent="0.25">
      <c r="B19" s="7" t="s">
        <v>21</v>
      </c>
      <c r="C19" s="8">
        <v>200.26</v>
      </c>
      <c r="D19" s="8">
        <v>261.66000000000003</v>
      </c>
      <c r="E19" s="8">
        <v>317.64</v>
      </c>
      <c r="F19" s="8">
        <v>306.31</v>
      </c>
      <c r="G19" s="8">
        <v>304.81</v>
      </c>
    </row>
    <row r="20" spans="2:7" ht="20.100000000000001" customHeight="1" x14ac:dyDescent="0.25">
      <c r="B20" s="7" t="s">
        <v>22</v>
      </c>
      <c r="C20" s="8">
        <v>364.62</v>
      </c>
      <c r="D20" s="8">
        <v>530.74</v>
      </c>
      <c r="E20" s="8">
        <v>610.88</v>
      </c>
      <c r="F20" s="8">
        <v>584.36</v>
      </c>
      <c r="G20" s="8">
        <v>596.94000000000005</v>
      </c>
    </row>
    <row r="21" spans="2:7" ht="20.100000000000001" customHeight="1" x14ac:dyDescent="0.25">
      <c r="B21" s="7" t="s">
        <v>23</v>
      </c>
      <c r="C21" s="8">
        <v>23.03</v>
      </c>
      <c r="D21" s="8">
        <v>31.5</v>
      </c>
      <c r="E21" s="8">
        <v>47.98</v>
      </c>
      <c r="F21" s="8">
        <v>48.08</v>
      </c>
      <c r="G21" s="8">
        <v>62.96</v>
      </c>
    </row>
    <row r="22" spans="2:7" ht="20.100000000000001" customHeight="1" x14ac:dyDescent="0.25">
      <c r="B22" s="7" t="s">
        <v>24</v>
      </c>
      <c r="C22" s="8">
        <v>151.1</v>
      </c>
      <c r="D22" s="8">
        <v>241.26</v>
      </c>
      <c r="E22" s="8">
        <v>277.89999999999998</v>
      </c>
      <c r="F22" s="8">
        <v>272.25</v>
      </c>
      <c r="G22" s="8">
        <v>266.42</v>
      </c>
    </row>
    <row r="23" spans="2:7" ht="20.100000000000001" customHeight="1" x14ac:dyDescent="0.25">
      <c r="B23" s="7" t="s">
        <v>25</v>
      </c>
      <c r="C23" s="8">
        <v>179.22</v>
      </c>
      <c r="D23" s="8">
        <v>241.76</v>
      </c>
      <c r="E23" s="8">
        <v>281.32</v>
      </c>
      <c r="F23" s="8">
        <v>263.11</v>
      </c>
      <c r="G23" s="8">
        <v>260.88</v>
      </c>
    </row>
    <row r="24" spans="2:7" ht="20.100000000000001" customHeight="1" x14ac:dyDescent="0.25"/>
    <row r="25" spans="2:7" ht="20.100000000000001" customHeight="1" x14ac:dyDescent="0.25">
      <c r="B25" s="3" t="s">
        <v>26</v>
      </c>
      <c r="C25" s="3" t="b">
        <f>(C20-C23)+C23=C20</f>
        <v>1</v>
      </c>
      <c r="D25" s="3" t="b">
        <f>(D20-D23)+D23=D20</f>
        <v>1</v>
      </c>
      <c r="E25" s="3" t="b">
        <f>(E20-E23)+E23=E20</f>
        <v>1</v>
      </c>
      <c r="F25" s="3" t="b">
        <f>(F20-F23)+F23=F20</f>
        <v>1</v>
      </c>
      <c r="G25" s="3" t="b">
        <f>(G20-G23)+G23=G20</f>
        <v>1</v>
      </c>
    </row>
    <row r="26" spans="2:7" ht="20.100000000000001" customHeight="1" x14ac:dyDescent="0.25"/>
    <row r="27" spans="2:7" ht="20.100000000000001" customHeight="1" x14ac:dyDescent="0.25"/>
    <row r="28" spans="2:7" ht="20.100000000000001" customHeight="1" x14ac:dyDescent="0.25">
      <c r="B28" s="3" t="s">
        <v>27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4"/>
  <sheetViews>
    <sheetView showGridLines="0" zoomScaleNormal="100" workbookViewId="0">
      <pane xSplit="2" ySplit="6" topLeftCell="C38" activePane="bottomRight" state="frozen"/>
      <selection pane="topRight" activeCell="C1" sqref="C1"/>
      <selection pane="bottomLeft" activeCell="A7" sqref="A7"/>
      <selection pane="bottomRight" activeCell="B3" sqref="B3"/>
    </sheetView>
  </sheetViews>
  <sheetFormatPr defaultColWidth="8.7109375" defaultRowHeight="15" x14ac:dyDescent="0.25"/>
  <cols>
    <col min="1" max="1" width="10" style="1" customWidth="1"/>
    <col min="2" max="2" width="40" style="1" customWidth="1"/>
    <col min="3" max="3" width="31" style="1" customWidth="1"/>
    <col min="4" max="7" width="31" style="2" customWidth="1"/>
  </cols>
  <sheetData>
    <row r="1" spans="1:7" ht="20.100000000000001" customHeight="1" x14ac:dyDescent="0.25">
      <c r="A1" s="26"/>
    </row>
    <row r="2" spans="1:7" ht="20.100000000000001" customHeight="1" x14ac:dyDescent="0.25">
      <c r="B2" s="28" t="s">
        <v>0</v>
      </c>
    </row>
    <row r="3" spans="1:7" ht="20.100000000000001" customHeight="1" x14ac:dyDescent="0.25">
      <c r="B3" s="29" t="s">
        <v>28</v>
      </c>
    </row>
    <row r="4" spans="1:7" ht="20.100000000000001" customHeight="1" x14ac:dyDescent="0.25">
      <c r="B4" s="3" t="s">
        <v>29</v>
      </c>
    </row>
    <row r="5" spans="1:7" ht="20.100000000000001" customHeight="1" x14ac:dyDescent="0.25"/>
    <row r="6" spans="1:7" ht="20.100000000000001" customHeight="1" x14ac:dyDescent="0.25"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</row>
    <row r="7" spans="1:7" ht="20.100000000000001" customHeight="1" x14ac:dyDescent="0.25">
      <c r="B7" s="5" t="s">
        <v>30</v>
      </c>
      <c r="C7" s="6"/>
      <c r="D7" s="6"/>
      <c r="E7" s="6"/>
      <c r="F7" s="6"/>
      <c r="G7" s="6"/>
    </row>
    <row r="8" spans="1:7" ht="20.100000000000001" customHeight="1" x14ac:dyDescent="0.25">
      <c r="B8" s="7" t="s">
        <v>15</v>
      </c>
      <c r="C8" s="10">
        <v>30.15</v>
      </c>
      <c r="D8" s="10">
        <v>46.06</v>
      </c>
      <c r="E8" s="10">
        <v>29.1</v>
      </c>
      <c r="F8" s="10">
        <v>3.0179999999999998</v>
      </c>
      <c r="G8" s="10">
        <v>10.839</v>
      </c>
    </row>
    <row r="9" spans="1:7" ht="20.100000000000001" customHeight="1" x14ac:dyDescent="0.25">
      <c r="B9" s="7" t="s">
        <v>31</v>
      </c>
      <c r="C9" s="10">
        <v>8.5489999999999995</v>
      </c>
      <c r="D9" s="10">
        <v>12.705</v>
      </c>
      <c r="E9" s="10">
        <v>15.766</v>
      </c>
      <c r="F9" s="10">
        <v>16.003</v>
      </c>
      <c r="G9" s="10">
        <v>15.627000000000001</v>
      </c>
    </row>
    <row r="10" spans="1:7" ht="20.100000000000001" customHeight="1" x14ac:dyDescent="0.25">
      <c r="B10" s="7" t="s">
        <v>32</v>
      </c>
      <c r="C10" s="10">
        <v>-1.2529999999999999</v>
      </c>
      <c r="D10" s="10">
        <v>3.08</v>
      </c>
      <c r="E10" s="10">
        <v>-1.7809999999999999</v>
      </c>
      <c r="F10" s="10">
        <v>-6.45</v>
      </c>
      <c r="G10" s="10">
        <v>-1.004</v>
      </c>
    </row>
    <row r="11" spans="1:7" ht="20.100000000000001" customHeight="1" x14ac:dyDescent="0.25">
      <c r="B11" s="7" t="s">
        <v>33</v>
      </c>
      <c r="C11" s="10">
        <v>0</v>
      </c>
      <c r="D11" s="10">
        <v>2.35</v>
      </c>
      <c r="E11" s="10">
        <v>2.59</v>
      </c>
      <c r="F11" s="10">
        <v>1.88</v>
      </c>
      <c r="G11" s="10">
        <v>1.37</v>
      </c>
    </row>
    <row r="12" spans="1:7" ht="20.100000000000001" customHeight="1" x14ac:dyDescent="0.25">
      <c r="B12" s="7" t="s">
        <v>34</v>
      </c>
      <c r="C12" s="10">
        <v>-0.76900000000000002</v>
      </c>
      <c r="D12" s="10">
        <v>-0.17499999999999999</v>
      </c>
      <c r="E12" s="10">
        <v>-2.383</v>
      </c>
      <c r="F12" s="10">
        <v>4.2830000000000004</v>
      </c>
      <c r="G12" s="10">
        <v>1.9430000000000001</v>
      </c>
    </row>
    <row r="13" spans="1:7" ht="20.100000000000001" customHeight="1" x14ac:dyDescent="0.25">
      <c r="B13" s="7" t="s">
        <v>35</v>
      </c>
      <c r="C13" s="10">
        <v>-0.28999999999999998</v>
      </c>
      <c r="D13" s="10">
        <v>-0.55000000000000004</v>
      </c>
      <c r="E13" s="10">
        <v>0.18</v>
      </c>
      <c r="F13" s="10">
        <v>-0.31</v>
      </c>
      <c r="G13" s="10">
        <v>-0.02</v>
      </c>
    </row>
    <row r="14" spans="1:7" ht="20.100000000000001" customHeight="1" x14ac:dyDescent="0.25">
      <c r="B14" s="7" t="s">
        <v>36</v>
      </c>
      <c r="C14" s="10">
        <v>-6.52</v>
      </c>
      <c r="D14" s="10">
        <v>-1.08</v>
      </c>
      <c r="E14" s="10">
        <v>1.37</v>
      </c>
      <c r="F14" s="10">
        <v>1.1200000000000001</v>
      </c>
      <c r="G14" s="10">
        <v>16.91</v>
      </c>
    </row>
    <row r="15" spans="1:7" ht="20.100000000000001" customHeight="1" x14ac:dyDescent="0.25">
      <c r="B15" s="7" t="s">
        <v>37</v>
      </c>
      <c r="C15" s="10">
        <v>-3.4510000000000001</v>
      </c>
      <c r="D15" s="10">
        <v>-1.421</v>
      </c>
      <c r="E15" s="10">
        <v>-1.2030000000000001</v>
      </c>
      <c r="F15" s="10">
        <v>2.6709999999999998</v>
      </c>
      <c r="G15" s="10">
        <v>17.594000000000001</v>
      </c>
    </row>
    <row r="16" spans="1:7" ht="20.100000000000001" customHeight="1" x14ac:dyDescent="0.25">
      <c r="B16" s="7" t="s">
        <v>38</v>
      </c>
      <c r="C16" s="10">
        <v>7.05</v>
      </c>
      <c r="D16" s="10">
        <v>5.13</v>
      </c>
      <c r="E16" s="10">
        <v>13.49</v>
      </c>
      <c r="F16" s="10">
        <v>32.92</v>
      </c>
      <c r="G16" s="10">
        <v>4.53</v>
      </c>
    </row>
    <row r="17" spans="2:7" ht="20.100000000000001" customHeight="1" x14ac:dyDescent="0.25">
      <c r="B17" s="11" t="s">
        <v>39</v>
      </c>
      <c r="C17" s="12">
        <v>41.991</v>
      </c>
      <c r="D17" s="12">
        <v>64.509</v>
      </c>
      <c r="E17" s="12">
        <v>59.13</v>
      </c>
      <c r="F17" s="12">
        <v>55.884</v>
      </c>
      <c r="G17" s="12">
        <v>49.417999999999999</v>
      </c>
    </row>
    <row r="18" spans="2:7" ht="20.100000000000001" customHeight="1" x14ac:dyDescent="0.25">
      <c r="B18" s="3" t="s">
        <v>40</v>
      </c>
      <c r="C18" s="13">
        <f>SUM(C8:C16)</f>
        <v>33.466000000000001</v>
      </c>
      <c r="D18" s="13">
        <f>SUM(D8:D16)</f>
        <v>66.099000000000004</v>
      </c>
      <c r="E18" s="13">
        <f>SUM(E8:E16)</f>
        <v>57.128999999999991</v>
      </c>
      <c r="F18" s="13">
        <f>SUM(F8:F16)</f>
        <v>55.135000000000005</v>
      </c>
      <c r="G18" s="13">
        <f>SUM(G8:G16)</f>
        <v>67.789000000000001</v>
      </c>
    </row>
    <row r="19" spans="2:7" ht="20.100000000000001" customHeight="1" x14ac:dyDescent="0.25"/>
    <row r="20" spans="2:7" ht="20.100000000000001" customHeight="1" x14ac:dyDescent="0.25">
      <c r="B20" s="5" t="s">
        <v>41</v>
      </c>
      <c r="C20" s="6"/>
      <c r="D20" s="6"/>
      <c r="E20" s="6"/>
      <c r="F20" s="6"/>
      <c r="G20" s="6"/>
    </row>
    <row r="21" spans="2:7" ht="20.100000000000001" customHeight="1" x14ac:dyDescent="0.25">
      <c r="B21" s="7" t="s">
        <v>42</v>
      </c>
      <c r="C21" s="10">
        <v>-13.510999999999999</v>
      </c>
      <c r="D21" s="10">
        <v>-24.003</v>
      </c>
      <c r="E21" s="10">
        <v>-40.384</v>
      </c>
      <c r="F21" s="10">
        <v>-24.6</v>
      </c>
      <c r="G21" s="10">
        <v>-14.526999999999999</v>
      </c>
    </row>
    <row r="22" spans="2:7" ht="20.100000000000001" customHeight="1" x14ac:dyDescent="0.25">
      <c r="B22" s="7" t="s">
        <v>43</v>
      </c>
      <c r="C22" s="10">
        <v>5.42</v>
      </c>
      <c r="D22" s="10">
        <v>10.67</v>
      </c>
      <c r="E22" s="10">
        <v>4.25</v>
      </c>
      <c r="F22" s="10">
        <v>1.97</v>
      </c>
      <c r="G22" s="10">
        <v>1.0900000000000001</v>
      </c>
    </row>
    <row r="23" spans="2:7" ht="20.100000000000001" customHeight="1" x14ac:dyDescent="0.25">
      <c r="B23" s="7" t="s">
        <v>44</v>
      </c>
      <c r="C23" s="10">
        <v>0</v>
      </c>
      <c r="D23" s="10">
        <v>-55.29</v>
      </c>
      <c r="E23" s="10">
        <v>-29</v>
      </c>
      <c r="F23" s="10">
        <v>0</v>
      </c>
      <c r="G23" s="10">
        <v>-13</v>
      </c>
    </row>
    <row r="24" spans="2:7" ht="20.100000000000001" customHeight="1" x14ac:dyDescent="0.25">
      <c r="B24" s="7" t="s">
        <v>45</v>
      </c>
      <c r="C24" s="10">
        <v>1.28</v>
      </c>
      <c r="D24" s="10">
        <v>0.83</v>
      </c>
      <c r="E24" s="10">
        <v>0.32</v>
      </c>
      <c r="F24" s="10">
        <v>1.62</v>
      </c>
      <c r="G24" s="10">
        <v>2.39</v>
      </c>
    </row>
    <row r="25" spans="2:7" ht="20.100000000000001" customHeight="1" x14ac:dyDescent="0.25">
      <c r="B25" s="11" t="s">
        <v>46</v>
      </c>
      <c r="C25" s="12">
        <v>-6.8140000000000001</v>
      </c>
      <c r="D25" s="12">
        <v>-67.796999999999997</v>
      </c>
      <c r="E25" s="12">
        <v>-64.823999999999998</v>
      </c>
      <c r="F25" s="12">
        <v>-21.015000000000001</v>
      </c>
      <c r="G25" s="12">
        <v>-24.041</v>
      </c>
    </row>
    <row r="26" spans="2:7" ht="20.100000000000001" customHeight="1" x14ac:dyDescent="0.25">
      <c r="B26" s="3" t="s">
        <v>40</v>
      </c>
      <c r="C26" s="13">
        <f>SUM(C21:C24)</f>
        <v>-6.8109999999999991</v>
      </c>
      <c r="D26" s="13">
        <f>SUM(D21:D24)</f>
        <v>-67.793000000000006</v>
      </c>
      <c r="E26" s="13">
        <f>SUM(E21:E24)</f>
        <v>-64.814000000000007</v>
      </c>
      <c r="F26" s="13">
        <f>SUM(F21:F24)</f>
        <v>-21.01</v>
      </c>
      <c r="G26" s="13">
        <f>SUM(G21:G24)</f>
        <v>-24.046999999999997</v>
      </c>
    </row>
    <row r="27" spans="2:7" ht="20.100000000000001" customHeight="1" x14ac:dyDescent="0.25"/>
    <row r="28" spans="2:7" ht="20.100000000000001" customHeight="1" x14ac:dyDescent="0.25">
      <c r="B28" s="5" t="s">
        <v>47</v>
      </c>
      <c r="C28" s="6"/>
      <c r="D28" s="6"/>
      <c r="E28" s="6"/>
      <c r="F28" s="6"/>
      <c r="G28" s="6"/>
    </row>
    <row r="29" spans="2:7" ht="20.100000000000001" customHeight="1" x14ac:dyDescent="0.25">
      <c r="B29" s="7" t="s">
        <v>48</v>
      </c>
      <c r="C29" s="10">
        <v>38.49</v>
      </c>
      <c r="D29" s="10">
        <v>35.82</v>
      </c>
      <c r="E29" s="10">
        <v>11.595000000000001</v>
      </c>
      <c r="F29" s="10">
        <v>22.657</v>
      </c>
      <c r="G29" s="10">
        <v>10.888</v>
      </c>
    </row>
    <row r="30" spans="2:7" ht="20.100000000000001" customHeight="1" x14ac:dyDescent="0.25">
      <c r="B30" s="7" t="s">
        <v>49</v>
      </c>
      <c r="C30" s="10">
        <v>-49.177999999999997</v>
      </c>
      <c r="D30" s="10">
        <v>-14.894</v>
      </c>
      <c r="E30" s="10">
        <v>-15.65</v>
      </c>
      <c r="F30" s="10">
        <v>-23.001000000000001</v>
      </c>
      <c r="G30" s="10">
        <v>-20.501999999999999</v>
      </c>
    </row>
    <row r="31" spans="2:7" ht="20.100000000000001" customHeight="1" x14ac:dyDescent="0.25">
      <c r="B31" s="7" t="s">
        <v>50</v>
      </c>
      <c r="C31" s="10">
        <v>-1.794</v>
      </c>
      <c r="D31" s="10">
        <v>-15.097</v>
      </c>
      <c r="E31" s="10">
        <v>-2.2229999999999999</v>
      </c>
      <c r="F31" s="10">
        <v>-20.606000000000002</v>
      </c>
      <c r="G31" s="10">
        <v>-11.86</v>
      </c>
    </row>
    <row r="32" spans="2:7" ht="20.100000000000001" customHeight="1" x14ac:dyDescent="0.25">
      <c r="B32" s="7" t="s">
        <v>51</v>
      </c>
      <c r="C32" s="10">
        <v>-1.44</v>
      </c>
      <c r="D32" s="10">
        <v>-1.784</v>
      </c>
      <c r="E32" s="10">
        <v>-2.1459999999999999</v>
      </c>
      <c r="F32" s="10">
        <v>-2.302</v>
      </c>
      <c r="G32" s="10">
        <v>-2.464</v>
      </c>
    </row>
    <row r="33" spans="2:7" ht="20.100000000000001" customHeight="1" x14ac:dyDescent="0.25">
      <c r="B33" s="7" t="s">
        <v>52</v>
      </c>
      <c r="C33" s="10">
        <v>-1.1739999999999999</v>
      </c>
      <c r="D33" s="10">
        <v>-0.46300000000000002</v>
      </c>
      <c r="E33" s="10">
        <v>-0.83899999999999997</v>
      </c>
      <c r="F33" s="10">
        <v>-0.28999999999999998</v>
      </c>
      <c r="G33" s="10">
        <v>-0.08</v>
      </c>
    </row>
    <row r="34" spans="2:7" ht="20.100000000000001" customHeight="1" x14ac:dyDescent="0.25">
      <c r="B34" s="11" t="s">
        <v>53</v>
      </c>
      <c r="C34" s="12">
        <v>-15.096</v>
      </c>
      <c r="D34" s="12">
        <v>3.5819999999999999</v>
      </c>
      <c r="E34" s="12">
        <v>-9.2629999999999999</v>
      </c>
      <c r="F34" s="12">
        <v>-23.542000000000002</v>
      </c>
      <c r="G34" s="12">
        <v>-24.018000000000001</v>
      </c>
    </row>
    <row r="35" spans="2:7" ht="20.100000000000001" customHeight="1" x14ac:dyDescent="0.25">
      <c r="B35" s="3" t="s">
        <v>40</v>
      </c>
      <c r="C35" s="13">
        <f>SUM(C29:C33)</f>
        <v>-15.095999999999995</v>
      </c>
      <c r="D35" s="13">
        <f>SUM(D29:D33)</f>
        <v>3.5820000000000025</v>
      </c>
      <c r="E35" s="13">
        <f>SUM(E29:E33)</f>
        <v>-9.2629999999999999</v>
      </c>
      <c r="F35" s="13">
        <f>SUM(F29:F33)</f>
        <v>-23.542000000000002</v>
      </c>
      <c r="G35" s="13">
        <f>SUM(G29:G33)</f>
        <v>-24.017999999999994</v>
      </c>
    </row>
    <row r="36" spans="2:7" ht="20.100000000000001" customHeight="1" x14ac:dyDescent="0.25"/>
    <row r="37" spans="2:7" ht="20.100000000000001" customHeight="1" x14ac:dyDescent="0.25">
      <c r="B37" s="14" t="s">
        <v>54</v>
      </c>
      <c r="C37" s="15">
        <f>C17+C25+C34</f>
        <v>20.081</v>
      </c>
      <c r="D37" s="15">
        <f>D17+D25+D34</f>
        <v>0.29400000000000315</v>
      </c>
      <c r="E37" s="15">
        <f>E17+E25+E34</f>
        <v>-14.956999999999995</v>
      </c>
      <c r="F37" s="15">
        <f>F17+F25+F34</f>
        <v>11.326999999999998</v>
      </c>
      <c r="G37" s="15">
        <f>G17+G25+G34</f>
        <v>1.3589999999999982</v>
      </c>
    </row>
    <row r="38" spans="2:7" ht="20.100000000000001" customHeight="1" x14ac:dyDescent="0.25">
      <c r="B38" s="7" t="s">
        <v>55</v>
      </c>
      <c r="C38" s="8">
        <v>15.605</v>
      </c>
      <c r="D38" s="8">
        <v>35.686</v>
      </c>
      <c r="E38" s="8">
        <v>35.979999999999997</v>
      </c>
      <c r="F38" s="8">
        <v>21.023</v>
      </c>
      <c r="G38" s="8">
        <v>32.35</v>
      </c>
    </row>
    <row r="39" spans="2:7" ht="20.100000000000001" customHeight="1" x14ac:dyDescent="0.25">
      <c r="B39" s="11" t="s">
        <v>56</v>
      </c>
      <c r="C39" s="16">
        <f>C38+C37</f>
        <v>35.686</v>
      </c>
      <c r="D39" s="16">
        <f>D38+D37</f>
        <v>35.980000000000004</v>
      </c>
      <c r="E39" s="16">
        <f>E38+E37</f>
        <v>21.023000000000003</v>
      </c>
      <c r="F39" s="16">
        <f>F38+F37</f>
        <v>32.349999999999994</v>
      </c>
      <c r="G39" s="16">
        <f>G38+G37</f>
        <v>33.709000000000003</v>
      </c>
    </row>
    <row r="40" spans="2:7" ht="20.100000000000001" customHeight="1" x14ac:dyDescent="0.25"/>
    <row r="41" spans="2:7" ht="20.100000000000001" customHeight="1" x14ac:dyDescent="0.25">
      <c r="B41" s="3" t="s">
        <v>57</v>
      </c>
    </row>
    <row r="42" spans="2:7" ht="20.100000000000001" customHeight="1" x14ac:dyDescent="0.25">
      <c r="C42" s="3" t="b">
        <f>ABS(C39-Ratios_5yr!C15)&lt;0.05</f>
        <v>1</v>
      </c>
      <c r="D42" s="3" t="b">
        <f>ABS(D39-Ratios_5yr!D15)&lt;0.05</f>
        <v>1</v>
      </c>
      <c r="E42" s="3" t="b">
        <f>ABS(E39-Ratios_5yr!E15)&lt;0.05</f>
        <v>1</v>
      </c>
      <c r="F42" s="3" t="b">
        <f>ABS(F39-Ratios_5yr!F15)&lt;0.05</f>
        <v>1</v>
      </c>
      <c r="G42" s="3" t="b">
        <f>ABS(G39-Ratios_5yr!G15)&lt;0.05</f>
        <v>1</v>
      </c>
    </row>
    <row r="43" spans="2:7" ht="20.100000000000001" customHeight="1" x14ac:dyDescent="0.25"/>
    <row r="44" spans="2:7" ht="20.100000000000001" customHeight="1" x14ac:dyDescent="0.25">
      <c r="B44" s="3" t="s">
        <v>58</v>
      </c>
    </row>
  </sheetData>
  <pageMargins left="0.75" right="0.75" top="1" bottom="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6"/>
  <sheetViews>
    <sheetView showGridLine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3" sqref="B3"/>
    </sheetView>
  </sheetViews>
  <sheetFormatPr defaultColWidth="8.7109375" defaultRowHeight="15" x14ac:dyDescent="0.25"/>
  <cols>
    <col min="1" max="1" width="10" style="1" customWidth="1"/>
    <col min="2" max="3" width="40" style="1" customWidth="1"/>
    <col min="4" max="7" width="40" style="2" customWidth="1"/>
  </cols>
  <sheetData>
    <row r="1" spans="2:7" ht="20.100000000000001" customHeight="1" x14ac:dyDescent="0.25"/>
    <row r="2" spans="2:7" ht="20.100000000000001" customHeight="1" x14ac:dyDescent="0.25">
      <c r="B2" s="30" t="s">
        <v>59</v>
      </c>
    </row>
    <row r="3" spans="2:7" ht="20.100000000000001" customHeight="1" x14ac:dyDescent="0.25">
      <c r="B3" s="3" t="s">
        <v>60</v>
      </c>
    </row>
    <row r="4" spans="2:7" ht="20.100000000000001" customHeight="1" x14ac:dyDescent="0.25"/>
    <row r="5" spans="2:7" ht="20.100000000000001" customHeight="1" x14ac:dyDescent="0.25">
      <c r="B5" s="4" t="s">
        <v>61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</row>
    <row r="6" spans="2:7" ht="20.100000000000001" customHeight="1" x14ac:dyDescent="0.25">
      <c r="B6" s="5" t="s">
        <v>62</v>
      </c>
      <c r="C6" s="6"/>
      <c r="D6" s="6"/>
      <c r="E6" s="6"/>
      <c r="F6" s="6"/>
      <c r="G6" s="6"/>
    </row>
    <row r="7" spans="2:7" ht="20.100000000000001" customHeight="1" x14ac:dyDescent="0.25">
      <c r="B7" s="17" t="s">
        <v>63</v>
      </c>
      <c r="C7" s="18">
        <f>(Ratios_5yr!C10)/Ratios_5yr!C8</f>
        <v>0.84610263238758576</v>
      </c>
      <c r="D7" s="18">
        <f>(Ratios_5yr!D10)/Ratios_5yr!D8</f>
        <v>0.86544353934683516</v>
      </c>
      <c r="E7" s="18">
        <f>(Ratios_5yr!E10)/Ratios_5yr!E8</f>
        <v>0.86725211886041054</v>
      </c>
      <c r="F7" s="18">
        <f>(Ratios_5yr!F10)/Ratios_5yr!F8</f>
        <v>0.86133288227334237</v>
      </c>
      <c r="G7" s="18">
        <f>(Ratios_5yr!G10)/Ratios_5yr!G8</f>
        <v>0.86887592599219843</v>
      </c>
    </row>
    <row r="8" spans="2:7" ht="20.100000000000001" customHeight="1" x14ac:dyDescent="0.25">
      <c r="B8" s="17" t="s">
        <v>64</v>
      </c>
      <c r="C8" s="18">
        <f>Ratios_5yr!C11/Ratios_5yr!C8</f>
        <v>0.19742906893372938</v>
      </c>
      <c r="D8" s="18">
        <f>Ratios_5yr!D11/Ratios_5yr!D8</f>
        <v>0.26702040206262606</v>
      </c>
      <c r="E8" s="18">
        <f>Ratios_5yr!E11/Ratios_5yr!E8</f>
        <v>0.17522720310425813</v>
      </c>
      <c r="F8" s="18">
        <f>Ratios_5yr!F11/Ratios_5yr!F8</f>
        <v>6.3633288227334231E-2</v>
      </c>
      <c r="G8" s="18">
        <f>Ratios_5yr!G11/Ratios_5yr!G8</f>
        <v>0.1083276670364671</v>
      </c>
    </row>
    <row r="9" spans="2:7" ht="20.100000000000001" customHeight="1" x14ac:dyDescent="0.25">
      <c r="B9" s="17" t="s">
        <v>65</v>
      </c>
      <c r="C9" s="18">
        <f>Ratios_5yr!C13/Ratios_5yr!C8</f>
        <v>0.15440950527501793</v>
      </c>
      <c r="D9" s="18">
        <f>Ratios_5yr!D13/Ratios_5yr!D8</f>
        <v>0.17210970779463419</v>
      </c>
      <c r="E9" s="18">
        <f>Ratios_5yr!E13/Ratios_5yr!E8</f>
        <v>9.9050342081078324E-2</v>
      </c>
      <c r="F9" s="18">
        <f>Ratios_5yr!F13/Ratios_5yr!F8</f>
        <v>1.0216508795669823E-2</v>
      </c>
      <c r="G9" s="18">
        <f>Ratios_5yr!G13/Ratios_5yr!G8</f>
        <v>3.8793257703181476E-2</v>
      </c>
    </row>
    <row r="10" spans="2:7" ht="20.100000000000001" customHeight="1" x14ac:dyDescent="0.25">
      <c r="B10" s="5" t="s">
        <v>66</v>
      </c>
      <c r="C10" s="6"/>
      <c r="D10" s="6"/>
      <c r="E10" s="6"/>
      <c r="F10" s="6"/>
      <c r="G10" s="6"/>
    </row>
    <row r="11" spans="2:7" ht="20.100000000000001" customHeight="1" x14ac:dyDescent="0.25">
      <c r="B11" s="17" t="s">
        <v>67</v>
      </c>
      <c r="C11" s="19">
        <f>Ratios_5yr!C18/Ratios_5yr!C21</f>
        <v>2.2991749891445941</v>
      </c>
      <c r="D11" s="19">
        <f>Ratios_5yr!D18/Ratios_5yr!D21</f>
        <v>1.6241269841269841</v>
      </c>
      <c r="E11" s="19">
        <f>Ratios_5yr!E18/Ratios_5yr!E21</f>
        <v>0.78095039599833271</v>
      </c>
      <c r="F11" s="19">
        <f>Ratios_5yr!F18/Ratios_5yr!F21</f>
        <v>0.98356905158069885</v>
      </c>
      <c r="G11" s="19">
        <f>Ratios_5yr!G18/Ratios_5yr!G21</f>
        <v>0.8079733163913595</v>
      </c>
    </row>
    <row r="12" spans="2:7" ht="20.100000000000001" customHeight="1" x14ac:dyDescent="0.25">
      <c r="B12" s="17" t="s">
        <v>68</v>
      </c>
      <c r="C12" s="19">
        <f>(Ratios_5yr!C15+Ratios_5yr!C16)/Ratios_5yr!C21</f>
        <v>1.8879722101606597</v>
      </c>
      <c r="D12" s="19">
        <f>(Ratios_5yr!D15+Ratios_5yr!D16)/Ratios_5yr!D21</f>
        <v>1.4196825396825397</v>
      </c>
      <c r="E12" s="19">
        <f>(Ratios_5yr!E15+Ratios_5yr!E16)/Ratios_5yr!E21</f>
        <v>0.64860358482701119</v>
      </c>
      <c r="F12" s="19">
        <f>(Ratios_5yr!F15+Ratios_5yr!F16)/Ratios_5yr!F21</f>
        <v>0.79409317803660573</v>
      </c>
      <c r="G12" s="19">
        <f>(Ratios_5yr!G15+Ratios_5yr!G16)/Ratios_5yr!G21</f>
        <v>0.59799872935196952</v>
      </c>
    </row>
    <row r="13" spans="2:7" ht="20.100000000000001" customHeight="1" x14ac:dyDescent="0.25">
      <c r="B13" s="17" t="s">
        <v>69</v>
      </c>
      <c r="C13" s="19">
        <f>Ratios_5yr!C15/Ratios_5yr!C21</f>
        <v>1.5497177594442031</v>
      </c>
      <c r="D13" s="19">
        <f>Ratios_5yr!D15/Ratios_5yr!D21</f>
        <v>1.142222222222222</v>
      </c>
      <c r="E13" s="19">
        <f>Ratios_5yr!E15/Ratios_5yr!E21</f>
        <v>0.43809920800333474</v>
      </c>
      <c r="F13" s="19">
        <f>Ratios_5yr!F15/Ratios_5yr!F21</f>
        <v>0.67283693843594017</v>
      </c>
      <c r="G13" s="19">
        <f>Ratios_5yr!G15/Ratios_5yr!G21</f>
        <v>0.53541931385006358</v>
      </c>
    </row>
    <row r="14" spans="2:7" ht="20.100000000000001" customHeight="1" x14ac:dyDescent="0.25">
      <c r="B14" s="5" t="s">
        <v>70</v>
      </c>
      <c r="C14" s="6"/>
      <c r="D14" s="6"/>
      <c r="E14" s="6"/>
      <c r="F14" s="6"/>
      <c r="G14" s="6"/>
    </row>
    <row r="15" spans="2:7" ht="20.100000000000001" customHeight="1" x14ac:dyDescent="0.25">
      <c r="B15" s="17" t="s">
        <v>71</v>
      </c>
      <c r="C15" s="19">
        <f>Ratios_5yr!C8/Ratios_5yr!C20</f>
        <v>0.53551642806209199</v>
      </c>
      <c r="D15" s="19">
        <f>Ratios_5yr!D8/Ratios_5yr!D20</f>
        <v>0.50423936390699775</v>
      </c>
      <c r="E15" s="19">
        <f>Ratios_5yr!E8/Ratios_5yr!E20</f>
        <v>0.48092915138816139</v>
      </c>
      <c r="F15" s="19">
        <f>Ratios_5yr!F8/Ratios_5yr!F20</f>
        <v>0.5058525566431652</v>
      </c>
      <c r="G15" s="19">
        <f>Ratios_5yr!G8/Ratios_5yr!G20</f>
        <v>0.46810399705162997</v>
      </c>
    </row>
    <row r="16" spans="2:7" ht="20.100000000000001" customHeight="1" x14ac:dyDescent="0.25">
      <c r="B16" s="17" t="s">
        <v>72</v>
      </c>
      <c r="C16" s="19">
        <f>Ratios_5yr!C8/Ratios_5yr!C19</f>
        <v>0.9750324578048537</v>
      </c>
      <c r="D16" s="19">
        <f>Ratios_5yr!D8/Ratios_5yr!D19</f>
        <v>1.0227776503859971</v>
      </c>
      <c r="E16" s="19">
        <f>Ratios_5yr!E8/Ratios_5yr!E19</f>
        <v>0.92491499811106925</v>
      </c>
      <c r="F16" s="19">
        <f>Ratios_5yr!F8/Ratios_5yr!F19</f>
        <v>0.96503542163168043</v>
      </c>
      <c r="G16" s="19">
        <f>Ratios_5yr!G8/Ratios_5yr!G19</f>
        <v>0.91673501525540502</v>
      </c>
    </row>
    <row r="17" spans="2:7" ht="20.100000000000001" customHeight="1" x14ac:dyDescent="0.25">
      <c r="B17" s="5" t="s">
        <v>73</v>
      </c>
      <c r="C17" s="6"/>
      <c r="D17" s="6"/>
      <c r="E17" s="6"/>
      <c r="F17" s="6"/>
      <c r="G17" s="6"/>
    </row>
    <row r="18" spans="2:7" ht="20.100000000000001" customHeight="1" x14ac:dyDescent="0.25">
      <c r="B18" s="17" t="s">
        <v>74</v>
      </c>
      <c r="C18" s="19">
        <f>Ratios_5yr!C11/Ratios_5yr!C12</f>
        <v>3.8588588588588584</v>
      </c>
      <c r="D18" s="19">
        <f>Ratios_5yr!D11/Ratios_5yr!D12</f>
        <v>5.9799163179916315</v>
      </c>
      <c r="E18" s="19">
        <f>Ratios_5yr!E11/Ratios_5yr!E12</f>
        <v>3.231638418079096</v>
      </c>
      <c r="F18" s="19">
        <f>Ratios_5yr!F11/Ratios_5yr!F12</f>
        <v>1.1276978417266186</v>
      </c>
      <c r="G18" s="19">
        <f>Ratios_5yr!G11/Ratios_5yr!G12</f>
        <v>1.8513761467889907</v>
      </c>
    </row>
    <row r="19" spans="2:7" ht="20.100000000000001" customHeight="1" x14ac:dyDescent="0.25">
      <c r="B19" s="17" t="s">
        <v>75</v>
      </c>
      <c r="C19" s="19">
        <f>Ratios_5yr!C22/Ratios_5yr!C23</f>
        <v>0.84309786854145741</v>
      </c>
      <c r="D19" s="19">
        <f>Ratios_5yr!D22/Ratios_5yr!D23</f>
        <v>0.99793183322303114</v>
      </c>
      <c r="E19" s="19">
        <f>Ratios_5yr!E22/Ratios_5yr!E23</f>
        <v>0.98784302573581684</v>
      </c>
      <c r="F19" s="19">
        <f>Ratios_5yr!F22/Ratios_5yr!F23</f>
        <v>1.0347383223746722</v>
      </c>
      <c r="G19" s="19">
        <f>Ratios_5yr!G22/Ratios_5yr!G23</f>
        <v>1.0212358172339775</v>
      </c>
    </row>
    <row r="20" spans="2:7" ht="20.100000000000001" customHeight="1" x14ac:dyDescent="0.25"/>
    <row r="21" spans="2:7" ht="20.100000000000001" customHeight="1" x14ac:dyDescent="0.25"/>
    <row r="22" spans="2:7" ht="20.100000000000001" customHeight="1" x14ac:dyDescent="0.25">
      <c r="B22" s="20" t="s">
        <v>76</v>
      </c>
    </row>
    <row r="23" spans="2:7" ht="20.100000000000001" customHeight="1" x14ac:dyDescent="0.25">
      <c r="B23" s="22" t="s">
        <v>77</v>
      </c>
      <c r="C23" s="23"/>
      <c r="D23" s="24"/>
      <c r="E23" s="24"/>
      <c r="F23" s="24"/>
      <c r="G23" s="24"/>
    </row>
    <row r="24" spans="2:7" ht="20.100000000000001" customHeight="1" x14ac:dyDescent="0.25">
      <c r="B24" s="22" t="s">
        <v>78</v>
      </c>
      <c r="C24" s="23"/>
      <c r="D24" s="24"/>
      <c r="E24" s="24"/>
      <c r="F24" s="24"/>
      <c r="G24" s="24"/>
    </row>
    <row r="25" spans="2:7" ht="20.100000000000001" customHeight="1" x14ac:dyDescent="0.25">
      <c r="B25" s="22" t="s">
        <v>79</v>
      </c>
      <c r="C25" s="23"/>
      <c r="D25" s="24"/>
      <c r="E25" s="24"/>
      <c r="F25" s="24"/>
      <c r="G25" s="24"/>
    </row>
    <row r="26" spans="2:7" ht="20.100000000000001" customHeight="1" x14ac:dyDescent="0.25">
      <c r="B26" s="22" t="s">
        <v>80</v>
      </c>
      <c r="C26" s="23"/>
      <c r="D26" s="24"/>
      <c r="E26" s="24"/>
      <c r="F26" s="24"/>
      <c r="G26" s="24"/>
    </row>
  </sheetData>
  <mergeCells count="4">
    <mergeCell ref="B24:G24"/>
    <mergeCell ref="B26:G26"/>
    <mergeCell ref="B23:G23"/>
    <mergeCell ref="B25:G25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9"/>
  <sheetViews>
    <sheetView showGridLines="0" zoomScaleNormal="100" workbookViewId="0">
      <pane xSplit="2" ySplit="6" topLeftCell="C42" activePane="bottomRight" state="frozen"/>
      <selection pane="topRight" activeCell="C1" sqref="C1"/>
      <selection pane="bottomLeft" activeCell="A7" sqref="A7"/>
      <selection pane="bottomRight" activeCell="D5" sqref="D5"/>
    </sheetView>
  </sheetViews>
  <sheetFormatPr defaultColWidth="8.7109375" defaultRowHeight="15" x14ac:dyDescent="0.25"/>
  <cols>
    <col min="1" max="1" width="10" style="1" customWidth="1"/>
    <col min="2" max="3" width="40" style="1" customWidth="1"/>
    <col min="4" max="7" width="40" style="2" customWidth="1"/>
  </cols>
  <sheetData>
    <row r="1" spans="2:7" ht="20.100000000000001" customHeight="1" x14ac:dyDescent="0.25"/>
    <row r="2" spans="2:7" ht="20.100000000000001" customHeight="1" x14ac:dyDescent="0.25">
      <c r="B2" s="28" t="s">
        <v>0</v>
      </c>
    </row>
    <row r="3" spans="2:7" ht="20.100000000000001" customHeight="1" x14ac:dyDescent="0.25">
      <c r="B3" s="29" t="s">
        <v>81</v>
      </c>
    </row>
    <row r="4" spans="2:7" ht="20.100000000000001" customHeight="1" x14ac:dyDescent="0.25">
      <c r="B4" s="3" t="s">
        <v>82</v>
      </c>
    </row>
    <row r="5" spans="2:7" ht="20.100000000000001" customHeight="1" x14ac:dyDescent="0.25"/>
    <row r="6" spans="2:7" ht="20.100000000000001" customHeight="1" x14ac:dyDescent="0.25">
      <c r="B6" s="4" t="s">
        <v>83</v>
      </c>
      <c r="C6" s="4" t="s">
        <v>84</v>
      </c>
      <c r="D6" s="4" t="s">
        <v>85</v>
      </c>
      <c r="E6" s="4" t="s">
        <v>5</v>
      </c>
      <c r="F6" s="4" t="s">
        <v>6</v>
      </c>
      <c r="G6" s="4" t="s">
        <v>7</v>
      </c>
    </row>
    <row r="7" spans="2:7" ht="20.100000000000001" customHeight="1" x14ac:dyDescent="0.25">
      <c r="B7" s="5" t="s">
        <v>86</v>
      </c>
      <c r="C7" s="6"/>
      <c r="D7" s="6"/>
      <c r="E7" s="6"/>
      <c r="F7" s="6"/>
      <c r="G7" s="6"/>
    </row>
    <row r="8" spans="2:7" ht="20.100000000000001" customHeight="1" x14ac:dyDescent="0.25">
      <c r="B8" s="7" t="s">
        <v>10</v>
      </c>
      <c r="C8" s="8">
        <v>181.059</v>
      </c>
      <c r="D8" s="8">
        <v>132.327</v>
      </c>
      <c r="E8" s="8">
        <v>267.62</v>
      </c>
      <c r="F8" s="8">
        <v>293.79000000000002</v>
      </c>
      <c r="G8" s="8">
        <v>295.60399999999998</v>
      </c>
    </row>
    <row r="9" spans="2:7" ht="20.100000000000001" customHeight="1" x14ac:dyDescent="0.25">
      <c r="B9" s="7" t="s">
        <v>87</v>
      </c>
      <c r="C9" s="8">
        <v>20.294</v>
      </c>
      <c r="D9" s="8">
        <v>-6.085</v>
      </c>
      <c r="E9" s="8">
        <v>46.040999999999997</v>
      </c>
      <c r="F9" s="8">
        <v>29.245999999999999</v>
      </c>
      <c r="G9" s="8">
        <v>3.0110000000000001</v>
      </c>
    </row>
    <row r="10" spans="2:7" ht="20.100000000000001" customHeight="1" x14ac:dyDescent="0.25">
      <c r="B10" s="7" t="s">
        <v>88</v>
      </c>
      <c r="C10" s="8">
        <v>2.1</v>
      </c>
      <c r="D10" s="8">
        <v>-0.66</v>
      </c>
      <c r="E10" s="8">
        <v>4.91</v>
      </c>
      <c r="F10" s="8">
        <v>3.13</v>
      </c>
      <c r="G10" s="8">
        <v>0.33</v>
      </c>
    </row>
    <row r="11" spans="2:7" ht="20.100000000000001" customHeight="1" x14ac:dyDescent="0.25">
      <c r="B11" s="7" t="s">
        <v>22</v>
      </c>
      <c r="C11" s="8">
        <v>354.75599999999997</v>
      </c>
      <c r="D11" s="8">
        <v>360.93299999999999</v>
      </c>
      <c r="E11" s="8">
        <v>530.73800000000006</v>
      </c>
      <c r="F11" s="8">
        <v>610.88400000000001</v>
      </c>
      <c r="G11" s="8">
        <v>584.36400000000003</v>
      </c>
    </row>
    <row r="12" spans="2:7" ht="20.100000000000001" customHeight="1" x14ac:dyDescent="0.25">
      <c r="B12" s="7" t="s">
        <v>89</v>
      </c>
      <c r="C12" s="8">
        <v>169.57599999999999</v>
      </c>
      <c r="D12" s="8">
        <v>152.721</v>
      </c>
      <c r="E12" s="8">
        <v>241.26900000000001</v>
      </c>
      <c r="F12" s="8">
        <v>281.58100000000002</v>
      </c>
      <c r="G12" s="8">
        <v>263.36</v>
      </c>
    </row>
    <row r="13" spans="2:7" ht="20.100000000000001" customHeight="1" x14ac:dyDescent="0.25">
      <c r="B13" s="7" t="s">
        <v>23</v>
      </c>
      <c r="C13" s="8">
        <v>34.207999999999998</v>
      </c>
      <c r="D13" s="8">
        <v>37.304000000000002</v>
      </c>
      <c r="E13" s="8">
        <v>31.501000000000001</v>
      </c>
      <c r="F13" s="8">
        <v>47.981999999999999</v>
      </c>
      <c r="G13" s="8">
        <v>48.078000000000003</v>
      </c>
    </row>
    <row r="14" spans="2:7" ht="20.100000000000001" customHeight="1" x14ac:dyDescent="0.25">
      <c r="B14" s="5" t="s">
        <v>90</v>
      </c>
      <c r="C14" s="6"/>
      <c r="D14" s="6"/>
      <c r="E14" s="6"/>
      <c r="F14" s="6"/>
      <c r="G14" s="6"/>
    </row>
    <row r="15" spans="2:7" ht="20.100000000000001" customHeight="1" x14ac:dyDescent="0.25">
      <c r="B15" s="7" t="s">
        <v>39</v>
      </c>
      <c r="C15" s="8">
        <v>37.173999999999999</v>
      </c>
      <c r="D15" s="8">
        <v>15.632</v>
      </c>
      <c r="E15" s="8">
        <v>64.509</v>
      </c>
      <c r="F15" s="8">
        <v>59.13</v>
      </c>
      <c r="G15" s="8">
        <v>55.884</v>
      </c>
    </row>
    <row r="16" spans="2:7" ht="20.100000000000001" customHeight="1" x14ac:dyDescent="0.25">
      <c r="B16" s="7" t="s">
        <v>91</v>
      </c>
      <c r="C16" s="8">
        <v>20.707999999999998</v>
      </c>
      <c r="D16" s="8">
        <v>5.7359999999999998</v>
      </c>
      <c r="E16" s="8">
        <v>24.003</v>
      </c>
      <c r="F16" s="8">
        <v>40.384</v>
      </c>
      <c r="G16" s="8">
        <v>24.6</v>
      </c>
    </row>
    <row r="17" spans="2:7" ht="20.100000000000001" customHeight="1" x14ac:dyDescent="0.25">
      <c r="B17" s="5" t="s">
        <v>92</v>
      </c>
      <c r="C17" s="6"/>
      <c r="D17" s="6"/>
      <c r="E17" s="6"/>
      <c r="F17" s="6"/>
      <c r="G17" s="6"/>
    </row>
    <row r="18" spans="2:7" ht="20.100000000000001" customHeight="1" x14ac:dyDescent="0.25">
      <c r="B18" s="7" t="s">
        <v>93</v>
      </c>
      <c r="C18" s="8">
        <v>20.5</v>
      </c>
      <c r="D18" s="8">
        <v>9.2899999999999991</v>
      </c>
      <c r="E18" s="8">
        <v>58.09</v>
      </c>
      <c r="F18" s="8">
        <v>72.680000000000007</v>
      </c>
      <c r="G18" s="8">
        <v>56.05</v>
      </c>
    </row>
    <row r="19" spans="2:7" ht="20.100000000000001" customHeight="1" x14ac:dyDescent="0.25">
      <c r="B19" s="3" t="s">
        <v>94</v>
      </c>
      <c r="C19" s="21" t="s">
        <v>95</v>
      </c>
      <c r="D19" s="21" t="s">
        <v>96</v>
      </c>
      <c r="E19" s="21" t="s">
        <v>97</v>
      </c>
      <c r="F19" s="21" t="s">
        <v>98</v>
      </c>
      <c r="G19" s="21" t="s">
        <v>99</v>
      </c>
    </row>
    <row r="20" spans="2:7" ht="20.100000000000001" customHeight="1" x14ac:dyDescent="0.25"/>
    <row r="21" spans="2:7" ht="20.100000000000001" customHeight="1" x14ac:dyDescent="0.25">
      <c r="B21" s="27" t="s">
        <v>100</v>
      </c>
    </row>
    <row r="22" spans="2:7" ht="20.100000000000001" customHeight="1" x14ac:dyDescent="0.25">
      <c r="B22" s="3" t="s">
        <v>101</v>
      </c>
    </row>
    <row r="23" spans="2:7" ht="20.100000000000001" customHeight="1" x14ac:dyDescent="0.25"/>
    <row r="24" spans="2:7" ht="20.100000000000001" customHeight="1" x14ac:dyDescent="0.25">
      <c r="B24" s="4" t="s">
        <v>61</v>
      </c>
      <c r="C24" s="4" t="s">
        <v>84</v>
      </c>
      <c r="D24" s="4" t="s">
        <v>85</v>
      </c>
      <c r="E24" s="4" t="s">
        <v>5</v>
      </c>
      <c r="F24" s="4" t="s">
        <v>6</v>
      </c>
      <c r="G24" s="4" t="s">
        <v>7</v>
      </c>
    </row>
    <row r="25" spans="2:7" ht="20.100000000000001" customHeight="1" x14ac:dyDescent="0.25">
      <c r="B25" s="5" t="s">
        <v>102</v>
      </c>
      <c r="C25" s="6"/>
      <c r="D25" s="6"/>
      <c r="E25" s="6"/>
      <c r="F25" s="6"/>
      <c r="G25" s="6"/>
    </row>
    <row r="26" spans="2:7" ht="20.100000000000001" customHeight="1" x14ac:dyDescent="0.25">
      <c r="B26" s="17" t="s">
        <v>103</v>
      </c>
      <c r="C26" s="18">
        <f>C9/C12</f>
        <v>0.11967495400292495</v>
      </c>
      <c r="D26" s="18">
        <f>D9/D12</f>
        <v>-3.984389835058702E-2</v>
      </c>
      <c r="E26" s="18">
        <f>E9/E12</f>
        <v>0.19082849433619734</v>
      </c>
      <c r="F26" s="18">
        <f>F9/F12</f>
        <v>0.1038635419293205</v>
      </c>
      <c r="G26" s="18">
        <f>G9/G12</f>
        <v>1.1433019441069258E-2</v>
      </c>
    </row>
    <row r="27" spans="2:7" ht="20.100000000000001" customHeight="1" x14ac:dyDescent="0.25">
      <c r="B27" s="17" t="s">
        <v>104</v>
      </c>
      <c r="C27" s="18">
        <f>C9/C11</f>
        <v>5.7205515903888879E-2</v>
      </c>
      <c r="D27" s="18">
        <f>D9/D11</f>
        <v>-1.6859084650059707E-2</v>
      </c>
      <c r="E27" s="18">
        <f>E9/E11</f>
        <v>8.6749017405951701E-2</v>
      </c>
      <c r="F27" s="18">
        <f>F9/F11</f>
        <v>4.7874882956502378E-2</v>
      </c>
      <c r="G27" s="18">
        <f>G9/G11</f>
        <v>5.1526103592966031E-3</v>
      </c>
    </row>
    <row r="28" spans="2:7" ht="20.100000000000001" customHeight="1" x14ac:dyDescent="0.25">
      <c r="B28" s="17" t="s">
        <v>105</v>
      </c>
      <c r="C28" s="19">
        <f>C18/C10</f>
        <v>9.761904761904761</v>
      </c>
      <c r="D28" s="19">
        <f>D18/D10</f>
        <v>-14.075757575757574</v>
      </c>
      <c r="E28" s="19">
        <f>E18/E10</f>
        <v>11.830957230142566</v>
      </c>
      <c r="F28" s="19">
        <f>F18/F10</f>
        <v>23.220447284345052</v>
      </c>
      <c r="G28" s="19">
        <f>G18/G10</f>
        <v>169.84848484848484</v>
      </c>
    </row>
    <row r="29" spans="2:7" ht="20.100000000000001" customHeight="1" x14ac:dyDescent="0.25">
      <c r="B29" s="5" t="s">
        <v>106</v>
      </c>
      <c r="C29" s="6"/>
      <c r="D29" s="6"/>
      <c r="E29" s="6"/>
      <c r="F29" s="6"/>
      <c r="G29" s="6"/>
    </row>
    <row r="30" spans="2:7" ht="20.100000000000001" customHeight="1" x14ac:dyDescent="0.25">
      <c r="B30" s="17" t="s">
        <v>107</v>
      </c>
      <c r="C30" s="19">
        <f>C15/C13</f>
        <v>1.0867048643592143</v>
      </c>
      <c r="D30" s="19">
        <f>D15/D13</f>
        <v>0.4190435342054471</v>
      </c>
      <c r="E30" s="19">
        <f>E15/E13</f>
        <v>2.0478397511190121</v>
      </c>
      <c r="F30" s="19">
        <f>F15/F13</f>
        <v>1.2323371264224086</v>
      </c>
      <c r="G30" s="19">
        <f>G15/G13</f>
        <v>1.1623611631099462</v>
      </c>
    </row>
    <row r="31" spans="2:7" ht="20.100000000000001" customHeight="1" x14ac:dyDescent="0.25">
      <c r="B31" s="17" t="s">
        <v>108</v>
      </c>
      <c r="C31" s="18">
        <f>(C15-C16)/C8</f>
        <v>9.0942731374855715E-2</v>
      </c>
      <c r="D31" s="18">
        <f>(D15-D16)/D8</f>
        <v>7.4784435527141105E-2</v>
      </c>
      <c r="E31" s="18">
        <f>(E15-E16)/E8</f>
        <v>0.15135640086690083</v>
      </c>
      <c r="F31" s="18">
        <f>(F15-F16)/F8</f>
        <v>6.3807481534429361E-2</v>
      </c>
      <c r="G31" s="18">
        <f>(G15-G16)/G8</f>
        <v>0.1058307736025223</v>
      </c>
    </row>
    <row r="32" spans="2:7" ht="20.100000000000001" customHeight="1" x14ac:dyDescent="0.25"/>
    <row r="33" spans="2:7" ht="20.100000000000001" customHeight="1" x14ac:dyDescent="0.25">
      <c r="B33" s="25" t="s">
        <v>109</v>
      </c>
      <c r="C33" s="23"/>
      <c r="D33" s="24"/>
      <c r="E33" s="24"/>
      <c r="F33" s="24"/>
      <c r="G33" s="24"/>
    </row>
    <row r="34" spans="2:7" ht="20.100000000000001" customHeight="1" x14ac:dyDescent="0.25"/>
    <row r="35" spans="2:7" ht="20.100000000000001" customHeight="1" x14ac:dyDescent="0.25">
      <c r="B35" s="20" t="s">
        <v>110</v>
      </c>
    </row>
    <row r="36" spans="2:7" ht="20.100000000000001" customHeight="1" x14ac:dyDescent="0.25">
      <c r="B36" s="22" t="s">
        <v>111</v>
      </c>
      <c r="C36" s="23"/>
      <c r="D36" s="24"/>
      <c r="E36" s="24"/>
      <c r="F36" s="24"/>
      <c r="G36" s="24"/>
    </row>
    <row r="37" spans="2:7" ht="20.100000000000001" customHeight="1" x14ac:dyDescent="0.25">
      <c r="B37" s="22" t="s">
        <v>112</v>
      </c>
      <c r="C37" s="23"/>
      <c r="D37" s="24"/>
      <c r="E37" s="24"/>
      <c r="F37" s="24"/>
      <c r="G37" s="24"/>
    </row>
    <row r="38" spans="2:7" ht="20.100000000000001" customHeight="1" x14ac:dyDescent="0.25">
      <c r="B38" s="22" t="s">
        <v>113</v>
      </c>
      <c r="C38" s="23"/>
      <c r="D38" s="24"/>
      <c r="E38" s="24"/>
      <c r="F38" s="24"/>
      <c r="G38" s="24"/>
    </row>
    <row r="39" spans="2:7" ht="20.100000000000001" customHeight="1" x14ac:dyDescent="0.25">
      <c r="B39" s="22" t="s">
        <v>114</v>
      </c>
      <c r="C39" s="23"/>
      <c r="D39" s="24"/>
      <c r="E39" s="24"/>
      <c r="F39" s="24"/>
      <c r="G39" s="24"/>
    </row>
    <row r="40" spans="2:7" ht="20.100000000000001" customHeight="1" x14ac:dyDescent="0.25">
      <c r="B40" s="22" t="s">
        <v>115</v>
      </c>
      <c r="C40" s="23"/>
      <c r="D40" s="24"/>
      <c r="E40" s="24"/>
      <c r="F40" s="24"/>
      <c r="G40" s="24"/>
    </row>
    <row r="41" spans="2:7" ht="20.100000000000001" customHeight="1" x14ac:dyDescent="0.25">
      <c r="B41" s="22" t="s">
        <v>116</v>
      </c>
      <c r="C41" s="23"/>
      <c r="D41" s="24"/>
      <c r="E41" s="24"/>
      <c r="F41" s="24"/>
      <c r="G41" s="24"/>
    </row>
    <row r="42" spans="2:7" ht="20.100000000000001" customHeight="1" x14ac:dyDescent="0.25">
      <c r="B42" s="22" t="s">
        <v>117</v>
      </c>
      <c r="C42" s="23"/>
      <c r="D42" s="24"/>
      <c r="E42" s="24"/>
      <c r="F42" s="24"/>
      <c r="G42" s="24"/>
    </row>
    <row r="43" spans="2:7" ht="20.100000000000001" customHeight="1" x14ac:dyDescent="0.25">
      <c r="B43" s="22" t="s">
        <v>118</v>
      </c>
      <c r="C43" s="23"/>
      <c r="D43" s="24"/>
      <c r="E43" s="24"/>
      <c r="F43" s="24"/>
      <c r="G43" s="24"/>
    </row>
    <row r="44" spans="2:7" ht="20.100000000000001" customHeight="1" x14ac:dyDescent="0.25"/>
    <row r="45" spans="2:7" ht="20.100000000000001" customHeight="1" x14ac:dyDescent="0.25">
      <c r="B45" s="20" t="s">
        <v>76</v>
      </c>
    </row>
    <row r="46" spans="2:7" ht="20.100000000000001" customHeight="1" x14ac:dyDescent="0.25">
      <c r="B46" s="22" t="s">
        <v>119</v>
      </c>
      <c r="C46" s="23"/>
      <c r="D46" s="24"/>
      <c r="E46" s="24"/>
      <c r="F46" s="24"/>
      <c r="G46" s="24"/>
    </row>
    <row r="47" spans="2:7" ht="20.100000000000001" customHeight="1" x14ac:dyDescent="0.25">
      <c r="B47" s="22" t="s">
        <v>120</v>
      </c>
      <c r="C47" s="23"/>
      <c r="D47" s="24"/>
      <c r="E47" s="24"/>
      <c r="F47" s="24"/>
      <c r="G47" s="24"/>
    </row>
    <row r="48" spans="2:7" ht="20.100000000000001" customHeight="1" x14ac:dyDescent="0.25">
      <c r="B48" s="22" t="s">
        <v>121</v>
      </c>
      <c r="C48" s="23"/>
      <c r="D48" s="24"/>
      <c r="E48" s="24"/>
      <c r="F48" s="24"/>
      <c r="G48" s="24"/>
    </row>
    <row r="49" spans="2:7" ht="20.100000000000001" customHeight="1" x14ac:dyDescent="0.25">
      <c r="B49" s="22" t="s">
        <v>122</v>
      </c>
      <c r="C49" s="23"/>
      <c r="D49" s="24"/>
      <c r="E49" s="24"/>
      <c r="F49" s="24"/>
      <c r="G49" s="24"/>
    </row>
  </sheetData>
  <mergeCells count="13">
    <mergeCell ref="B49:G49"/>
    <mergeCell ref="B40:G40"/>
    <mergeCell ref="B43:G43"/>
    <mergeCell ref="B48:G48"/>
    <mergeCell ref="B39:G39"/>
    <mergeCell ref="B38:G38"/>
    <mergeCell ref="B47:G47"/>
    <mergeCell ref="B42:G42"/>
    <mergeCell ref="B46:G46"/>
    <mergeCell ref="B33:G33"/>
    <mergeCell ref="B36:G36"/>
    <mergeCell ref="B37:G37"/>
    <mergeCell ref="B41:G4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Ratios_5yr</vt:lpstr>
      <vt:lpstr>Cash Flow Statement</vt:lpstr>
      <vt:lpstr>Ratios</vt:lpstr>
      <vt:lpstr>Investment &amp; CF Ratios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Neelkanth Technologi</cp:lastModifiedBy>
  <cp:revision>0</cp:revision>
  <dcterms:created xsi:type="dcterms:W3CDTF">2026-07-10T11:16:04Z</dcterms:created>
  <dcterms:modified xsi:type="dcterms:W3CDTF">2026-07-24T09:46:55Z</dcterms:modified>
  <dc:language>en-US</dc:language>
</cp:coreProperties>
</file>